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Shalimar internship\project\Rehan City Complete Project\"/>
    </mc:Choice>
  </mc:AlternateContent>
  <xr:revisionPtr revIDLastSave="0" documentId="13_ncr:1_{A0227BB3-42A2-4FA9-9848-0254ADF4BEA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5" i="1" l="1"/>
  <c r="K103" i="1"/>
  <c r="L103" i="1" s="1"/>
  <c r="M103" i="1" s="1"/>
  <c r="N103" i="1" s="1"/>
  <c r="G33" i="1" l="1"/>
  <c r="I33" i="1" s="1"/>
  <c r="L33" i="1" s="1"/>
  <c r="M33" i="1" s="1"/>
  <c r="N33" i="1" s="1"/>
  <c r="K83" i="1" l="1"/>
  <c r="L83" i="1" s="1"/>
  <c r="M83" i="1" s="1"/>
  <c r="N83" i="1" s="1"/>
  <c r="G36" i="1" l="1"/>
  <c r="G35" i="1"/>
  <c r="G30" i="1"/>
  <c r="G32" i="1"/>
  <c r="G21" i="1" l="1"/>
  <c r="I21" i="1" s="1"/>
  <c r="L21" i="1" s="1"/>
  <c r="M21" i="1" s="1"/>
  <c r="N21" i="1" s="1"/>
  <c r="G9" i="1"/>
  <c r="I9" i="1" s="1"/>
  <c r="L9" i="1" s="1"/>
  <c r="M9" i="1" s="1"/>
  <c r="N9" i="1" s="1"/>
  <c r="G101" i="1"/>
  <c r="I101" i="1" s="1"/>
  <c r="L101" i="1" s="1"/>
  <c r="M101" i="1" s="1"/>
  <c r="N101" i="1" s="1"/>
  <c r="K102" i="1"/>
  <c r="G100" i="1"/>
  <c r="I100" i="1" s="1"/>
  <c r="L100" i="1" s="1"/>
  <c r="M100" i="1" s="1"/>
  <c r="N100" i="1" s="1"/>
  <c r="G99" i="1"/>
  <c r="I99" i="1" s="1"/>
  <c r="L99" i="1" s="1"/>
  <c r="M99" i="1" s="1"/>
  <c r="N99" i="1" s="1"/>
  <c r="I102" i="1"/>
  <c r="I104" i="1"/>
  <c r="L104" i="1" s="1"/>
  <c r="M104" i="1" s="1"/>
  <c r="N104" i="1" s="1"/>
  <c r="I105" i="1"/>
  <c r="L105" i="1" s="1"/>
  <c r="M105" i="1" s="1"/>
  <c r="N105" i="1" s="1"/>
  <c r="G98" i="1"/>
  <c r="I98" i="1" s="1"/>
  <c r="L98" i="1" s="1"/>
  <c r="M98" i="1" s="1"/>
  <c r="N98" i="1" s="1"/>
  <c r="G96" i="1"/>
  <c r="I96" i="1" s="1"/>
  <c r="L96" i="1" s="1"/>
  <c r="M96" i="1" s="1"/>
  <c r="N96" i="1" s="1"/>
  <c r="I97" i="1"/>
  <c r="L97" i="1" s="1"/>
  <c r="M97" i="1" s="1"/>
  <c r="N97" i="1" s="1"/>
  <c r="G95" i="1"/>
  <c r="I95" i="1" s="1"/>
  <c r="L95" i="1" s="1"/>
  <c r="M95" i="1" s="1"/>
  <c r="N95" i="1" s="1"/>
  <c r="G92" i="1"/>
  <c r="I92" i="1" s="1"/>
  <c r="L92" i="1" s="1"/>
  <c r="M92" i="1" s="1"/>
  <c r="N92" i="1" s="1"/>
  <c r="G94" i="1"/>
  <c r="I94" i="1" s="1"/>
  <c r="L94" i="1" s="1"/>
  <c r="M94" i="1" s="1"/>
  <c r="N94" i="1" s="1"/>
  <c r="G93" i="1"/>
  <c r="I93" i="1" s="1"/>
  <c r="L93" i="1" s="1"/>
  <c r="M93" i="1" s="1"/>
  <c r="N93" i="1" s="1"/>
  <c r="G91" i="1"/>
  <c r="I91" i="1" s="1"/>
  <c r="L91" i="1" s="1"/>
  <c r="M91" i="1" s="1"/>
  <c r="N91" i="1" s="1"/>
  <c r="G90" i="1"/>
  <c r="I90" i="1" s="1"/>
  <c r="L90" i="1" s="1"/>
  <c r="M90" i="1" s="1"/>
  <c r="N90" i="1" s="1"/>
  <c r="G89" i="1"/>
  <c r="I89" i="1" s="1"/>
  <c r="L89" i="1" s="1"/>
  <c r="M89" i="1" s="1"/>
  <c r="N89" i="1" s="1"/>
  <c r="O89" i="1" l="1"/>
  <c r="P89" i="1" s="1"/>
  <c r="O104" i="1"/>
  <c r="P104" i="1" s="1"/>
  <c r="O93" i="1"/>
  <c r="P93" i="1" s="1"/>
  <c r="O95" i="1"/>
  <c r="P95" i="1" s="1"/>
  <c r="L102" i="1"/>
  <c r="M102" i="1" s="1"/>
  <c r="N102" i="1" s="1"/>
  <c r="O91" i="1"/>
  <c r="P91" i="1" s="1"/>
  <c r="G88" i="1"/>
  <c r="I88" i="1" s="1"/>
  <c r="L88" i="1" s="1"/>
  <c r="M88" i="1" s="1"/>
  <c r="N88" i="1" s="1"/>
  <c r="G87" i="1"/>
  <c r="I87" i="1" s="1"/>
  <c r="L87" i="1" s="1"/>
  <c r="M87" i="1" s="1"/>
  <c r="N87" i="1" s="1"/>
  <c r="G85" i="1"/>
  <c r="I85" i="1" s="1"/>
  <c r="L85" i="1" s="1"/>
  <c r="M85" i="1" s="1"/>
  <c r="N85" i="1" s="1"/>
  <c r="G86" i="1"/>
  <c r="I86" i="1" s="1"/>
  <c r="L86" i="1" s="1"/>
  <c r="M86" i="1" s="1"/>
  <c r="N86" i="1" s="1"/>
  <c r="G84" i="1"/>
  <c r="I84" i="1" s="1"/>
  <c r="L84" i="1" s="1"/>
  <c r="M84" i="1" s="1"/>
  <c r="N84" i="1" s="1"/>
  <c r="G80" i="1"/>
  <c r="I80" i="1" s="1"/>
  <c r="L80" i="1" s="1"/>
  <c r="M80" i="1" s="1"/>
  <c r="N80" i="1" s="1"/>
  <c r="G76" i="1"/>
  <c r="I76" i="1" s="1"/>
  <c r="L76" i="1" s="1"/>
  <c r="M76" i="1" s="1"/>
  <c r="N76" i="1" s="1"/>
  <c r="G77" i="1"/>
  <c r="I77" i="1" s="1"/>
  <c r="L77" i="1" s="1"/>
  <c r="M77" i="1" s="1"/>
  <c r="N77" i="1" s="1"/>
  <c r="G78" i="1"/>
  <c r="I78" i="1" s="1"/>
  <c r="L78" i="1" s="1"/>
  <c r="M78" i="1" s="1"/>
  <c r="N78" i="1" s="1"/>
  <c r="G79" i="1"/>
  <c r="I79" i="1" s="1"/>
  <c r="L79" i="1" s="1"/>
  <c r="M79" i="1" s="1"/>
  <c r="N79" i="1" s="1"/>
  <c r="G81" i="1"/>
  <c r="I81" i="1" s="1"/>
  <c r="L81" i="1" s="1"/>
  <c r="M81" i="1" s="1"/>
  <c r="N81" i="1" s="1"/>
  <c r="G82" i="1"/>
  <c r="I82" i="1" s="1"/>
  <c r="G75" i="1"/>
  <c r="I75" i="1" s="1"/>
  <c r="L75" i="1" s="1"/>
  <c r="M75" i="1" s="1"/>
  <c r="N75" i="1" s="1"/>
  <c r="G74" i="1"/>
  <c r="I74" i="1" s="1"/>
  <c r="L74" i="1" s="1"/>
  <c r="M74" i="1" s="1"/>
  <c r="N74" i="1" s="1"/>
  <c r="G73" i="1"/>
  <c r="I73" i="1" s="1"/>
  <c r="L73" i="1" s="1"/>
  <c r="M73" i="1" s="1"/>
  <c r="N73" i="1" s="1"/>
  <c r="G72" i="1"/>
  <c r="I72" i="1" s="1"/>
  <c r="L72" i="1" s="1"/>
  <c r="M72" i="1" s="1"/>
  <c r="N72" i="1" s="1"/>
  <c r="G71" i="1"/>
  <c r="I71" i="1" s="1"/>
  <c r="L71" i="1" s="1"/>
  <c r="M71" i="1" s="1"/>
  <c r="N71" i="1" s="1"/>
  <c r="G70" i="1"/>
  <c r="I70" i="1" s="1"/>
  <c r="L70" i="1" s="1"/>
  <c r="M70" i="1" s="1"/>
  <c r="N70" i="1" s="1"/>
  <c r="G69" i="1"/>
  <c r="I69" i="1" s="1"/>
  <c r="L69" i="1" s="1"/>
  <c r="M69" i="1" s="1"/>
  <c r="N69" i="1" s="1"/>
  <c r="G66" i="1"/>
  <c r="I66" i="1" s="1"/>
  <c r="L66" i="1" s="1"/>
  <c r="M66" i="1" s="1"/>
  <c r="N66" i="1" s="1"/>
  <c r="G67" i="1"/>
  <c r="I67" i="1" s="1"/>
  <c r="L67" i="1" s="1"/>
  <c r="M67" i="1" s="1"/>
  <c r="N67" i="1" s="1"/>
  <c r="I68" i="1"/>
  <c r="L68" i="1" s="1"/>
  <c r="M68" i="1" s="1"/>
  <c r="N68" i="1" s="1"/>
  <c r="G57" i="1"/>
  <c r="I57" i="1" s="1"/>
  <c r="L57" i="1" s="1"/>
  <c r="M57" i="1" s="1"/>
  <c r="N57" i="1" s="1"/>
  <c r="G65" i="1"/>
  <c r="I65" i="1" s="1"/>
  <c r="L65" i="1" s="1"/>
  <c r="M65" i="1" s="1"/>
  <c r="N65" i="1" s="1"/>
  <c r="G64" i="1"/>
  <c r="I64" i="1" s="1"/>
  <c r="L64" i="1" s="1"/>
  <c r="M64" i="1" s="1"/>
  <c r="N64" i="1" s="1"/>
  <c r="G60" i="1"/>
  <c r="I60" i="1" s="1"/>
  <c r="L60" i="1" s="1"/>
  <c r="M60" i="1" s="1"/>
  <c r="N60" i="1" s="1"/>
  <c r="I61" i="1"/>
  <c r="L61" i="1" s="1"/>
  <c r="M61" i="1" s="1"/>
  <c r="N61" i="1" s="1"/>
  <c r="G59" i="1"/>
  <c r="I59" i="1" s="1"/>
  <c r="L59" i="1" s="1"/>
  <c r="M59" i="1" s="1"/>
  <c r="N59" i="1" s="1"/>
  <c r="G58" i="1"/>
  <c r="I58" i="1" s="1"/>
  <c r="L58" i="1" s="1"/>
  <c r="M58" i="1" s="1"/>
  <c r="N58" i="1" s="1"/>
  <c r="G56" i="1"/>
  <c r="I56" i="1" s="1"/>
  <c r="L56" i="1" s="1"/>
  <c r="M56" i="1" s="1"/>
  <c r="N56" i="1" s="1"/>
  <c r="I62" i="1"/>
  <c r="L62" i="1" s="1"/>
  <c r="M62" i="1" s="1"/>
  <c r="N62" i="1" s="1"/>
  <c r="I63" i="1"/>
  <c r="L63" i="1" s="1"/>
  <c r="M63" i="1" s="1"/>
  <c r="N63" i="1" s="1"/>
  <c r="G55" i="1"/>
  <c r="I55" i="1" s="1"/>
  <c r="L55" i="1" s="1"/>
  <c r="M55" i="1" s="1"/>
  <c r="N55" i="1" s="1"/>
  <c r="G54" i="1"/>
  <c r="I54" i="1" s="1"/>
  <c r="L54" i="1" s="1"/>
  <c r="M54" i="1" s="1"/>
  <c r="N54" i="1" s="1"/>
  <c r="G53" i="1"/>
  <c r="I53" i="1" s="1"/>
  <c r="L53" i="1" s="1"/>
  <c r="M53" i="1" s="1"/>
  <c r="N53" i="1" s="1"/>
  <c r="G52" i="1"/>
  <c r="I52" i="1" s="1"/>
  <c r="L52" i="1" s="1"/>
  <c r="M52" i="1" s="1"/>
  <c r="N52" i="1" s="1"/>
  <c r="G50" i="1"/>
  <c r="I50" i="1" s="1"/>
  <c r="L50" i="1" s="1"/>
  <c r="M50" i="1" s="1"/>
  <c r="N50" i="1" s="1"/>
  <c r="G51" i="1"/>
  <c r="I51" i="1" s="1"/>
  <c r="L51" i="1" s="1"/>
  <c r="M51" i="1" s="1"/>
  <c r="N51" i="1" s="1"/>
  <c r="G49" i="1"/>
  <c r="I49" i="1" s="1"/>
  <c r="L49" i="1" s="1"/>
  <c r="M49" i="1" s="1"/>
  <c r="N49" i="1" s="1"/>
  <c r="G48" i="1"/>
  <c r="I48" i="1" s="1"/>
  <c r="L48" i="1" s="1"/>
  <c r="M48" i="1" s="1"/>
  <c r="N48" i="1" s="1"/>
  <c r="G40" i="1"/>
  <c r="K47" i="1"/>
  <c r="L47" i="1" s="1"/>
  <c r="M47" i="1" s="1"/>
  <c r="N47" i="1" s="1"/>
  <c r="K46" i="1"/>
  <c r="L46" i="1" s="1"/>
  <c r="M46" i="1" s="1"/>
  <c r="N46" i="1" s="1"/>
  <c r="G45" i="1"/>
  <c r="I45" i="1" s="1"/>
  <c r="L45" i="1" s="1"/>
  <c r="M45" i="1" s="1"/>
  <c r="N45" i="1" s="1"/>
  <c r="G43" i="1"/>
  <c r="I43" i="1" s="1"/>
  <c r="L43" i="1" s="1"/>
  <c r="M43" i="1" s="1"/>
  <c r="N43" i="1" s="1"/>
  <c r="G42" i="1"/>
  <c r="I42" i="1" s="1"/>
  <c r="L42" i="1" s="1"/>
  <c r="M42" i="1" s="1"/>
  <c r="N42" i="1" s="1"/>
  <c r="G39" i="1"/>
  <c r="I39" i="1" s="1"/>
  <c r="L39" i="1" s="1"/>
  <c r="M39" i="1" s="1"/>
  <c r="N39" i="1" s="1"/>
  <c r="G38" i="1"/>
  <c r="I38" i="1" s="1"/>
  <c r="L38" i="1" s="1"/>
  <c r="M38" i="1" s="1"/>
  <c r="N38" i="1" s="1"/>
  <c r="I36" i="1"/>
  <c r="L36" i="1" s="1"/>
  <c r="M36" i="1" s="1"/>
  <c r="N36" i="1" s="1"/>
  <c r="K37" i="1"/>
  <c r="I35" i="1"/>
  <c r="L35" i="1" s="1"/>
  <c r="M35" i="1" s="1"/>
  <c r="N35" i="1" s="1"/>
  <c r="I41" i="1"/>
  <c r="L41" i="1" s="1"/>
  <c r="M41" i="1" s="1"/>
  <c r="N41" i="1" s="1"/>
  <c r="I44" i="1"/>
  <c r="L44" i="1" s="1"/>
  <c r="M44" i="1" s="1"/>
  <c r="N44" i="1" s="1"/>
  <c r="I37" i="1"/>
  <c r="I30" i="1"/>
  <c r="L30" i="1" s="1"/>
  <c r="M30" i="1" s="1"/>
  <c r="N30" i="1" s="1"/>
  <c r="G29" i="1"/>
  <c r="I29" i="1" s="1"/>
  <c r="L29" i="1" s="1"/>
  <c r="M29" i="1" s="1"/>
  <c r="N29" i="1" s="1"/>
  <c r="I31" i="1"/>
  <c r="L31" i="1" s="1"/>
  <c r="M31" i="1" s="1"/>
  <c r="N31" i="1" s="1"/>
  <c r="I32" i="1"/>
  <c r="L32" i="1" s="1"/>
  <c r="M32" i="1" s="1"/>
  <c r="N32" i="1" s="1"/>
  <c r="I34" i="1"/>
  <c r="L34" i="1" s="1"/>
  <c r="M34" i="1" s="1"/>
  <c r="N34" i="1" s="1"/>
  <c r="I28" i="1"/>
  <c r="L28" i="1" s="1"/>
  <c r="M28" i="1" s="1"/>
  <c r="N28" i="1" s="1"/>
  <c r="G27" i="1"/>
  <c r="I27" i="1" s="1"/>
  <c r="L27" i="1" s="1"/>
  <c r="M27" i="1" s="1"/>
  <c r="N27" i="1" s="1"/>
  <c r="I26" i="1"/>
  <c r="L26" i="1" s="1"/>
  <c r="M26" i="1" s="1"/>
  <c r="N26" i="1" s="1"/>
  <c r="G25" i="1"/>
  <c r="I25" i="1" s="1"/>
  <c r="L25" i="1" s="1"/>
  <c r="M25" i="1" s="1"/>
  <c r="N25" i="1" s="1"/>
  <c r="G24" i="1"/>
  <c r="I24" i="1" s="1"/>
  <c r="L24" i="1" s="1"/>
  <c r="M24" i="1" s="1"/>
  <c r="N24" i="1" s="1"/>
  <c r="G23" i="1"/>
  <c r="I23" i="1" s="1"/>
  <c r="L23" i="1" s="1"/>
  <c r="M23" i="1" s="1"/>
  <c r="N23" i="1" s="1"/>
  <c r="G22" i="1"/>
  <c r="I22" i="1" s="1"/>
  <c r="L22" i="1" s="1"/>
  <c r="M22" i="1" s="1"/>
  <c r="N22" i="1" s="1"/>
  <c r="G20" i="1"/>
  <c r="I20" i="1" s="1"/>
  <c r="L20" i="1" s="1"/>
  <c r="M20" i="1" s="1"/>
  <c r="N20" i="1" s="1"/>
  <c r="G19" i="1"/>
  <c r="I19" i="1" s="1"/>
  <c r="L19" i="1" s="1"/>
  <c r="M19" i="1" s="1"/>
  <c r="N19" i="1" s="1"/>
  <c r="G18" i="1"/>
  <c r="I18" i="1" s="1"/>
  <c r="L18" i="1" s="1"/>
  <c r="M18" i="1" s="1"/>
  <c r="N18" i="1" s="1"/>
  <c r="G17" i="1"/>
  <c r="I17" i="1" s="1"/>
  <c r="L17" i="1" s="1"/>
  <c r="M17" i="1" s="1"/>
  <c r="N17" i="1" s="1"/>
  <c r="G16" i="1"/>
  <c r="I16" i="1" s="1"/>
  <c r="L16" i="1" s="1"/>
  <c r="M16" i="1" s="1"/>
  <c r="N16" i="1" s="1"/>
  <c r="G15" i="1"/>
  <c r="I15" i="1" s="1"/>
  <c r="L15" i="1" s="1"/>
  <c r="M15" i="1" s="1"/>
  <c r="N15" i="1" s="1"/>
  <c r="G14" i="1"/>
  <c r="I14" i="1" s="1"/>
  <c r="L14" i="1" s="1"/>
  <c r="M14" i="1" s="1"/>
  <c r="N14" i="1" s="1"/>
  <c r="G13" i="1"/>
  <c r="I13" i="1" s="1"/>
  <c r="L13" i="1" s="1"/>
  <c r="M13" i="1" s="1"/>
  <c r="N13" i="1" s="1"/>
  <c r="G11" i="1"/>
  <c r="I11" i="1" s="1"/>
  <c r="L11" i="1" s="1"/>
  <c r="M11" i="1" s="1"/>
  <c r="N11" i="1" s="1"/>
  <c r="I12" i="1"/>
  <c r="L12" i="1" s="1"/>
  <c r="M12" i="1" s="1"/>
  <c r="N12" i="1" s="1"/>
  <c r="I10" i="1"/>
  <c r="L10" i="1" s="1"/>
  <c r="M10" i="1" s="1"/>
  <c r="N10" i="1" s="1"/>
  <c r="G8" i="1"/>
  <c r="I8" i="1" s="1"/>
  <c r="L8" i="1" s="1"/>
  <c r="M8" i="1" s="1"/>
  <c r="N8" i="1" s="1"/>
  <c r="H7" i="1"/>
  <c r="K7" i="1" s="1"/>
  <c r="G6" i="1"/>
  <c r="I6" i="1" s="1"/>
  <c r="L6" i="1" s="1"/>
  <c r="M6" i="1" s="1"/>
  <c r="N6" i="1" s="1"/>
  <c r="I5" i="1"/>
  <c r="L5" i="1" s="1"/>
  <c r="M5" i="1" s="1"/>
  <c r="N5" i="1" s="1"/>
  <c r="H4" i="1"/>
  <c r="I4" i="1" s="1"/>
  <c r="L4" i="1" s="1"/>
  <c r="M4" i="1" s="1"/>
  <c r="N4" i="1" s="1"/>
  <c r="O28" i="1" l="1"/>
  <c r="P28" i="1" s="1"/>
  <c r="O99" i="1"/>
  <c r="P99" i="1" s="1"/>
  <c r="L82" i="1"/>
  <c r="M82" i="1" s="1"/>
  <c r="N82" i="1" s="1"/>
  <c r="O79" i="1" s="1"/>
  <c r="P79" i="1" s="1"/>
  <c r="O15" i="1"/>
  <c r="O18" i="1"/>
  <c r="P18" i="1" s="1"/>
  <c r="I40" i="1"/>
  <c r="L40" i="1" s="1"/>
  <c r="M40" i="1" s="1"/>
  <c r="N40" i="1" s="1"/>
  <c r="O38" i="1" s="1"/>
  <c r="P38" i="1" s="1"/>
  <c r="O86" i="1"/>
  <c r="P86" i="1" s="1"/>
  <c r="O66" i="1"/>
  <c r="P66" i="1" s="1"/>
  <c r="O84" i="1"/>
  <c r="P84" i="1" s="1"/>
  <c r="O53" i="1"/>
  <c r="P53" i="1" s="1"/>
  <c r="O48" i="1"/>
  <c r="P48" i="1" s="1"/>
  <c r="O59" i="1"/>
  <c r="P59" i="1" s="1"/>
  <c r="O75" i="1"/>
  <c r="P75" i="1" s="1"/>
  <c r="O72" i="1"/>
  <c r="P72" i="1" s="1"/>
  <c r="O69" i="1"/>
  <c r="P69" i="1" s="1"/>
  <c r="L37" i="1"/>
  <c r="M37" i="1" s="1"/>
  <c r="N37" i="1" s="1"/>
  <c r="O42" i="1"/>
  <c r="P42" i="1" s="1"/>
  <c r="O56" i="1"/>
  <c r="P56" i="1" s="1"/>
  <c r="O22" i="1"/>
  <c r="P22" i="1" s="1"/>
  <c r="I7" i="1"/>
  <c r="L7" i="1" s="1"/>
  <c r="M7" i="1" s="1"/>
  <c r="N7" i="1" s="1"/>
  <c r="O4" i="1" s="1"/>
  <c r="O10" i="1"/>
  <c r="P10" i="1" s="1"/>
  <c r="P15" i="1"/>
  <c r="P34" i="1" l="1"/>
  <c r="O3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Muhammad Shayan</author>
  </authors>
  <commentList>
    <comment ref="F8" authorId="0" shapeId="0" xr:uid="{41CE2432-92AC-4E06-83B9-BA6A1D1EC639}">
      <text>
        <r>
          <rPr>
            <b/>
            <sz val="9"/>
            <color indexed="81"/>
            <rFont val="Tahoma"/>
            <charset val="1"/>
          </rPr>
          <t xml:space="preserve">34A
</t>
        </r>
      </text>
    </comment>
    <comment ref="F14" authorId="0" shapeId="0" xr:uid="{9E787EE6-AFA2-4DF3-8D3F-5B9A23358454}">
      <text>
        <r>
          <rPr>
            <b/>
            <sz val="9"/>
            <color indexed="81"/>
            <rFont val="Tahoma"/>
            <charset val="1"/>
          </rPr>
          <t>71A</t>
        </r>
      </text>
    </comment>
    <comment ref="F16" authorId="0" shapeId="0" xr:uid="{F35A6D4F-0987-461F-ACA8-6EA45CEB5DA1}">
      <text>
        <r>
          <rPr>
            <b/>
            <sz val="9"/>
            <color indexed="81"/>
            <rFont val="Tahoma"/>
            <charset val="1"/>
          </rPr>
          <t>102A</t>
        </r>
      </text>
    </comment>
    <comment ref="F19" authorId="0" shapeId="0" xr:uid="{2B25DAEC-9C21-45B3-9F91-DA12D1BDE322}">
      <text>
        <r>
          <rPr>
            <sz val="9"/>
            <color indexed="81"/>
            <rFont val="Tahoma"/>
            <charset val="1"/>
          </rPr>
          <t xml:space="preserve">135/1
</t>
        </r>
      </text>
    </comment>
  </commentList>
</comments>
</file>

<file path=xl/sharedStrings.xml><?xml version="1.0" encoding="utf-8"?>
<sst xmlns="http://schemas.openxmlformats.org/spreadsheetml/2006/main" count="192" uniqueCount="93">
  <si>
    <t>Transformer</t>
  </si>
  <si>
    <t>Block</t>
  </si>
  <si>
    <t>Other Load</t>
  </si>
  <si>
    <t>A</t>
  </si>
  <si>
    <t>NO</t>
  </si>
  <si>
    <t>Plots Load Management</t>
  </si>
  <si>
    <t>Plot Size (Marla)</t>
  </si>
  <si>
    <t>From</t>
  </si>
  <si>
    <t>To</t>
  </si>
  <si>
    <t>Total Load</t>
  </si>
  <si>
    <t>Total Plot</t>
  </si>
  <si>
    <t>Type</t>
  </si>
  <si>
    <t>KW</t>
  </si>
  <si>
    <t>Total Load (KW)</t>
  </si>
  <si>
    <t>Div. factor (1.25) KW</t>
  </si>
  <si>
    <t>AC P.F (0.85) KVA</t>
  </si>
  <si>
    <t>Capacity (KVA)</t>
  </si>
  <si>
    <t>Load/Plot (KW)</t>
  </si>
  <si>
    <t>B</t>
  </si>
  <si>
    <t>REHAN CITY PHASE #02</t>
  </si>
  <si>
    <t>Tr. Loading (KVA)</t>
  </si>
  <si>
    <t>KVA Load in %</t>
  </si>
  <si>
    <t>TR1-1</t>
  </si>
  <si>
    <t>3M</t>
  </si>
  <si>
    <t>1A</t>
  </si>
  <si>
    <t>1E</t>
  </si>
  <si>
    <t>1k-3M-106sft</t>
  </si>
  <si>
    <t>OFFICE</t>
  </si>
  <si>
    <t>comercial</t>
  </si>
  <si>
    <t>TR1-2</t>
  </si>
  <si>
    <t>45J</t>
  </si>
  <si>
    <t>45A</t>
  </si>
  <si>
    <t>5M</t>
  </si>
  <si>
    <t>46B</t>
  </si>
  <si>
    <t>TR1-3</t>
  </si>
  <si>
    <t>TR1-4</t>
  </si>
  <si>
    <t>TR1-5</t>
  </si>
  <si>
    <t>209/A</t>
  </si>
  <si>
    <t>212/A</t>
  </si>
  <si>
    <t>TR1-6</t>
  </si>
  <si>
    <t>218/A</t>
  </si>
  <si>
    <t>214/A</t>
  </si>
  <si>
    <t>246/G</t>
  </si>
  <si>
    <t>247/M</t>
  </si>
  <si>
    <t>TR1-7</t>
  </si>
  <si>
    <t>247/A</t>
  </si>
  <si>
    <t>PARK</t>
  </si>
  <si>
    <t>247/D</t>
  </si>
  <si>
    <t>TR1-8</t>
  </si>
  <si>
    <t>3.85K</t>
  </si>
  <si>
    <t>4.25K</t>
  </si>
  <si>
    <t>Public Build</t>
  </si>
  <si>
    <t>TR1-9</t>
  </si>
  <si>
    <t>171/D</t>
  </si>
  <si>
    <t>TR1-10</t>
  </si>
  <si>
    <t>TR1-11</t>
  </si>
  <si>
    <t>TR1-12</t>
  </si>
  <si>
    <t>TR1-13</t>
  </si>
  <si>
    <t>C</t>
  </si>
  <si>
    <t>B1</t>
  </si>
  <si>
    <t>B14</t>
  </si>
  <si>
    <t>8M</t>
  </si>
  <si>
    <t>A2</t>
  </si>
  <si>
    <t>A12</t>
  </si>
  <si>
    <t>A1</t>
  </si>
  <si>
    <t>10M</t>
  </si>
  <si>
    <t>6M-56Sqft</t>
  </si>
  <si>
    <t>A13</t>
  </si>
  <si>
    <t>A14</t>
  </si>
  <si>
    <t>TR1-14</t>
  </si>
  <si>
    <t>TR1-15</t>
  </si>
  <si>
    <t>TR1-16</t>
  </si>
  <si>
    <t>TR1-17</t>
  </si>
  <si>
    <t>D</t>
  </si>
  <si>
    <t>TR1-18</t>
  </si>
  <si>
    <t>TR1-19</t>
  </si>
  <si>
    <t>TR1-20</t>
  </si>
  <si>
    <t>TR1-21</t>
  </si>
  <si>
    <t>E</t>
  </si>
  <si>
    <t>F</t>
  </si>
  <si>
    <t>TR1-22</t>
  </si>
  <si>
    <t>TR1-23</t>
  </si>
  <si>
    <t>TR1-24</t>
  </si>
  <si>
    <t>37/A</t>
  </si>
  <si>
    <t>37/O</t>
  </si>
  <si>
    <t>TR1-25</t>
  </si>
  <si>
    <t>Mosque</t>
  </si>
  <si>
    <t>2/A</t>
  </si>
  <si>
    <t>TR1-26</t>
  </si>
  <si>
    <t>246D</t>
  </si>
  <si>
    <t>park</t>
  </si>
  <si>
    <t>2.05K</t>
  </si>
  <si>
    <t>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</si>
</sst>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36"/>
      <color theme="1"/>
      <name val="Cooper Black"/>
      <family val="1"/>
    </font>
    <font>
      <b/>
      <sz val="12"/>
      <color theme="0"/>
      <name val="Lucida Bright"/>
      <family val="1"/>
    </font>
    <font>
      <b/>
      <sz val="12"/>
      <color theme="1"/>
      <name val="Lucida Bright"/>
      <family val="1"/>
    </font>
    <font>
      <b/>
      <sz val="16"/>
      <color theme="0"/>
      <name val="Lucida Bright"/>
      <family val="1"/>
    </font>
    <font>
      <b/>
      <sz val="16"/>
      <color theme="1"/>
      <name val="Lucida Bright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CCF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  <color rgb="FF0000FF"/>
      <color rgb="FF00FFFF"/>
      <color rgb="FFFF33CC"/>
      <color rgb="FF00CCFF"/>
      <color rgb="FF0099CC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5"/>
  <sheetViews>
    <sheetView tabSelected="1" topLeftCell="F95" zoomScale="92" zoomScaleNormal="49" workbookViewId="0">
      <selection activeCell="I43" sqref="I43"/>
    </sheetView>
  </sheetViews>
  <sheetFormatPr defaultRowHeight="15" x14ac:dyDescent="0.25"/>
  <cols>
    <col min="1" max="1" width="11.85546875" customWidth="1"/>
    <col min="2" max="2" width="11.7109375" customWidth="1"/>
    <col min="3" max="3" width="12.42578125" customWidth="1"/>
    <col min="4" max="4" width="11.7109375" customWidth="1"/>
    <col min="5" max="5" width="15" customWidth="1"/>
    <col min="6" max="6" width="14" customWidth="1"/>
    <col min="7" max="7" width="15.85546875" customWidth="1"/>
    <col min="8" max="8" width="20.7109375" customWidth="1"/>
    <col min="9" max="9" width="15.140625" customWidth="1"/>
    <col min="10" max="10" width="10.5703125" customWidth="1"/>
    <col min="11" max="11" width="19.28515625" customWidth="1"/>
    <col min="12" max="12" width="17.85546875" customWidth="1"/>
    <col min="13" max="13" width="28.85546875" customWidth="1"/>
    <col min="14" max="14" width="23.85546875" customWidth="1"/>
    <col min="15" max="15" width="20" customWidth="1"/>
    <col min="16" max="16" width="14.5703125" customWidth="1"/>
  </cols>
  <sheetData>
    <row r="1" spans="1:16" ht="85.5" customHeight="1" x14ac:dyDescent="0.25">
      <c r="A1" s="16" t="s">
        <v>19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s="2" customFormat="1" ht="20.25" x14ac:dyDescent="0.25">
      <c r="A2" s="21" t="s">
        <v>0</v>
      </c>
      <c r="B2" s="21"/>
      <c r="C2" s="22" t="s">
        <v>1</v>
      </c>
      <c r="D2" s="21" t="s">
        <v>5</v>
      </c>
      <c r="E2" s="21"/>
      <c r="F2" s="21"/>
      <c r="G2" s="21"/>
      <c r="H2" s="21"/>
      <c r="I2" s="21"/>
      <c r="J2" s="22" t="s">
        <v>2</v>
      </c>
      <c r="K2" s="22"/>
      <c r="L2" s="17" t="s">
        <v>13</v>
      </c>
      <c r="M2" s="19" t="s">
        <v>14</v>
      </c>
      <c r="N2" s="17" t="s">
        <v>15</v>
      </c>
      <c r="O2" s="19" t="s">
        <v>20</v>
      </c>
      <c r="P2" s="17" t="s">
        <v>21</v>
      </c>
    </row>
    <row r="3" spans="1:16" s="1" customFormat="1" ht="53.25" customHeight="1" x14ac:dyDescent="0.25">
      <c r="A3" s="3" t="s">
        <v>4</v>
      </c>
      <c r="B3" s="3" t="s">
        <v>16</v>
      </c>
      <c r="C3" s="22"/>
      <c r="D3" s="3" t="s">
        <v>6</v>
      </c>
      <c r="E3" s="3" t="s">
        <v>7</v>
      </c>
      <c r="F3" s="3" t="s">
        <v>8</v>
      </c>
      <c r="G3" s="3" t="s">
        <v>10</v>
      </c>
      <c r="H3" s="3" t="s">
        <v>17</v>
      </c>
      <c r="I3" s="3" t="s">
        <v>9</v>
      </c>
      <c r="J3" s="6" t="s">
        <v>11</v>
      </c>
      <c r="K3" s="6" t="s">
        <v>12</v>
      </c>
      <c r="L3" s="18"/>
      <c r="M3" s="20"/>
      <c r="N3" s="18"/>
      <c r="O3" s="20"/>
      <c r="P3" s="18"/>
    </row>
    <row r="4" spans="1:16" ht="36" customHeight="1" x14ac:dyDescent="0.25">
      <c r="A4" s="23" t="s">
        <v>22</v>
      </c>
      <c r="B4" s="9">
        <v>200</v>
      </c>
      <c r="C4" s="9" t="s">
        <v>3</v>
      </c>
      <c r="D4" s="5" t="s">
        <v>26</v>
      </c>
      <c r="E4" s="5"/>
      <c r="F4" s="5"/>
      <c r="G4" s="5">
        <v>1</v>
      </c>
      <c r="H4" s="5">
        <f>10.61+3.15+((1.25*106)/1000)</f>
        <v>13.8925</v>
      </c>
      <c r="I4" s="5">
        <f>H4*G4</f>
        <v>13.8925</v>
      </c>
      <c r="J4" s="5"/>
      <c r="K4" s="5"/>
      <c r="L4" s="5">
        <f>I4+K4</f>
        <v>13.8925</v>
      </c>
      <c r="M4" s="5">
        <f>L4*0.69</f>
        <v>9.5858249999999998</v>
      </c>
      <c r="N4" s="5">
        <f>M4/0.85</f>
        <v>11.277441176470589</v>
      </c>
      <c r="O4" s="9">
        <f>SUM(N4:N9)</f>
        <v>160.72332352941174</v>
      </c>
      <c r="P4" s="9">
        <f>(O4/B4)*100</f>
        <v>80.361661764705872</v>
      </c>
    </row>
    <row r="5" spans="1:16" x14ac:dyDescent="0.25">
      <c r="A5" s="24"/>
      <c r="B5" s="10"/>
      <c r="C5" s="10"/>
      <c r="D5" s="5" t="s">
        <v>23</v>
      </c>
      <c r="E5" s="5" t="s">
        <v>24</v>
      </c>
      <c r="F5" s="5" t="s">
        <v>25</v>
      </c>
      <c r="G5" s="5">
        <v>5</v>
      </c>
      <c r="H5" s="5">
        <v>3.15</v>
      </c>
      <c r="I5" s="5">
        <f>H5*G5</f>
        <v>15.75</v>
      </c>
      <c r="J5" s="5"/>
      <c r="K5" s="5"/>
      <c r="L5" s="5">
        <f>I5+K5</f>
        <v>15.75</v>
      </c>
      <c r="M5" s="5">
        <f>L5*0.69</f>
        <v>10.8675</v>
      </c>
      <c r="N5" s="5">
        <f>M5/0.85</f>
        <v>12.785294117647059</v>
      </c>
      <c r="O5" s="10"/>
      <c r="P5" s="10"/>
    </row>
    <row r="6" spans="1:16" x14ac:dyDescent="0.25">
      <c r="A6" s="24"/>
      <c r="B6" s="10"/>
      <c r="C6" s="10"/>
      <c r="D6" s="5" t="s">
        <v>23</v>
      </c>
      <c r="E6" s="5">
        <v>1</v>
      </c>
      <c r="F6" s="5">
        <v>15</v>
      </c>
      <c r="G6" s="5">
        <f>F6-E6+1</f>
        <v>15</v>
      </c>
      <c r="H6" s="5">
        <v>3.15</v>
      </c>
      <c r="I6" s="5">
        <f>H6*G6</f>
        <v>47.25</v>
      </c>
      <c r="J6" s="5"/>
      <c r="K6" s="5"/>
      <c r="L6" s="5">
        <f t="shared" ref="L6:L70" si="0">I6+K6</f>
        <v>47.25</v>
      </c>
      <c r="M6" s="5">
        <f t="shared" ref="M6:M70" si="1">L6*0.69</f>
        <v>32.602499999999999</v>
      </c>
      <c r="N6" s="5">
        <f t="shared" ref="N6:N70" si="2">M6/0.85</f>
        <v>38.35588235294118</v>
      </c>
      <c r="O6" s="10"/>
      <c r="P6" s="10"/>
    </row>
    <row r="7" spans="1:16" x14ac:dyDescent="0.25">
      <c r="A7" s="24"/>
      <c r="B7" s="10"/>
      <c r="C7" s="10"/>
      <c r="D7" s="5" t="s">
        <v>27</v>
      </c>
      <c r="E7" s="5"/>
      <c r="F7" s="5"/>
      <c r="G7" s="5"/>
      <c r="H7" s="5">
        <f>700/100</f>
        <v>7</v>
      </c>
      <c r="I7" s="5">
        <f t="shared" ref="I7:I45" si="3">H7*G7</f>
        <v>0</v>
      </c>
      <c r="J7" s="5" t="s">
        <v>28</v>
      </c>
      <c r="K7" s="5">
        <f>H7*2000/1000</f>
        <v>14</v>
      </c>
      <c r="L7" s="5">
        <f t="shared" si="0"/>
        <v>14</v>
      </c>
      <c r="M7" s="5">
        <f t="shared" si="1"/>
        <v>9.66</v>
      </c>
      <c r="N7" s="5">
        <f t="shared" si="2"/>
        <v>11.364705882352942</v>
      </c>
      <c r="O7" s="10"/>
      <c r="P7" s="10"/>
    </row>
    <row r="8" spans="1:16" ht="20.25" customHeight="1" x14ac:dyDescent="0.25">
      <c r="A8" s="24"/>
      <c r="B8" s="10"/>
      <c r="C8" s="10"/>
      <c r="D8" s="5" t="s">
        <v>23</v>
      </c>
      <c r="E8" s="5">
        <v>16</v>
      </c>
      <c r="F8" s="5">
        <v>33</v>
      </c>
      <c r="G8" s="5">
        <f xml:space="preserve"> F8-E8+1</f>
        <v>18</v>
      </c>
      <c r="H8" s="5">
        <v>3.15</v>
      </c>
      <c r="I8" s="5">
        <f t="shared" si="3"/>
        <v>56.699999999999996</v>
      </c>
      <c r="J8" s="5"/>
      <c r="K8" s="5"/>
      <c r="L8" s="5">
        <f t="shared" si="0"/>
        <v>56.699999999999996</v>
      </c>
      <c r="M8" s="5">
        <f t="shared" si="1"/>
        <v>39.122999999999998</v>
      </c>
      <c r="N8" s="5">
        <f t="shared" si="2"/>
        <v>46.027058823529408</v>
      </c>
      <c r="O8" s="10"/>
      <c r="P8" s="10"/>
    </row>
    <row r="9" spans="1:16" s="4" customFormat="1" ht="38.25" customHeight="1" x14ac:dyDescent="0.25">
      <c r="A9" s="24"/>
      <c r="B9" s="10"/>
      <c r="C9" s="10"/>
      <c r="D9" s="5" t="s">
        <v>23</v>
      </c>
      <c r="E9" s="5">
        <v>255</v>
      </c>
      <c r="F9" s="5">
        <v>270</v>
      </c>
      <c r="G9" s="5">
        <f>F9-E9+1</f>
        <v>16</v>
      </c>
      <c r="H9" s="5">
        <v>3.15</v>
      </c>
      <c r="I9" s="5">
        <f t="shared" si="3"/>
        <v>50.4</v>
      </c>
      <c r="J9" s="5"/>
      <c r="K9" s="5"/>
      <c r="L9" s="5">
        <f t="shared" si="0"/>
        <v>50.4</v>
      </c>
      <c r="M9" s="5">
        <f t="shared" si="1"/>
        <v>34.775999999999996</v>
      </c>
      <c r="N9" s="5">
        <f t="shared" si="2"/>
        <v>40.912941176470582</v>
      </c>
      <c r="O9" s="25"/>
      <c r="P9" s="25"/>
    </row>
    <row r="10" spans="1:16" x14ac:dyDescent="0.25">
      <c r="A10" s="8" t="s">
        <v>29</v>
      </c>
      <c r="B10" s="8">
        <v>200</v>
      </c>
      <c r="C10" s="8" t="s">
        <v>3</v>
      </c>
      <c r="D10" s="5" t="s">
        <v>23</v>
      </c>
      <c r="E10" s="5" t="s">
        <v>30</v>
      </c>
      <c r="F10" s="5" t="s">
        <v>31</v>
      </c>
      <c r="G10" s="5">
        <v>10</v>
      </c>
      <c r="H10" s="5">
        <v>3.15</v>
      </c>
      <c r="I10" s="5">
        <f t="shared" si="3"/>
        <v>31.5</v>
      </c>
      <c r="J10" s="5"/>
      <c r="K10" s="5"/>
      <c r="L10" s="5">
        <f t="shared" si="0"/>
        <v>31.5</v>
      </c>
      <c r="M10" s="5">
        <f t="shared" si="1"/>
        <v>21.734999999999999</v>
      </c>
      <c r="N10" s="5">
        <f t="shared" si="2"/>
        <v>25.570588235294117</v>
      </c>
      <c r="O10" s="9">
        <f>SUM(N10:N14)</f>
        <v>163.28647058823529</v>
      </c>
      <c r="P10" s="9">
        <f>(O10/B10)*100</f>
        <v>81.643235294117645</v>
      </c>
    </row>
    <row r="11" spans="1:16" x14ac:dyDescent="0.25">
      <c r="A11" s="8"/>
      <c r="B11" s="8"/>
      <c r="C11" s="8"/>
      <c r="D11" s="5" t="s">
        <v>23</v>
      </c>
      <c r="E11" s="5">
        <v>45</v>
      </c>
      <c r="F11" s="5">
        <v>35</v>
      </c>
      <c r="G11" s="5">
        <f>E11-F11+1</f>
        <v>11</v>
      </c>
      <c r="H11" s="5">
        <v>3.15</v>
      </c>
      <c r="I11" s="5">
        <f t="shared" si="3"/>
        <v>34.65</v>
      </c>
      <c r="J11" s="5"/>
      <c r="K11" s="5"/>
      <c r="L11" s="5">
        <f t="shared" si="0"/>
        <v>34.65</v>
      </c>
      <c r="M11" s="5">
        <f t="shared" si="1"/>
        <v>23.908499999999997</v>
      </c>
      <c r="N11" s="5">
        <f t="shared" si="2"/>
        <v>28.127647058823527</v>
      </c>
      <c r="O11" s="10"/>
      <c r="P11" s="10"/>
    </row>
    <row r="12" spans="1:16" x14ac:dyDescent="0.25">
      <c r="A12" s="8"/>
      <c r="B12" s="8"/>
      <c r="C12" s="8"/>
      <c r="D12" s="5" t="s">
        <v>32</v>
      </c>
      <c r="E12" s="5" t="s">
        <v>33</v>
      </c>
      <c r="F12" s="5" t="s">
        <v>33</v>
      </c>
      <c r="G12" s="5">
        <v>1</v>
      </c>
      <c r="H12" s="5">
        <v>5</v>
      </c>
      <c r="I12" s="5">
        <f t="shared" si="3"/>
        <v>5</v>
      </c>
      <c r="J12" s="5"/>
      <c r="K12" s="5"/>
      <c r="L12" s="5">
        <f t="shared" si="0"/>
        <v>5</v>
      </c>
      <c r="M12" s="5">
        <f t="shared" si="1"/>
        <v>3.4499999999999997</v>
      </c>
      <c r="N12" s="5">
        <f t="shared" si="2"/>
        <v>4.0588235294117645</v>
      </c>
      <c r="O12" s="10"/>
      <c r="P12" s="10"/>
    </row>
    <row r="13" spans="1:16" x14ac:dyDescent="0.25">
      <c r="A13" s="8"/>
      <c r="B13" s="8"/>
      <c r="C13" s="8"/>
      <c r="D13" s="5" t="s">
        <v>32</v>
      </c>
      <c r="E13" s="5">
        <v>46</v>
      </c>
      <c r="F13" s="5">
        <v>57</v>
      </c>
      <c r="G13" s="5">
        <f t="shared" ref="G13:G25" si="4">F13-E13+1</f>
        <v>12</v>
      </c>
      <c r="H13" s="5">
        <v>5</v>
      </c>
      <c r="I13" s="5">
        <f t="shared" si="3"/>
        <v>60</v>
      </c>
      <c r="J13" s="5"/>
      <c r="K13" s="5"/>
      <c r="L13" s="5">
        <f t="shared" si="0"/>
        <v>60</v>
      </c>
      <c r="M13" s="5">
        <f t="shared" si="1"/>
        <v>41.4</v>
      </c>
      <c r="N13" s="5">
        <f t="shared" si="2"/>
        <v>48.705882352941174</v>
      </c>
      <c r="O13" s="10"/>
      <c r="P13" s="10"/>
    </row>
    <row r="14" spans="1:16" ht="46.5" customHeight="1" x14ac:dyDescent="0.25">
      <c r="A14" s="8"/>
      <c r="B14" s="8"/>
      <c r="C14" s="8"/>
      <c r="D14" s="5" t="s">
        <v>32</v>
      </c>
      <c r="E14" s="5">
        <v>59</v>
      </c>
      <c r="F14" s="5">
        <v>72</v>
      </c>
      <c r="G14" s="5">
        <f t="shared" si="4"/>
        <v>14</v>
      </c>
      <c r="H14" s="5">
        <v>5</v>
      </c>
      <c r="I14" s="5">
        <f t="shared" si="3"/>
        <v>70</v>
      </c>
      <c r="J14" s="5"/>
      <c r="K14" s="5"/>
      <c r="L14" s="5">
        <f t="shared" si="0"/>
        <v>70</v>
      </c>
      <c r="M14" s="5">
        <f t="shared" si="1"/>
        <v>48.3</v>
      </c>
      <c r="N14" s="5">
        <f t="shared" si="2"/>
        <v>56.823529411764703</v>
      </c>
      <c r="O14" s="10"/>
      <c r="P14" s="10"/>
    </row>
    <row r="15" spans="1:16" x14ac:dyDescent="0.25">
      <c r="A15" s="26" t="s">
        <v>34</v>
      </c>
      <c r="B15" s="8">
        <v>200</v>
      </c>
      <c r="C15" s="8" t="s">
        <v>3</v>
      </c>
      <c r="D15" s="8" t="s">
        <v>32</v>
      </c>
      <c r="E15" s="5">
        <v>72</v>
      </c>
      <c r="F15" s="5">
        <v>85</v>
      </c>
      <c r="G15" s="5">
        <f t="shared" si="4"/>
        <v>14</v>
      </c>
      <c r="H15" s="5">
        <v>5</v>
      </c>
      <c r="I15" s="5">
        <f t="shared" si="3"/>
        <v>70</v>
      </c>
      <c r="J15" s="5"/>
      <c r="K15" s="5"/>
      <c r="L15" s="5">
        <f t="shared" si="0"/>
        <v>70</v>
      </c>
      <c r="M15" s="5">
        <f t="shared" si="1"/>
        <v>48.3</v>
      </c>
      <c r="N15" s="5">
        <f t="shared" si="2"/>
        <v>56.823529411764703</v>
      </c>
      <c r="O15" s="9">
        <f>SUM(N15:N17)</f>
        <v>158.29411764705881</v>
      </c>
      <c r="P15" s="9">
        <f>(O15/B15)*100</f>
        <v>79.147058823529406</v>
      </c>
    </row>
    <row r="16" spans="1:16" x14ac:dyDescent="0.25">
      <c r="A16" s="26"/>
      <c r="B16" s="8"/>
      <c r="C16" s="8"/>
      <c r="D16" s="8"/>
      <c r="E16" s="5">
        <v>88</v>
      </c>
      <c r="F16" s="5">
        <v>103</v>
      </c>
      <c r="G16" s="5">
        <f t="shared" si="4"/>
        <v>16</v>
      </c>
      <c r="H16" s="5">
        <v>5</v>
      </c>
      <c r="I16" s="5">
        <f t="shared" si="3"/>
        <v>80</v>
      </c>
      <c r="J16" s="5"/>
      <c r="K16" s="5"/>
      <c r="L16" s="5">
        <f t="shared" si="0"/>
        <v>80</v>
      </c>
      <c r="M16" s="5">
        <f t="shared" si="1"/>
        <v>55.199999999999996</v>
      </c>
      <c r="N16" s="5">
        <f t="shared" si="2"/>
        <v>64.941176470588232</v>
      </c>
      <c r="O16" s="10"/>
      <c r="P16" s="10"/>
    </row>
    <row r="17" spans="1:16" ht="68.25" customHeight="1" x14ac:dyDescent="0.25">
      <c r="A17" s="26"/>
      <c r="B17" s="8"/>
      <c r="C17" s="8"/>
      <c r="D17" s="8"/>
      <c r="E17" s="5">
        <v>103</v>
      </c>
      <c r="F17" s="5">
        <v>111</v>
      </c>
      <c r="G17" s="5">
        <f t="shared" si="4"/>
        <v>9</v>
      </c>
      <c r="H17" s="5">
        <v>5</v>
      </c>
      <c r="I17" s="5">
        <f t="shared" si="3"/>
        <v>45</v>
      </c>
      <c r="J17" s="5"/>
      <c r="K17" s="5"/>
      <c r="L17" s="5">
        <f t="shared" si="0"/>
        <v>45</v>
      </c>
      <c r="M17" s="5">
        <f t="shared" si="1"/>
        <v>31.049999999999997</v>
      </c>
      <c r="N17" s="5">
        <f t="shared" si="2"/>
        <v>36.529411764705877</v>
      </c>
      <c r="O17" s="10"/>
      <c r="P17" s="10"/>
    </row>
    <row r="18" spans="1:16" x14ac:dyDescent="0.25">
      <c r="A18" s="27" t="s">
        <v>35</v>
      </c>
      <c r="B18" s="8">
        <v>200</v>
      </c>
      <c r="C18" s="8" t="s">
        <v>3</v>
      </c>
      <c r="D18" s="8" t="s">
        <v>32</v>
      </c>
      <c r="E18" s="5">
        <v>112</v>
      </c>
      <c r="F18" s="5">
        <v>117</v>
      </c>
      <c r="G18" s="5">
        <f t="shared" si="4"/>
        <v>6</v>
      </c>
      <c r="H18" s="5">
        <v>5</v>
      </c>
      <c r="I18" s="5">
        <f t="shared" si="3"/>
        <v>30</v>
      </c>
      <c r="J18" s="5"/>
      <c r="K18" s="5"/>
      <c r="L18" s="5">
        <f t="shared" si="0"/>
        <v>30</v>
      </c>
      <c r="M18" s="5">
        <f t="shared" si="1"/>
        <v>20.7</v>
      </c>
      <c r="N18" s="5">
        <f t="shared" si="2"/>
        <v>24.352941176470587</v>
      </c>
      <c r="O18" s="9">
        <f>SUM(N18:N21)</f>
        <v>159.51176470588234</v>
      </c>
      <c r="P18" s="9">
        <f>(O18/B18)*100</f>
        <v>79.755882352941171</v>
      </c>
    </row>
    <row r="19" spans="1:16" x14ac:dyDescent="0.25">
      <c r="A19" s="27"/>
      <c r="B19" s="8"/>
      <c r="C19" s="8"/>
      <c r="D19" s="8"/>
      <c r="E19" s="5">
        <v>121</v>
      </c>
      <c r="F19" s="5">
        <v>136</v>
      </c>
      <c r="G19" s="5">
        <f t="shared" si="4"/>
        <v>16</v>
      </c>
      <c r="H19" s="5">
        <v>5</v>
      </c>
      <c r="I19" s="5">
        <f t="shared" si="3"/>
        <v>80</v>
      </c>
      <c r="J19" s="5"/>
      <c r="K19" s="5"/>
      <c r="L19" s="5">
        <f t="shared" si="0"/>
        <v>80</v>
      </c>
      <c r="M19" s="5">
        <f t="shared" si="1"/>
        <v>55.199999999999996</v>
      </c>
      <c r="N19" s="5">
        <f t="shared" si="2"/>
        <v>64.941176470588232</v>
      </c>
      <c r="O19" s="10"/>
      <c r="P19" s="10"/>
    </row>
    <row r="20" spans="1:16" ht="25.5" customHeight="1" x14ac:dyDescent="0.25">
      <c r="A20" s="27"/>
      <c r="B20" s="8"/>
      <c r="C20" s="8"/>
      <c r="D20" s="8"/>
      <c r="E20" s="5">
        <v>136</v>
      </c>
      <c r="F20" s="5">
        <v>146</v>
      </c>
      <c r="G20" s="5">
        <f t="shared" si="4"/>
        <v>11</v>
      </c>
      <c r="H20" s="5">
        <v>5</v>
      </c>
      <c r="I20" s="5">
        <f t="shared" si="3"/>
        <v>55</v>
      </c>
      <c r="J20" s="5"/>
      <c r="K20" s="5"/>
      <c r="L20" s="5">
        <f t="shared" si="0"/>
        <v>55</v>
      </c>
      <c r="M20" s="5">
        <f t="shared" si="1"/>
        <v>37.949999999999996</v>
      </c>
      <c r="N20" s="5">
        <f t="shared" si="2"/>
        <v>44.647058823529406</v>
      </c>
      <c r="O20" s="10"/>
      <c r="P20" s="10"/>
    </row>
    <row r="21" spans="1:16" ht="41.25" customHeight="1" x14ac:dyDescent="0.25">
      <c r="A21" s="27"/>
      <c r="B21" s="8"/>
      <c r="C21" s="8"/>
      <c r="D21" s="5" t="s">
        <v>23</v>
      </c>
      <c r="E21" s="5">
        <v>271</v>
      </c>
      <c r="F21" s="5">
        <v>280</v>
      </c>
      <c r="G21" s="5">
        <f t="shared" si="4"/>
        <v>10</v>
      </c>
      <c r="H21" s="5">
        <v>3.15</v>
      </c>
      <c r="I21" s="5">
        <f t="shared" si="3"/>
        <v>31.5</v>
      </c>
      <c r="J21" s="5"/>
      <c r="K21" s="5"/>
      <c r="L21" s="5">
        <f t="shared" si="0"/>
        <v>31.5</v>
      </c>
      <c r="M21" s="5">
        <f t="shared" si="1"/>
        <v>21.734999999999999</v>
      </c>
      <c r="N21" s="5">
        <f t="shared" si="2"/>
        <v>25.570588235294117</v>
      </c>
      <c r="O21" s="25"/>
      <c r="P21" s="25"/>
    </row>
    <row r="22" spans="1:16" x14ac:dyDescent="0.25">
      <c r="A22" s="13" t="s">
        <v>36</v>
      </c>
      <c r="B22" s="8">
        <v>200</v>
      </c>
      <c r="C22" s="8" t="s">
        <v>3</v>
      </c>
      <c r="D22" s="8" t="s">
        <v>23</v>
      </c>
      <c r="E22" s="5">
        <v>154</v>
      </c>
      <c r="F22" s="5">
        <v>160</v>
      </c>
      <c r="G22" s="5">
        <f t="shared" si="4"/>
        <v>7</v>
      </c>
      <c r="H22" s="5">
        <v>3.15</v>
      </c>
      <c r="I22" s="5">
        <f t="shared" si="3"/>
        <v>22.05</v>
      </c>
      <c r="J22" s="5"/>
      <c r="K22" s="5"/>
      <c r="L22" s="5">
        <f t="shared" si="0"/>
        <v>22.05</v>
      </c>
      <c r="M22" s="5">
        <f t="shared" si="1"/>
        <v>15.214499999999999</v>
      </c>
      <c r="N22" s="5">
        <f t="shared" si="2"/>
        <v>17.899411764705881</v>
      </c>
      <c r="O22" s="9">
        <f>SUM(N22:N27)</f>
        <v>173.87999999999997</v>
      </c>
      <c r="P22" s="9">
        <f>(O22/B22)*100</f>
        <v>86.939999999999984</v>
      </c>
    </row>
    <row r="23" spans="1:16" x14ac:dyDescent="0.25">
      <c r="A23" s="13"/>
      <c r="B23" s="8"/>
      <c r="C23" s="8"/>
      <c r="D23" s="8"/>
      <c r="E23" s="5">
        <v>161</v>
      </c>
      <c r="F23" s="5">
        <v>174</v>
      </c>
      <c r="G23" s="5">
        <f t="shared" si="4"/>
        <v>14</v>
      </c>
      <c r="H23" s="5">
        <v>3.15</v>
      </c>
      <c r="I23" s="5">
        <f t="shared" si="3"/>
        <v>44.1</v>
      </c>
      <c r="J23" s="5"/>
      <c r="K23" s="5"/>
      <c r="L23" s="5">
        <f t="shared" si="0"/>
        <v>44.1</v>
      </c>
      <c r="M23" s="5">
        <f t="shared" si="1"/>
        <v>30.428999999999998</v>
      </c>
      <c r="N23" s="5">
        <f t="shared" si="2"/>
        <v>35.798823529411763</v>
      </c>
      <c r="O23" s="10"/>
      <c r="P23" s="10"/>
    </row>
    <row r="24" spans="1:16" x14ac:dyDescent="0.25">
      <c r="A24" s="13"/>
      <c r="B24" s="8"/>
      <c r="C24" s="8"/>
      <c r="D24" s="8"/>
      <c r="E24" s="5">
        <v>176</v>
      </c>
      <c r="F24" s="5">
        <v>193</v>
      </c>
      <c r="G24" s="5">
        <f t="shared" si="4"/>
        <v>18</v>
      </c>
      <c r="H24" s="5">
        <v>3.15</v>
      </c>
      <c r="I24" s="5">
        <f t="shared" si="3"/>
        <v>56.699999999999996</v>
      </c>
      <c r="J24" s="5"/>
      <c r="K24" s="5"/>
      <c r="L24" s="5">
        <f t="shared" si="0"/>
        <v>56.699999999999996</v>
      </c>
      <c r="M24" s="5">
        <f t="shared" si="1"/>
        <v>39.122999999999998</v>
      </c>
      <c r="N24" s="5">
        <f t="shared" si="2"/>
        <v>46.027058823529408</v>
      </c>
      <c r="O24" s="10"/>
      <c r="P24" s="10"/>
    </row>
    <row r="25" spans="1:16" x14ac:dyDescent="0.25">
      <c r="A25" s="13"/>
      <c r="B25" s="8"/>
      <c r="C25" s="8"/>
      <c r="D25" s="8"/>
      <c r="E25" s="5">
        <v>281</v>
      </c>
      <c r="F25" s="5">
        <v>301</v>
      </c>
      <c r="G25" s="5">
        <f t="shared" si="4"/>
        <v>21</v>
      </c>
      <c r="H25" s="5">
        <v>3.15</v>
      </c>
      <c r="I25" s="5">
        <f t="shared" si="3"/>
        <v>66.149999999999991</v>
      </c>
      <c r="J25" s="5"/>
      <c r="K25" s="5"/>
      <c r="L25" s="5">
        <f t="shared" si="0"/>
        <v>66.149999999999991</v>
      </c>
      <c r="M25" s="5">
        <f t="shared" si="1"/>
        <v>45.643499999999989</v>
      </c>
      <c r="N25" s="5">
        <f t="shared" si="2"/>
        <v>53.698235294117637</v>
      </c>
      <c r="O25" s="10"/>
      <c r="P25" s="10"/>
    </row>
    <row r="26" spans="1:16" x14ac:dyDescent="0.25">
      <c r="A26" s="13"/>
      <c r="B26" s="8"/>
      <c r="C26" s="8"/>
      <c r="D26" s="8"/>
      <c r="E26" s="5" t="s">
        <v>37</v>
      </c>
      <c r="F26" s="5" t="s">
        <v>38</v>
      </c>
      <c r="G26" s="5">
        <v>4</v>
      </c>
      <c r="H26" s="5">
        <v>3.15</v>
      </c>
      <c r="I26" s="5">
        <f t="shared" si="3"/>
        <v>12.6</v>
      </c>
      <c r="J26" s="5"/>
      <c r="K26" s="5"/>
      <c r="L26" s="5">
        <f t="shared" si="0"/>
        <v>12.6</v>
      </c>
      <c r="M26" s="5">
        <f t="shared" si="1"/>
        <v>8.6939999999999991</v>
      </c>
      <c r="N26" s="5">
        <f t="shared" si="2"/>
        <v>10.228235294117646</v>
      </c>
      <c r="O26" s="10"/>
      <c r="P26" s="10"/>
    </row>
    <row r="27" spans="1:16" ht="48" customHeight="1" x14ac:dyDescent="0.25">
      <c r="A27" s="13"/>
      <c r="B27" s="8"/>
      <c r="C27" s="8"/>
      <c r="D27" s="8"/>
      <c r="E27" s="5">
        <v>210</v>
      </c>
      <c r="F27" s="5">
        <v>213</v>
      </c>
      <c r="G27" s="5">
        <f>F27-E27+1</f>
        <v>4</v>
      </c>
      <c r="H27" s="5">
        <v>3.15</v>
      </c>
      <c r="I27" s="5">
        <f t="shared" si="3"/>
        <v>12.6</v>
      </c>
      <c r="J27" s="5"/>
      <c r="K27" s="5"/>
      <c r="L27" s="5">
        <f t="shared" si="0"/>
        <v>12.6</v>
      </c>
      <c r="M27" s="5">
        <f t="shared" si="1"/>
        <v>8.6939999999999991</v>
      </c>
      <c r="N27" s="5">
        <f t="shared" si="2"/>
        <v>10.228235294117646</v>
      </c>
      <c r="O27" s="10"/>
      <c r="P27" s="10"/>
    </row>
    <row r="28" spans="1:16" x14ac:dyDescent="0.25">
      <c r="A28" s="14" t="s">
        <v>44</v>
      </c>
      <c r="B28" s="8">
        <v>200</v>
      </c>
      <c r="C28" s="8" t="s">
        <v>3</v>
      </c>
      <c r="D28" s="5" t="s">
        <v>23</v>
      </c>
      <c r="E28" s="5" t="s">
        <v>40</v>
      </c>
      <c r="F28" s="5" t="s">
        <v>41</v>
      </c>
      <c r="G28" s="5">
        <v>5</v>
      </c>
      <c r="H28" s="5">
        <v>3.15</v>
      </c>
      <c r="I28" s="5">
        <f t="shared" si="3"/>
        <v>15.75</v>
      </c>
      <c r="J28" s="5"/>
      <c r="K28" s="5"/>
      <c r="L28" s="5">
        <f t="shared" si="0"/>
        <v>15.75</v>
      </c>
      <c r="M28" s="5">
        <f t="shared" si="1"/>
        <v>10.8675</v>
      </c>
      <c r="N28" s="5">
        <f t="shared" si="2"/>
        <v>12.785294117647059</v>
      </c>
      <c r="O28" s="9">
        <f>SUM(N28:N33)</f>
        <v>150.54176470588234</v>
      </c>
      <c r="P28" s="9">
        <f>(O28/B28)*100</f>
        <v>75.270882352941172</v>
      </c>
    </row>
    <row r="29" spans="1:16" x14ac:dyDescent="0.25">
      <c r="A29" s="14"/>
      <c r="B29" s="8"/>
      <c r="C29" s="8"/>
      <c r="D29" s="5" t="s">
        <v>23</v>
      </c>
      <c r="E29" s="5">
        <v>214</v>
      </c>
      <c r="F29" s="5">
        <v>234</v>
      </c>
      <c r="G29" s="5">
        <f>F29-E29+1</f>
        <v>21</v>
      </c>
      <c r="H29" s="5">
        <v>3.15</v>
      </c>
      <c r="I29" s="5">
        <f t="shared" si="3"/>
        <v>66.149999999999991</v>
      </c>
      <c r="J29" s="5"/>
      <c r="K29" s="5"/>
      <c r="L29" s="5">
        <f t="shared" si="0"/>
        <v>66.149999999999991</v>
      </c>
      <c r="M29" s="5">
        <f t="shared" si="1"/>
        <v>45.643499999999989</v>
      </c>
      <c r="N29" s="5">
        <f t="shared" si="2"/>
        <v>53.698235294117637</v>
      </c>
      <c r="O29" s="10"/>
      <c r="P29" s="10"/>
    </row>
    <row r="30" spans="1:16" x14ac:dyDescent="0.25">
      <c r="A30" s="14"/>
      <c r="B30" s="8"/>
      <c r="C30" s="8"/>
      <c r="D30" s="5" t="s">
        <v>23</v>
      </c>
      <c r="E30" s="5">
        <v>194</v>
      </c>
      <c r="F30" s="5">
        <v>209</v>
      </c>
      <c r="G30" s="5">
        <f>F30-E30+1+1</f>
        <v>17</v>
      </c>
      <c r="H30" s="5">
        <v>3.15</v>
      </c>
      <c r="I30" s="5">
        <f t="shared" si="3"/>
        <v>53.55</v>
      </c>
      <c r="J30" s="5"/>
      <c r="K30" s="5"/>
      <c r="L30" s="5">
        <f t="shared" si="0"/>
        <v>53.55</v>
      </c>
      <c r="M30" s="5">
        <f t="shared" si="1"/>
        <v>36.949499999999993</v>
      </c>
      <c r="N30" s="5">
        <f t="shared" si="2"/>
        <v>43.469999999999992</v>
      </c>
      <c r="O30" s="10"/>
      <c r="P30" s="10"/>
    </row>
    <row r="31" spans="1:16" x14ac:dyDescent="0.25">
      <c r="A31" s="14"/>
      <c r="B31" s="8"/>
      <c r="C31" s="8"/>
      <c r="D31" s="5" t="s">
        <v>32</v>
      </c>
      <c r="E31" s="5" t="s">
        <v>89</v>
      </c>
      <c r="F31" s="5" t="s">
        <v>42</v>
      </c>
      <c r="G31" s="5">
        <v>4</v>
      </c>
      <c r="H31" s="5">
        <v>5</v>
      </c>
      <c r="I31" s="5">
        <f t="shared" si="3"/>
        <v>20</v>
      </c>
      <c r="J31" s="5"/>
      <c r="K31" s="5"/>
      <c r="L31" s="5">
        <f t="shared" si="0"/>
        <v>20</v>
      </c>
      <c r="M31" s="5">
        <f t="shared" si="1"/>
        <v>13.799999999999999</v>
      </c>
      <c r="N31" s="5">
        <f t="shared" si="2"/>
        <v>16.235294117647058</v>
      </c>
      <c r="O31" s="10"/>
      <c r="P31" s="10"/>
    </row>
    <row r="32" spans="1:16" ht="26.25" customHeight="1" x14ac:dyDescent="0.25">
      <c r="A32" s="14"/>
      <c r="B32" s="8"/>
      <c r="C32" s="8"/>
      <c r="D32" s="5" t="s">
        <v>32</v>
      </c>
      <c r="E32" s="5" t="s">
        <v>43</v>
      </c>
      <c r="F32" s="5" t="s">
        <v>47</v>
      </c>
      <c r="G32" s="5">
        <f>0*10</f>
        <v>0</v>
      </c>
      <c r="H32" s="5">
        <v>5</v>
      </c>
      <c r="I32" s="5">
        <f t="shared" si="3"/>
        <v>0</v>
      </c>
      <c r="J32" s="5"/>
      <c r="K32" s="5"/>
      <c r="L32" s="5">
        <f t="shared" si="0"/>
        <v>0</v>
      </c>
      <c r="M32" s="5">
        <f t="shared" si="1"/>
        <v>0</v>
      </c>
      <c r="N32" s="5">
        <f t="shared" si="2"/>
        <v>0</v>
      </c>
      <c r="O32" s="10"/>
      <c r="P32" s="10"/>
    </row>
    <row r="33" spans="1:16" ht="53.25" customHeight="1" x14ac:dyDescent="0.25">
      <c r="A33" s="14"/>
      <c r="B33" s="8"/>
      <c r="C33" s="8"/>
      <c r="D33" s="5" t="s">
        <v>32</v>
      </c>
      <c r="E33" s="5">
        <v>147</v>
      </c>
      <c r="F33" s="5">
        <v>152</v>
      </c>
      <c r="G33" s="5">
        <f>F33-E33+1</f>
        <v>6</v>
      </c>
      <c r="H33" s="5">
        <v>5</v>
      </c>
      <c r="I33" s="5">
        <f t="shared" si="3"/>
        <v>30</v>
      </c>
      <c r="J33" s="5"/>
      <c r="K33" s="5"/>
      <c r="L33" s="5">
        <f t="shared" si="0"/>
        <v>30</v>
      </c>
      <c r="M33" s="5">
        <f t="shared" si="1"/>
        <v>20.7</v>
      </c>
      <c r="N33" s="5">
        <f t="shared" si="2"/>
        <v>24.352941176470587</v>
      </c>
      <c r="O33" s="7"/>
      <c r="P33" s="7"/>
    </row>
    <row r="34" spans="1:16" x14ac:dyDescent="0.25">
      <c r="A34" s="11" t="s">
        <v>39</v>
      </c>
      <c r="B34" s="8">
        <v>200</v>
      </c>
      <c r="C34" s="8" t="s">
        <v>3</v>
      </c>
      <c r="D34" s="5" t="s">
        <v>32</v>
      </c>
      <c r="E34" s="5" t="s">
        <v>43</v>
      </c>
      <c r="F34" s="5" t="s">
        <v>45</v>
      </c>
      <c r="G34" s="5">
        <v>13</v>
      </c>
      <c r="H34" s="5">
        <v>5</v>
      </c>
      <c r="I34" s="5">
        <f t="shared" si="3"/>
        <v>65</v>
      </c>
      <c r="J34" s="5"/>
      <c r="K34" s="5"/>
      <c r="L34" s="5">
        <f t="shared" si="0"/>
        <v>65</v>
      </c>
      <c r="M34" s="5">
        <f t="shared" si="1"/>
        <v>44.849999999999994</v>
      </c>
      <c r="N34" s="5">
        <f t="shared" si="2"/>
        <v>52.764705882352935</v>
      </c>
      <c r="O34" s="9">
        <f>SUM(N34:N37)</f>
        <v>161.04397058823528</v>
      </c>
      <c r="P34" s="9">
        <f>(O34/B34)*100</f>
        <v>80.521985294117641</v>
      </c>
    </row>
    <row r="35" spans="1:16" x14ac:dyDescent="0.25">
      <c r="A35" s="11"/>
      <c r="B35" s="8"/>
      <c r="C35" s="8"/>
      <c r="D35" s="5" t="s">
        <v>32</v>
      </c>
      <c r="E35" s="5">
        <v>247</v>
      </c>
      <c r="F35" s="5">
        <v>254</v>
      </c>
      <c r="G35" s="5">
        <f>F35-E35+1</f>
        <v>8</v>
      </c>
      <c r="H35" s="5">
        <v>5</v>
      </c>
      <c r="I35" s="5">
        <f t="shared" si="3"/>
        <v>40</v>
      </c>
      <c r="J35" s="5"/>
      <c r="K35" s="5"/>
      <c r="L35" s="5">
        <f t="shared" si="0"/>
        <v>40</v>
      </c>
      <c r="M35" s="5">
        <f t="shared" si="1"/>
        <v>27.599999999999998</v>
      </c>
      <c r="N35" s="5">
        <f t="shared" si="2"/>
        <v>32.470588235294116</v>
      </c>
      <c r="O35" s="10"/>
      <c r="P35" s="10"/>
    </row>
    <row r="36" spans="1:16" x14ac:dyDescent="0.25">
      <c r="A36" s="11"/>
      <c r="B36" s="8"/>
      <c r="C36" s="8"/>
      <c r="D36" s="5" t="s">
        <v>32</v>
      </c>
      <c r="E36" s="5">
        <v>235</v>
      </c>
      <c r="F36" s="5">
        <v>245</v>
      </c>
      <c r="G36" s="5">
        <f>F36-E36+1+5</f>
        <v>16</v>
      </c>
      <c r="H36" s="5">
        <v>5</v>
      </c>
      <c r="I36" s="5">
        <f t="shared" si="3"/>
        <v>80</v>
      </c>
      <c r="J36" s="5"/>
      <c r="K36" s="5"/>
      <c r="L36" s="5">
        <f t="shared" si="0"/>
        <v>80</v>
      </c>
      <c r="M36" s="5">
        <f t="shared" si="1"/>
        <v>55.199999999999996</v>
      </c>
      <c r="N36" s="5">
        <f t="shared" si="2"/>
        <v>64.941176470588232</v>
      </c>
      <c r="O36" s="10"/>
      <c r="P36" s="10"/>
    </row>
    <row r="37" spans="1:16" x14ac:dyDescent="0.25">
      <c r="A37" s="11"/>
      <c r="B37" s="8"/>
      <c r="C37" s="8"/>
      <c r="D37" s="5" t="s">
        <v>46</v>
      </c>
      <c r="E37" s="5"/>
      <c r="F37" s="5"/>
      <c r="G37" s="5"/>
      <c r="H37" s="5"/>
      <c r="I37" s="5">
        <f t="shared" si="3"/>
        <v>0</v>
      </c>
      <c r="J37" s="5"/>
      <c r="K37" s="5">
        <f>1.25*10710/1000</f>
        <v>13.387499999999999</v>
      </c>
      <c r="L37" s="5">
        <f t="shared" si="0"/>
        <v>13.387499999999999</v>
      </c>
      <c r="M37" s="5">
        <f t="shared" si="1"/>
        <v>9.2373749999999983</v>
      </c>
      <c r="N37" s="5">
        <f t="shared" si="2"/>
        <v>10.867499999999998</v>
      </c>
      <c r="O37" s="10"/>
      <c r="P37" s="10"/>
    </row>
    <row r="38" spans="1:16" x14ac:dyDescent="0.25">
      <c r="A38" s="15" t="s">
        <v>48</v>
      </c>
      <c r="B38" s="8">
        <v>200</v>
      </c>
      <c r="C38" s="8" t="s">
        <v>18</v>
      </c>
      <c r="D38" s="5" t="s">
        <v>23</v>
      </c>
      <c r="E38" s="5">
        <v>119</v>
      </c>
      <c r="F38" s="5">
        <v>145</v>
      </c>
      <c r="G38" s="5">
        <f>F38-E38+1</f>
        <v>27</v>
      </c>
      <c r="H38" s="5">
        <v>3.15</v>
      </c>
      <c r="I38" s="5">
        <f t="shared" si="3"/>
        <v>85.05</v>
      </c>
      <c r="J38" s="5"/>
      <c r="K38" s="5"/>
      <c r="L38" s="5">
        <f t="shared" si="0"/>
        <v>85.05</v>
      </c>
      <c r="M38" s="5">
        <f t="shared" si="1"/>
        <v>58.684499999999993</v>
      </c>
      <c r="N38" s="5">
        <f t="shared" si="2"/>
        <v>69.040588235294109</v>
      </c>
      <c r="O38" s="8">
        <f>SUM(N38:N41)</f>
        <v>127.85294117647058</v>
      </c>
      <c r="P38" s="8">
        <f>(O38/B38)*100</f>
        <v>63.926470588235283</v>
      </c>
    </row>
    <row r="39" spans="1:16" x14ac:dyDescent="0.25">
      <c r="A39" s="15"/>
      <c r="B39" s="8"/>
      <c r="C39" s="8"/>
      <c r="D39" s="5" t="s">
        <v>23</v>
      </c>
      <c r="E39" s="5">
        <v>146</v>
      </c>
      <c r="F39" s="5">
        <v>159</v>
      </c>
      <c r="G39" s="5">
        <f>F39-E39+1</f>
        <v>14</v>
      </c>
      <c r="H39" s="5">
        <v>3.15</v>
      </c>
      <c r="I39" s="5">
        <f t="shared" si="3"/>
        <v>44.1</v>
      </c>
      <c r="J39" s="5"/>
      <c r="K39" s="5"/>
      <c r="L39" s="5">
        <f t="shared" si="0"/>
        <v>44.1</v>
      </c>
      <c r="M39" s="5">
        <f t="shared" si="1"/>
        <v>30.428999999999998</v>
      </c>
      <c r="N39" s="5">
        <f t="shared" si="2"/>
        <v>35.798823529411763</v>
      </c>
      <c r="O39" s="8"/>
      <c r="P39" s="8"/>
    </row>
    <row r="40" spans="1:16" x14ac:dyDescent="0.25">
      <c r="A40" s="15"/>
      <c r="B40" s="8"/>
      <c r="C40" s="8"/>
      <c r="D40" s="5" t="s">
        <v>32</v>
      </c>
      <c r="E40" s="5">
        <v>103</v>
      </c>
      <c r="F40" s="5">
        <v>110</v>
      </c>
      <c r="G40" s="5">
        <f>F40-E40+1</f>
        <v>8</v>
      </c>
      <c r="H40" s="5">
        <v>5</v>
      </c>
      <c r="I40" s="5">
        <f>H40*G40*0</f>
        <v>0</v>
      </c>
      <c r="J40" s="5"/>
      <c r="K40" s="5"/>
      <c r="L40" s="5">
        <f t="shared" si="0"/>
        <v>0</v>
      </c>
      <c r="M40" s="5">
        <f t="shared" si="1"/>
        <v>0</v>
      </c>
      <c r="N40" s="5">
        <f t="shared" si="2"/>
        <v>0</v>
      </c>
      <c r="O40" s="8"/>
      <c r="P40" s="8"/>
    </row>
    <row r="41" spans="1:16" ht="39" customHeight="1" x14ac:dyDescent="0.25">
      <c r="A41" s="15"/>
      <c r="B41" s="8"/>
      <c r="C41" s="8"/>
      <c r="D41" s="5" t="s">
        <v>23</v>
      </c>
      <c r="E41" s="5">
        <v>160</v>
      </c>
      <c r="F41" s="5">
        <v>166</v>
      </c>
      <c r="G41" s="5">
        <v>9</v>
      </c>
      <c r="H41" s="5">
        <v>3.15</v>
      </c>
      <c r="I41" s="5">
        <f t="shared" si="3"/>
        <v>28.349999999999998</v>
      </c>
      <c r="J41" s="5"/>
      <c r="K41" s="5"/>
      <c r="L41" s="5">
        <f t="shared" si="0"/>
        <v>28.349999999999998</v>
      </c>
      <c r="M41" s="5">
        <f t="shared" si="1"/>
        <v>19.561499999999999</v>
      </c>
      <c r="N41" s="5">
        <f t="shared" si="2"/>
        <v>23.013529411764704</v>
      </c>
      <c r="O41" s="8"/>
      <c r="P41" s="8"/>
    </row>
    <row r="42" spans="1:16" x14ac:dyDescent="0.25">
      <c r="A42" s="28" t="s">
        <v>52</v>
      </c>
      <c r="B42" s="8">
        <v>200</v>
      </c>
      <c r="C42" s="8" t="s">
        <v>18</v>
      </c>
      <c r="D42" s="5" t="s">
        <v>23</v>
      </c>
      <c r="E42" s="5">
        <v>172</v>
      </c>
      <c r="F42" s="5">
        <v>185</v>
      </c>
      <c r="G42" s="5">
        <f>F42-E42+1</f>
        <v>14</v>
      </c>
      <c r="H42" s="5">
        <v>3.15</v>
      </c>
      <c r="I42" s="5">
        <f t="shared" si="3"/>
        <v>44.1</v>
      </c>
      <c r="J42" s="5"/>
      <c r="K42" s="5"/>
      <c r="L42" s="5">
        <f t="shared" si="0"/>
        <v>44.1</v>
      </c>
      <c r="M42" s="5">
        <f t="shared" si="1"/>
        <v>30.428999999999998</v>
      </c>
      <c r="N42" s="5">
        <f t="shared" si="2"/>
        <v>35.798823529411763</v>
      </c>
      <c r="O42" s="8">
        <f>SUM(N42:N47)</f>
        <v>163.60610294117646</v>
      </c>
      <c r="P42" s="8">
        <f>(O42/B42)*100</f>
        <v>81.80305147058823</v>
      </c>
    </row>
    <row r="43" spans="1:16" x14ac:dyDescent="0.25">
      <c r="A43" s="28"/>
      <c r="B43" s="8"/>
      <c r="C43" s="8"/>
      <c r="D43" s="5" t="s">
        <v>23</v>
      </c>
      <c r="E43" s="5">
        <v>214</v>
      </c>
      <c r="F43" s="5">
        <v>226</v>
      </c>
      <c r="G43" s="5">
        <f>F43-E43+1</f>
        <v>13</v>
      </c>
      <c r="H43" s="5">
        <v>3.15</v>
      </c>
      <c r="I43" s="5">
        <f t="shared" si="3"/>
        <v>40.949999999999996</v>
      </c>
      <c r="J43" s="5"/>
      <c r="K43" s="5"/>
      <c r="L43" s="5">
        <f t="shared" si="0"/>
        <v>40.949999999999996</v>
      </c>
      <c r="M43" s="5">
        <f t="shared" si="1"/>
        <v>28.255499999999994</v>
      </c>
      <c r="N43" s="5">
        <f t="shared" si="2"/>
        <v>33.241764705882346</v>
      </c>
      <c r="O43" s="8"/>
      <c r="P43" s="8"/>
    </row>
    <row r="44" spans="1:16" x14ac:dyDescent="0.25">
      <c r="A44" s="28"/>
      <c r="B44" s="8"/>
      <c r="C44" s="8"/>
      <c r="D44" s="5" t="s">
        <v>23</v>
      </c>
      <c r="E44" s="5">
        <v>167</v>
      </c>
      <c r="F44" s="5" t="s">
        <v>53</v>
      </c>
      <c r="G44" s="5">
        <v>9</v>
      </c>
      <c r="H44" s="5">
        <v>3.15</v>
      </c>
      <c r="I44" s="5">
        <f t="shared" si="3"/>
        <v>28.349999999999998</v>
      </c>
      <c r="J44" s="5"/>
      <c r="K44" s="5"/>
      <c r="L44" s="5">
        <f t="shared" si="0"/>
        <v>28.349999999999998</v>
      </c>
      <c r="M44" s="5">
        <f t="shared" si="1"/>
        <v>19.561499999999999</v>
      </c>
      <c r="N44" s="5">
        <f t="shared" si="2"/>
        <v>23.013529411764704</v>
      </c>
      <c r="O44" s="8"/>
      <c r="P44" s="8"/>
    </row>
    <row r="45" spans="1:16" x14ac:dyDescent="0.25">
      <c r="A45" s="28"/>
      <c r="B45" s="8"/>
      <c r="C45" s="8"/>
      <c r="D45" s="5" t="s">
        <v>23</v>
      </c>
      <c r="E45" s="5">
        <v>227</v>
      </c>
      <c r="F45" s="5">
        <v>238</v>
      </c>
      <c r="G45" s="5">
        <f>F45-E45+1</f>
        <v>12</v>
      </c>
      <c r="H45" s="5">
        <v>3.15</v>
      </c>
      <c r="I45" s="5">
        <f t="shared" si="3"/>
        <v>37.799999999999997</v>
      </c>
      <c r="J45" s="5"/>
      <c r="K45" s="5"/>
      <c r="L45" s="5">
        <f t="shared" si="0"/>
        <v>37.799999999999997</v>
      </c>
      <c r="M45" s="5">
        <f t="shared" si="1"/>
        <v>26.081999999999997</v>
      </c>
      <c r="N45" s="5">
        <f t="shared" si="2"/>
        <v>30.68470588235294</v>
      </c>
      <c r="O45" s="8"/>
      <c r="P45" s="8"/>
    </row>
    <row r="46" spans="1:16" x14ac:dyDescent="0.25">
      <c r="A46" s="28"/>
      <c r="B46" s="8"/>
      <c r="C46" s="8"/>
      <c r="D46" s="5" t="s">
        <v>49</v>
      </c>
      <c r="E46" s="5"/>
      <c r="F46" s="5"/>
      <c r="G46" s="5"/>
      <c r="H46" s="5"/>
      <c r="I46" s="5"/>
      <c r="J46" s="5" t="s">
        <v>46</v>
      </c>
      <c r="K46" s="5">
        <f>(17325*1.25)/1000</f>
        <v>21.65625</v>
      </c>
      <c r="L46" s="5">
        <f t="shared" si="0"/>
        <v>21.65625</v>
      </c>
      <c r="M46" s="5">
        <f t="shared" si="1"/>
        <v>14.942812499999999</v>
      </c>
      <c r="N46" s="5">
        <f t="shared" si="2"/>
        <v>17.579779411764704</v>
      </c>
      <c r="O46" s="8"/>
      <c r="P46" s="8"/>
    </row>
    <row r="47" spans="1:16" ht="56.25" customHeight="1" x14ac:dyDescent="0.25">
      <c r="A47" s="28"/>
      <c r="B47" s="8"/>
      <c r="C47" s="8"/>
      <c r="D47" s="5" t="s">
        <v>50</v>
      </c>
      <c r="E47" s="5"/>
      <c r="F47" s="5"/>
      <c r="G47" s="5"/>
      <c r="H47" s="5"/>
      <c r="I47" s="5"/>
      <c r="J47" s="5" t="s">
        <v>51</v>
      </c>
      <c r="K47" s="5">
        <f>(19125*1.5)/1000</f>
        <v>28.6875</v>
      </c>
      <c r="L47" s="5">
        <f t="shared" si="0"/>
        <v>28.6875</v>
      </c>
      <c r="M47" s="5">
        <f t="shared" si="1"/>
        <v>19.794374999999999</v>
      </c>
      <c r="N47" s="5">
        <f t="shared" si="2"/>
        <v>23.287499999999998</v>
      </c>
      <c r="O47" s="8"/>
      <c r="P47" s="8"/>
    </row>
    <row r="48" spans="1:16" x14ac:dyDescent="0.25">
      <c r="A48" s="30" t="s">
        <v>54</v>
      </c>
      <c r="B48" s="8">
        <v>200</v>
      </c>
      <c r="C48" s="8" t="s">
        <v>18</v>
      </c>
      <c r="D48" s="5" t="s">
        <v>32</v>
      </c>
      <c r="E48" s="5">
        <v>253</v>
      </c>
      <c r="F48" s="5">
        <v>264</v>
      </c>
      <c r="G48" s="5">
        <f>F48-E48+1</f>
        <v>12</v>
      </c>
      <c r="H48" s="5">
        <v>5</v>
      </c>
      <c r="I48" s="5">
        <f>H48*G48</f>
        <v>60</v>
      </c>
      <c r="J48" s="5"/>
      <c r="K48" s="5"/>
      <c r="L48" s="5">
        <f t="shared" si="0"/>
        <v>60</v>
      </c>
      <c r="M48" s="5">
        <f t="shared" si="1"/>
        <v>41.4</v>
      </c>
      <c r="N48" s="5">
        <f t="shared" si="2"/>
        <v>48.705882352941174</v>
      </c>
      <c r="O48" s="8">
        <f>SUM(N48:N52)</f>
        <v>168.88764705882352</v>
      </c>
      <c r="P48" s="8">
        <f>(O48/B48)*100</f>
        <v>84.443823529411759</v>
      </c>
    </row>
    <row r="49" spans="1:16" x14ac:dyDescent="0.25">
      <c r="A49" s="30"/>
      <c r="B49" s="8"/>
      <c r="C49" s="8"/>
      <c r="D49" s="5" t="s">
        <v>23</v>
      </c>
      <c r="E49" s="5">
        <v>186</v>
      </c>
      <c r="F49" s="5">
        <v>199</v>
      </c>
      <c r="G49" s="5">
        <f>F49-E49+1</f>
        <v>14</v>
      </c>
      <c r="H49" s="5">
        <v>3.15</v>
      </c>
      <c r="I49" s="5">
        <f t="shared" ref="I49:I105" si="5">H49*G49</f>
        <v>44.1</v>
      </c>
      <c r="J49" s="5"/>
      <c r="K49" s="5"/>
      <c r="L49" s="5">
        <f t="shared" si="0"/>
        <v>44.1</v>
      </c>
      <c r="M49" s="5">
        <f t="shared" si="1"/>
        <v>30.428999999999998</v>
      </c>
      <c r="N49" s="5">
        <f t="shared" si="2"/>
        <v>35.798823529411763</v>
      </c>
      <c r="O49" s="8"/>
      <c r="P49" s="8"/>
    </row>
    <row r="50" spans="1:16" x14ac:dyDescent="0.25">
      <c r="A50" s="30"/>
      <c r="B50" s="8"/>
      <c r="C50" s="8"/>
      <c r="D50" s="5" t="s">
        <v>23</v>
      </c>
      <c r="E50" s="5">
        <v>200</v>
      </c>
      <c r="F50" s="5">
        <v>213</v>
      </c>
      <c r="G50" s="5">
        <f t="shared" ref="G50:G60" si="6">F50-E50+1</f>
        <v>14</v>
      </c>
      <c r="H50" s="5">
        <v>3.15</v>
      </c>
      <c r="I50" s="5">
        <f t="shared" si="5"/>
        <v>44.1</v>
      </c>
      <c r="J50" s="5"/>
      <c r="K50" s="5"/>
      <c r="L50" s="5">
        <f t="shared" si="0"/>
        <v>44.1</v>
      </c>
      <c r="M50" s="5">
        <f t="shared" si="1"/>
        <v>30.428999999999998</v>
      </c>
      <c r="N50" s="5">
        <f t="shared" si="2"/>
        <v>35.798823529411763</v>
      </c>
      <c r="O50" s="8"/>
      <c r="P50" s="8"/>
    </row>
    <row r="51" spans="1:16" x14ac:dyDescent="0.25">
      <c r="A51" s="30"/>
      <c r="B51" s="8"/>
      <c r="C51" s="8"/>
      <c r="D51" s="5" t="s">
        <v>23</v>
      </c>
      <c r="E51" s="5">
        <v>239</v>
      </c>
      <c r="F51" s="5">
        <v>252</v>
      </c>
      <c r="G51" s="5">
        <f t="shared" si="6"/>
        <v>14</v>
      </c>
      <c r="H51" s="5">
        <v>3.15</v>
      </c>
      <c r="I51" s="5">
        <f t="shared" si="5"/>
        <v>44.1</v>
      </c>
      <c r="J51" s="5"/>
      <c r="K51" s="5"/>
      <c r="L51" s="5">
        <f t="shared" si="0"/>
        <v>44.1</v>
      </c>
      <c r="M51" s="5">
        <f t="shared" si="1"/>
        <v>30.428999999999998</v>
      </c>
      <c r="N51" s="5">
        <f t="shared" si="2"/>
        <v>35.798823529411763</v>
      </c>
      <c r="O51" s="8"/>
      <c r="P51" s="8"/>
    </row>
    <row r="52" spans="1:16" ht="41.25" customHeight="1" x14ac:dyDescent="0.25">
      <c r="A52" s="30"/>
      <c r="B52" s="8"/>
      <c r="C52" s="8"/>
      <c r="D52" s="5" t="s">
        <v>23</v>
      </c>
      <c r="E52" s="5">
        <v>301</v>
      </c>
      <c r="F52" s="5">
        <v>305</v>
      </c>
      <c r="G52" s="5">
        <f t="shared" si="6"/>
        <v>5</v>
      </c>
      <c r="H52" s="5">
        <v>3.15</v>
      </c>
      <c r="I52" s="5">
        <f t="shared" si="5"/>
        <v>15.75</v>
      </c>
      <c r="J52" s="5"/>
      <c r="K52" s="5"/>
      <c r="L52" s="5">
        <f t="shared" si="0"/>
        <v>15.75</v>
      </c>
      <c r="M52" s="5">
        <f t="shared" si="1"/>
        <v>10.8675</v>
      </c>
      <c r="N52" s="5">
        <f t="shared" si="2"/>
        <v>12.785294117647059</v>
      </c>
      <c r="O52" s="8"/>
      <c r="P52" s="8"/>
    </row>
    <row r="53" spans="1:16" x14ac:dyDescent="0.25">
      <c r="A53" s="13" t="s">
        <v>55</v>
      </c>
      <c r="B53" s="8">
        <v>200</v>
      </c>
      <c r="C53" s="8" t="s">
        <v>18</v>
      </c>
      <c r="D53" s="5" t="s">
        <v>32</v>
      </c>
      <c r="E53" s="5">
        <v>84</v>
      </c>
      <c r="F53" s="5">
        <v>102</v>
      </c>
      <c r="G53" s="5">
        <f t="shared" si="6"/>
        <v>19</v>
      </c>
      <c r="H53" s="5">
        <v>5</v>
      </c>
      <c r="I53" s="5">
        <f t="shared" si="5"/>
        <v>95</v>
      </c>
      <c r="J53" s="5"/>
      <c r="K53" s="5"/>
      <c r="L53" s="5">
        <f t="shared" si="0"/>
        <v>95</v>
      </c>
      <c r="M53" s="5">
        <f t="shared" si="1"/>
        <v>65.55</v>
      </c>
      <c r="N53" s="5">
        <f t="shared" si="2"/>
        <v>77.117647058823522</v>
      </c>
      <c r="O53" s="8">
        <f>SUM(N53:N55)</f>
        <v>170.63294117647058</v>
      </c>
      <c r="P53" s="8">
        <f>(O53/B53)*100</f>
        <v>85.316470588235291</v>
      </c>
    </row>
    <row r="54" spans="1:16" x14ac:dyDescent="0.25">
      <c r="A54" s="13"/>
      <c r="B54" s="8"/>
      <c r="C54" s="8"/>
      <c r="D54" s="5" t="s">
        <v>32</v>
      </c>
      <c r="E54" s="5">
        <v>66</v>
      </c>
      <c r="F54" s="5">
        <v>83</v>
      </c>
      <c r="G54" s="5">
        <f t="shared" si="6"/>
        <v>18</v>
      </c>
      <c r="H54" s="5">
        <v>5</v>
      </c>
      <c r="I54" s="5">
        <f t="shared" si="5"/>
        <v>90</v>
      </c>
      <c r="J54" s="5"/>
      <c r="K54" s="5"/>
      <c r="L54" s="5">
        <f t="shared" si="0"/>
        <v>90</v>
      </c>
      <c r="M54" s="5">
        <f t="shared" si="1"/>
        <v>62.099999999999994</v>
      </c>
      <c r="N54" s="5">
        <f t="shared" si="2"/>
        <v>73.058823529411754</v>
      </c>
      <c r="O54" s="8"/>
      <c r="P54" s="8"/>
    </row>
    <row r="55" spans="1:16" ht="51" customHeight="1" x14ac:dyDescent="0.25">
      <c r="A55" s="13"/>
      <c r="B55" s="8"/>
      <c r="C55" s="8"/>
      <c r="D55" s="5" t="s">
        <v>23</v>
      </c>
      <c r="E55" s="5">
        <v>293</v>
      </c>
      <c r="F55" s="5">
        <v>300</v>
      </c>
      <c r="G55" s="5">
        <f t="shared" si="6"/>
        <v>8</v>
      </c>
      <c r="H55" s="5">
        <v>3.15</v>
      </c>
      <c r="I55" s="5">
        <f t="shared" si="5"/>
        <v>25.2</v>
      </c>
      <c r="J55" s="5"/>
      <c r="K55" s="5"/>
      <c r="L55" s="5">
        <f t="shared" si="0"/>
        <v>25.2</v>
      </c>
      <c r="M55" s="5">
        <f t="shared" si="1"/>
        <v>17.387999999999998</v>
      </c>
      <c r="N55" s="5">
        <f t="shared" si="2"/>
        <v>20.456470588235291</v>
      </c>
      <c r="O55" s="8"/>
      <c r="P55" s="8"/>
    </row>
    <row r="56" spans="1:16" x14ac:dyDescent="0.25">
      <c r="A56" s="29" t="s">
        <v>56</v>
      </c>
      <c r="B56" s="8">
        <v>200</v>
      </c>
      <c r="C56" s="5" t="s">
        <v>18</v>
      </c>
      <c r="D56" s="5" t="s">
        <v>32</v>
      </c>
      <c r="E56" s="5">
        <v>7</v>
      </c>
      <c r="F56" s="5">
        <v>27</v>
      </c>
      <c r="G56" s="5">
        <f t="shared" si="6"/>
        <v>21</v>
      </c>
      <c r="H56" s="5">
        <v>5</v>
      </c>
      <c r="I56" s="5">
        <f t="shared" si="5"/>
        <v>105</v>
      </c>
      <c r="J56" s="5"/>
      <c r="K56" s="5"/>
      <c r="L56" s="5">
        <f t="shared" si="0"/>
        <v>105</v>
      </c>
      <c r="M56" s="5">
        <f t="shared" si="1"/>
        <v>72.449999999999989</v>
      </c>
      <c r="N56" s="5">
        <f t="shared" si="2"/>
        <v>85.235294117647044</v>
      </c>
      <c r="O56" s="8">
        <f>SUM(N56:N58)</f>
        <v>171.2417647058823</v>
      </c>
      <c r="P56" s="8">
        <f>(O56/B56)*100</f>
        <v>85.620882352941152</v>
      </c>
    </row>
    <row r="57" spans="1:16" x14ac:dyDescent="0.25">
      <c r="A57" s="29"/>
      <c r="B57" s="8"/>
      <c r="C57" s="5" t="s">
        <v>58</v>
      </c>
      <c r="D57" s="5" t="s">
        <v>32</v>
      </c>
      <c r="E57" s="5">
        <v>1</v>
      </c>
      <c r="F57" s="5">
        <v>13</v>
      </c>
      <c r="G57" s="5">
        <f t="shared" si="6"/>
        <v>13</v>
      </c>
      <c r="H57" s="5">
        <v>5</v>
      </c>
      <c r="I57" s="5">
        <f t="shared" si="5"/>
        <v>65</v>
      </c>
      <c r="J57" s="5"/>
      <c r="K57" s="5"/>
      <c r="L57" s="5">
        <f t="shared" si="0"/>
        <v>65</v>
      </c>
      <c r="M57" s="5">
        <f t="shared" si="1"/>
        <v>44.849999999999994</v>
      </c>
      <c r="N57" s="5">
        <f t="shared" si="2"/>
        <v>52.764705882352935</v>
      </c>
      <c r="O57" s="8"/>
      <c r="P57" s="8"/>
    </row>
    <row r="58" spans="1:16" ht="53.25" customHeight="1" x14ac:dyDescent="0.25">
      <c r="A58" s="29"/>
      <c r="B58" s="8"/>
      <c r="C58" s="5" t="s">
        <v>18</v>
      </c>
      <c r="D58" s="5" t="s">
        <v>23</v>
      </c>
      <c r="E58" s="5">
        <v>280</v>
      </c>
      <c r="F58" s="5">
        <v>292</v>
      </c>
      <c r="G58" s="5">
        <f t="shared" si="6"/>
        <v>13</v>
      </c>
      <c r="H58" s="5">
        <v>3.15</v>
      </c>
      <c r="I58" s="5">
        <f t="shared" si="5"/>
        <v>40.949999999999996</v>
      </c>
      <c r="J58" s="5"/>
      <c r="K58" s="5"/>
      <c r="L58" s="5">
        <f t="shared" si="0"/>
        <v>40.949999999999996</v>
      </c>
      <c r="M58" s="5">
        <f t="shared" si="1"/>
        <v>28.255499999999994</v>
      </c>
      <c r="N58" s="5">
        <f t="shared" si="2"/>
        <v>33.241764705882346</v>
      </c>
      <c r="O58" s="8"/>
      <c r="P58" s="8"/>
    </row>
    <row r="59" spans="1:16" x14ac:dyDescent="0.25">
      <c r="A59" s="11" t="s">
        <v>57</v>
      </c>
      <c r="B59" s="8">
        <v>400</v>
      </c>
      <c r="C59" s="8" t="s">
        <v>18</v>
      </c>
      <c r="D59" s="5" t="s">
        <v>32</v>
      </c>
      <c r="E59" s="5">
        <v>34</v>
      </c>
      <c r="F59" s="5">
        <v>65</v>
      </c>
      <c r="G59" s="5">
        <f t="shared" si="6"/>
        <v>32</v>
      </c>
      <c r="H59" s="5">
        <v>5</v>
      </c>
      <c r="I59" s="5">
        <f t="shared" si="5"/>
        <v>160</v>
      </c>
      <c r="J59" s="5"/>
      <c r="K59" s="5"/>
      <c r="L59" s="5">
        <f t="shared" si="0"/>
        <v>160</v>
      </c>
      <c r="M59" s="5">
        <f t="shared" si="1"/>
        <v>110.39999999999999</v>
      </c>
      <c r="N59" s="5">
        <f t="shared" si="2"/>
        <v>129.88235294117646</v>
      </c>
      <c r="O59" s="8">
        <f>SUM(N59:N65)</f>
        <v>311.14941176470586</v>
      </c>
      <c r="P59" s="8">
        <f>(O59/B59)*100</f>
        <v>77.787352941176465</v>
      </c>
    </row>
    <row r="60" spans="1:16" x14ac:dyDescent="0.25">
      <c r="A60" s="11"/>
      <c r="B60" s="8"/>
      <c r="C60" s="8"/>
      <c r="D60" s="5" t="s">
        <v>32</v>
      </c>
      <c r="E60" s="5">
        <v>103</v>
      </c>
      <c r="F60" s="5">
        <v>118</v>
      </c>
      <c r="G60" s="5">
        <f t="shared" si="6"/>
        <v>16</v>
      </c>
      <c r="H60" s="5">
        <v>5</v>
      </c>
      <c r="I60" s="5">
        <f t="shared" si="5"/>
        <v>80</v>
      </c>
      <c r="J60" s="5"/>
      <c r="K60" s="5"/>
      <c r="L60" s="5">
        <f t="shared" si="0"/>
        <v>80</v>
      </c>
      <c r="M60" s="5">
        <f t="shared" si="1"/>
        <v>55.199999999999996</v>
      </c>
      <c r="N60" s="5">
        <f t="shared" si="2"/>
        <v>64.941176470588232</v>
      </c>
      <c r="O60" s="8"/>
      <c r="P60" s="8"/>
    </row>
    <row r="61" spans="1:16" x14ac:dyDescent="0.25">
      <c r="A61" s="11"/>
      <c r="B61" s="8"/>
      <c r="C61" s="8"/>
      <c r="D61" s="5" t="s">
        <v>61</v>
      </c>
      <c r="E61" s="5" t="s">
        <v>62</v>
      </c>
      <c r="F61" s="5" t="s">
        <v>63</v>
      </c>
      <c r="G61" s="5">
        <v>11</v>
      </c>
      <c r="H61" s="5">
        <v>6</v>
      </c>
      <c r="I61" s="5">
        <f t="shared" si="5"/>
        <v>66</v>
      </c>
      <c r="J61" s="5"/>
      <c r="K61" s="5"/>
      <c r="L61" s="5">
        <f t="shared" si="0"/>
        <v>66</v>
      </c>
      <c r="M61" s="5">
        <f t="shared" si="1"/>
        <v>45.54</v>
      </c>
      <c r="N61" s="5">
        <f t="shared" si="2"/>
        <v>53.576470588235296</v>
      </c>
      <c r="O61" s="8"/>
      <c r="P61" s="8"/>
    </row>
    <row r="62" spans="1:16" x14ac:dyDescent="0.25">
      <c r="A62" s="11"/>
      <c r="B62" s="8"/>
      <c r="C62" s="8"/>
      <c r="D62" s="5" t="s">
        <v>65</v>
      </c>
      <c r="E62" s="5" t="s">
        <v>64</v>
      </c>
      <c r="F62" s="5" t="s">
        <v>64</v>
      </c>
      <c r="G62" s="5">
        <v>1</v>
      </c>
      <c r="H62" s="5">
        <v>6.6</v>
      </c>
      <c r="I62" s="5">
        <f t="shared" si="5"/>
        <v>6.6</v>
      </c>
      <c r="J62" s="5"/>
      <c r="K62" s="5"/>
      <c r="L62" s="5">
        <f t="shared" si="0"/>
        <v>6.6</v>
      </c>
      <c r="M62" s="5">
        <f t="shared" si="1"/>
        <v>4.5539999999999994</v>
      </c>
      <c r="N62" s="5">
        <f t="shared" si="2"/>
        <v>5.3576470588235292</v>
      </c>
      <c r="O62" s="8"/>
      <c r="P62" s="8"/>
    </row>
    <row r="63" spans="1:16" x14ac:dyDescent="0.25">
      <c r="A63" s="11"/>
      <c r="B63" s="8"/>
      <c r="C63" s="8"/>
      <c r="D63" s="5" t="s">
        <v>66</v>
      </c>
      <c r="E63" s="5" t="s">
        <v>67</v>
      </c>
      <c r="F63" s="5" t="s">
        <v>68</v>
      </c>
      <c r="G63" s="5">
        <v>2</v>
      </c>
      <c r="H63" s="5">
        <v>5.35</v>
      </c>
      <c r="I63" s="5">
        <f t="shared" si="5"/>
        <v>10.7</v>
      </c>
      <c r="J63" s="5"/>
      <c r="K63" s="5"/>
      <c r="L63" s="5">
        <f t="shared" si="0"/>
        <v>10.7</v>
      </c>
      <c r="M63" s="5">
        <f t="shared" si="1"/>
        <v>7.3829999999999991</v>
      </c>
      <c r="N63" s="5">
        <f t="shared" si="2"/>
        <v>8.6858823529411762</v>
      </c>
      <c r="O63" s="8"/>
      <c r="P63" s="8"/>
    </row>
    <row r="64" spans="1:16" x14ac:dyDescent="0.25">
      <c r="A64" s="11"/>
      <c r="B64" s="8"/>
      <c r="C64" s="8"/>
      <c r="D64" s="5" t="s">
        <v>32</v>
      </c>
      <c r="E64" s="5">
        <v>1</v>
      </c>
      <c r="F64" s="5">
        <v>6</v>
      </c>
      <c r="G64" s="5">
        <f>F64-E64+1</f>
        <v>6</v>
      </c>
      <c r="H64" s="5">
        <v>5</v>
      </c>
      <c r="I64" s="5">
        <f t="shared" si="5"/>
        <v>30</v>
      </c>
      <c r="J64" s="5"/>
      <c r="K64" s="5"/>
      <c r="L64" s="5">
        <f t="shared" si="0"/>
        <v>30</v>
      </c>
      <c r="M64" s="5">
        <f t="shared" si="1"/>
        <v>20.7</v>
      </c>
      <c r="N64" s="5">
        <f t="shared" si="2"/>
        <v>24.352941176470587</v>
      </c>
      <c r="O64" s="8"/>
      <c r="P64" s="8"/>
    </row>
    <row r="65" spans="1:16" x14ac:dyDescent="0.25">
      <c r="A65" s="11"/>
      <c r="B65" s="8"/>
      <c r="C65" s="8"/>
      <c r="D65" s="5" t="s">
        <v>32</v>
      </c>
      <c r="E65" s="5">
        <v>28</v>
      </c>
      <c r="F65" s="5">
        <v>33</v>
      </c>
      <c r="G65" s="5">
        <f>F65-E65+1</f>
        <v>6</v>
      </c>
      <c r="H65" s="5">
        <v>5</v>
      </c>
      <c r="I65" s="5">
        <f t="shared" si="5"/>
        <v>30</v>
      </c>
      <c r="J65" s="5"/>
      <c r="K65" s="5"/>
      <c r="L65" s="5">
        <f t="shared" si="0"/>
        <v>30</v>
      </c>
      <c r="M65" s="5">
        <f t="shared" si="1"/>
        <v>20.7</v>
      </c>
      <c r="N65" s="5">
        <f t="shared" si="2"/>
        <v>24.352941176470587</v>
      </c>
      <c r="O65" s="8"/>
      <c r="P65" s="8"/>
    </row>
    <row r="66" spans="1:16" x14ac:dyDescent="0.25">
      <c r="A66" s="12" t="s">
        <v>69</v>
      </c>
      <c r="B66" s="8">
        <v>200</v>
      </c>
      <c r="C66" s="31" t="s">
        <v>58</v>
      </c>
      <c r="D66" s="5" t="s">
        <v>32</v>
      </c>
      <c r="E66" s="5">
        <v>14</v>
      </c>
      <c r="F66" s="5">
        <v>26</v>
      </c>
      <c r="G66" s="5">
        <f t="shared" ref="G66:G67" si="7">F66-E66+1</f>
        <v>13</v>
      </c>
      <c r="H66" s="5">
        <v>5</v>
      </c>
      <c r="I66" s="5">
        <f t="shared" si="5"/>
        <v>65</v>
      </c>
      <c r="J66" s="5"/>
      <c r="K66" s="5"/>
      <c r="L66" s="5">
        <f t="shared" si="0"/>
        <v>65</v>
      </c>
      <c r="M66" s="5">
        <f t="shared" si="1"/>
        <v>44.849999999999994</v>
      </c>
      <c r="N66" s="5">
        <f t="shared" si="2"/>
        <v>52.764705882352935</v>
      </c>
      <c r="O66" s="8">
        <f>SUM(N66:N68)</f>
        <v>157.48235294117646</v>
      </c>
      <c r="P66" s="8">
        <f>(O66/B66)*100</f>
        <v>78.741176470588229</v>
      </c>
    </row>
    <row r="67" spans="1:16" x14ac:dyDescent="0.25">
      <c r="A67" s="12"/>
      <c r="B67" s="8"/>
      <c r="C67" s="31"/>
      <c r="D67" s="5" t="s">
        <v>32</v>
      </c>
      <c r="E67" s="5">
        <v>27</v>
      </c>
      <c r="F67" s="5">
        <v>35</v>
      </c>
      <c r="G67" s="5">
        <f t="shared" si="7"/>
        <v>9</v>
      </c>
      <c r="H67" s="5">
        <v>5</v>
      </c>
      <c r="I67" s="5">
        <f t="shared" si="5"/>
        <v>45</v>
      </c>
      <c r="J67" s="5"/>
      <c r="K67" s="5"/>
      <c r="L67" s="5">
        <f t="shared" si="0"/>
        <v>45</v>
      </c>
      <c r="M67" s="5">
        <f t="shared" si="1"/>
        <v>31.049999999999997</v>
      </c>
      <c r="N67" s="5">
        <f t="shared" si="2"/>
        <v>36.529411764705877</v>
      </c>
      <c r="O67" s="8"/>
      <c r="P67" s="8"/>
    </row>
    <row r="68" spans="1:16" ht="58.5" customHeight="1" x14ac:dyDescent="0.25">
      <c r="A68" s="12"/>
      <c r="B68" s="8"/>
      <c r="C68" s="31"/>
      <c r="D68" s="5" t="s">
        <v>61</v>
      </c>
      <c r="E68" s="5" t="s">
        <v>59</v>
      </c>
      <c r="F68" s="5" t="s">
        <v>60</v>
      </c>
      <c r="G68" s="5">
        <v>14</v>
      </c>
      <c r="H68" s="5">
        <v>6</v>
      </c>
      <c r="I68" s="5">
        <f t="shared" si="5"/>
        <v>84</v>
      </c>
      <c r="J68" s="5"/>
      <c r="K68" s="5"/>
      <c r="L68" s="5">
        <f t="shared" si="0"/>
        <v>84</v>
      </c>
      <c r="M68" s="5">
        <f t="shared" si="1"/>
        <v>57.959999999999994</v>
      </c>
      <c r="N68" s="5">
        <f t="shared" si="2"/>
        <v>68.188235294117646</v>
      </c>
      <c r="O68" s="8"/>
      <c r="P68" s="8"/>
    </row>
    <row r="69" spans="1:16" x14ac:dyDescent="0.25">
      <c r="A69" s="26" t="s">
        <v>70</v>
      </c>
      <c r="B69" s="8">
        <v>200</v>
      </c>
      <c r="C69" s="31" t="s">
        <v>58</v>
      </c>
      <c r="D69" s="5" t="s">
        <v>32</v>
      </c>
      <c r="E69" s="5">
        <v>36</v>
      </c>
      <c r="F69" s="5">
        <v>43</v>
      </c>
      <c r="G69" s="5">
        <f t="shared" ref="G69:G75" si="8">F69-E69+1</f>
        <v>8</v>
      </c>
      <c r="H69" s="5">
        <v>5</v>
      </c>
      <c r="I69" s="5">
        <f t="shared" si="5"/>
        <v>40</v>
      </c>
      <c r="J69" s="5"/>
      <c r="K69" s="5"/>
      <c r="L69" s="5">
        <f t="shared" si="0"/>
        <v>40</v>
      </c>
      <c r="M69" s="5">
        <f t="shared" si="1"/>
        <v>27.599999999999998</v>
      </c>
      <c r="N69" s="5">
        <f t="shared" si="2"/>
        <v>32.470588235294116</v>
      </c>
      <c r="O69" s="8">
        <f>SUM(N69:N71)</f>
        <v>144.98117647058822</v>
      </c>
      <c r="P69" s="8">
        <f>(O69/B69)*100</f>
        <v>72.490588235294112</v>
      </c>
    </row>
    <row r="70" spans="1:16" x14ac:dyDescent="0.25">
      <c r="A70" s="26"/>
      <c r="B70" s="8"/>
      <c r="C70" s="31"/>
      <c r="D70" s="5" t="s">
        <v>23</v>
      </c>
      <c r="E70" s="5">
        <v>44</v>
      </c>
      <c r="F70" s="5">
        <v>65</v>
      </c>
      <c r="G70" s="5">
        <f t="shared" si="8"/>
        <v>22</v>
      </c>
      <c r="H70" s="5">
        <v>3.15</v>
      </c>
      <c r="I70" s="5">
        <f t="shared" si="5"/>
        <v>69.3</v>
      </c>
      <c r="J70" s="5"/>
      <c r="K70" s="5"/>
      <c r="L70" s="5">
        <f t="shared" si="0"/>
        <v>69.3</v>
      </c>
      <c r="M70" s="5">
        <f t="shared" si="1"/>
        <v>47.816999999999993</v>
      </c>
      <c r="N70" s="5">
        <f t="shared" si="2"/>
        <v>56.255294117647054</v>
      </c>
      <c r="O70" s="8"/>
      <c r="P70" s="8"/>
    </row>
    <row r="71" spans="1:16" ht="43.5" customHeight="1" x14ac:dyDescent="0.25">
      <c r="A71" s="26"/>
      <c r="B71" s="8"/>
      <c r="C71" s="31"/>
      <c r="D71" s="5" t="s">
        <v>23</v>
      </c>
      <c r="E71" s="5">
        <v>93</v>
      </c>
      <c r="F71" s="5">
        <v>114</v>
      </c>
      <c r="G71" s="5">
        <f t="shared" si="8"/>
        <v>22</v>
      </c>
      <c r="H71" s="5">
        <v>3.15</v>
      </c>
      <c r="I71" s="5">
        <f t="shared" si="5"/>
        <v>69.3</v>
      </c>
      <c r="J71" s="5"/>
      <c r="K71" s="5"/>
      <c r="L71" s="5">
        <f t="shared" ref="L71:L105" si="9">I71+K71</f>
        <v>69.3</v>
      </c>
      <c r="M71" s="5">
        <f t="shared" ref="M71:M105" si="10">L71*0.69</f>
        <v>47.816999999999993</v>
      </c>
      <c r="N71" s="5">
        <f t="shared" ref="N71:N105" si="11">M71/0.85</f>
        <v>56.255294117647054</v>
      </c>
      <c r="O71" s="8"/>
      <c r="P71" s="8"/>
    </row>
    <row r="72" spans="1:16" x14ac:dyDescent="0.25">
      <c r="A72" s="13" t="s">
        <v>71</v>
      </c>
      <c r="B72" s="8">
        <v>200</v>
      </c>
      <c r="C72" s="8" t="s">
        <v>58</v>
      </c>
      <c r="D72" s="5" t="s">
        <v>23</v>
      </c>
      <c r="E72" s="5">
        <v>66</v>
      </c>
      <c r="F72" s="5">
        <v>92</v>
      </c>
      <c r="G72" s="5">
        <f t="shared" si="8"/>
        <v>27</v>
      </c>
      <c r="H72" s="5">
        <v>3.15</v>
      </c>
      <c r="I72" s="5">
        <f t="shared" si="5"/>
        <v>85.05</v>
      </c>
      <c r="J72" s="5"/>
      <c r="K72" s="5"/>
      <c r="L72" s="5">
        <f t="shared" si="9"/>
        <v>85.05</v>
      </c>
      <c r="M72" s="5">
        <f t="shared" si="10"/>
        <v>58.684499999999993</v>
      </c>
      <c r="N72" s="5">
        <f t="shared" si="11"/>
        <v>69.040588235294109</v>
      </c>
      <c r="O72" s="8">
        <f>SUM(N72:N74)</f>
        <v>161.09470588235291</v>
      </c>
      <c r="P72" s="8">
        <f>(O72/B72)*100</f>
        <v>80.547352941176456</v>
      </c>
    </row>
    <row r="73" spans="1:16" x14ac:dyDescent="0.25">
      <c r="A73" s="13"/>
      <c r="B73" s="8"/>
      <c r="C73" s="8"/>
      <c r="D73" s="5" t="s">
        <v>23</v>
      </c>
      <c r="E73" s="5">
        <v>264</v>
      </c>
      <c r="F73" s="5">
        <v>279</v>
      </c>
      <c r="G73" s="5">
        <f t="shared" si="8"/>
        <v>16</v>
      </c>
      <c r="H73" s="5">
        <v>3.15</v>
      </c>
      <c r="I73" s="5">
        <f t="shared" si="5"/>
        <v>50.4</v>
      </c>
      <c r="J73" s="5"/>
      <c r="K73" s="5"/>
      <c r="L73" s="5">
        <f t="shared" si="9"/>
        <v>50.4</v>
      </c>
      <c r="M73" s="5">
        <f t="shared" si="10"/>
        <v>34.775999999999996</v>
      </c>
      <c r="N73" s="5">
        <f t="shared" si="11"/>
        <v>40.912941176470582</v>
      </c>
      <c r="O73" s="8"/>
      <c r="P73" s="8"/>
    </row>
    <row r="74" spans="1:16" ht="42.75" customHeight="1" x14ac:dyDescent="0.25">
      <c r="A74" s="13"/>
      <c r="B74" s="8"/>
      <c r="C74" s="8"/>
      <c r="D74" s="5" t="s">
        <v>23</v>
      </c>
      <c r="E74" s="5">
        <v>200</v>
      </c>
      <c r="F74" s="5">
        <v>219</v>
      </c>
      <c r="G74" s="5">
        <f t="shared" si="8"/>
        <v>20</v>
      </c>
      <c r="H74" s="5">
        <v>3.15</v>
      </c>
      <c r="I74" s="5">
        <f t="shared" si="5"/>
        <v>63</v>
      </c>
      <c r="J74" s="5"/>
      <c r="K74" s="5"/>
      <c r="L74" s="5">
        <f t="shared" si="9"/>
        <v>63</v>
      </c>
      <c r="M74" s="5">
        <f t="shared" si="10"/>
        <v>43.47</v>
      </c>
      <c r="N74" s="5">
        <f t="shared" si="11"/>
        <v>51.141176470588235</v>
      </c>
      <c r="O74" s="8"/>
      <c r="P74" s="8"/>
    </row>
    <row r="75" spans="1:16" x14ac:dyDescent="0.25">
      <c r="A75" s="14" t="s">
        <v>72</v>
      </c>
      <c r="B75" s="8">
        <v>200</v>
      </c>
      <c r="C75" s="8" t="s">
        <v>58</v>
      </c>
      <c r="D75" s="5" t="s">
        <v>23</v>
      </c>
      <c r="E75" s="5">
        <v>249</v>
      </c>
      <c r="F75" s="5">
        <v>263</v>
      </c>
      <c r="G75" s="5">
        <f t="shared" si="8"/>
        <v>15</v>
      </c>
      <c r="H75" s="5">
        <v>3.15</v>
      </c>
      <c r="I75" s="5">
        <f t="shared" si="5"/>
        <v>47.25</v>
      </c>
      <c r="J75" s="5"/>
      <c r="K75" s="5"/>
      <c r="L75" s="5">
        <f t="shared" si="9"/>
        <v>47.25</v>
      </c>
      <c r="M75" s="5">
        <f t="shared" si="10"/>
        <v>32.602499999999999</v>
      </c>
      <c r="N75" s="5">
        <f t="shared" si="11"/>
        <v>38.35588235294118</v>
      </c>
      <c r="O75" s="8">
        <f>SUM(N75:N78)</f>
        <v>150.8664705882353</v>
      </c>
      <c r="P75" s="8">
        <f>(O75/B75)*100</f>
        <v>75.433235294117651</v>
      </c>
    </row>
    <row r="76" spans="1:16" x14ac:dyDescent="0.25">
      <c r="A76" s="14"/>
      <c r="B76" s="8"/>
      <c r="C76" s="8"/>
      <c r="D76" s="5" t="s">
        <v>23</v>
      </c>
      <c r="E76" s="5">
        <v>220</v>
      </c>
      <c r="F76" s="5">
        <v>248</v>
      </c>
      <c r="G76" s="5">
        <f t="shared" ref="G76:G82" si="12">F76-E76+1</f>
        <v>29</v>
      </c>
      <c r="H76" s="5">
        <v>3.15</v>
      </c>
      <c r="I76" s="5">
        <f t="shared" si="5"/>
        <v>91.35</v>
      </c>
      <c r="J76" s="5"/>
      <c r="K76" s="5"/>
      <c r="L76" s="5">
        <f t="shared" si="9"/>
        <v>91.35</v>
      </c>
      <c r="M76" s="5">
        <f t="shared" si="10"/>
        <v>63.031499999999994</v>
      </c>
      <c r="N76" s="5">
        <f t="shared" si="11"/>
        <v>74.154705882352943</v>
      </c>
      <c r="O76" s="8"/>
      <c r="P76" s="8"/>
    </row>
    <row r="77" spans="1:16" x14ac:dyDescent="0.25">
      <c r="A77" s="14"/>
      <c r="B77" s="8"/>
      <c r="C77" s="5" t="s">
        <v>73</v>
      </c>
      <c r="D77" s="5" t="s">
        <v>23</v>
      </c>
      <c r="E77" s="5">
        <v>156</v>
      </c>
      <c r="F77" s="5">
        <v>160</v>
      </c>
      <c r="G77" s="5">
        <f t="shared" si="12"/>
        <v>5</v>
      </c>
      <c r="H77" s="5">
        <v>3.15</v>
      </c>
      <c r="I77" s="5">
        <f t="shared" si="5"/>
        <v>15.75</v>
      </c>
      <c r="J77" s="5"/>
      <c r="K77" s="5"/>
      <c r="L77" s="5">
        <f t="shared" si="9"/>
        <v>15.75</v>
      </c>
      <c r="M77" s="5">
        <f t="shared" si="10"/>
        <v>10.8675</v>
      </c>
      <c r="N77" s="5">
        <f t="shared" si="11"/>
        <v>12.785294117647059</v>
      </c>
      <c r="O77" s="8"/>
      <c r="P77" s="8"/>
    </row>
    <row r="78" spans="1:16" ht="63" customHeight="1" x14ac:dyDescent="0.25">
      <c r="A78" s="14"/>
      <c r="B78" s="8"/>
      <c r="C78" s="5"/>
      <c r="D78" s="5" t="s">
        <v>23</v>
      </c>
      <c r="E78" s="5">
        <v>190</v>
      </c>
      <c r="F78" s="5">
        <v>199</v>
      </c>
      <c r="G78" s="5">
        <f t="shared" si="12"/>
        <v>10</v>
      </c>
      <c r="H78" s="5">
        <v>3.15</v>
      </c>
      <c r="I78" s="5">
        <f t="shared" si="5"/>
        <v>31.5</v>
      </c>
      <c r="J78" s="5"/>
      <c r="K78" s="5"/>
      <c r="L78" s="5">
        <f t="shared" si="9"/>
        <v>31.5</v>
      </c>
      <c r="M78" s="5">
        <f t="shared" si="10"/>
        <v>21.734999999999999</v>
      </c>
      <c r="N78" s="5">
        <f t="shared" si="11"/>
        <v>25.570588235294117</v>
      </c>
      <c r="O78" s="8"/>
      <c r="P78" s="8"/>
    </row>
    <row r="79" spans="1:16" x14ac:dyDescent="0.25">
      <c r="A79" s="30" t="s">
        <v>74</v>
      </c>
      <c r="B79" s="8">
        <v>200</v>
      </c>
      <c r="C79" s="8" t="s">
        <v>73</v>
      </c>
      <c r="D79" s="8" t="s">
        <v>23</v>
      </c>
      <c r="E79" s="5">
        <v>161</v>
      </c>
      <c r="F79" s="5">
        <v>181</v>
      </c>
      <c r="G79" s="5">
        <f t="shared" si="12"/>
        <v>21</v>
      </c>
      <c r="H79" s="5">
        <v>3.15</v>
      </c>
      <c r="I79" s="5">
        <f t="shared" si="5"/>
        <v>66.149999999999991</v>
      </c>
      <c r="J79" s="5"/>
      <c r="K79" s="5"/>
      <c r="L79" s="5">
        <f t="shared" si="9"/>
        <v>66.149999999999991</v>
      </c>
      <c r="M79" s="5">
        <f t="shared" si="10"/>
        <v>45.643499999999989</v>
      </c>
      <c r="N79" s="5">
        <f t="shared" si="11"/>
        <v>53.698235294117637</v>
      </c>
      <c r="O79" s="8">
        <f>SUM(N79:N83)</f>
        <v>165.34124999999995</v>
      </c>
      <c r="P79" s="8">
        <f>(O79/B79)*100</f>
        <v>82.670624999999973</v>
      </c>
    </row>
    <row r="80" spans="1:16" x14ac:dyDescent="0.25">
      <c r="A80" s="30"/>
      <c r="B80" s="8"/>
      <c r="C80" s="8"/>
      <c r="D80" s="8"/>
      <c r="E80" s="5">
        <v>182</v>
      </c>
      <c r="F80" s="5">
        <v>189</v>
      </c>
      <c r="G80" s="5">
        <f>F80-E80+1+1</f>
        <v>9</v>
      </c>
      <c r="H80" s="5">
        <v>3.15</v>
      </c>
      <c r="I80" s="5">
        <f t="shared" si="5"/>
        <v>28.349999999999998</v>
      </c>
      <c r="J80" s="5"/>
      <c r="K80" s="5"/>
      <c r="L80" s="5">
        <f t="shared" si="9"/>
        <v>28.349999999999998</v>
      </c>
      <c r="M80" s="5">
        <f t="shared" si="10"/>
        <v>19.561499999999999</v>
      </c>
      <c r="N80" s="5">
        <f t="shared" si="11"/>
        <v>23.013529411764704</v>
      </c>
      <c r="O80" s="8"/>
      <c r="P80" s="8"/>
    </row>
    <row r="81" spans="1:16" x14ac:dyDescent="0.25">
      <c r="A81" s="30"/>
      <c r="B81" s="8"/>
      <c r="C81" s="8"/>
      <c r="D81" s="8"/>
      <c r="E81" s="5">
        <v>133</v>
      </c>
      <c r="F81" s="5">
        <v>155</v>
      </c>
      <c r="G81" s="5">
        <f t="shared" si="12"/>
        <v>23</v>
      </c>
      <c r="H81" s="5">
        <v>3.15</v>
      </c>
      <c r="I81" s="5">
        <f t="shared" si="5"/>
        <v>72.45</v>
      </c>
      <c r="J81" s="5"/>
      <c r="K81" s="5"/>
      <c r="L81" s="5">
        <f t="shared" si="9"/>
        <v>72.45</v>
      </c>
      <c r="M81" s="5">
        <f t="shared" si="10"/>
        <v>49.990499999999997</v>
      </c>
      <c r="N81" s="5">
        <f t="shared" si="11"/>
        <v>58.812352941176471</v>
      </c>
      <c r="O81" s="8"/>
      <c r="P81" s="8"/>
    </row>
    <row r="82" spans="1:16" ht="39" customHeight="1" x14ac:dyDescent="0.25">
      <c r="A82" s="30"/>
      <c r="B82" s="8"/>
      <c r="C82" s="8"/>
      <c r="D82" s="8"/>
      <c r="E82" s="5">
        <v>123</v>
      </c>
      <c r="F82" s="5">
        <v>130</v>
      </c>
      <c r="G82" s="5">
        <f t="shared" si="12"/>
        <v>8</v>
      </c>
      <c r="H82" s="5">
        <v>3.15</v>
      </c>
      <c r="I82" s="5">
        <f t="shared" si="5"/>
        <v>25.2</v>
      </c>
      <c r="J82" s="5"/>
      <c r="K82" s="5"/>
      <c r="L82" s="5">
        <f>I82+K82</f>
        <v>25.2</v>
      </c>
      <c r="M82" s="5">
        <f t="shared" si="10"/>
        <v>17.387999999999998</v>
      </c>
      <c r="N82" s="5">
        <f t="shared" si="11"/>
        <v>20.456470588235291</v>
      </c>
      <c r="O82" s="8"/>
      <c r="P82" s="8"/>
    </row>
    <row r="83" spans="1:16" ht="39" customHeight="1" x14ac:dyDescent="0.25">
      <c r="A83" s="30"/>
      <c r="B83" s="8"/>
      <c r="C83" s="8"/>
      <c r="D83" s="5" t="s">
        <v>91</v>
      </c>
      <c r="E83" s="5" t="s">
        <v>90</v>
      </c>
      <c r="F83" s="5"/>
      <c r="G83" s="5"/>
      <c r="H83" s="5"/>
      <c r="I83" s="5"/>
      <c r="J83" s="5"/>
      <c r="K83" s="5">
        <f>(1.25*9225)/1000</f>
        <v>11.53125</v>
      </c>
      <c r="L83" s="5">
        <f>I83+K83</f>
        <v>11.53125</v>
      </c>
      <c r="M83" s="5">
        <f t="shared" si="10"/>
        <v>7.9565624999999995</v>
      </c>
      <c r="N83" s="5">
        <f t="shared" si="11"/>
        <v>9.3606617647058812</v>
      </c>
      <c r="O83" s="8"/>
      <c r="P83" s="8"/>
    </row>
    <row r="84" spans="1:16" x14ac:dyDescent="0.25">
      <c r="A84" s="13" t="s">
        <v>75</v>
      </c>
      <c r="B84" s="8">
        <v>200</v>
      </c>
      <c r="C84" s="5" t="s">
        <v>78</v>
      </c>
      <c r="D84" s="8" t="s">
        <v>32</v>
      </c>
      <c r="E84" s="5">
        <v>97</v>
      </c>
      <c r="F84" s="5">
        <v>115</v>
      </c>
      <c r="G84" s="5">
        <f>F84-E84+1+5</f>
        <v>24</v>
      </c>
      <c r="H84" s="5">
        <v>5</v>
      </c>
      <c r="I84" s="5">
        <f t="shared" si="5"/>
        <v>120</v>
      </c>
      <c r="J84" s="5"/>
      <c r="K84" s="5"/>
      <c r="L84" s="5">
        <f t="shared" si="9"/>
        <v>120</v>
      </c>
      <c r="M84" s="5">
        <f t="shared" si="10"/>
        <v>82.8</v>
      </c>
      <c r="N84" s="5">
        <f t="shared" si="11"/>
        <v>97.411764705882348</v>
      </c>
      <c r="O84" s="8">
        <f>SUM(N84:N85)</f>
        <v>162.35294117647058</v>
      </c>
      <c r="P84" s="8">
        <f>(O84/B84)*100</f>
        <v>81.17647058823529</v>
      </c>
    </row>
    <row r="85" spans="1:16" ht="51.75" customHeight="1" x14ac:dyDescent="0.25">
      <c r="A85" s="13"/>
      <c r="B85" s="8"/>
      <c r="C85" s="5" t="s">
        <v>73</v>
      </c>
      <c r="D85" s="8"/>
      <c r="E85" s="5">
        <v>121</v>
      </c>
      <c r="F85" s="5">
        <v>136</v>
      </c>
      <c r="G85" s="5">
        <f>F85-E85+1</f>
        <v>16</v>
      </c>
      <c r="H85" s="5">
        <v>5</v>
      </c>
      <c r="I85" s="5">
        <f t="shared" si="5"/>
        <v>80</v>
      </c>
      <c r="J85" s="5"/>
      <c r="K85" s="5"/>
      <c r="L85" s="5">
        <f t="shared" si="9"/>
        <v>80</v>
      </c>
      <c r="M85" s="5">
        <f t="shared" si="10"/>
        <v>55.199999999999996</v>
      </c>
      <c r="N85" s="5">
        <f t="shared" si="11"/>
        <v>64.941176470588232</v>
      </c>
      <c r="O85" s="8"/>
      <c r="P85" s="8"/>
    </row>
    <row r="86" spans="1:16" x14ac:dyDescent="0.25">
      <c r="A86" s="27" t="s">
        <v>76</v>
      </c>
      <c r="B86" s="8">
        <v>200</v>
      </c>
      <c r="C86" s="8" t="s">
        <v>73</v>
      </c>
      <c r="D86" s="8" t="s">
        <v>32</v>
      </c>
      <c r="E86" s="5">
        <v>115</v>
      </c>
      <c r="F86" s="5">
        <v>121</v>
      </c>
      <c r="G86" s="5">
        <f>F86-E86+1</f>
        <v>7</v>
      </c>
      <c r="H86" s="5">
        <v>5</v>
      </c>
      <c r="I86" s="5">
        <f t="shared" si="5"/>
        <v>35</v>
      </c>
      <c r="J86" s="5"/>
      <c r="K86" s="5"/>
      <c r="L86" s="5">
        <f t="shared" si="9"/>
        <v>35</v>
      </c>
      <c r="M86" s="5">
        <f t="shared" si="10"/>
        <v>24.15</v>
      </c>
      <c r="N86" s="5">
        <f t="shared" si="11"/>
        <v>28.411764705882351</v>
      </c>
      <c r="O86" s="8">
        <f>SUM(N86:N88)</f>
        <v>166.41176470588235</v>
      </c>
      <c r="P86" s="8">
        <f>(O86/B86)*100</f>
        <v>83.205882352941174</v>
      </c>
    </row>
    <row r="87" spans="1:16" x14ac:dyDescent="0.25">
      <c r="A87" s="27"/>
      <c r="B87" s="8"/>
      <c r="C87" s="8"/>
      <c r="D87" s="8"/>
      <c r="E87" s="5">
        <v>90</v>
      </c>
      <c r="F87" s="5">
        <v>98</v>
      </c>
      <c r="G87" s="5">
        <f>F87-E87+1+1</f>
        <v>10</v>
      </c>
      <c r="H87" s="5">
        <v>5</v>
      </c>
      <c r="I87" s="5">
        <f t="shared" si="5"/>
        <v>50</v>
      </c>
      <c r="J87" s="5"/>
      <c r="K87" s="5"/>
      <c r="L87" s="5">
        <f t="shared" si="9"/>
        <v>50</v>
      </c>
      <c r="M87" s="5">
        <f t="shared" si="10"/>
        <v>34.5</v>
      </c>
      <c r="N87" s="5">
        <f t="shared" si="11"/>
        <v>40.588235294117645</v>
      </c>
      <c r="O87" s="8"/>
      <c r="P87" s="8"/>
    </row>
    <row r="88" spans="1:16" ht="36.75" customHeight="1" x14ac:dyDescent="0.25">
      <c r="A88" s="27"/>
      <c r="B88" s="8"/>
      <c r="C88" s="8"/>
      <c r="D88" s="8"/>
      <c r="E88" s="5">
        <v>99</v>
      </c>
      <c r="F88" s="5">
        <v>120</v>
      </c>
      <c r="G88" s="5">
        <f>F88-E88+1+2</f>
        <v>24</v>
      </c>
      <c r="H88" s="5">
        <v>5</v>
      </c>
      <c r="I88" s="5">
        <f t="shared" si="5"/>
        <v>120</v>
      </c>
      <c r="J88" s="5"/>
      <c r="K88" s="5"/>
      <c r="L88" s="5">
        <f t="shared" si="9"/>
        <v>120</v>
      </c>
      <c r="M88" s="5">
        <f t="shared" si="10"/>
        <v>82.8</v>
      </c>
      <c r="N88" s="5">
        <f t="shared" si="11"/>
        <v>97.411764705882348</v>
      </c>
      <c r="O88" s="8"/>
      <c r="P88" s="8"/>
    </row>
    <row r="89" spans="1:16" x14ac:dyDescent="0.25">
      <c r="A89" s="11" t="s">
        <v>77</v>
      </c>
      <c r="B89" s="8">
        <v>200</v>
      </c>
      <c r="C89" s="5" t="s">
        <v>78</v>
      </c>
      <c r="D89" s="8" t="s">
        <v>32</v>
      </c>
      <c r="E89" s="5">
        <v>78</v>
      </c>
      <c r="F89" s="5">
        <v>96</v>
      </c>
      <c r="G89" s="5">
        <f>F89-E89+1</f>
        <v>19</v>
      </c>
      <c r="H89" s="5">
        <v>5</v>
      </c>
      <c r="I89" s="5">
        <f t="shared" si="5"/>
        <v>95</v>
      </c>
      <c r="J89" s="5"/>
      <c r="K89" s="5"/>
      <c r="L89" s="5">
        <f t="shared" si="9"/>
        <v>95</v>
      </c>
      <c r="M89" s="5">
        <f t="shared" si="10"/>
        <v>65.55</v>
      </c>
      <c r="N89" s="5">
        <f t="shared" si="11"/>
        <v>77.117647058823522</v>
      </c>
      <c r="O89" s="8">
        <f>SUM(N89:N90)</f>
        <v>138</v>
      </c>
      <c r="P89" s="8">
        <f>(O89/B89)*100</f>
        <v>69</v>
      </c>
    </row>
    <row r="90" spans="1:16" ht="50.25" customHeight="1" x14ac:dyDescent="0.25">
      <c r="A90" s="11"/>
      <c r="B90" s="8"/>
      <c r="C90" s="5" t="s">
        <v>79</v>
      </c>
      <c r="D90" s="8"/>
      <c r="E90" s="5">
        <v>79</v>
      </c>
      <c r="F90" s="5">
        <v>89</v>
      </c>
      <c r="G90" s="5">
        <f>F90-E90+1+4</f>
        <v>15</v>
      </c>
      <c r="H90" s="5">
        <v>5</v>
      </c>
      <c r="I90" s="5">
        <f t="shared" si="5"/>
        <v>75</v>
      </c>
      <c r="J90" s="5"/>
      <c r="K90" s="5"/>
      <c r="L90" s="5">
        <f t="shared" si="9"/>
        <v>75</v>
      </c>
      <c r="M90" s="5">
        <f t="shared" si="10"/>
        <v>51.749999999999993</v>
      </c>
      <c r="N90" s="5">
        <f t="shared" si="11"/>
        <v>60.882352941176464</v>
      </c>
      <c r="O90" s="8"/>
      <c r="P90" s="8"/>
    </row>
    <row r="91" spans="1:16" x14ac:dyDescent="0.25">
      <c r="A91" s="15" t="s">
        <v>81</v>
      </c>
      <c r="B91" s="8">
        <v>200</v>
      </c>
      <c r="C91" s="5" t="s">
        <v>79</v>
      </c>
      <c r="D91" s="5" t="s">
        <v>32</v>
      </c>
      <c r="E91" s="5">
        <v>54</v>
      </c>
      <c r="F91" s="5">
        <v>78</v>
      </c>
      <c r="G91" s="5">
        <f>F91-E91+1</f>
        <v>25</v>
      </c>
      <c r="H91" s="5">
        <v>5</v>
      </c>
      <c r="I91" s="5">
        <f t="shared" si="5"/>
        <v>125</v>
      </c>
      <c r="J91" s="5"/>
      <c r="K91" s="5"/>
      <c r="L91" s="5">
        <f t="shared" si="9"/>
        <v>125</v>
      </c>
      <c r="M91" s="5">
        <f t="shared" si="10"/>
        <v>86.25</v>
      </c>
      <c r="N91" s="5">
        <f t="shared" si="11"/>
        <v>101.47058823529412</v>
      </c>
      <c r="O91" s="8">
        <f>SUM(N91:N92)</f>
        <v>158.29411764705881</v>
      </c>
      <c r="P91" s="8">
        <f>(O91/B91)*100</f>
        <v>79.147058823529406</v>
      </c>
    </row>
    <row r="92" spans="1:16" ht="45.75" customHeight="1" x14ac:dyDescent="0.25">
      <c r="A92" s="15"/>
      <c r="B92" s="8"/>
      <c r="C92" s="5" t="s">
        <v>79</v>
      </c>
      <c r="D92" s="5"/>
      <c r="E92" s="5">
        <v>42</v>
      </c>
      <c r="F92" s="5">
        <v>53</v>
      </c>
      <c r="G92" s="5">
        <f>F92-E92+1+2</f>
        <v>14</v>
      </c>
      <c r="H92" s="5">
        <v>5</v>
      </c>
      <c r="I92" s="5">
        <f t="shared" si="5"/>
        <v>70</v>
      </c>
      <c r="J92" s="5"/>
      <c r="K92" s="5"/>
      <c r="L92" s="5">
        <f t="shared" si="9"/>
        <v>70</v>
      </c>
      <c r="M92" s="5">
        <f t="shared" si="10"/>
        <v>48.3</v>
      </c>
      <c r="N92" s="5">
        <f t="shared" si="11"/>
        <v>56.823529411764703</v>
      </c>
      <c r="O92" s="8"/>
      <c r="P92" s="8"/>
    </row>
    <row r="93" spans="1:16" x14ac:dyDescent="0.25">
      <c r="A93" s="12" t="s">
        <v>80</v>
      </c>
      <c r="B93" s="8">
        <v>200</v>
      </c>
      <c r="C93" s="8" t="s">
        <v>78</v>
      </c>
      <c r="D93" s="8" t="s">
        <v>32</v>
      </c>
      <c r="E93" s="5">
        <v>58</v>
      </c>
      <c r="F93" s="5">
        <v>77</v>
      </c>
      <c r="G93" s="5">
        <f>F93-E93+1</f>
        <v>20</v>
      </c>
      <c r="H93" s="5">
        <v>5</v>
      </c>
      <c r="I93" s="5">
        <f t="shared" si="5"/>
        <v>100</v>
      </c>
      <c r="J93" s="5"/>
      <c r="K93" s="5"/>
      <c r="L93" s="5">
        <f t="shared" si="9"/>
        <v>100</v>
      </c>
      <c r="M93" s="5">
        <f t="shared" si="10"/>
        <v>69</v>
      </c>
      <c r="N93" s="5">
        <f t="shared" si="11"/>
        <v>81.17647058823529</v>
      </c>
      <c r="O93" s="8">
        <f>SUM(N93:N94)</f>
        <v>166.41176470588232</v>
      </c>
      <c r="P93" s="8">
        <f>(O93/B93)*100</f>
        <v>83.20588235294116</v>
      </c>
    </row>
    <row r="94" spans="1:16" ht="45.75" customHeight="1" x14ac:dyDescent="0.25">
      <c r="A94" s="12"/>
      <c r="B94" s="8"/>
      <c r="C94" s="8"/>
      <c r="D94" s="8"/>
      <c r="E94" s="5">
        <v>37</v>
      </c>
      <c r="F94" s="5">
        <v>57</v>
      </c>
      <c r="G94" s="5">
        <f>F94-E94+1</f>
        <v>21</v>
      </c>
      <c r="H94" s="5">
        <v>5</v>
      </c>
      <c r="I94" s="5">
        <f t="shared" si="5"/>
        <v>105</v>
      </c>
      <c r="J94" s="5"/>
      <c r="K94" s="5"/>
      <c r="L94" s="5">
        <f t="shared" si="9"/>
        <v>105</v>
      </c>
      <c r="M94" s="5">
        <f t="shared" si="10"/>
        <v>72.449999999999989</v>
      </c>
      <c r="N94" s="5">
        <f t="shared" si="11"/>
        <v>85.235294117647044</v>
      </c>
      <c r="O94" s="8"/>
      <c r="P94" s="8"/>
    </row>
    <row r="95" spans="1:16" x14ac:dyDescent="0.25">
      <c r="A95" s="13" t="s">
        <v>82</v>
      </c>
      <c r="B95" s="8">
        <v>200</v>
      </c>
      <c r="C95" s="8" t="s">
        <v>79</v>
      </c>
      <c r="D95" s="5" t="s">
        <v>32</v>
      </c>
      <c r="E95" s="5">
        <v>1</v>
      </c>
      <c r="F95" s="5">
        <v>19</v>
      </c>
      <c r="G95" s="5">
        <f>F95-E95+1</f>
        <v>19</v>
      </c>
      <c r="H95" s="5">
        <v>5</v>
      </c>
      <c r="I95" s="5">
        <f t="shared" si="5"/>
        <v>95</v>
      </c>
      <c r="J95" s="5"/>
      <c r="K95" s="5"/>
      <c r="L95" s="5">
        <f t="shared" si="9"/>
        <v>95</v>
      </c>
      <c r="M95" s="5">
        <f t="shared" si="10"/>
        <v>65.55</v>
      </c>
      <c r="N95" s="5">
        <f t="shared" si="11"/>
        <v>77.117647058823522</v>
      </c>
      <c r="O95" s="8">
        <f>SUM(N95:N98)</f>
        <v>171.72882352941176</v>
      </c>
      <c r="P95" s="8">
        <f>(O95/B95)*100</f>
        <v>85.864411764705878</v>
      </c>
    </row>
    <row r="96" spans="1:16" x14ac:dyDescent="0.25">
      <c r="A96" s="13"/>
      <c r="B96" s="8"/>
      <c r="C96" s="8"/>
      <c r="D96" s="5" t="s">
        <v>23</v>
      </c>
      <c r="E96" s="5">
        <v>20</v>
      </c>
      <c r="F96" s="5">
        <v>37</v>
      </c>
      <c r="G96" s="5">
        <f>F96-E96+1</f>
        <v>18</v>
      </c>
      <c r="H96" s="5">
        <v>3.15</v>
      </c>
      <c r="I96" s="5">
        <f t="shared" si="5"/>
        <v>56.699999999999996</v>
      </c>
      <c r="J96" s="5"/>
      <c r="K96" s="5"/>
      <c r="L96" s="5">
        <f t="shared" si="9"/>
        <v>56.699999999999996</v>
      </c>
      <c r="M96" s="5">
        <f t="shared" si="10"/>
        <v>39.122999999999998</v>
      </c>
      <c r="N96" s="5">
        <f t="shared" si="11"/>
        <v>46.027058823529408</v>
      </c>
      <c r="O96" s="8"/>
      <c r="P96" s="8"/>
    </row>
    <row r="97" spans="1:16" x14ac:dyDescent="0.25">
      <c r="A97" s="13"/>
      <c r="B97" s="8"/>
      <c r="C97" s="8"/>
      <c r="D97" s="5" t="s">
        <v>23</v>
      </c>
      <c r="E97" s="5" t="s">
        <v>83</v>
      </c>
      <c r="F97" s="5" t="s">
        <v>84</v>
      </c>
      <c r="G97" s="5">
        <v>15</v>
      </c>
      <c r="H97" s="5">
        <v>3.15</v>
      </c>
      <c r="I97" s="5">
        <f t="shared" si="5"/>
        <v>47.25</v>
      </c>
      <c r="J97" s="5"/>
      <c r="K97" s="5"/>
      <c r="L97" s="5">
        <f t="shared" si="9"/>
        <v>47.25</v>
      </c>
      <c r="M97" s="5">
        <f t="shared" si="10"/>
        <v>32.602499999999999</v>
      </c>
      <c r="N97" s="5">
        <f t="shared" si="11"/>
        <v>38.35588235294118</v>
      </c>
      <c r="O97" s="8"/>
      <c r="P97" s="8"/>
    </row>
    <row r="98" spans="1:16" ht="57" customHeight="1" x14ac:dyDescent="0.25">
      <c r="A98" s="13"/>
      <c r="B98" s="8"/>
      <c r="C98" s="8"/>
      <c r="D98" s="5" t="s">
        <v>32</v>
      </c>
      <c r="E98" s="5">
        <v>38</v>
      </c>
      <c r="F98" s="5">
        <v>41</v>
      </c>
      <c r="G98" s="5">
        <f>F98-E98+1</f>
        <v>4</v>
      </c>
      <c r="H98" s="5">
        <v>3.15</v>
      </c>
      <c r="I98" s="5">
        <f t="shared" si="5"/>
        <v>12.6</v>
      </c>
      <c r="J98" s="5"/>
      <c r="K98" s="5"/>
      <c r="L98" s="5">
        <f t="shared" si="9"/>
        <v>12.6</v>
      </c>
      <c r="M98" s="5">
        <f t="shared" si="10"/>
        <v>8.6939999999999991</v>
      </c>
      <c r="N98" s="5">
        <f t="shared" si="11"/>
        <v>10.228235294117646</v>
      </c>
      <c r="O98" s="8"/>
      <c r="P98" s="8"/>
    </row>
    <row r="99" spans="1:16" x14ac:dyDescent="0.25">
      <c r="A99" s="14" t="s">
        <v>85</v>
      </c>
      <c r="B99" s="8">
        <v>200</v>
      </c>
      <c r="C99" s="8" t="s">
        <v>78</v>
      </c>
      <c r="D99" s="8" t="s">
        <v>32</v>
      </c>
      <c r="E99" s="5">
        <v>24</v>
      </c>
      <c r="F99" s="5">
        <v>35</v>
      </c>
      <c r="G99" s="5">
        <f>F99-E99+1+2</f>
        <v>14</v>
      </c>
      <c r="H99" s="5">
        <v>5</v>
      </c>
      <c r="I99" s="5">
        <f t="shared" si="5"/>
        <v>70</v>
      </c>
      <c r="J99" s="5"/>
      <c r="K99" s="5"/>
      <c r="L99" s="5">
        <f t="shared" si="9"/>
        <v>70</v>
      </c>
      <c r="M99" s="5">
        <f t="shared" si="10"/>
        <v>48.3</v>
      </c>
      <c r="N99" s="5">
        <f t="shared" si="11"/>
        <v>56.823529411764703</v>
      </c>
      <c r="O99" s="8">
        <f>SUM(N99:N103)</f>
        <v>164.92623529411765</v>
      </c>
      <c r="P99" s="8">
        <f>(O99/B99)*100</f>
        <v>82.463117647058823</v>
      </c>
    </row>
    <row r="100" spans="1:16" x14ac:dyDescent="0.25">
      <c r="A100" s="14"/>
      <c r="B100" s="8"/>
      <c r="C100" s="8"/>
      <c r="D100" s="8"/>
      <c r="E100" s="5">
        <v>14</v>
      </c>
      <c r="F100" s="5">
        <v>21</v>
      </c>
      <c r="G100" s="5">
        <f>F100-E100+1+4</f>
        <v>12</v>
      </c>
      <c r="H100" s="5">
        <v>5</v>
      </c>
      <c r="I100" s="5">
        <f t="shared" si="5"/>
        <v>60</v>
      </c>
      <c r="J100" s="5"/>
      <c r="K100" s="5"/>
      <c r="L100" s="5">
        <f t="shared" si="9"/>
        <v>60</v>
      </c>
      <c r="M100" s="5">
        <f t="shared" si="10"/>
        <v>41.4</v>
      </c>
      <c r="N100" s="5">
        <f t="shared" si="11"/>
        <v>48.705882352941174</v>
      </c>
      <c r="O100" s="8"/>
      <c r="P100" s="8"/>
    </row>
    <row r="101" spans="1:16" x14ac:dyDescent="0.25">
      <c r="A101" s="14"/>
      <c r="B101" s="8"/>
      <c r="C101" s="8"/>
      <c r="D101" s="8"/>
      <c r="E101" s="5">
        <v>2</v>
      </c>
      <c r="F101" s="5">
        <v>9</v>
      </c>
      <c r="G101" s="5">
        <f>(F101-E101+1+4)*0</f>
        <v>0</v>
      </c>
      <c r="H101" s="5">
        <v>5</v>
      </c>
      <c r="I101" s="5">
        <f t="shared" si="5"/>
        <v>0</v>
      </c>
      <c r="J101" s="5"/>
      <c r="K101" s="5"/>
      <c r="L101" s="5">
        <f t="shared" si="9"/>
        <v>0</v>
      </c>
      <c r="M101" s="5">
        <f t="shared" si="10"/>
        <v>0</v>
      </c>
      <c r="N101" s="5">
        <f t="shared" si="11"/>
        <v>0</v>
      </c>
      <c r="O101" s="8"/>
      <c r="P101" s="8"/>
    </row>
    <row r="102" spans="1:16" ht="22.5" customHeight="1" x14ac:dyDescent="0.25">
      <c r="A102" s="14"/>
      <c r="B102" s="8"/>
      <c r="C102" s="8"/>
      <c r="D102" s="8"/>
      <c r="E102" s="5"/>
      <c r="F102" s="5"/>
      <c r="G102" s="5"/>
      <c r="H102" s="5"/>
      <c r="I102" s="5">
        <f t="shared" si="5"/>
        <v>0</v>
      </c>
      <c r="J102" s="5" t="s">
        <v>86</v>
      </c>
      <c r="K102" s="5">
        <f>(13500*1.5)/1000</f>
        <v>20.25</v>
      </c>
      <c r="L102" s="5">
        <f t="shared" si="9"/>
        <v>20.25</v>
      </c>
      <c r="M102" s="5">
        <f t="shared" si="10"/>
        <v>13.972499999999998</v>
      </c>
      <c r="N102" s="5">
        <f t="shared" si="11"/>
        <v>16.438235294117646</v>
      </c>
      <c r="O102" s="8"/>
      <c r="P102" s="8"/>
    </row>
    <row r="103" spans="1:16" ht="57" customHeight="1" x14ac:dyDescent="0.25">
      <c r="A103" s="14"/>
      <c r="B103" s="8"/>
      <c r="C103" s="8"/>
      <c r="D103" s="5"/>
      <c r="E103" s="5"/>
      <c r="F103" s="5"/>
      <c r="G103" s="5"/>
      <c r="H103" s="5"/>
      <c r="I103" s="5"/>
      <c r="J103" s="5" t="s">
        <v>92</v>
      </c>
      <c r="K103" s="5">
        <f xml:space="preserve"> (12*441*10)/1000</f>
        <v>52.92</v>
      </c>
      <c r="L103" s="5">
        <f t="shared" si="9"/>
        <v>52.92</v>
      </c>
      <c r="M103" s="5">
        <f t="shared" si="10"/>
        <v>36.514800000000001</v>
      </c>
      <c r="N103" s="5">
        <f t="shared" si="11"/>
        <v>42.958588235294123</v>
      </c>
      <c r="O103" s="5"/>
      <c r="P103" s="5"/>
    </row>
    <row r="104" spans="1:16" x14ac:dyDescent="0.25">
      <c r="A104" s="12" t="s">
        <v>88</v>
      </c>
      <c r="B104" s="8">
        <v>200</v>
      </c>
      <c r="C104" s="8" t="s">
        <v>78</v>
      </c>
      <c r="D104" s="8" t="s">
        <v>32</v>
      </c>
      <c r="E104" s="5" t="s">
        <v>87</v>
      </c>
      <c r="F104" s="5">
        <v>15</v>
      </c>
      <c r="G104" s="5">
        <v>24</v>
      </c>
      <c r="H104" s="5">
        <v>5</v>
      </c>
      <c r="I104" s="5">
        <f t="shared" si="5"/>
        <v>120</v>
      </c>
      <c r="J104" s="5"/>
      <c r="K104" s="5"/>
      <c r="L104" s="5">
        <f t="shared" si="9"/>
        <v>120</v>
      </c>
      <c r="M104" s="5">
        <f t="shared" si="10"/>
        <v>82.8</v>
      </c>
      <c r="N104" s="5">
        <f t="shared" si="11"/>
        <v>97.411764705882348</v>
      </c>
      <c r="O104" s="8">
        <f>SUM(N104:N105)</f>
        <v>140.37035294117646</v>
      </c>
      <c r="P104" s="8">
        <f>(O104/B104)*100</f>
        <v>70.185176470588232</v>
      </c>
    </row>
    <row r="105" spans="1:16" ht="42" customHeight="1" x14ac:dyDescent="0.25">
      <c r="A105" s="12"/>
      <c r="B105" s="8"/>
      <c r="C105" s="8"/>
      <c r="D105" s="8"/>
      <c r="E105" s="5"/>
      <c r="F105" s="5"/>
      <c r="G105" s="5"/>
      <c r="H105" s="5"/>
      <c r="I105" s="5">
        <f t="shared" si="5"/>
        <v>0</v>
      </c>
      <c r="J105" s="5" t="s">
        <v>92</v>
      </c>
      <c r="K105" s="5">
        <f>(12*10*441)/1000</f>
        <v>52.92</v>
      </c>
      <c r="L105" s="5">
        <f t="shared" si="9"/>
        <v>52.92</v>
      </c>
      <c r="M105" s="5">
        <f t="shared" si="10"/>
        <v>36.514800000000001</v>
      </c>
      <c r="N105" s="5">
        <f t="shared" si="11"/>
        <v>42.958588235294123</v>
      </c>
      <c r="O105" s="8"/>
      <c r="P105" s="8"/>
    </row>
  </sheetData>
  <mergeCells count="146">
    <mergeCell ref="D79:D82"/>
    <mergeCell ref="O79:O83"/>
    <mergeCell ref="P79:P83"/>
    <mergeCell ref="A79:A83"/>
    <mergeCell ref="B79:B83"/>
    <mergeCell ref="C79:C83"/>
    <mergeCell ref="P86:P88"/>
    <mergeCell ref="O84:O85"/>
    <mergeCell ref="P84:P85"/>
    <mergeCell ref="A84:A85"/>
    <mergeCell ref="B84:B85"/>
    <mergeCell ref="D84:D85"/>
    <mergeCell ref="A86:A88"/>
    <mergeCell ref="B86:B88"/>
    <mergeCell ref="C86:C88"/>
    <mergeCell ref="D86:D88"/>
    <mergeCell ref="O86:O88"/>
    <mergeCell ref="C75:C76"/>
    <mergeCell ref="A75:A78"/>
    <mergeCell ref="B75:B78"/>
    <mergeCell ref="O75:O78"/>
    <mergeCell ref="P75:P78"/>
    <mergeCell ref="O72:O74"/>
    <mergeCell ref="P72:P74"/>
    <mergeCell ref="A72:A74"/>
    <mergeCell ref="B72:B74"/>
    <mergeCell ref="C72:C74"/>
    <mergeCell ref="C59:C65"/>
    <mergeCell ref="B59:B65"/>
    <mergeCell ref="A59:A65"/>
    <mergeCell ref="O66:O68"/>
    <mergeCell ref="P66:P68"/>
    <mergeCell ref="A66:A68"/>
    <mergeCell ref="B66:B68"/>
    <mergeCell ref="C66:C68"/>
    <mergeCell ref="O69:O71"/>
    <mergeCell ref="P69:P71"/>
    <mergeCell ref="A69:A71"/>
    <mergeCell ref="B69:B71"/>
    <mergeCell ref="C69:C71"/>
    <mergeCell ref="O59:O65"/>
    <mergeCell ref="P59:P65"/>
    <mergeCell ref="B56:B58"/>
    <mergeCell ref="A56:A58"/>
    <mergeCell ref="O56:O58"/>
    <mergeCell ref="P56:P58"/>
    <mergeCell ref="C48:C52"/>
    <mergeCell ref="B48:B52"/>
    <mergeCell ref="A48:A52"/>
    <mergeCell ref="O48:O52"/>
    <mergeCell ref="P48:P52"/>
    <mergeCell ref="B53:B55"/>
    <mergeCell ref="A53:A55"/>
    <mergeCell ref="C53:C55"/>
    <mergeCell ref="O53:O55"/>
    <mergeCell ref="P53:P55"/>
    <mergeCell ref="O28:O32"/>
    <mergeCell ref="P28:P32"/>
    <mergeCell ref="A22:A27"/>
    <mergeCell ref="B22:B27"/>
    <mergeCell ref="D22:D27"/>
    <mergeCell ref="B28:B33"/>
    <mergeCell ref="C28:C33"/>
    <mergeCell ref="A28:A33"/>
    <mergeCell ref="C42:C47"/>
    <mergeCell ref="B42:B47"/>
    <mergeCell ref="A42:A47"/>
    <mergeCell ref="O42:O47"/>
    <mergeCell ref="P42:P47"/>
    <mergeCell ref="O38:O41"/>
    <mergeCell ref="P38:P41"/>
    <mergeCell ref="C38:C41"/>
    <mergeCell ref="B38:B41"/>
    <mergeCell ref="A38:A41"/>
    <mergeCell ref="D18:D20"/>
    <mergeCell ref="D15:D17"/>
    <mergeCell ref="C22:C27"/>
    <mergeCell ref="C15:C17"/>
    <mergeCell ref="O22:O27"/>
    <mergeCell ref="P22:P27"/>
    <mergeCell ref="P10:P14"/>
    <mergeCell ref="A10:A14"/>
    <mergeCell ref="B10:B14"/>
    <mergeCell ref="C10:C14"/>
    <mergeCell ref="A15:A17"/>
    <mergeCell ref="B15:B17"/>
    <mergeCell ref="O15:O17"/>
    <mergeCell ref="P15:P17"/>
    <mergeCell ref="O18:O21"/>
    <mergeCell ref="P18:P21"/>
    <mergeCell ref="A18:A21"/>
    <mergeCell ref="B18:B21"/>
    <mergeCell ref="C18:C21"/>
    <mergeCell ref="A1:P1"/>
    <mergeCell ref="L2:L3"/>
    <mergeCell ref="O10:O14"/>
    <mergeCell ref="O2:O3"/>
    <mergeCell ref="N2:N3"/>
    <mergeCell ref="M2:M3"/>
    <mergeCell ref="P2:P3"/>
    <mergeCell ref="A2:B2"/>
    <mergeCell ref="C2:C3"/>
    <mergeCell ref="D2:I2"/>
    <mergeCell ref="J2:K2"/>
    <mergeCell ref="A4:A9"/>
    <mergeCell ref="B4:B9"/>
    <mergeCell ref="C4:C9"/>
    <mergeCell ref="O4:O9"/>
    <mergeCell ref="P4:P9"/>
    <mergeCell ref="B99:B103"/>
    <mergeCell ref="C99:C103"/>
    <mergeCell ref="A104:A105"/>
    <mergeCell ref="B104:B105"/>
    <mergeCell ref="A89:A90"/>
    <mergeCell ref="B89:B90"/>
    <mergeCell ref="D89:D90"/>
    <mergeCell ref="O89:O90"/>
    <mergeCell ref="P89:P90"/>
    <mergeCell ref="O91:O92"/>
    <mergeCell ref="P91:P92"/>
    <mergeCell ref="A91:A92"/>
    <mergeCell ref="B91:B92"/>
    <mergeCell ref="C104:C105"/>
    <mergeCell ref="D104:D105"/>
    <mergeCell ref="O104:O105"/>
    <mergeCell ref="P104:P105"/>
    <mergeCell ref="O34:O37"/>
    <mergeCell ref="P34:P37"/>
    <mergeCell ref="B34:B37"/>
    <mergeCell ref="A34:A37"/>
    <mergeCell ref="C34:C37"/>
    <mergeCell ref="O99:O102"/>
    <mergeCell ref="P99:P102"/>
    <mergeCell ref="D99:D102"/>
    <mergeCell ref="O93:O94"/>
    <mergeCell ref="P93:P94"/>
    <mergeCell ref="D93:D94"/>
    <mergeCell ref="C93:C94"/>
    <mergeCell ref="B93:B94"/>
    <mergeCell ref="A93:A94"/>
    <mergeCell ref="C95:C98"/>
    <mergeCell ref="B95:B98"/>
    <mergeCell ref="A95:A98"/>
    <mergeCell ref="O95:O98"/>
    <mergeCell ref="P95:P98"/>
    <mergeCell ref="A99:A10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Shayan</dc:creator>
  <cp:lastModifiedBy>Muhammad Shayan</cp:lastModifiedBy>
  <dcterms:created xsi:type="dcterms:W3CDTF">2015-06-05T18:17:20Z</dcterms:created>
  <dcterms:modified xsi:type="dcterms:W3CDTF">2025-07-07T08:09:41Z</dcterms:modified>
</cp:coreProperties>
</file>