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ER\Desktop\Enerji_SHM_Olustrma\"/>
    </mc:Choice>
  </mc:AlternateContent>
  <xr:revisionPtr revIDLastSave="0" documentId="13_ncr:1_{24C9EBEF-96C9-40FC-A6C6-D176F2EC8253}" xr6:coauthVersionLast="47" xr6:coauthVersionMax="47" xr10:uidLastSave="{00000000-0000-0000-0000-000000000000}"/>
  <bookViews>
    <workbookView xWindow="20370" yWindow="-120" windowWidth="38640" windowHeight="16440" xr2:uid="{00000000-000D-0000-FFFF-FFFF00000000}"/>
  </bookViews>
  <sheets>
    <sheet name="Genel_SHM" sheetId="1" r:id="rId1"/>
    <sheet name="ESHMŞablon" sheetId="2" r:id="rId2"/>
    <sheet name="ESHM_Aşama_1" sheetId="3" r:id="rId3"/>
    <sheet name="ESHM_Aşama_2" sheetId="4" r:id="rId4"/>
    <sheet name="ESHM_Aşama_3" sheetId="5" r:id="rId5"/>
    <sheet name="ESHM_Aşama_4" sheetId="6" r:id="rId6"/>
    <sheet name="ESHM_Aşama_5" sheetId="7" r:id="rId7"/>
    <sheet name="ESHM_Aşama_6" sheetId="8" r:id="rId8"/>
    <sheet name="ESHM_Aşama_7" sheetId="9" r:id="rId9"/>
    <sheet name="ESHM_Aşama_8" sheetId="10" r:id="rId10"/>
    <sheet name="ESHM_NİHAİ" sheetId="11" r:id="rId11"/>
    <sheet name="ESHM_NİHAİ_2"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12" l="1"/>
  <c r="D2" i="12"/>
  <c r="E2" i="12"/>
  <c r="F2" i="12"/>
  <c r="G2" i="12"/>
  <c r="H2" i="12"/>
  <c r="I2" i="12"/>
  <c r="J2" i="12"/>
  <c r="J24" i="12" s="1"/>
  <c r="K2" i="12"/>
  <c r="L2" i="12"/>
  <c r="M2" i="12"/>
  <c r="N2" i="12"/>
  <c r="O2" i="12"/>
  <c r="P2" i="12"/>
  <c r="Q2" i="12"/>
  <c r="R2" i="12"/>
  <c r="R24" i="12" s="1"/>
  <c r="S2" i="12"/>
  <c r="T2" i="12"/>
  <c r="U2" i="12"/>
  <c r="V2" i="12"/>
  <c r="W2" i="12"/>
  <c r="C3" i="12"/>
  <c r="D3" i="12"/>
  <c r="E3" i="12"/>
  <c r="E24" i="12" s="1"/>
  <c r="F3" i="12"/>
  <c r="G3" i="12"/>
  <c r="H3" i="12"/>
  <c r="I3" i="12"/>
  <c r="J3" i="12"/>
  <c r="K3" i="12"/>
  <c r="L3" i="12"/>
  <c r="M3" i="12"/>
  <c r="M24" i="12" s="1"/>
  <c r="N3" i="12"/>
  <c r="O3" i="12"/>
  <c r="P3" i="12"/>
  <c r="Q3" i="12"/>
  <c r="R3" i="12"/>
  <c r="S3" i="12"/>
  <c r="T3" i="12"/>
  <c r="U3" i="12"/>
  <c r="U24" i="12" s="1"/>
  <c r="V3" i="12"/>
  <c r="W3" i="12"/>
  <c r="C4" i="12"/>
  <c r="D4" i="12"/>
  <c r="E4" i="12"/>
  <c r="F4" i="12"/>
  <c r="G4" i="12"/>
  <c r="H4" i="12"/>
  <c r="H24" i="12" s="1"/>
  <c r="I4" i="12"/>
  <c r="J4" i="12"/>
  <c r="K4" i="12"/>
  <c r="L4" i="12"/>
  <c r="M4" i="12"/>
  <c r="N4" i="12"/>
  <c r="O4" i="12"/>
  <c r="P4" i="12"/>
  <c r="P24" i="12" s="1"/>
  <c r="Q4" i="12"/>
  <c r="R4" i="12"/>
  <c r="S4" i="12"/>
  <c r="T4" i="12"/>
  <c r="U4" i="12"/>
  <c r="V4" i="12"/>
  <c r="W4" i="12"/>
  <c r="C5" i="12"/>
  <c r="X5" i="12" s="1"/>
  <c r="D5" i="12"/>
  <c r="E5" i="12"/>
  <c r="F5" i="12"/>
  <c r="G5" i="12"/>
  <c r="H5" i="12"/>
  <c r="I5" i="12"/>
  <c r="J5" i="12"/>
  <c r="K5" i="12"/>
  <c r="K24" i="12" s="1"/>
  <c r="L5" i="12"/>
  <c r="M5" i="12"/>
  <c r="N5" i="12"/>
  <c r="O5" i="12"/>
  <c r="P5" i="12"/>
  <c r="Q5" i="12"/>
  <c r="R5" i="12"/>
  <c r="S5" i="12"/>
  <c r="S24" i="12" s="1"/>
  <c r="T5" i="12"/>
  <c r="U5" i="12"/>
  <c r="V5" i="12"/>
  <c r="W5" i="12"/>
  <c r="C6" i="12"/>
  <c r="D6" i="12"/>
  <c r="E6" i="12"/>
  <c r="F6" i="12"/>
  <c r="F24" i="12" s="1"/>
  <c r="G6" i="12"/>
  <c r="H6" i="12"/>
  <c r="I6" i="12"/>
  <c r="J6" i="12"/>
  <c r="K6" i="12"/>
  <c r="L6" i="12"/>
  <c r="M6" i="12"/>
  <c r="N6" i="12"/>
  <c r="O6" i="12"/>
  <c r="P6" i="12"/>
  <c r="Q6" i="12"/>
  <c r="R6" i="12"/>
  <c r="S6" i="12"/>
  <c r="T6" i="12"/>
  <c r="U6" i="12"/>
  <c r="V6" i="12"/>
  <c r="V24" i="12" s="1"/>
  <c r="W6" i="12"/>
  <c r="C7" i="12"/>
  <c r="D7" i="12"/>
  <c r="E7" i="12"/>
  <c r="F7" i="12"/>
  <c r="G7" i="12"/>
  <c r="H7" i="12"/>
  <c r="I7" i="12"/>
  <c r="I24" i="12" s="1"/>
  <c r="J7" i="12"/>
  <c r="K7" i="12"/>
  <c r="L7" i="12"/>
  <c r="M7" i="12"/>
  <c r="N7" i="12"/>
  <c r="O7" i="12"/>
  <c r="P7" i="12"/>
  <c r="Q7" i="12"/>
  <c r="Q24" i="12" s="1"/>
  <c r="R7" i="12"/>
  <c r="S7" i="12"/>
  <c r="T7" i="12"/>
  <c r="U7" i="12"/>
  <c r="V7" i="12"/>
  <c r="W7" i="12"/>
  <c r="C8" i="12"/>
  <c r="D8" i="12"/>
  <c r="X8" i="12" s="1"/>
  <c r="E8" i="12"/>
  <c r="F8" i="12"/>
  <c r="G8" i="12"/>
  <c r="H8" i="12"/>
  <c r="I8" i="12"/>
  <c r="J8" i="12"/>
  <c r="K8" i="12"/>
  <c r="L8" i="12"/>
  <c r="L24" i="12" s="1"/>
  <c r="M8" i="12"/>
  <c r="N8" i="12"/>
  <c r="O8" i="12"/>
  <c r="P8" i="12"/>
  <c r="Q8" i="12"/>
  <c r="R8" i="12"/>
  <c r="S8" i="12"/>
  <c r="T8" i="12"/>
  <c r="U8" i="12"/>
  <c r="V8" i="12"/>
  <c r="W8" i="12"/>
  <c r="C9" i="12"/>
  <c r="D9" i="12"/>
  <c r="E9" i="12"/>
  <c r="F9" i="12"/>
  <c r="G9" i="12"/>
  <c r="X9" i="12" s="1"/>
  <c r="H9" i="12"/>
  <c r="I9" i="12"/>
  <c r="J9" i="12"/>
  <c r="K9" i="12"/>
  <c r="L9" i="12"/>
  <c r="M9" i="12"/>
  <c r="N9" i="12"/>
  <c r="O9" i="12"/>
  <c r="O24" i="12" s="1"/>
  <c r="P9" i="12"/>
  <c r="Q9" i="12"/>
  <c r="R9" i="12"/>
  <c r="S9" i="12"/>
  <c r="T9" i="12"/>
  <c r="U9" i="12"/>
  <c r="V9" i="12"/>
  <c r="W9" i="12"/>
  <c r="W24" i="12" s="1"/>
  <c r="C10" i="12"/>
  <c r="D10" i="12"/>
  <c r="E10" i="12"/>
  <c r="F10" i="12"/>
  <c r="G10" i="12"/>
  <c r="H10" i="12"/>
  <c r="I10" i="12"/>
  <c r="J10" i="12"/>
  <c r="K10" i="12"/>
  <c r="L10" i="12"/>
  <c r="M10" i="12"/>
  <c r="N10" i="12"/>
  <c r="O10" i="12"/>
  <c r="P10" i="12"/>
  <c r="Q10" i="12"/>
  <c r="R10" i="12"/>
  <c r="S10" i="12"/>
  <c r="T10" i="12"/>
  <c r="U10" i="12"/>
  <c r="V10" i="12"/>
  <c r="W10" i="12"/>
  <c r="C11" i="12"/>
  <c r="D11" i="12"/>
  <c r="E11" i="12"/>
  <c r="X11" i="12" s="1"/>
  <c r="F11" i="12"/>
  <c r="G11" i="12"/>
  <c r="H11" i="12"/>
  <c r="I11" i="12"/>
  <c r="J11" i="12"/>
  <c r="K11" i="12"/>
  <c r="L11" i="12"/>
  <c r="M11" i="12"/>
  <c r="N11" i="12"/>
  <c r="O11" i="12"/>
  <c r="P11" i="12"/>
  <c r="Q11" i="12"/>
  <c r="R11" i="12"/>
  <c r="S11" i="12"/>
  <c r="T11" i="12"/>
  <c r="U11" i="12"/>
  <c r="V11" i="12"/>
  <c r="W11" i="12"/>
  <c r="C12" i="12"/>
  <c r="D12" i="12"/>
  <c r="E12" i="12"/>
  <c r="F12" i="12"/>
  <c r="G12" i="12"/>
  <c r="H12" i="12"/>
  <c r="X12" i="12" s="1"/>
  <c r="I12" i="12"/>
  <c r="J12" i="12"/>
  <c r="K12" i="12"/>
  <c r="L12" i="12"/>
  <c r="M12" i="12"/>
  <c r="N12" i="12"/>
  <c r="O12" i="12"/>
  <c r="P12" i="12"/>
  <c r="Q12" i="12"/>
  <c r="R12" i="12"/>
  <c r="S12" i="12"/>
  <c r="T12" i="12"/>
  <c r="U12" i="12"/>
  <c r="V12" i="12"/>
  <c r="W12" i="12"/>
  <c r="C13" i="12"/>
  <c r="D13" i="12"/>
  <c r="E13" i="12"/>
  <c r="F13" i="12"/>
  <c r="G13" i="12"/>
  <c r="H13" i="12"/>
  <c r="I13" i="12"/>
  <c r="J13" i="12"/>
  <c r="K13" i="12"/>
  <c r="L13" i="12"/>
  <c r="M13" i="12"/>
  <c r="N13" i="12"/>
  <c r="O13" i="12"/>
  <c r="P13" i="12"/>
  <c r="Q13" i="12"/>
  <c r="R13" i="12"/>
  <c r="S13" i="12"/>
  <c r="T13" i="12"/>
  <c r="U13" i="12"/>
  <c r="V13" i="12"/>
  <c r="W13" i="12"/>
  <c r="C14" i="12"/>
  <c r="D14" i="12"/>
  <c r="E14" i="12"/>
  <c r="F14" i="12"/>
  <c r="X14" i="12" s="1"/>
  <c r="G14" i="12"/>
  <c r="H14" i="12"/>
  <c r="I14" i="12"/>
  <c r="J14" i="12"/>
  <c r="K14" i="12"/>
  <c r="L14" i="12"/>
  <c r="M14" i="12"/>
  <c r="N14" i="12"/>
  <c r="O14" i="12"/>
  <c r="P14" i="12"/>
  <c r="Q14" i="12"/>
  <c r="R14" i="12"/>
  <c r="S14" i="12"/>
  <c r="T14" i="12"/>
  <c r="U14" i="12"/>
  <c r="V14" i="12"/>
  <c r="W14" i="12"/>
  <c r="C15" i="12"/>
  <c r="D15" i="12"/>
  <c r="E15" i="12"/>
  <c r="F15" i="12"/>
  <c r="G15" i="12"/>
  <c r="H15" i="12"/>
  <c r="I15" i="12"/>
  <c r="X15" i="12" s="1"/>
  <c r="J15" i="12"/>
  <c r="K15" i="12"/>
  <c r="L15" i="12"/>
  <c r="M15" i="12"/>
  <c r="N15" i="12"/>
  <c r="O15" i="12"/>
  <c r="P15" i="12"/>
  <c r="Q15" i="12"/>
  <c r="R15" i="12"/>
  <c r="S15" i="12"/>
  <c r="T15" i="12"/>
  <c r="U15" i="12"/>
  <c r="V15" i="12"/>
  <c r="W15" i="12"/>
  <c r="C16" i="12"/>
  <c r="D16" i="12"/>
  <c r="X16" i="12" s="1"/>
  <c r="E16" i="12"/>
  <c r="F16" i="12"/>
  <c r="G16" i="12"/>
  <c r="H16" i="12"/>
  <c r="I16" i="12"/>
  <c r="J16" i="12"/>
  <c r="K16" i="12"/>
  <c r="L16" i="12"/>
  <c r="M16" i="12"/>
  <c r="N16" i="12"/>
  <c r="O16" i="12"/>
  <c r="P16" i="12"/>
  <c r="Q16" i="12"/>
  <c r="R16" i="12"/>
  <c r="S16" i="12"/>
  <c r="T16" i="12"/>
  <c r="U16" i="12"/>
  <c r="V16" i="12"/>
  <c r="W16" i="12"/>
  <c r="C17" i="12"/>
  <c r="D17" i="12"/>
  <c r="E17" i="12"/>
  <c r="F17" i="12"/>
  <c r="G17" i="12"/>
  <c r="X17" i="12" s="1"/>
  <c r="H17" i="12"/>
  <c r="I17" i="12"/>
  <c r="J17" i="12"/>
  <c r="K17" i="12"/>
  <c r="L17" i="12"/>
  <c r="M17" i="12"/>
  <c r="N17" i="12"/>
  <c r="O17" i="12"/>
  <c r="P17" i="12"/>
  <c r="Q17" i="12"/>
  <c r="R17" i="12"/>
  <c r="S17" i="12"/>
  <c r="T17" i="12"/>
  <c r="U17" i="12"/>
  <c r="V17" i="12"/>
  <c r="W17" i="12"/>
  <c r="C18" i="12"/>
  <c r="D18" i="12"/>
  <c r="E18" i="12"/>
  <c r="F18" i="12"/>
  <c r="G18" i="12"/>
  <c r="H18" i="12"/>
  <c r="I18" i="12"/>
  <c r="J18" i="12"/>
  <c r="K18" i="12"/>
  <c r="L18" i="12"/>
  <c r="M18" i="12"/>
  <c r="N18" i="12"/>
  <c r="O18" i="12"/>
  <c r="P18" i="12"/>
  <c r="Q18" i="12"/>
  <c r="R18" i="12"/>
  <c r="S18" i="12"/>
  <c r="T18" i="12"/>
  <c r="U18" i="12"/>
  <c r="V18" i="12"/>
  <c r="W18" i="12"/>
  <c r="C19" i="12"/>
  <c r="D19" i="12"/>
  <c r="E19" i="12"/>
  <c r="F19" i="12"/>
  <c r="G19" i="12"/>
  <c r="H19" i="12"/>
  <c r="I19" i="12"/>
  <c r="J19" i="12"/>
  <c r="K19" i="12"/>
  <c r="L19" i="12"/>
  <c r="M19" i="12"/>
  <c r="N19" i="12"/>
  <c r="O19" i="12"/>
  <c r="P19" i="12"/>
  <c r="Q19" i="12"/>
  <c r="R19" i="12"/>
  <c r="S19" i="12"/>
  <c r="T19" i="12"/>
  <c r="U19" i="12"/>
  <c r="V19" i="12"/>
  <c r="W19" i="12"/>
  <c r="C20" i="12"/>
  <c r="D20" i="12"/>
  <c r="E20" i="12"/>
  <c r="X20" i="12" s="1"/>
  <c r="F20" i="12"/>
  <c r="G20" i="12"/>
  <c r="H20" i="12"/>
  <c r="I20" i="12"/>
  <c r="J20" i="12"/>
  <c r="K20" i="12"/>
  <c r="L20" i="12"/>
  <c r="M20" i="12"/>
  <c r="N20" i="12"/>
  <c r="O20" i="12"/>
  <c r="P20" i="12"/>
  <c r="Q20" i="12"/>
  <c r="R20" i="12"/>
  <c r="S20" i="12"/>
  <c r="T20" i="12"/>
  <c r="U20" i="12"/>
  <c r="V20" i="12"/>
  <c r="W20" i="12"/>
  <c r="C21" i="12"/>
  <c r="D21" i="12"/>
  <c r="E21" i="12"/>
  <c r="F21" i="12"/>
  <c r="G21" i="12"/>
  <c r="H21" i="12"/>
  <c r="I21" i="12"/>
  <c r="J21" i="12"/>
  <c r="K21" i="12"/>
  <c r="L21" i="12"/>
  <c r="M21" i="12"/>
  <c r="N21" i="12"/>
  <c r="O21" i="12"/>
  <c r="P21" i="12"/>
  <c r="Q21" i="12"/>
  <c r="R21" i="12"/>
  <c r="S21" i="12"/>
  <c r="T21" i="12"/>
  <c r="U21" i="12"/>
  <c r="V21" i="12"/>
  <c r="W21" i="12"/>
  <c r="C22" i="12"/>
  <c r="X22" i="12" s="1"/>
  <c r="D22" i="12"/>
  <c r="E22" i="12"/>
  <c r="F22" i="12"/>
  <c r="G22" i="12"/>
  <c r="H22" i="12"/>
  <c r="I22" i="12"/>
  <c r="J22" i="12"/>
  <c r="K22" i="12"/>
  <c r="L22" i="12"/>
  <c r="M22" i="12"/>
  <c r="N22" i="12"/>
  <c r="O22" i="12"/>
  <c r="P22" i="12"/>
  <c r="Q22" i="12"/>
  <c r="R22" i="12"/>
  <c r="S22" i="12"/>
  <c r="T22" i="12"/>
  <c r="U22" i="12"/>
  <c r="V22" i="12"/>
  <c r="W22" i="12"/>
  <c r="C23" i="12"/>
  <c r="D23" i="12"/>
  <c r="E23" i="12"/>
  <c r="F23" i="12"/>
  <c r="G23" i="12"/>
  <c r="H23" i="12"/>
  <c r="I23" i="12"/>
  <c r="J23" i="12"/>
  <c r="K23" i="12"/>
  <c r="L23" i="12"/>
  <c r="M23" i="12"/>
  <c r="N23" i="12"/>
  <c r="O23" i="12"/>
  <c r="P23" i="12"/>
  <c r="Q23" i="12"/>
  <c r="R23" i="12"/>
  <c r="S23" i="12"/>
  <c r="T23" i="12"/>
  <c r="U23" i="12"/>
  <c r="V23" i="12"/>
  <c r="W23" i="12"/>
  <c r="B3" i="12"/>
  <c r="B24" i="12" s="1"/>
  <c r="B4" i="12"/>
  <c r="X4" i="12" s="1"/>
  <c r="B5" i="12"/>
  <c r="B6" i="12"/>
  <c r="B7" i="12"/>
  <c r="B8" i="12"/>
  <c r="B9" i="12"/>
  <c r="B10" i="12"/>
  <c r="B11" i="12"/>
  <c r="B12" i="12"/>
  <c r="B13" i="12"/>
  <c r="B14" i="12"/>
  <c r="B15" i="12"/>
  <c r="B16" i="12"/>
  <c r="B17" i="12"/>
  <c r="B18" i="12"/>
  <c r="B19" i="12"/>
  <c r="B20" i="12"/>
  <c r="B21" i="12"/>
  <c r="B22" i="12"/>
  <c r="B23" i="12"/>
  <c r="B2" i="12"/>
  <c r="T24" i="12"/>
  <c r="C24" i="12"/>
  <c r="N24" i="12"/>
  <c r="X13" i="12"/>
  <c r="G25" i="11"/>
  <c r="G26" i="11" s="1"/>
  <c r="F25" i="11"/>
  <c r="W24" i="11"/>
  <c r="V24" i="11"/>
  <c r="U24" i="11"/>
  <c r="T24" i="11"/>
  <c r="S24" i="11"/>
  <c r="K24" i="11"/>
  <c r="H24" i="11"/>
  <c r="G24" i="11"/>
  <c r="F24" i="11"/>
  <c r="F26" i="11" s="1"/>
  <c r="E24" i="11"/>
  <c r="D24" i="11"/>
  <c r="C24" i="11"/>
  <c r="B24" i="11"/>
  <c r="M23" i="11"/>
  <c r="M24" i="11" s="1"/>
  <c r="K23" i="11"/>
  <c r="X22" i="11"/>
  <c r="V25" i="11" s="1"/>
  <c r="V26" i="11" s="1"/>
  <c r="R21" i="11"/>
  <c r="R24" i="11" s="1"/>
  <c r="Q21" i="11"/>
  <c r="Q24" i="11" s="1"/>
  <c r="P21" i="11"/>
  <c r="P24" i="11" s="1"/>
  <c r="O21" i="11"/>
  <c r="O24" i="11" s="1"/>
  <c r="X20" i="11"/>
  <c r="T25" i="11" s="1"/>
  <c r="N20" i="11"/>
  <c r="N24" i="11" s="1"/>
  <c r="L20" i="11"/>
  <c r="L24" i="11" s="1"/>
  <c r="J19" i="11"/>
  <c r="J24" i="11" s="1"/>
  <c r="J26" i="11" s="1"/>
  <c r="I19" i="11"/>
  <c r="X18" i="11"/>
  <c r="R25" i="11" s="1"/>
  <c r="X17" i="11"/>
  <c r="Q25" i="11" s="1"/>
  <c r="X16" i="11"/>
  <c r="P25" i="11" s="1"/>
  <c r="X15" i="11"/>
  <c r="O25" i="11" s="1"/>
  <c r="X14" i="11"/>
  <c r="N25" i="11" s="1"/>
  <c r="X13" i="11"/>
  <c r="M25" i="11" s="1"/>
  <c r="X12" i="11"/>
  <c r="L25" i="11" s="1"/>
  <c r="X11" i="11"/>
  <c r="K25" i="11" s="1"/>
  <c r="X10" i="11"/>
  <c r="J25" i="11" s="1"/>
  <c r="X9" i="11"/>
  <c r="I25" i="11" s="1"/>
  <c r="X8" i="11"/>
  <c r="H25" i="11" s="1"/>
  <c r="X5" i="11"/>
  <c r="E25" i="11" s="1"/>
  <c r="X4" i="11"/>
  <c r="D25" i="11" s="1"/>
  <c r="X3" i="11"/>
  <c r="C25" i="11" s="1"/>
  <c r="X2" i="11"/>
  <c r="B25" i="11" s="1"/>
  <c r="R26" i="10"/>
  <c r="R25" i="10"/>
  <c r="R24" i="10"/>
  <c r="X18" i="10"/>
  <c r="R21" i="10"/>
  <c r="G34" i="10"/>
  <c r="G32" i="10"/>
  <c r="D33" i="10" s="1"/>
  <c r="D35" i="10" s="1"/>
  <c r="D36" i="10" s="1"/>
  <c r="G25" i="10"/>
  <c r="F25" i="10"/>
  <c r="W24" i="10"/>
  <c r="V24" i="10"/>
  <c r="U24" i="10"/>
  <c r="T24" i="10"/>
  <c r="S24" i="10"/>
  <c r="H24" i="10"/>
  <c r="G24" i="10"/>
  <c r="G26" i="10" s="1"/>
  <c r="F24" i="10"/>
  <c r="F26" i="10" s="1"/>
  <c r="E24" i="10"/>
  <c r="D24" i="10"/>
  <c r="C24" i="10"/>
  <c r="B24" i="10"/>
  <c r="M23" i="10"/>
  <c r="M24" i="10" s="1"/>
  <c r="K23" i="10"/>
  <c r="K24" i="10" s="1"/>
  <c r="X22" i="10"/>
  <c r="V25" i="10" s="1"/>
  <c r="Q21" i="10"/>
  <c r="Q24" i="10" s="1"/>
  <c r="P21" i="10"/>
  <c r="P24" i="10" s="1"/>
  <c r="O21" i="10"/>
  <c r="O24" i="10" s="1"/>
  <c r="N20" i="10"/>
  <c r="N24" i="10" s="1"/>
  <c r="L20" i="10"/>
  <c r="L24" i="10" s="1"/>
  <c r="J19" i="10"/>
  <c r="J24" i="10" s="1"/>
  <c r="I19" i="10"/>
  <c r="I24" i="10" s="1"/>
  <c r="X17" i="10"/>
  <c r="Q25" i="10" s="1"/>
  <c r="X16" i="10"/>
  <c r="P25" i="10" s="1"/>
  <c r="X15" i="10"/>
  <c r="O25" i="10" s="1"/>
  <c r="X14" i="10"/>
  <c r="N25" i="10" s="1"/>
  <c r="X13" i="10"/>
  <c r="M25" i="10" s="1"/>
  <c r="X12" i="10"/>
  <c r="L25" i="10" s="1"/>
  <c r="X11" i="10"/>
  <c r="K25" i="10" s="1"/>
  <c r="X10" i="10"/>
  <c r="J25" i="10" s="1"/>
  <c r="X9" i="10"/>
  <c r="I25" i="10" s="1"/>
  <c r="X8" i="10"/>
  <c r="H25" i="10" s="1"/>
  <c r="X5" i="10"/>
  <c r="E25" i="10" s="1"/>
  <c r="X4" i="10"/>
  <c r="D25" i="10" s="1"/>
  <c r="X3" i="10"/>
  <c r="C25" i="10" s="1"/>
  <c r="C26" i="10" s="1"/>
  <c r="X2" i="10"/>
  <c r="B25" i="10" s="1"/>
  <c r="D29" i="9"/>
  <c r="E29" i="9"/>
  <c r="C29" i="9"/>
  <c r="B29" i="9"/>
  <c r="C28" i="9"/>
  <c r="D28" i="9"/>
  <c r="E28" i="9"/>
  <c r="F28" i="9"/>
  <c r="B28" i="9"/>
  <c r="E37" i="9"/>
  <c r="B37" i="9"/>
  <c r="C36" i="9" s="1"/>
  <c r="D36" i="9" s="1"/>
  <c r="C33" i="9"/>
  <c r="D33" i="9" s="1"/>
  <c r="F29" i="9"/>
  <c r="G24" i="9"/>
  <c r="F24" i="9"/>
  <c r="D24" i="9"/>
  <c r="V23" i="9"/>
  <c r="U23" i="9"/>
  <c r="T23" i="9"/>
  <c r="S23" i="9"/>
  <c r="R23" i="9"/>
  <c r="O23" i="9"/>
  <c r="H23" i="9"/>
  <c r="G23" i="9"/>
  <c r="F23" i="9"/>
  <c r="F25" i="9" s="1"/>
  <c r="E23" i="9"/>
  <c r="D23" i="9"/>
  <c r="C23" i="9"/>
  <c r="B23" i="9"/>
  <c r="M22" i="9"/>
  <c r="M23" i="9" s="1"/>
  <c r="K22" i="9"/>
  <c r="K23" i="9" s="1"/>
  <c r="W21" i="9"/>
  <c r="U24" i="9" s="1"/>
  <c r="U25" i="9" s="1"/>
  <c r="Q20" i="9"/>
  <c r="Q23" i="9" s="1"/>
  <c r="Q25" i="9" s="1"/>
  <c r="P20" i="9"/>
  <c r="P23" i="9" s="1"/>
  <c r="O20" i="9"/>
  <c r="N19" i="9"/>
  <c r="N23" i="9" s="1"/>
  <c r="L19" i="9"/>
  <c r="L23" i="9" s="1"/>
  <c r="J18" i="9"/>
  <c r="I18" i="9"/>
  <c r="I23" i="9" s="1"/>
  <c r="I25" i="9" s="1"/>
  <c r="W17" i="9"/>
  <c r="Q24" i="9" s="1"/>
  <c r="W16" i="9"/>
  <c r="P24" i="9" s="1"/>
  <c r="W15" i="9"/>
  <c r="O24" i="9" s="1"/>
  <c r="W14" i="9"/>
  <c r="N24" i="9" s="1"/>
  <c r="W13" i="9"/>
  <c r="M24" i="9" s="1"/>
  <c r="W12" i="9"/>
  <c r="L24" i="9" s="1"/>
  <c r="W11" i="9"/>
  <c r="K24" i="9" s="1"/>
  <c r="W10" i="9"/>
  <c r="J24" i="9" s="1"/>
  <c r="W9" i="9"/>
  <c r="I24" i="9" s="1"/>
  <c r="W8" i="9"/>
  <c r="H24" i="9" s="1"/>
  <c r="W5" i="9"/>
  <c r="E24" i="9" s="1"/>
  <c r="E25" i="9" s="1"/>
  <c r="W4" i="9"/>
  <c r="W3" i="9"/>
  <c r="C24" i="9" s="1"/>
  <c r="C25" i="9" s="1"/>
  <c r="W2" i="9"/>
  <c r="B24" i="9" s="1"/>
  <c r="H33" i="8"/>
  <c r="B39" i="8"/>
  <c r="E37" i="8"/>
  <c r="B37" i="8"/>
  <c r="C33" i="8" s="1"/>
  <c r="C36" i="8"/>
  <c r="C31" i="8"/>
  <c r="G24" i="8"/>
  <c r="F24" i="8"/>
  <c r="V23" i="8"/>
  <c r="U23" i="8"/>
  <c r="T23" i="8"/>
  <c r="S23" i="8"/>
  <c r="R23" i="8"/>
  <c r="H23" i="8"/>
  <c r="H25" i="8" s="1"/>
  <c r="G23" i="8"/>
  <c r="G25" i="8" s="1"/>
  <c r="F23" i="8"/>
  <c r="F25" i="8" s="1"/>
  <c r="E23" i="8"/>
  <c r="D23" i="8"/>
  <c r="C23" i="8"/>
  <c r="B23" i="8"/>
  <c r="M22" i="8"/>
  <c r="M23" i="8" s="1"/>
  <c r="K22" i="8"/>
  <c r="K23" i="8" s="1"/>
  <c r="W21" i="8"/>
  <c r="U24" i="8" s="1"/>
  <c r="Q20" i="8"/>
  <c r="Q23" i="8" s="1"/>
  <c r="P20" i="8"/>
  <c r="P23" i="8" s="1"/>
  <c r="O20" i="8"/>
  <c r="O23" i="8" s="1"/>
  <c r="N19" i="8"/>
  <c r="N23" i="8" s="1"/>
  <c r="L19" i="8"/>
  <c r="L23" i="8" s="1"/>
  <c r="J18" i="8"/>
  <c r="J23" i="8" s="1"/>
  <c r="I18" i="8"/>
  <c r="I23" i="8" s="1"/>
  <c r="W17" i="8"/>
  <c r="Q24" i="8" s="1"/>
  <c r="W16" i="8"/>
  <c r="P24" i="8" s="1"/>
  <c r="W15" i="8"/>
  <c r="O24" i="8" s="1"/>
  <c r="W14" i="8"/>
  <c r="N24" i="8" s="1"/>
  <c r="W13" i="8"/>
  <c r="M24" i="8" s="1"/>
  <c r="W12" i="8"/>
  <c r="L24" i="8" s="1"/>
  <c r="W11" i="8"/>
  <c r="K24" i="8" s="1"/>
  <c r="W10" i="8"/>
  <c r="J24" i="8" s="1"/>
  <c r="W9" i="8"/>
  <c r="I24" i="8" s="1"/>
  <c r="W8" i="8"/>
  <c r="H24" i="8" s="1"/>
  <c r="W5" i="8"/>
  <c r="E24" i="8" s="1"/>
  <c r="W4" i="8"/>
  <c r="D24" i="8" s="1"/>
  <c r="W3" i="8"/>
  <c r="C24" i="8" s="1"/>
  <c r="W2" i="8"/>
  <c r="B24" i="8" s="1"/>
  <c r="W30" i="7"/>
  <c r="W31" i="7"/>
  <c r="W32" i="7"/>
  <c r="W33" i="7"/>
  <c r="C33" i="7"/>
  <c r="D33" i="7"/>
  <c r="E33" i="7"/>
  <c r="F33" i="7"/>
  <c r="G33" i="7"/>
  <c r="H33" i="7"/>
  <c r="I33" i="7"/>
  <c r="J33" i="7"/>
  <c r="K33" i="7"/>
  <c r="L33" i="7"/>
  <c r="M33" i="7"/>
  <c r="N33" i="7"/>
  <c r="O33" i="7"/>
  <c r="P33" i="7"/>
  <c r="Q33" i="7"/>
  <c r="R33" i="7"/>
  <c r="S33" i="7"/>
  <c r="T33" i="7"/>
  <c r="U33" i="7"/>
  <c r="V33" i="7"/>
  <c r="B33" i="7"/>
  <c r="C32" i="7"/>
  <c r="D32" i="7"/>
  <c r="E32" i="7"/>
  <c r="F32" i="7"/>
  <c r="G32" i="7"/>
  <c r="H32" i="7"/>
  <c r="I32" i="7"/>
  <c r="J32" i="7"/>
  <c r="K32" i="7"/>
  <c r="L32" i="7"/>
  <c r="M32" i="7"/>
  <c r="N32" i="7"/>
  <c r="O32" i="7"/>
  <c r="P32" i="7"/>
  <c r="Q32" i="7"/>
  <c r="R32" i="7"/>
  <c r="S32" i="7"/>
  <c r="T32" i="7"/>
  <c r="U32" i="7"/>
  <c r="V32" i="7"/>
  <c r="B32" i="7"/>
  <c r="F30" i="7"/>
  <c r="D30" i="7"/>
  <c r="W29" i="7"/>
  <c r="V23" i="7"/>
  <c r="U23" i="7"/>
  <c r="T23" i="7"/>
  <c r="S23" i="7"/>
  <c r="R23" i="7"/>
  <c r="H23" i="7"/>
  <c r="G23" i="7"/>
  <c r="F23" i="7"/>
  <c r="E23" i="7"/>
  <c r="D23" i="7"/>
  <c r="C23" i="7"/>
  <c r="B23" i="7"/>
  <c r="M22" i="7"/>
  <c r="M23" i="7" s="1"/>
  <c r="K22" i="7"/>
  <c r="W22" i="7" s="1"/>
  <c r="V24" i="7" s="1"/>
  <c r="W21" i="7"/>
  <c r="U24" i="7" s="1"/>
  <c r="Q20" i="7"/>
  <c r="Q23" i="7" s="1"/>
  <c r="P20" i="7"/>
  <c r="P23" i="7" s="1"/>
  <c r="O20" i="7"/>
  <c r="O23" i="7" s="1"/>
  <c r="N19" i="7"/>
  <c r="N23" i="7" s="1"/>
  <c r="L19" i="7"/>
  <c r="L23" i="7" s="1"/>
  <c r="J18" i="7"/>
  <c r="J23" i="7" s="1"/>
  <c r="I18" i="7"/>
  <c r="W18" i="7" s="1"/>
  <c r="R24" i="7" s="1"/>
  <c r="W17" i="7"/>
  <c r="Q24" i="7" s="1"/>
  <c r="W16" i="7"/>
  <c r="P24" i="7" s="1"/>
  <c r="W15" i="7"/>
  <c r="O24" i="7" s="1"/>
  <c r="W14" i="7"/>
  <c r="N24" i="7" s="1"/>
  <c r="W13" i="7"/>
  <c r="M24" i="7" s="1"/>
  <c r="W12" i="7"/>
  <c r="L24" i="7" s="1"/>
  <c r="W11" i="7"/>
  <c r="K24" i="7" s="1"/>
  <c r="W10" i="7"/>
  <c r="J24" i="7" s="1"/>
  <c r="W9" i="7"/>
  <c r="I24" i="7" s="1"/>
  <c r="W8" i="7"/>
  <c r="H24" i="7" s="1"/>
  <c r="G24" i="7"/>
  <c r="F24" i="7"/>
  <c r="W5" i="7"/>
  <c r="E24" i="7" s="1"/>
  <c r="W4" i="7"/>
  <c r="D24" i="7" s="1"/>
  <c r="W3" i="7"/>
  <c r="C24" i="7" s="1"/>
  <c r="W2" i="7"/>
  <c r="B24" i="7" s="1"/>
  <c r="B36" i="6"/>
  <c r="G30" i="6"/>
  <c r="G31" i="6"/>
  <c r="H31" i="6" s="1"/>
  <c r="G32" i="6"/>
  <c r="G33" i="6"/>
  <c r="G29" i="6"/>
  <c r="H29" i="6" s="1"/>
  <c r="B40" i="6"/>
  <c r="C40" i="6" s="1"/>
  <c r="B41" i="6"/>
  <c r="C41" i="6" s="1"/>
  <c r="B44" i="6"/>
  <c r="C44" i="6"/>
  <c r="G34" i="6"/>
  <c r="H30" i="6"/>
  <c r="H32" i="6"/>
  <c r="H33" i="6"/>
  <c r="B36" i="3"/>
  <c r="C34" i="6"/>
  <c r="B34" i="6"/>
  <c r="D33" i="6"/>
  <c r="D32" i="6"/>
  <c r="D31" i="6"/>
  <c r="D30" i="6"/>
  <c r="D29" i="6"/>
  <c r="D34" i="6" s="1"/>
  <c r="D24" i="12" l="1"/>
  <c r="X2" i="12"/>
  <c r="X18" i="12"/>
  <c r="X10" i="12"/>
  <c r="G24" i="12"/>
  <c r="X3" i="12"/>
  <c r="R26" i="11"/>
  <c r="X19" i="12"/>
  <c r="X21" i="12"/>
  <c r="X23" i="12"/>
  <c r="O26" i="11"/>
  <c r="D26" i="11"/>
  <c r="E26" i="11"/>
  <c r="T26" i="11"/>
  <c r="X19" i="11"/>
  <c r="S25" i="11" s="1"/>
  <c r="S26" i="11" s="1"/>
  <c r="L26" i="11"/>
  <c r="N26" i="11"/>
  <c r="M26" i="11"/>
  <c r="H26" i="11"/>
  <c r="B26" i="11"/>
  <c r="K26" i="11"/>
  <c r="C26" i="11"/>
  <c r="P26" i="11"/>
  <c r="Q26" i="11"/>
  <c r="X23" i="11"/>
  <c r="W25" i="11" s="1"/>
  <c r="W26" i="11" s="1"/>
  <c r="I24" i="11"/>
  <c r="I26" i="11" s="1"/>
  <c r="X21" i="11"/>
  <c r="U25" i="11" s="1"/>
  <c r="U26" i="11" s="1"/>
  <c r="D26" i="10"/>
  <c r="E33" i="10"/>
  <c r="E35" i="10" s="1"/>
  <c r="E36" i="10" s="1"/>
  <c r="F33" i="10"/>
  <c r="F35" i="10" s="1"/>
  <c r="F36" i="10" s="1"/>
  <c r="P26" i="10"/>
  <c r="X21" i="10"/>
  <c r="U25" i="10" s="1"/>
  <c r="U26" i="10" s="1"/>
  <c r="B33" i="10"/>
  <c r="C33" i="10"/>
  <c r="C35" i="10" s="1"/>
  <c r="C36" i="10" s="1"/>
  <c r="K26" i="10"/>
  <c r="B26" i="10"/>
  <c r="J26" i="10"/>
  <c r="H26" i="10"/>
  <c r="I26" i="10"/>
  <c r="V26" i="10"/>
  <c r="Q26" i="10"/>
  <c r="E26" i="10"/>
  <c r="L26" i="10"/>
  <c r="M26" i="10"/>
  <c r="N26" i="10"/>
  <c r="O26" i="10"/>
  <c r="X19" i="10"/>
  <c r="S25" i="10" s="1"/>
  <c r="S26" i="10" s="1"/>
  <c r="X20" i="10"/>
  <c r="T25" i="10" s="1"/>
  <c r="T26" i="10" s="1"/>
  <c r="X23" i="10"/>
  <c r="W25" i="10" s="1"/>
  <c r="W26" i="10" s="1"/>
  <c r="C32" i="9"/>
  <c r="D32" i="9" s="1"/>
  <c r="D37" i="9" s="1"/>
  <c r="C34" i="9"/>
  <c r="D34" i="9" s="1"/>
  <c r="C35" i="9"/>
  <c r="D35" i="9" s="1"/>
  <c r="G34" i="9"/>
  <c r="F34" i="9"/>
  <c r="G36" i="9"/>
  <c r="F36" i="9"/>
  <c r="G33" i="9"/>
  <c r="F33" i="9"/>
  <c r="G35" i="9"/>
  <c r="F35" i="9"/>
  <c r="P25" i="9"/>
  <c r="D25" i="9"/>
  <c r="G25" i="9"/>
  <c r="W18" i="9"/>
  <c r="R24" i="9" s="1"/>
  <c r="R25" i="9" s="1"/>
  <c r="H25" i="9"/>
  <c r="W20" i="9"/>
  <c r="T24" i="9" s="1"/>
  <c r="T25" i="9" s="1"/>
  <c r="M25" i="9"/>
  <c r="B25" i="9"/>
  <c r="K25" i="9"/>
  <c r="L25" i="9"/>
  <c r="N25" i="9"/>
  <c r="O25" i="9"/>
  <c r="W19" i="9"/>
  <c r="S24" i="9" s="1"/>
  <c r="S25" i="9" s="1"/>
  <c r="W22" i="9"/>
  <c r="V24" i="9" s="1"/>
  <c r="V25" i="9" s="1"/>
  <c r="J23" i="9"/>
  <c r="J25" i="9" s="1"/>
  <c r="J25" i="8"/>
  <c r="D31" i="8"/>
  <c r="F31" i="8" s="1"/>
  <c r="D36" i="8"/>
  <c r="F36" i="8" s="1"/>
  <c r="D33" i="8"/>
  <c r="F33" i="8" s="1"/>
  <c r="C29" i="8"/>
  <c r="C34" i="8"/>
  <c r="D34" i="8" s="1"/>
  <c r="F34" i="8" s="1"/>
  <c r="C32" i="8"/>
  <c r="D32" i="8" s="1"/>
  <c r="F32" i="8" s="1"/>
  <c r="C30" i="8"/>
  <c r="D30" i="8" s="1"/>
  <c r="F30" i="8" s="1"/>
  <c r="C35" i="8"/>
  <c r="D35" i="8" s="1"/>
  <c r="F35" i="8" s="1"/>
  <c r="P25" i="8"/>
  <c r="Q25" i="8"/>
  <c r="E25" i="8"/>
  <c r="U25" i="8"/>
  <c r="M25" i="8"/>
  <c r="N25" i="8"/>
  <c r="W22" i="8"/>
  <c r="V24" i="8" s="1"/>
  <c r="W19" i="8"/>
  <c r="S24" i="8" s="1"/>
  <c r="S25" i="8" s="1"/>
  <c r="B25" i="8"/>
  <c r="O25" i="8"/>
  <c r="C25" i="8"/>
  <c r="D25" i="8"/>
  <c r="I25" i="8"/>
  <c r="V25" i="8"/>
  <c r="K25" i="8"/>
  <c r="L25" i="8"/>
  <c r="W20" i="8"/>
  <c r="T24" i="8" s="1"/>
  <c r="T25" i="8" s="1"/>
  <c r="W18" i="8"/>
  <c r="R24" i="8" s="1"/>
  <c r="R25" i="8" s="1"/>
  <c r="R25" i="7"/>
  <c r="B25" i="7"/>
  <c r="M25" i="7"/>
  <c r="N25" i="7"/>
  <c r="C25" i="7"/>
  <c r="K23" i="7"/>
  <c r="K25" i="7" s="1"/>
  <c r="O25" i="7"/>
  <c r="E25" i="7"/>
  <c r="H25" i="7"/>
  <c r="Q25" i="7"/>
  <c r="F25" i="7"/>
  <c r="J25" i="7"/>
  <c r="G25" i="7"/>
  <c r="U25" i="7"/>
  <c r="V25" i="7"/>
  <c r="D25" i="7"/>
  <c r="L25" i="7"/>
  <c r="P25" i="7"/>
  <c r="W19" i="7"/>
  <c r="S24" i="7" s="1"/>
  <c r="S25" i="7" s="1"/>
  <c r="I23" i="7"/>
  <c r="I25" i="7" s="1"/>
  <c r="W20" i="7"/>
  <c r="T24" i="7" s="1"/>
  <c r="T25" i="7" s="1"/>
  <c r="H34" i="6"/>
  <c r="E31" i="6"/>
  <c r="F31" i="6" s="1"/>
  <c r="E33" i="6"/>
  <c r="F33" i="6" s="1"/>
  <c r="E30" i="6"/>
  <c r="F30" i="6" s="1"/>
  <c r="E32" i="6"/>
  <c r="F32" i="6" s="1"/>
  <c r="E29" i="6"/>
  <c r="B35" i="10" l="1"/>
  <c r="G33" i="10"/>
  <c r="F32" i="9"/>
  <c r="F37" i="9" s="1"/>
  <c r="G32" i="9"/>
  <c r="G37" i="9" s="1"/>
  <c r="C37" i="9"/>
  <c r="C37" i="8"/>
  <c r="D29" i="8"/>
  <c r="E34" i="6"/>
  <c r="F29" i="6"/>
  <c r="F34" i="6" s="1"/>
  <c r="B36" i="10" l="1"/>
  <c r="G36" i="10" s="1"/>
  <c r="G35" i="10"/>
  <c r="D37" i="8"/>
  <c r="F29" i="8"/>
  <c r="F37" i="8" s="1"/>
  <c r="V23" i="6" l="1"/>
  <c r="U23" i="6"/>
  <c r="T23" i="6"/>
  <c r="S23" i="6"/>
  <c r="R23" i="6"/>
  <c r="H23" i="6"/>
  <c r="G23" i="6"/>
  <c r="F23" i="6"/>
  <c r="E23" i="6"/>
  <c r="D23" i="6"/>
  <c r="C23" i="6"/>
  <c r="B23" i="6"/>
  <c r="M22" i="6"/>
  <c r="M23" i="6" s="1"/>
  <c r="K22" i="6"/>
  <c r="K23" i="6" s="1"/>
  <c r="W21" i="6"/>
  <c r="U24" i="6" s="1"/>
  <c r="Q20" i="6"/>
  <c r="Q23" i="6" s="1"/>
  <c r="P20" i="6"/>
  <c r="P23" i="6" s="1"/>
  <c r="O20" i="6"/>
  <c r="O23" i="6" s="1"/>
  <c r="N19" i="6"/>
  <c r="N23" i="6" s="1"/>
  <c r="N25" i="6" s="1"/>
  <c r="L19" i="6"/>
  <c r="L23" i="6" s="1"/>
  <c r="J18" i="6"/>
  <c r="J23" i="6" s="1"/>
  <c r="I18" i="6"/>
  <c r="W18" i="6" s="1"/>
  <c r="R24" i="6" s="1"/>
  <c r="R25" i="6" s="1"/>
  <c r="W17" i="6"/>
  <c r="Q24" i="6" s="1"/>
  <c r="W16" i="6"/>
  <c r="P24" i="6" s="1"/>
  <c r="W15" i="6"/>
  <c r="O24" i="6" s="1"/>
  <c r="W14" i="6"/>
  <c r="N24" i="6" s="1"/>
  <c r="W13" i="6"/>
  <c r="M24" i="6" s="1"/>
  <c r="W12" i="6"/>
  <c r="L24" i="6" s="1"/>
  <c r="W11" i="6"/>
  <c r="K24" i="6" s="1"/>
  <c r="W10" i="6"/>
  <c r="J24" i="6" s="1"/>
  <c r="W9" i="6"/>
  <c r="I24" i="6" s="1"/>
  <c r="W8" i="6"/>
  <c r="H24" i="6" s="1"/>
  <c r="W7" i="6"/>
  <c r="G24" i="6" s="1"/>
  <c r="W6" i="6"/>
  <c r="F24" i="6" s="1"/>
  <c r="W5" i="6"/>
  <c r="E24" i="6" s="1"/>
  <c r="W4" i="6"/>
  <c r="D24" i="6" s="1"/>
  <c r="W3" i="6"/>
  <c r="C24" i="6" s="1"/>
  <c r="W2" i="6"/>
  <c r="B24" i="6" s="1"/>
  <c r="B39" i="5"/>
  <c r="E37" i="5"/>
  <c r="B37" i="5"/>
  <c r="C35" i="5" s="1"/>
  <c r="V23" i="5"/>
  <c r="U23" i="5"/>
  <c r="T23" i="5"/>
  <c r="S23" i="5"/>
  <c r="R23" i="5"/>
  <c r="H23" i="5"/>
  <c r="G23" i="5"/>
  <c r="F23" i="5"/>
  <c r="E23" i="5"/>
  <c r="D23" i="5"/>
  <c r="C23" i="5"/>
  <c r="B23" i="5"/>
  <c r="M22" i="5"/>
  <c r="M23" i="5" s="1"/>
  <c r="K22" i="5"/>
  <c r="K23" i="5" s="1"/>
  <c r="W21" i="5"/>
  <c r="U24" i="5" s="1"/>
  <c r="Q20" i="5"/>
  <c r="Q23" i="5" s="1"/>
  <c r="P20" i="5"/>
  <c r="P23" i="5" s="1"/>
  <c r="O20" i="5"/>
  <c r="W20" i="5" s="1"/>
  <c r="T24" i="5" s="1"/>
  <c r="N19" i="5"/>
  <c r="N23" i="5" s="1"/>
  <c r="L19" i="5"/>
  <c r="L23" i="5" s="1"/>
  <c r="J18" i="5"/>
  <c r="J23" i="5" s="1"/>
  <c r="I18" i="5"/>
  <c r="W17" i="5"/>
  <c r="Q24" i="5" s="1"/>
  <c r="W16" i="5"/>
  <c r="P24" i="5" s="1"/>
  <c r="W15" i="5"/>
  <c r="O24" i="5" s="1"/>
  <c r="W14" i="5"/>
  <c r="N24" i="5" s="1"/>
  <c r="W13" i="5"/>
  <c r="M24" i="5" s="1"/>
  <c r="W12" i="5"/>
  <c r="L24" i="5" s="1"/>
  <c r="W11" i="5"/>
  <c r="K24" i="5" s="1"/>
  <c r="W10" i="5"/>
  <c r="J24" i="5" s="1"/>
  <c r="W9" i="5"/>
  <c r="I24" i="5" s="1"/>
  <c r="W8" i="5"/>
  <c r="H24" i="5" s="1"/>
  <c r="W7" i="5"/>
  <c r="G24" i="5" s="1"/>
  <c r="G25" i="5" s="1"/>
  <c r="W6" i="5"/>
  <c r="F24" i="5" s="1"/>
  <c r="W5" i="5"/>
  <c r="E24" i="5" s="1"/>
  <c r="W4" i="5"/>
  <c r="D24" i="5" s="1"/>
  <c r="W3" i="5"/>
  <c r="C24" i="5" s="1"/>
  <c r="W2" i="5"/>
  <c r="B24" i="5" s="1"/>
  <c r="E32" i="4"/>
  <c r="O32" i="4"/>
  <c r="U32" i="4"/>
  <c r="C31" i="4"/>
  <c r="C32" i="4" s="1"/>
  <c r="D31" i="4"/>
  <c r="D32" i="4" s="1"/>
  <c r="E31" i="4"/>
  <c r="F31" i="4"/>
  <c r="F32" i="4" s="1"/>
  <c r="G31" i="4"/>
  <c r="G32" i="4" s="1"/>
  <c r="H31" i="4"/>
  <c r="H32" i="4" s="1"/>
  <c r="I31" i="4"/>
  <c r="I32" i="4" s="1"/>
  <c r="J31" i="4"/>
  <c r="J32" i="4" s="1"/>
  <c r="K31" i="4"/>
  <c r="K32" i="4" s="1"/>
  <c r="L31" i="4"/>
  <c r="L32" i="4" s="1"/>
  <c r="M31" i="4"/>
  <c r="M32" i="4" s="1"/>
  <c r="N31" i="4"/>
  <c r="N32" i="4" s="1"/>
  <c r="O31" i="4"/>
  <c r="P31" i="4"/>
  <c r="P32" i="4" s="1"/>
  <c r="Q31" i="4"/>
  <c r="Q32" i="4" s="1"/>
  <c r="R31" i="4"/>
  <c r="R32" i="4" s="1"/>
  <c r="S31" i="4"/>
  <c r="S32" i="4" s="1"/>
  <c r="T31" i="4"/>
  <c r="T32" i="4" s="1"/>
  <c r="U31" i="4"/>
  <c r="V31" i="4"/>
  <c r="V32" i="4" s="1"/>
  <c r="W30" i="4"/>
  <c r="W29" i="4"/>
  <c r="B31" i="4"/>
  <c r="B32" i="4" s="1"/>
  <c r="V23" i="4"/>
  <c r="U23" i="4"/>
  <c r="T23" i="4"/>
  <c r="S23" i="4"/>
  <c r="R23" i="4"/>
  <c r="H23" i="4"/>
  <c r="G23" i="4"/>
  <c r="F23" i="4"/>
  <c r="E23" i="4"/>
  <c r="D23" i="4"/>
  <c r="C23" i="4"/>
  <c r="B23" i="4"/>
  <c r="M22" i="4"/>
  <c r="M23" i="4" s="1"/>
  <c r="K22" i="4"/>
  <c r="K23" i="4" s="1"/>
  <c r="W21" i="4"/>
  <c r="U24" i="4" s="1"/>
  <c r="Q20" i="4"/>
  <c r="P20" i="4"/>
  <c r="P23" i="4" s="1"/>
  <c r="O20" i="4"/>
  <c r="O23" i="4" s="1"/>
  <c r="N19" i="4"/>
  <c r="N23" i="4" s="1"/>
  <c r="L19" i="4"/>
  <c r="L23" i="4" s="1"/>
  <c r="J18" i="4"/>
  <c r="J23" i="4" s="1"/>
  <c r="I18" i="4"/>
  <c r="I23" i="4" s="1"/>
  <c r="W17" i="4"/>
  <c r="Q24" i="4" s="1"/>
  <c r="W16" i="4"/>
  <c r="P24" i="4" s="1"/>
  <c r="W15" i="4"/>
  <c r="O24" i="4" s="1"/>
  <c r="W14" i="4"/>
  <c r="N24" i="4" s="1"/>
  <c r="W13" i="4"/>
  <c r="M24" i="4" s="1"/>
  <c r="W12" i="4"/>
  <c r="L24" i="4" s="1"/>
  <c r="W11" i="4"/>
  <c r="K24" i="4" s="1"/>
  <c r="W10" i="4"/>
  <c r="J24" i="4" s="1"/>
  <c r="W9" i="4"/>
  <c r="I24" i="4" s="1"/>
  <c r="W8" i="4"/>
  <c r="H24" i="4" s="1"/>
  <c r="W7" i="4"/>
  <c r="G24" i="4" s="1"/>
  <c r="W6" i="4"/>
  <c r="F24" i="4" s="1"/>
  <c r="W5" i="4"/>
  <c r="E24" i="4" s="1"/>
  <c r="W4" i="4"/>
  <c r="D24" i="4" s="1"/>
  <c r="W3" i="4"/>
  <c r="C24" i="4" s="1"/>
  <c r="W2" i="4"/>
  <c r="B24" i="4" s="1"/>
  <c r="C41" i="3"/>
  <c r="C40" i="3"/>
  <c r="C44" i="3"/>
  <c r="C34" i="3"/>
  <c r="B34" i="3"/>
  <c r="D33" i="3"/>
  <c r="D32" i="3"/>
  <c r="D31" i="3"/>
  <c r="D30" i="3"/>
  <c r="D29" i="3"/>
  <c r="D34" i="3" s="1"/>
  <c r="U24" i="3"/>
  <c r="O24" i="3"/>
  <c r="G24" i="3"/>
  <c r="E24" i="3"/>
  <c r="V23" i="3"/>
  <c r="U23" i="3"/>
  <c r="U25" i="3" s="1"/>
  <c r="T23" i="3"/>
  <c r="S23" i="3"/>
  <c r="R23" i="3"/>
  <c r="L23" i="3"/>
  <c r="K23" i="3"/>
  <c r="J23" i="3"/>
  <c r="H23" i="3"/>
  <c r="G23" i="3"/>
  <c r="G25" i="3" s="1"/>
  <c r="F23" i="3"/>
  <c r="E23" i="3"/>
  <c r="D23" i="3"/>
  <c r="C23" i="3"/>
  <c r="B23" i="3"/>
  <c r="M22" i="3"/>
  <c r="M23" i="3" s="1"/>
  <c r="M25" i="3" s="1"/>
  <c r="K22" i="3"/>
  <c r="W22" i="3" s="1"/>
  <c r="V24" i="3" s="1"/>
  <c r="W21" i="3"/>
  <c r="Q20" i="3"/>
  <c r="Q23" i="3" s="1"/>
  <c r="P20" i="3"/>
  <c r="P23" i="3" s="1"/>
  <c r="O20" i="3"/>
  <c r="O23" i="3" s="1"/>
  <c r="O25" i="3" s="1"/>
  <c r="W19" i="3"/>
  <c r="S24" i="3" s="1"/>
  <c r="N19" i="3"/>
  <c r="N23" i="3" s="1"/>
  <c r="L19" i="3"/>
  <c r="J18" i="3"/>
  <c r="I18" i="3"/>
  <c r="W18" i="3" s="1"/>
  <c r="R24" i="3" s="1"/>
  <c r="W17" i="3"/>
  <c r="Q24" i="3" s="1"/>
  <c r="W16" i="3"/>
  <c r="P24" i="3" s="1"/>
  <c r="W15" i="3"/>
  <c r="W14" i="3"/>
  <c r="N24" i="3" s="1"/>
  <c r="W13" i="3"/>
  <c r="M24" i="3" s="1"/>
  <c r="W12" i="3"/>
  <c r="L24" i="3" s="1"/>
  <c r="W11" i="3"/>
  <c r="K24" i="3" s="1"/>
  <c r="K25" i="3" s="1"/>
  <c r="W10" i="3"/>
  <c r="J24" i="3" s="1"/>
  <c r="W9" i="3"/>
  <c r="I24" i="3" s="1"/>
  <c r="W8" i="3"/>
  <c r="H24" i="3" s="1"/>
  <c r="W7" i="3"/>
  <c r="W6" i="3"/>
  <c r="F24" i="3" s="1"/>
  <c r="W5" i="3"/>
  <c r="W4" i="3"/>
  <c r="D24" i="3" s="1"/>
  <c r="W3" i="3"/>
  <c r="C24" i="3" s="1"/>
  <c r="C25" i="3" s="1"/>
  <c r="W2" i="3"/>
  <c r="B24" i="3" s="1"/>
  <c r="B25" i="6" l="1"/>
  <c r="M25" i="6"/>
  <c r="J25" i="6"/>
  <c r="K25" i="6"/>
  <c r="C25" i="6"/>
  <c r="F25" i="6"/>
  <c r="O25" i="6"/>
  <c r="E25" i="6"/>
  <c r="Q25" i="6"/>
  <c r="G25" i="6"/>
  <c r="U25" i="6"/>
  <c r="H25" i="6"/>
  <c r="L25" i="6"/>
  <c r="D25" i="6"/>
  <c r="P25" i="6"/>
  <c r="W19" i="6"/>
  <c r="S24" i="6" s="1"/>
  <c r="S25" i="6" s="1"/>
  <c r="W22" i="6"/>
  <c r="V24" i="6" s="1"/>
  <c r="V25" i="6" s="1"/>
  <c r="I23" i="6"/>
  <c r="I25" i="6" s="1"/>
  <c r="W20" i="6"/>
  <c r="T24" i="6" s="1"/>
  <c r="T25" i="6" s="1"/>
  <c r="W18" i="5"/>
  <c r="R24" i="5" s="1"/>
  <c r="R25" i="5" s="1"/>
  <c r="J25" i="5"/>
  <c r="C36" i="5"/>
  <c r="D36" i="5" s="1"/>
  <c r="F36" i="5" s="1"/>
  <c r="C33" i="5"/>
  <c r="D33" i="5" s="1"/>
  <c r="C30" i="5"/>
  <c r="D30" i="5" s="1"/>
  <c r="F30" i="5" s="1"/>
  <c r="C31" i="5"/>
  <c r="D31" i="5" s="1"/>
  <c r="F31" i="5" s="1"/>
  <c r="C29" i="5"/>
  <c r="C34" i="5"/>
  <c r="D34" i="5" s="1"/>
  <c r="F34" i="5" s="1"/>
  <c r="C32" i="5"/>
  <c r="D32" i="5" s="1"/>
  <c r="F32" i="5" s="1"/>
  <c r="D35" i="5"/>
  <c r="F35" i="5" s="1"/>
  <c r="U25" i="5"/>
  <c r="W22" i="5"/>
  <c r="V24" i="5" s="1"/>
  <c r="V25" i="5" s="1"/>
  <c r="I23" i="5"/>
  <c r="I25" i="5" s="1"/>
  <c r="M25" i="5"/>
  <c r="W19" i="5"/>
  <c r="S24" i="5" s="1"/>
  <c r="S25" i="5" s="1"/>
  <c r="B25" i="5"/>
  <c r="C25" i="5"/>
  <c r="L25" i="5"/>
  <c r="H25" i="5"/>
  <c r="P25" i="5"/>
  <c r="D25" i="5"/>
  <c r="E25" i="5"/>
  <c r="Q25" i="5"/>
  <c r="F25" i="5"/>
  <c r="T25" i="5"/>
  <c r="K25" i="5"/>
  <c r="N25" i="5"/>
  <c r="O23" i="5"/>
  <c r="O25" i="5" s="1"/>
  <c r="W32" i="4"/>
  <c r="W31" i="4"/>
  <c r="N25" i="4"/>
  <c r="W20" i="4"/>
  <c r="T24" i="4" s="1"/>
  <c r="T25" i="4" s="1"/>
  <c r="B25" i="4"/>
  <c r="C25" i="4"/>
  <c r="M25" i="4"/>
  <c r="G25" i="4"/>
  <c r="I25" i="4"/>
  <c r="H25" i="4"/>
  <c r="W19" i="4"/>
  <c r="S24" i="4" s="1"/>
  <c r="S25" i="4" s="1"/>
  <c r="O25" i="4"/>
  <c r="P25" i="4"/>
  <c r="D25" i="4"/>
  <c r="E25" i="4"/>
  <c r="F25" i="4"/>
  <c r="U25" i="4"/>
  <c r="K25" i="4"/>
  <c r="J25" i="4"/>
  <c r="L25" i="4"/>
  <c r="W18" i="4"/>
  <c r="R24" i="4" s="1"/>
  <c r="R25" i="4" s="1"/>
  <c r="W22" i="4"/>
  <c r="V24" i="4" s="1"/>
  <c r="V25" i="4" s="1"/>
  <c r="Q23" i="4"/>
  <c r="Q25" i="4" s="1"/>
  <c r="S25" i="3"/>
  <c r="E25" i="3"/>
  <c r="E33" i="3"/>
  <c r="F33" i="3" s="1"/>
  <c r="E32" i="3"/>
  <c r="F32" i="3" s="1"/>
  <c r="E31" i="3"/>
  <c r="F31" i="3" s="1"/>
  <c r="E30" i="3"/>
  <c r="F30" i="3" s="1"/>
  <c r="E29" i="3"/>
  <c r="N25" i="3"/>
  <c r="H25" i="3"/>
  <c r="B25" i="3"/>
  <c r="L25" i="3"/>
  <c r="V25" i="3"/>
  <c r="D25" i="3"/>
  <c r="J25" i="3"/>
  <c r="P25" i="3"/>
  <c r="R25" i="3"/>
  <c r="Q25" i="3"/>
  <c r="F25" i="3"/>
  <c r="W20" i="3"/>
  <c r="T24" i="3" s="1"/>
  <c r="T25" i="3" s="1"/>
  <c r="I23" i="3"/>
  <c r="I25" i="3" s="1"/>
  <c r="F33" i="5" l="1"/>
  <c r="H33" i="5"/>
  <c r="C37" i="5"/>
  <c r="D29" i="5"/>
  <c r="F29" i="3"/>
  <c r="F34" i="3" s="1"/>
  <c r="E34" i="3"/>
  <c r="F29" i="5" l="1"/>
  <c r="F37" i="5" s="1"/>
  <c r="D37" i="5"/>
  <c r="K24" i="2" l="1"/>
  <c r="C24" i="2"/>
  <c r="C25" i="2" s="1"/>
  <c r="V23" i="2"/>
  <c r="U23" i="2"/>
  <c r="T23" i="2"/>
  <c r="S23" i="2"/>
  <c r="R23" i="2"/>
  <c r="Q23" i="2"/>
  <c r="Q25" i="2" s="1"/>
  <c r="P23" i="2"/>
  <c r="P25" i="2" s="1"/>
  <c r="I23" i="2"/>
  <c r="I25" i="2" s="1"/>
  <c r="H23" i="2"/>
  <c r="H25" i="2" s="1"/>
  <c r="G23" i="2"/>
  <c r="F23" i="2"/>
  <c r="E23" i="2"/>
  <c r="D23" i="2"/>
  <c r="C23" i="2"/>
  <c r="B23" i="2"/>
  <c r="B25" i="2" s="1"/>
  <c r="M22" i="2"/>
  <c r="M23" i="2" s="1"/>
  <c r="M25" i="2" s="1"/>
  <c r="K22" i="2"/>
  <c r="K23" i="2" s="1"/>
  <c r="K25" i="2" s="1"/>
  <c r="W21" i="2"/>
  <c r="U24" i="2" s="1"/>
  <c r="W20" i="2"/>
  <c r="T24" i="2" s="1"/>
  <c r="Q20" i="2"/>
  <c r="P20" i="2"/>
  <c r="O20" i="2"/>
  <c r="O23" i="2" s="1"/>
  <c r="O25" i="2" s="1"/>
  <c r="N19" i="2"/>
  <c r="N23" i="2" s="1"/>
  <c r="N25" i="2" s="1"/>
  <c r="L19" i="2"/>
  <c r="L23" i="2" s="1"/>
  <c r="L25" i="2" s="1"/>
  <c r="J18" i="2"/>
  <c r="W18" i="2" s="1"/>
  <c r="R24" i="2" s="1"/>
  <c r="I18" i="2"/>
  <c r="W17" i="2"/>
  <c r="Q24" i="2" s="1"/>
  <c r="W16" i="2"/>
  <c r="P24" i="2" s="1"/>
  <c r="W15" i="2"/>
  <c r="O24" i="2" s="1"/>
  <c r="W14" i="2"/>
  <c r="N24" i="2" s="1"/>
  <c r="W13" i="2"/>
  <c r="M24" i="2" s="1"/>
  <c r="W12" i="2"/>
  <c r="L24" i="2" s="1"/>
  <c r="W11" i="2"/>
  <c r="W10" i="2"/>
  <c r="J24" i="2" s="1"/>
  <c r="W9" i="2"/>
  <c r="I24" i="2" s="1"/>
  <c r="W8" i="2"/>
  <c r="H24" i="2" s="1"/>
  <c r="W7" i="2"/>
  <c r="G24" i="2" s="1"/>
  <c r="G25" i="2" s="1"/>
  <c r="W6" i="2"/>
  <c r="F24" i="2" s="1"/>
  <c r="F25" i="2" s="1"/>
  <c r="W5" i="2"/>
  <c r="E24" i="2" s="1"/>
  <c r="W4" i="2"/>
  <c r="D24" i="2" s="1"/>
  <c r="W3" i="2"/>
  <c r="W2" i="2"/>
  <c r="B24" i="2" s="1"/>
  <c r="D25" i="2" l="1"/>
  <c r="R25" i="2"/>
  <c r="E25" i="2"/>
  <c r="T25" i="2"/>
  <c r="U25" i="2"/>
  <c r="J23" i="2"/>
  <c r="J25" i="2" s="1"/>
  <c r="W22" i="2"/>
  <c r="V24" i="2" s="1"/>
  <c r="V25" i="2" s="1"/>
  <c r="W19" i="2"/>
  <c r="S24" i="2" s="1"/>
  <c r="S25" i="2" s="1"/>
  <c r="K17" i="1" l="1"/>
  <c r="C17" i="1"/>
  <c r="O16" i="1"/>
  <c r="N16" i="1"/>
  <c r="M16" i="1"/>
  <c r="M18" i="1" s="1"/>
  <c r="L16" i="1"/>
  <c r="I16" i="1"/>
  <c r="I18" i="1" s="1"/>
  <c r="H16" i="1"/>
  <c r="H18" i="1" s="1"/>
  <c r="G16" i="1"/>
  <c r="F16" i="1"/>
  <c r="E16" i="1"/>
  <c r="D16" i="1"/>
  <c r="C16" i="1"/>
  <c r="C18" i="1" s="1"/>
  <c r="B16" i="1"/>
  <c r="P15" i="1"/>
  <c r="O17" i="1" s="1"/>
  <c r="P14" i="1"/>
  <c r="N17" i="1" s="1"/>
  <c r="P13" i="1"/>
  <c r="M17" i="1" s="1"/>
  <c r="K13" i="1"/>
  <c r="K16" i="1" s="1"/>
  <c r="K18" i="1" s="1"/>
  <c r="J13" i="1"/>
  <c r="J16" i="1" s="1"/>
  <c r="I13" i="1"/>
  <c r="H12" i="1"/>
  <c r="G12" i="1"/>
  <c r="P12" i="1" s="1"/>
  <c r="L17" i="1" s="1"/>
  <c r="L18" i="1" s="1"/>
  <c r="P11" i="1"/>
  <c r="P10" i="1"/>
  <c r="J17" i="1" s="1"/>
  <c r="P9" i="1"/>
  <c r="I17" i="1" s="1"/>
  <c r="P8" i="1"/>
  <c r="H17" i="1" s="1"/>
  <c r="P7" i="1"/>
  <c r="G17" i="1" s="1"/>
  <c r="P6" i="1"/>
  <c r="F17" i="1" s="1"/>
  <c r="F18" i="1" s="1"/>
  <c r="P5" i="1"/>
  <c r="E17" i="1" s="1"/>
  <c r="E18" i="1" s="1"/>
  <c r="P4" i="1"/>
  <c r="D17" i="1" s="1"/>
  <c r="D18" i="1" s="1"/>
  <c r="P3" i="1"/>
  <c r="P2" i="1"/>
  <c r="B17" i="1" s="1"/>
  <c r="B18" i="1" l="1"/>
  <c r="N18" i="1"/>
  <c r="J18" i="1"/>
  <c r="O18" i="1"/>
  <c r="G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H13" authorId="0" shapeId="0" xr:uid="{B73C42E4-A86F-46DC-9E62-A3AF3E6ACF2A}">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https://github.com/MuhammetRidvanInce/phD-Thesis/blob/main/EnerjiFiyatlari/dogalgaz_dunya_fiyatlari.xlsx </t>
        </r>
      </text>
    </comment>
    <comment ref="H14" authorId="0" shapeId="0" xr:uid="{587FFCDC-C807-455D-9C72-0F6FB52B9A39}">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https://github.com/MuhammetRidvanInce/phD-Thesis/blob/main/EnerjiFiyatlari/dogalgaz_dunya_fiyatlari.xlsx </t>
        </r>
      </text>
    </comment>
    <comment ref="H16" authorId="0" shapeId="0" xr:uid="{08A5187B-CF62-4FAA-B250-DBAEA3DC491D}">
      <text>
        <r>
          <rPr>
            <b/>
            <sz val="9"/>
            <color indexed="81"/>
            <rFont val="Tahoma"/>
            <family val="2"/>
            <charset val="162"/>
          </rPr>
          <t>ER:</t>
        </r>
        <r>
          <rPr>
            <sz val="9"/>
            <color indexed="81"/>
            <rFont val="Tahoma"/>
            <family val="2"/>
            <charset val="162"/>
          </rPr>
          <t xml:space="preserve">
</t>
        </r>
        <r>
          <rPr>
            <b/>
            <sz val="9"/>
            <color indexed="81"/>
            <rFont val="Tahoma"/>
            <family val="2"/>
            <charset val="162"/>
          </rPr>
          <t xml:space="preserve">Kaynak: </t>
        </r>
        <r>
          <rPr>
            <sz val="9"/>
            <color indexed="81"/>
            <rFont val="Tahoma"/>
            <family val="2"/>
            <charset val="162"/>
          </rPr>
          <t>https://github.com/MuhammetRidvanInce/phD-Thesis/blob/main/EnerjiFiyatlari/dogalgaz_yurtici_arz_fiyatlari.xlsx</t>
        </r>
      </text>
    </comment>
    <comment ref="F34" authorId="0" shapeId="0" xr:uid="{EB32F682-F311-4A5C-ACC8-F33B5AB92FC0}">
      <text>
        <r>
          <rPr>
            <b/>
            <sz val="9"/>
            <color indexed="81"/>
            <rFont val="Tahoma"/>
            <family val="2"/>
            <charset val="162"/>
          </rPr>
          <t>ER:</t>
        </r>
        <r>
          <rPr>
            <sz val="9"/>
            <color indexed="81"/>
            <rFont val="Tahoma"/>
            <family val="2"/>
            <charset val="162"/>
          </rPr>
          <t xml:space="preserve">
</t>
        </r>
        <r>
          <rPr>
            <b/>
            <sz val="9"/>
            <color indexed="81"/>
            <rFont val="Tahoma"/>
            <family val="2"/>
            <charset val="162"/>
          </rPr>
          <t xml:space="preserve">Yurtiçi Doğalgaz gelirinin TPOA tarafından harcanması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A29" authorId="0" shapeId="0" xr:uid="{21708DD9-AAF7-490C-B702-EF0F38B91A92}">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https://github.com/MuhammetRidvanInce/phD-Thesis/blob/main/EnerjiFiyatlari/dogalgaz_yurtici_arz_fiyatlari.xlsx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B28" authorId="0" shapeId="0" xr:uid="{B28920F9-49E0-4AFE-8A8A-ED8FAE66B300}">
      <text>
        <r>
          <rPr>
            <b/>
            <sz val="9"/>
            <color indexed="81"/>
            <rFont val="Tahoma"/>
            <family val="2"/>
            <charset val="162"/>
          </rPr>
          <t>HERHANGİBİR AYRIŞTIRMA İŞLEMİ YAPMADAN ÖNCEKİ ESHM_1 SAYFASINDAKİ ORİİNAL VERİLER</t>
        </r>
      </text>
    </comment>
    <comment ref="H33" authorId="0" shapeId="0" xr:uid="{65D4F7E0-D0F4-45ED-8366-9B815363FDEE}">
      <text>
        <r>
          <rPr>
            <b/>
            <sz val="9"/>
            <color indexed="81"/>
            <rFont val="Tahoma"/>
            <family val="2"/>
            <charset val="162"/>
          </rPr>
          <t>ER:</t>
        </r>
        <r>
          <rPr>
            <sz val="9"/>
            <color indexed="81"/>
            <rFont val="Tahoma"/>
            <family val="2"/>
            <charset val="162"/>
          </rPr>
          <t xml:space="preserve">
</t>
        </r>
        <r>
          <rPr>
            <b/>
            <sz val="9"/>
            <color indexed="81"/>
            <rFont val="Tahoma"/>
            <family val="2"/>
            <charset val="162"/>
          </rPr>
          <t>D33  + ESHM_Aşama_2 (H6) (NEGATİF OLAN -14,932.63 BAKİYENİN DÜZELTME İŞLEMİ)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G11" authorId="0" shapeId="0" xr:uid="{EF288EA4-554F-4FEB-89EE-0DFB79AA3A48}">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https://github.com/MuhammetRidvanInce/phD-Thesis/blob/main/EnerjiFiyatlari/ham_petrol_dunya_fiyatlari.xlsx</t>
        </r>
      </text>
    </comment>
    <comment ref="G12" authorId="0" shapeId="0" xr:uid="{6B1665AA-5D4B-407A-869B-E86BA9F2E208}">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https://github.com/MuhammetRidvanInce/phD-Thesis/blob/main/EnerjiFiyatlari/ham_petrol_dunya_fiyatlari.xlsx</t>
        </r>
      </text>
    </comment>
    <comment ref="G22" authorId="0" shapeId="0" xr:uid="{64C74391-C064-4013-8714-20304F189D2F}">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https://github.com/MuhammetRidvanInce/phD-Thesis/blob/main/EnerjiFiyatlari/petrol_urunleri_yurti%C3%A7iarz_ve_dunya_fiyatlari.xlsx</t>
        </r>
      </text>
    </comment>
    <comment ref="F34" authorId="0" shapeId="0" xr:uid="{B7205EE8-6CEB-42AC-A8FB-C6E4B3B3C894}">
      <text>
        <r>
          <rPr>
            <b/>
            <sz val="9"/>
            <color indexed="81"/>
            <rFont val="Tahoma"/>
            <family val="2"/>
            <charset val="162"/>
          </rPr>
          <t>ER:</t>
        </r>
        <r>
          <rPr>
            <sz val="9"/>
            <color indexed="81"/>
            <rFont val="Tahoma"/>
            <family val="2"/>
            <charset val="162"/>
          </rPr>
          <t xml:space="preserve">
</t>
        </r>
        <r>
          <rPr>
            <b/>
            <sz val="9"/>
            <color indexed="81"/>
            <rFont val="Tahoma"/>
            <family val="2"/>
            <charset val="162"/>
          </rPr>
          <t xml:space="preserve">Yurtiçi HAM Petrol gelirinin TPOA tarafından harcanması
</t>
        </r>
      </text>
    </comment>
    <comment ref="B45" authorId="0" shapeId="0" xr:uid="{47B2ACBF-073F-4CAB-94FC-9250B92C834B}">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EPDK, Petrol Piyasası Sektör Raporu, Sayfa: 156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A30" authorId="0" shapeId="0" xr:uid="{A3FBCC09-0B38-4EE1-A2E0-8D417CF1DE9C}">
      <text>
        <r>
          <rPr>
            <b/>
            <sz val="9"/>
            <color indexed="81"/>
            <rFont val="Tahoma"/>
            <family val="2"/>
            <charset val="162"/>
          </rPr>
          <t>Daha sonra tekrar dağıtılmak üzere RAFİNERİLERİN ULAŞIM sektörüne olan satışlarından 40 milyon TL çıkarıldı ve SANAYİ sektörüne eklendi. Çünkü SHM'de SANAYİ - ULAŞIM hücresinden 68,864,593.82 bin TL ayrıştırılamıyor.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B28" authorId="0" shapeId="0" xr:uid="{9E0BCEC0-29A4-4293-8550-321CD1ED1A92}">
      <text>
        <r>
          <rPr>
            <b/>
            <sz val="9"/>
            <color indexed="81"/>
            <rFont val="Tahoma"/>
            <family val="2"/>
            <charset val="162"/>
          </rPr>
          <t>HERHANGİBİR AYRIŞTIRMA İŞLEMİ YAPMADAN ÖNCEKİ ESHM_1 SAYFASINDAKİ ORİİNAL VERİLER</t>
        </r>
      </text>
    </comment>
    <comment ref="H33" authorId="0" shapeId="0" xr:uid="{18E0F86A-7305-4D18-B43D-092134A93C33}">
      <text>
        <r>
          <rPr>
            <b/>
            <sz val="9"/>
            <color indexed="81"/>
            <rFont val="Tahoma"/>
            <family val="2"/>
            <charset val="162"/>
          </rPr>
          <t>ER:</t>
        </r>
        <r>
          <rPr>
            <sz val="9"/>
            <color indexed="81"/>
            <rFont val="Tahoma"/>
            <family val="2"/>
            <charset val="162"/>
          </rPr>
          <t xml:space="preserve">
</t>
        </r>
        <r>
          <rPr>
            <b/>
            <sz val="9"/>
            <color indexed="81"/>
            <rFont val="Tahoma"/>
            <family val="2"/>
            <charset val="162"/>
          </rPr>
          <t>D33  + ESHM_Aşama_2 (H6) (NEGATİF OLAN -4,054,333.86 BAKİYENİN DÜZELTME İŞLEMİ)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G37" authorId="0" shapeId="0" xr:uid="{10225271-158F-454E-9EA9-9178448DCF92}">
      <text>
        <r>
          <rPr>
            <b/>
            <sz val="9"/>
            <color indexed="81"/>
            <rFont val="Tahoma"/>
            <family val="2"/>
            <charset val="162"/>
          </rPr>
          <t>ER:</t>
        </r>
        <r>
          <rPr>
            <sz val="9"/>
            <color indexed="81"/>
            <rFont val="Tahoma"/>
            <family val="2"/>
            <charset val="162"/>
          </rPr>
          <t xml:space="preserve">
</t>
        </r>
        <r>
          <rPr>
            <b/>
            <sz val="9"/>
            <color indexed="81"/>
            <rFont val="Tahoma"/>
            <family val="2"/>
            <charset val="162"/>
          </rPr>
          <t>Kaynak:</t>
        </r>
        <r>
          <rPr>
            <sz val="9"/>
            <color indexed="81"/>
            <rFont val="Tahoma"/>
            <family val="2"/>
            <charset val="162"/>
          </rPr>
          <t xml:space="preserve"> https://www.sbb.gov.tr/wp-content/uploads/2019/02/3-a-Genel-B%C3%BCt%C3%A7eli-Kamu-%C4%B0darelerinin-2012-Y%C4%B1l%C4%B1-Gelirleri-ile-2013-2014-D....pdf</t>
        </r>
      </text>
    </comment>
  </commentList>
</comments>
</file>

<file path=xl/sharedStrings.xml><?xml version="1.0" encoding="utf-8"?>
<sst xmlns="http://schemas.openxmlformats.org/spreadsheetml/2006/main" count="706" uniqueCount="89">
  <si>
    <t>TARIM</t>
  </si>
  <si>
    <t>TİCARET VE HİZMET</t>
  </si>
  <si>
    <t>ULAŞIM</t>
  </si>
  <si>
    <t>İNŞAAT</t>
  </si>
  <si>
    <t>SANAYİ</t>
  </si>
  <si>
    <t>EMEK</t>
  </si>
  <si>
    <t>SERMAYE</t>
  </si>
  <si>
    <t>GELİR VE KUR. VERGİSİ</t>
  </si>
  <si>
    <t>SEKTÖR ÜRÜN VERGİ</t>
  </si>
  <si>
    <t>ÜRETİM NET VERGİ</t>
  </si>
  <si>
    <t>HANEHALKI</t>
  </si>
  <si>
    <t>DEVLET</t>
  </si>
  <si>
    <t>YATIRIM</t>
  </si>
  <si>
    <t>DIŞ DÜNYA (İHRACAT)</t>
  </si>
  <si>
    <t>TOPLAM</t>
  </si>
  <si>
    <t>TASARRUF</t>
  </si>
  <si>
    <t>DIŞ DÜNYA (İTHALAT)</t>
  </si>
  <si>
    <t>SATIR TOPLAM</t>
  </si>
  <si>
    <t>FARK</t>
  </si>
  <si>
    <r>
      <rPr>
        <b/>
        <sz val="11"/>
        <color rgb="FFFF0000"/>
        <rFont val="Calibri"/>
        <family val="2"/>
        <charset val="162"/>
        <scheme val="minor"/>
      </rPr>
      <t>Kaynak:</t>
    </r>
    <r>
      <rPr>
        <b/>
        <sz val="11"/>
        <color theme="1"/>
        <rFont val="Calibri"/>
        <family val="2"/>
        <scheme val="minor"/>
      </rPr>
      <t xml:space="preserve"> </t>
    </r>
    <r>
      <rPr>
        <b/>
        <sz val="11"/>
        <color rgb="FF0070C0"/>
        <rFont val="Calibri"/>
        <family val="2"/>
        <charset val="162"/>
        <scheme val="minor"/>
      </rPr>
      <t>https://github.com/MuhammetRidvanInce/phD-Thesis/blob/main/Enerji_SHM_Olustrma/Genel_SHM.xlsx</t>
    </r>
  </si>
  <si>
    <t>RAFİNERİLER</t>
  </si>
  <si>
    <t>BOTAŞ</t>
  </si>
  <si>
    <t>İTHAL HAM PETROL</t>
  </si>
  <si>
    <t>YURTİÇİ HAMPETROL</t>
  </si>
  <si>
    <t>İTHAL DOĞALGAZ</t>
  </si>
  <si>
    <t>YURTİÇİ DOĞALGAZ</t>
  </si>
  <si>
    <t>TPOA</t>
  </si>
  <si>
    <t>SAN_YAT</t>
  </si>
  <si>
    <t>SAN_YAT_Oran</t>
  </si>
  <si>
    <t>TPOA Harcama</t>
  </si>
  <si>
    <t>TPOA Gelir</t>
  </si>
  <si>
    <t>MEVCUT</t>
  </si>
  <si>
    <t>YENİ</t>
  </si>
  <si>
    <t>SANAYİ - SANAYİ</t>
  </si>
  <si>
    <t>İTHALAT - SANAYİ</t>
  </si>
  <si>
    <t>SEKTÖR ÜRÜN VERGİ - SANAYİ</t>
  </si>
  <si>
    <t>Birim: BİN TL</t>
  </si>
  <si>
    <t>ÜRÜN ÜZERİNDEKİ VERGİ</t>
  </si>
  <si>
    <t>DIŞ DÜNYA 
(İHRACAT)</t>
  </si>
  <si>
    <t>BOTAŞ SATIŞLAR</t>
  </si>
  <si>
    <t>BOTAŞ MEVCUT</t>
  </si>
  <si>
    <t>SANAYİ YENİ SATIŞLAR</t>
  </si>
  <si>
    <t>SANAYİDEN AYRIŞTIRILACAK DEĞERLER</t>
  </si>
  <si>
    <t>SANAYİ Oran</t>
  </si>
  <si>
    <t>BOTAŞ Maliyet</t>
  </si>
  <si>
    <t>Sanayi Mecut</t>
  </si>
  <si>
    <t>Sanayi Maliyet Yeni</t>
  </si>
  <si>
    <t>ÜRETİM VERGİSİ</t>
  </si>
  <si>
    <t>BOTAŞ BAKİYE</t>
  </si>
  <si>
    <t>SANAYİ - BOTAŞ DÜZELTME</t>
  </si>
  <si>
    <t>TPOA Mevcut</t>
  </si>
  <si>
    <t>TPOA Yeni</t>
  </si>
  <si>
    <t>2012 Yılı Petrol Ürünleri Toplam Vergi (ÖTV + KDV)</t>
  </si>
  <si>
    <t>TİCARET VE 
HİZMET</t>
  </si>
  <si>
    <t>İTHAL HAMPETROL</t>
  </si>
  <si>
    <t>ÜRÜN ÜZERİNDEKİ 
VERGİ</t>
  </si>
  <si>
    <t>RAFİNERİ1</t>
  </si>
  <si>
    <t>RAFİNERİ2</t>
  </si>
  <si>
    <t>RAFİNERİ MEVCUT</t>
  </si>
  <si>
    <t>SANAYİ YENİ</t>
  </si>
  <si>
    <t>ÜRETİM  NET VERGİ</t>
  </si>
  <si>
    <t>ÜRETİM  
NET VERGİ</t>
  </si>
  <si>
    <t>SANAYİDEN 
AYRIŞTIRILACAK</t>
  </si>
  <si>
    <t>RAFİNERİ BAKİYE</t>
  </si>
  <si>
    <t>Rafineri Maliyet</t>
  </si>
  <si>
    <t>SANAYİ - RAFİNERİ DÜZELTME</t>
  </si>
  <si>
    <r>
      <rPr>
        <b/>
        <sz val="11"/>
        <color rgb="FFFF0000"/>
        <rFont val="Calibri"/>
        <family val="2"/>
        <charset val="162"/>
        <scheme val="minor"/>
      </rPr>
      <t>AÇIKLAMALAR</t>
    </r>
    <r>
      <rPr>
        <b/>
        <sz val="11"/>
        <color theme="1"/>
        <rFont val="Calibri"/>
        <family val="2"/>
        <charset val="162"/>
        <scheme val="minor"/>
      </rPr>
      <t xml:space="preserve">
1 - SANAYi - SANAYİ hücresinden 115,027.24 bin TL değeri ayrıştırılarak YURTİÇİ DOĞALGAZ - BOTAŞ hücresine aktarılmıştır. BOTAŞ'ın kullanımı olan bu değer TPOA'ya gelir olarrak aktarılmıştır. TPOA'nın gelir - harcama eşitsizliğinin giderilebilmesi için TPOA'nın sektörlerden olan harcama tercihleri SANAYİ sektörü ve YATIRIM biriminin ortalaması alınarak hesaplanmış ve 115,027.24 bin TL değeri bu şekilde dağıtılmıştır. 
2 - Dağıtılan değerler SHM'nin dengesinin bozulmaması için BOTAŞ satırına da aktarılmıştır.
3- İTHAL DOĞALGAZ - BOTAŞ hücresine 8,383,306.43 bin TL değeri girilmiş ve bu değer DIŞ DÜNYA (İTHALAT) - SANAYİ sektöründen ayıştırılmıştır. 
4- SEKTÖR ÜRÜN VERGİ - SANAYİ hücresinden ayrıştırılan 7,217,943.92 bin TL değeri SEKTÖR ÜRÜN VERGİ - BOTAŞ hücresine aktarılmıştır. </t>
    </r>
  </si>
  <si>
    <r>
      <rPr>
        <b/>
        <sz val="11"/>
        <color rgb="FFFF0000"/>
        <rFont val="Calibri"/>
        <family val="2"/>
        <charset val="162"/>
        <scheme val="minor"/>
      </rPr>
      <t xml:space="preserve">Açıklama: </t>
    </r>
    <r>
      <rPr>
        <b/>
        <sz val="11"/>
        <color theme="1"/>
        <rFont val="Calibri"/>
        <family val="2"/>
        <charset val="162"/>
        <scheme val="minor"/>
      </rPr>
      <t xml:space="preserve">2012 Enerji denge tablosundan elde edilen BOTAŞ satışları BOTAŞ satırına yerleştirilmiştir. Bu değerler SANAYİ satırından ayrıştırılmıştır. Ayrıştırma işlemi öncesinde SANAYİ satırından ayrıştırılacak değerler Enerji denge tablosundaki BOTAŞ satış değerlerinden ESHM_Aşama_1 sayfasındaki BOTAŞ satırındaki mevcut değerlerin çıkarılması neticesinde elde edilmiştir. Aksi halde SHM dengesiz olacaktır. </t>
    </r>
  </si>
  <si>
    <r>
      <rPr>
        <b/>
        <sz val="11"/>
        <color rgb="FFFF0000"/>
        <rFont val="Calibri"/>
        <family val="2"/>
        <charset val="162"/>
        <scheme val="minor"/>
      </rPr>
      <t xml:space="preserve">Açıklama: </t>
    </r>
    <r>
      <rPr>
        <b/>
        <sz val="11"/>
        <color theme="1"/>
        <rFont val="Calibri"/>
        <family val="2"/>
        <charset val="162"/>
        <scheme val="minor"/>
      </rPr>
      <t xml:space="preserve">
ESHM_Aşama_2 sayfasında BOTAŞ'ın tüm satışları girilmiş olduğundan BOTAŞ satır toplamı BOTAŞ sütun toplamından daha büyük bir duruma gelmiştir. Dolayısıyla BOTAŞ sütununda eksik kalan bakiye yani BOTAŞ'ın maliyet alt kalemleri yani ara girdiler, emek ve sermaye kullanımı ve üretim üzerindeki net vergi, SANAYİ sütunundan ayrıştırılmıştır. Bu ayrıştırma işleminde BOTAŞ'ın SANAYİ sektörünün genel özelliklerini taşıdığı varsayılarak,  toplam bakiye değeri (23,100,524.60) SANAYİ sektörünün maliyet kalemleri oranında dağıtılmıştır.</t>
    </r>
  </si>
  <si>
    <r>
      <rPr>
        <b/>
        <sz val="11"/>
        <color rgb="FFFF0000"/>
        <rFont val="Calibri"/>
        <family val="2"/>
        <charset val="162"/>
        <scheme val="minor"/>
      </rPr>
      <t>AÇIKLAMALAR</t>
    </r>
    <r>
      <rPr>
        <b/>
        <sz val="11"/>
        <color theme="1"/>
        <rFont val="Calibri"/>
        <family val="2"/>
        <charset val="162"/>
        <scheme val="minor"/>
      </rPr>
      <t xml:space="preserve">
1 - SANAYi - SANAYİ hücresinden 3,290,511.04 bin TL değeri ayrıştırılarak YURTİÇİ HAMPETROL - RAFİNERİLER hücresine aktarılmıştır. RAFİNERİLER'in kullanımı olan bu değer TPOA'ya gelir olarrak aktarılmıştır. TPOA'nın gelir - harcama eşitsizliğinin giderilebilmesi için TPOA'nın sektörlerden olan harcama tercihleri SANAYİ sektörü ve YATIRIM biriminin ortalaması alınarak hesaplanmış ve  3,290,511.04 bin TL değeri bu şekilde dağıtılmıştır. Dağıtılma işlemi TPOA'nın önceki harcamalarının üzerine eklenmek suretiyle gerçekleştirilmiştir. 
2 - Dağıtılan değerler  (TPOA Harcama) SHM'nin dengesinin bozulmaması için RAFİNERİLER satırına da aktarılmıştır.
3- İTHAL HAMPETROL - RAFİNERİLER hücresine 27,381,401.98 bin TL değeri girilmiş ve bu değer DIŞ DÜNYA (İTHALAT) - SANAYİ sektöründen ayıştırılmıştır. Ayrıca DIŞ DÜNYA (İTHALAT) - RAFİNERİLER hücresine 23,371,657.74 bin TL değeri girilerek yine DIŞ DÜNYA (İTHALAT) - SANAYİ hücresinden ayrıştırılmıştır.
4- SEKTÖR ÜRÜN VERGİ - SANAYİ hücresinden ayrıştırılan 43,500,000 bin TL değeri SEKTÖR ÜRÜN VERGİ - RAFİNERİLER hücresine aktarılmıştır. </t>
    </r>
  </si>
  <si>
    <r>
      <rPr>
        <b/>
        <sz val="11"/>
        <color rgb="FFFF0000"/>
        <rFont val="Calibri"/>
        <family val="2"/>
        <charset val="162"/>
        <scheme val="minor"/>
      </rPr>
      <t>Açıklama:</t>
    </r>
    <r>
      <rPr>
        <b/>
        <sz val="11"/>
        <color theme="1"/>
        <rFont val="Calibri"/>
        <family val="2"/>
        <charset val="162"/>
        <scheme val="minor"/>
      </rPr>
      <t xml:space="preserve"> 2012 Enerji denge tablosundan elde edilen RAFİNERİ satışları RAFİNERİLER satırına yerleştirilmiştir. Bu değerler SANAYİ satırından ayrıştırılmıştır. Ayrıştırma işlemi öncesinde SANAYİ satırından ayrıştırılacak değerler Enerji denge tablosundaki RAFİNERİLERİN satış değerlerinden ESHM_Aşama_4 sayfasındaki RAFİNERİLER satırındaki mevcut değerlerin çıkarılması neticesinde elde edilmiştir. Aksi halde SHM dengesiz olacaktır. </t>
    </r>
  </si>
  <si>
    <r>
      <rPr>
        <b/>
        <sz val="11"/>
        <color rgb="FFFF0000"/>
        <rFont val="Calibri"/>
        <family val="2"/>
        <charset val="162"/>
        <scheme val="minor"/>
      </rPr>
      <t xml:space="preserve">Açıklama: </t>
    </r>
    <r>
      <rPr>
        <b/>
        <sz val="11"/>
        <color theme="1"/>
        <rFont val="Calibri"/>
        <family val="2"/>
        <charset val="162"/>
        <scheme val="minor"/>
      </rPr>
      <t xml:space="preserve">
ESHM_Aşama_5 sayfasında RAFİNERİLER'in tüm satışları girilmiş olduğundan RAFİNERİLER satır toplamı RAFİNERİLER sütun toplamından daha büyük bir duruma gelmiştir. Dolayısıyla RAFİNERİLER sütununda eksik kalan bakiye yani RAFİNERİLER'in maliyet alt kalemleri yani ara girdiler, emek ve sermaye kullanımı ve üretim üzerindeki net vergi, SANAYİ sütunundan ayrıştırılmıştır. Bu ayrıştırma işleminde RAFİNERİLER'in SANAYİ sektörünün genel özelliklerini taşıdığı varsayılarak,  toplam bakiye değeri (19,568,302.39) SANAYİ sektörünün maliyet kalemleri oranında dağıtılmıştır.</t>
    </r>
  </si>
  <si>
    <t>RAFİNERİ YENİ</t>
  </si>
  <si>
    <t>ULAŞIM Mevcut</t>
  </si>
  <si>
    <t>ULAŞIM Oran</t>
  </si>
  <si>
    <t>Bakiye Dağılım</t>
  </si>
  <si>
    <t>SANAYİ Mevcut</t>
  </si>
  <si>
    <t>ULAŞIM Yeni</t>
  </si>
  <si>
    <t>Sanayi Yeni</t>
  </si>
  <si>
    <t>BAKİYE</t>
  </si>
  <si>
    <r>
      <rPr>
        <b/>
        <sz val="11"/>
        <color rgb="FFFF0000"/>
        <rFont val="Calibri"/>
        <family val="2"/>
        <charset val="162"/>
        <scheme val="minor"/>
      </rPr>
      <t xml:space="preserve">Açıklama: </t>
    </r>
    <r>
      <rPr>
        <b/>
        <sz val="11"/>
        <color theme="1"/>
        <rFont val="Calibri"/>
        <family val="2"/>
        <charset val="162"/>
        <scheme val="minor"/>
      </rPr>
      <t xml:space="preserve">ESHM_Aşama_5 sayfasında RAFİNERİ satışlarının ULAŞIM sektöründen SANAYİ sektörüne aktarılan değer RAFİNERİ - SANAYİ hücresinden ayrıştırılarak RAFİNERİ - ULAŞIM hücresine aktarıldı. Bozulan SHM dengesi ilk 5 sektörden olan ara girdilerin ULAŞIM sektöründen SANAYİ sektörüne aktarılmasıyla giredildi. Aktarma işleminde dağılım ULAŞIM sektörünün ara girdi katsayılarına göre yapıldı. </t>
    </r>
  </si>
  <si>
    <t>İTHALAT ORAN</t>
  </si>
  <si>
    <t>SEKTÖR ÜRÜN ÜZERİNDEKİ VERGİ MEVCUT</t>
  </si>
  <si>
    <t>ÜRÜN ÜZERİNDEKİ VERGİ YENİ</t>
  </si>
  <si>
    <t>2012 YILI ULUSLARARASI TİCARET VE MUAMELELERDEN ALINAN VERGİLER</t>
  </si>
  <si>
    <t>TARİFELER</t>
  </si>
  <si>
    <t>İTHALGÜMRÜK VE  KDV</t>
  </si>
  <si>
    <r>
      <rPr>
        <b/>
        <sz val="12"/>
        <color rgb="FFFF0000"/>
        <rFont val="Calibri"/>
        <family val="2"/>
        <charset val="162"/>
        <scheme val="minor"/>
      </rPr>
      <t>Açıklama:</t>
    </r>
    <r>
      <rPr>
        <b/>
        <sz val="12"/>
        <color theme="1"/>
        <rFont val="Calibri"/>
        <family val="2"/>
        <charset val="162"/>
        <scheme val="minor"/>
      </rPr>
      <t xml:space="preserve"> Sektör ürün vergi satırı Dahilde ve Uluslararası ticaretten alınan ÖTV ve KDV gibi tüm vergileri içermektedir. Bu sebeple İthalde alınan KDV ve gümrük vergilerinin toplamı olan 58,976,353.00 bin TL değeri Sektör ürün vergi satırından ayrıştırılmıştır. Sektörler üzertindeki Tarife değerleri toplam ithalat oranlarına göre hesaplanmıştır. 
</t>
    </r>
    <r>
      <rPr>
        <b/>
        <sz val="12"/>
        <color rgb="FFFF0000"/>
        <rFont val="Calibri"/>
        <family val="2"/>
        <charset val="162"/>
        <scheme val="minor"/>
      </rPr>
      <t>NOT1:</t>
    </r>
    <r>
      <rPr>
        <b/>
        <sz val="12"/>
        <color theme="1"/>
        <rFont val="Calibri"/>
        <family val="2"/>
        <charset val="162"/>
        <scheme val="minor"/>
      </rPr>
      <t xml:space="preserve"> TÜİK ya da diğer veri kaynakalrında sektörler ya da ürünler üzerinden tahsil edilen gümrük vergileri ve ithalde alınan KDV verilerine ulaşılamadığı için bu şekilde bir yöntem izlenmiştir. 
</t>
    </r>
    <r>
      <rPr>
        <b/>
        <sz val="12"/>
        <color rgb="FFFF0000"/>
        <rFont val="Calibri"/>
        <family val="2"/>
        <charset val="162"/>
        <scheme val="minor"/>
      </rPr>
      <t xml:space="preserve">NOT2: </t>
    </r>
    <r>
      <rPr>
        <b/>
        <sz val="12"/>
        <color theme="1"/>
        <rFont val="Calibri"/>
        <family val="2"/>
        <charset val="162"/>
        <scheme val="minor"/>
      </rPr>
      <t xml:space="preserve">Ham petrol, doğal gaz ve petrol ürünlerinden devlet tarafından herhangi bir gümrük vergisi ya da ithalde alınan KDV bedeli tahsil edilmemektedir. </t>
    </r>
  </si>
  <si>
    <t>Birim: MİLYAR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</si>
</sst>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_-* #,##0.0000_-;\-* #,##0.0000_-;_-* &quot;-&quot;??_-;_-@_-"/>
  </numFmts>
  <fonts count="22"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scheme val="minor"/>
    </font>
    <font>
      <b/>
      <sz val="11"/>
      <color theme="1"/>
      <name val="Calibri"/>
      <family val="2"/>
      <charset val="162"/>
      <scheme val="minor"/>
    </font>
    <font>
      <b/>
      <sz val="11"/>
      <color theme="1"/>
      <name val="Calibri"/>
      <family val="2"/>
      <scheme val="minor"/>
    </font>
    <font>
      <sz val="11"/>
      <name val="Calibri"/>
      <family val="2"/>
      <charset val="162"/>
      <scheme val="minor"/>
    </font>
    <font>
      <b/>
      <sz val="12"/>
      <color theme="1"/>
      <name val="Calibri"/>
      <family val="2"/>
      <charset val="162"/>
      <scheme val="minor"/>
    </font>
    <font>
      <b/>
      <sz val="11"/>
      <color rgb="FFFF0000"/>
      <name val="Calibri"/>
      <family val="2"/>
      <charset val="162"/>
      <scheme val="minor"/>
    </font>
    <font>
      <b/>
      <sz val="11"/>
      <color rgb="FF0070C0"/>
      <name val="Calibri"/>
      <family val="2"/>
      <charset val="162"/>
      <scheme val="minor"/>
    </font>
    <font>
      <b/>
      <sz val="8.5"/>
      <color theme="1"/>
      <name val="Arial"/>
      <family val="2"/>
      <charset val="162"/>
    </font>
    <font>
      <sz val="12"/>
      <color theme="1"/>
      <name val="Calibri"/>
      <family val="2"/>
      <charset val="162"/>
      <scheme val="minor"/>
    </font>
    <font>
      <b/>
      <sz val="9"/>
      <color indexed="81"/>
      <name val="Tahoma"/>
      <family val="2"/>
      <charset val="162"/>
    </font>
    <font>
      <sz val="9"/>
      <color indexed="81"/>
      <name val="Tahoma"/>
      <family val="2"/>
      <charset val="162"/>
    </font>
    <font>
      <b/>
      <sz val="12"/>
      <color rgb="FFFF0000"/>
      <name val="Calibri"/>
      <family val="2"/>
      <charset val="162"/>
      <scheme val="minor"/>
    </font>
    <font>
      <b/>
      <sz val="14"/>
      <color rgb="FFFF0000"/>
      <name val="Calibri"/>
      <family val="2"/>
      <charset val="162"/>
      <scheme val="minor"/>
    </font>
    <font>
      <b/>
      <sz val="14"/>
      <color theme="1"/>
      <name val="Calibri"/>
      <family val="2"/>
      <charset val="162"/>
      <scheme val="minor"/>
    </font>
    <font>
      <b/>
      <sz val="10"/>
      <color theme="1"/>
      <name val="Arial"/>
      <family val="2"/>
      <charset val="162"/>
    </font>
    <font>
      <b/>
      <sz val="11"/>
      <color theme="1"/>
      <name val="Arial"/>
      <family val="2"/>
      <charset val="162"/>
    </font>
    <font>
      <b/>
      <sz val="12"/>
      <color theme="1"/>
      <name val="Arial"/>
      <family val="2"/>
      <charset val="162"/>
    </font>
    <font>
      <b/>
      <sz val="16"/>
      <color rgb="FFFF0000"/>
      <name val="Calibri"/>
      <family val="2"/>
      <charset val="162"/>
      <scheme val="minor"/>
    </font>
    <font>
      <b/>
      <sz val="16"/>
      <color theme="1"/>
      <name val="Calibri"/>
      <family val="2"/>
      <charset val="162"/>
      <scheme val="minor"/>
    </font>
  </fonts>
  <fills count="10">
    <fill>
      <patternFill patternType="none"/>
    </fill>
    <fill>
      <patternFill patternType="gray125"/>
    </fill>
    <fill>
      <patternFill patternType="solid">
        <fgColor theme="9"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bgColor indexed="64"/>
      </patternFill>
    </fill>
    <fill>
      <patternFill patternType="solid">
        <fgColor rgb="FFFFFF0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144">
    <xf numFmtId="0" fontId="0" fillId="0" borderId="0" xfId="0"/>
    <xf numFmtId="0" fontId="5" fillId="0" borderId="1" xfId="0" applyFont="1" applyBorder="1" applyAlignment="1">
      <alignment horizontal="center" vertical="top"/>
    </xf>
    <xf numFmtId="0" fontId="4" fillId="0" borderId="1" xfId="0" applyFont="1" applyBorder="1" applyAlignment="1">
      <alignment horizontal="right" vertical="top" wrapText="1"/>
    </xf>
    <xf numFmtId="0" fontId="5" fillId="0" borderId="1" xfId="0" applyFont="1" applyBorder="1" applyAlignment="1">
      <alignment horizontal="right" vertical="top"/>
    </xf>
    <xf numFmtId="43" fontId="0" fillId="0" borderId="1" xfId="1" applyFont="1" applyBorder="1"/>
    <xf numFmtId="43" fontId="2" fillId="0" borderId="1" xfId="1" applyFont="1" applyBorder="1"/>
    <xf numFmtId="164" fontId="0" fillId="0" borderId="0" xfId="0" applyNumberFormat="1"/>
    <xf numFmtId="43" fontId="6" fillId="0" borderId="1" xfId="1" applyFont="1" applyBorder="1"/>
    <xf numFmtId="43" fontId="0" fillId="0" borderId="1" xfId="0" applyNumberFormat="1" applyBorder="1"/>
    <xf numFmtId="0" fontId="7" fillId="2" borderId="1" xfId="0" applyFont="1" applyFill="1" applyBorder="1" applyAlignment="1">
      <alignment horizontal="right" vertical="top"/>
    </xf>
    <xf numFmtId="164" fontId="7" fillId="2" borderId="1" xfId="0" applyNumberFormat="1" applyFont="1" applyFill="1" applyBorder="1"/>
    <xf numFmtId="43" fontId="7" fillId="3" borderId="1" xfId="1" applyFont="1" applyFill="1" applyBorder="1"/>
    <xf numFmtId="43" fontId="0" fillId="3" borderId="1" xfId="1" applyFont="1" applyFill="1" applyBorder="1"/>
    <xf numFmtId="43" fontId="7" fillId="0" borderId="1" xfId="1" applyFont="1" applyBorder="1"/>
    <xf numFmtId="0" fontId="5" fillId="3" borderId="1" xfId="0" applyFont="1" applyFill="1" applyBorder="1" applyAlignment="1">
      <alignment horizontal="right" vertical="top"/>
    </xf>
    <xf numFmtId="0" fontId="7" fillId="3" borderId="1" xfId="0" applyFont="1" applyFill="1" applyBorder="1" applyAlignment="1">
      <alignment horizontal="right" vertical="top"/>
    </xf>
    <xf numFmtId="43" fontId="1" fillId="0" borderId="1" xfId="1" applyFont="1" applyBorder="1"/>
    <xf numFmtId="0" fontId="7" fillId="0" borderId="1" xfId="0" applyFont="1" applyBorder="1" applyAlignment="1">
      <alignment horizontal="right" vertical="top"/>
    </xf>
    <xf numFmtId="43" fontId="7" fillId="3" borderId="1" xfId="0" applyNumberFormat="1" applyFont="1" applyFill="1" applyBorder="1"/>
    <xf numFmtId="43" fontId="0" fillId="3" borderId="1" xfId="0" applyNumberFormat="1" applyFill="1" applyBorder="1"/>
    <xf numFmtId="164" fontId="7" fillId="3" borderId="1" xfId="0" applyNumberFormat="1" applyFont="1" applyFill="1" applyBorder="1"/>
    <xf numFmtId="0" fontId="5" fillId="0" borderId="1" xfId="0" applyFont="1" applyBorder="1" applyAlignment="1">
      <alignment horizontal="center" vertical="center" wrapText="1"/>
    </xf>
    <xf numFmtId="0" fontId="0" fillId="0" borderId="1" xfId="0" applyBorder="1"/>
    <xf numFmtId="43" fontId="4" fillId="0" borderId="1" xfId="1" applyFont="1" applyFill="1" applyBorder="1" applyAlignment="1">
      <alignment horizontal="center"/>
    </xf>
    <xf numFmtId="43" fontId="1" fillId="0" borderId="1" xfId="1" applyFont="1" applyFill="1" applyBorder="1" applyAlignment="1">
      <alignment horizontal="center" vertical="center"/>
    </xf>
    <xf numFmtId="43" fontId="0" fillId="0" borderId="1" xfId="1" applyFont="1" applyFill="1" applyBorder="1" applyAlignment="1">
      <alignment horizontal="center" vertical="center"/>
    </xf>
    <xf numFmtId="43" fontId="0" fillId="0" borderId="1" xfId="1" applyFont="1" applyFill="1" applyBorder="1" applyAlignment="1">
      <alignment horizontal="center"/>
    </xf>
    <xf numFmtId="43" fontId="11" fillId="0" borderId="1" xfId="1" applyFont="1" applyFill="1" applyBorder="1" applyAlignment="1">
      <alignment horizontal="center" vertical="center"/>
    </xf>
    <xf numFmtId="43" fontId="7" fillId="0" borderId="1" xfId="1" applyFont="1" applyFill="1" applyBorder="1" applyAlignment="1">
      <alignment horizontal="center"/>
    </xf>
    <xf numFmtId="0" fontId="10" fillId="4" borderId="1" xfId="0" applyFont="1" applyFill="1" applyBorder="1" applyAlignment="1">
      <alignment horizontal="left" vertical="center" wrapText="1"/>
    </xf>
    <xf numFmtId="43" fontId="4" fillId="4" borderId="1" xfId="1" applyFont="1" applyFill="1" applyBorder="1"/>
    <xf numFmtId="0" fontId="7" fillId="0" borderId="1" xfId="0" applyFont="1" applyBorder="1" applyAlignment="1">
      <alignment horizontal="center" vertical="center"/>
    </xf>
    <xf numFmtId="43" fontId="7" fillId="0" borderId="1" xfId="1"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43" fontId="4" fillId="0" borderId="1" xfId="1" applyFont="1" applyBorder="1" applyAlignment="1">
      <alignment horizontal="center" vertical="center"/>
    </xf>
    <xf numFmtId="43" fontId="4" fillId="0" borderId="1" xfId="1" applyFont="1" applyBorder="1"/>
    <xf numFmtId="43" fontId="15" fillId="0" borderId="1" xfId="1" applyFont="1" applyBorder="1"/>
    <xf numFmtId="0" fontId="7" fillId="0" borderId="1" xfId="0" applyFont="1" applyBorder="1" applyAlignment="1">
      <alignment horizontal="center" vertical="center" wrapText="1"/>
    </xf>
    <xf numFmtId="0" fontId="17" fillId="0" borderId="1" xfId="0" applyFont="1" applyBorder="1" applyAlignment="1">
      <alignment horizontal="right" vertical="center" wrapText="1"/>
    </xf>
    <xf numFmtId="43" fontId="19" fillId="0" borderId="1" xfId="1" applyFont="1" applyFill="1" applyBorder="1" applyAlignment="1">
      <alignment horizontal="center" vertical="center" wrapText="1"/>
    </xf>
    <xf numFmtId="0" fontId="18" fillId="0" borderId="1" xfId="0" applyFont="1" applyBorder="1" applyAlignment="1">
      <alignment horizontal="right" vertical="center" wrapText="1"/>
    </xf>
    <xf numFmtId="0" fontId="4" fillId="0" borderId="0" xfId="0" applyFont="1" applyAlignment="1">
      <alignment vertical="top"/>
    </xf>
    <xf numFmtId="0" fontId="0" fillId="0" borderId="0" xfId="0" applyAlignment="1">
      <alignment vertical="top"/>
    </xf>
    <xf numFmtId="0" fontId="5" fillId="0" borderId="1" xfId="0" applyFont="1" applyBorder="1" applyAlignment="1">
      <alignment horizontal="right" vertical="center"/>
    </xf>
    <xf numFmtId="0" fontId="5" fillId="3" borderId="1" xfId="0" applyFont="1" applyFill="1" applyBorder="1" applyAlignment="1">
      <alignment horizontal="right" vertical="center"/>
    </xf>
    <xf numFmtId="0" fontId="7" fillId="3" borderId="1" xfId="0" applyFont="1" applyFill="1" applyBorder="1" applyAlignment="1">
      <alignment horizontal="right" vertical="center"/>
    </xf>
    <xf numFmtId="0" fontId="4" fillId="0" borderId="1" xfId="0" applyFont="1" applyBorder="1" applyAlignment="1">
      <alignment horizontal="right" vertical="center" wrapText="1"/>
    </xf>
    <xf numFmtId="0" fontId="7" fillId="0" borderId="1" xfId="0" applyFont="1" applyBorder="1" applyAlignment="1">
      <alignment horizontal="right" vertical="center"/>
    </xf>
    <xf numFmtId="0" fontId="4" fillId="0" borderId="0" xfId="0" applyFont="1" applyAlignment="1">
      <alignment vertical="top" wrapText="1"/>
    </xf>
    <xf numFmtId="165" fontId="0" fillId="0" borderId="1" xfId="1" applyNumberFormat="1" applyFont="1" applyFill="1" applyBorder="1" applyAlignment="1">
      <alignment horizontal="center"/>
    </xf>
    <xf numFmtId="165" fontId="0" fillId="0" borderId="1" xfId="1" applyNumberFormat="1" applyFont="1" applyFill="1" applyBorder="1" applyAlignment="1">
      <alignment horizontal="center" vertical="center"/>
    </xf>
    <xf numFmtId="164" fontId="14" fillId="0" borderId="1" xfId="0" applyNumberFormat="1" applyFont="1" applyBorder="1" applyAlignment="1">
      <alignment horizontal="center" vertical="center"/>
    </xf>
    <xf numFmtId="43" fontId="14" fillId="0" borderId="1" xfId="1" applyFont="1" applyBorder="1" applyAlignment="1">
      <alignment horizontal="center" vertical="center"/>
    </xf>
    <xf numFmtId="0" fontId="0" fillId="0" borderId="0" xfId="0" applyAlignment="1">
      <alignment horizontal="center" vertical="center"/>
    </xf>
    <xf numFmtId="43" fontId="0" fillId="0" borderId="1" xfId="1" applyFont="1" applyFill="1" applyBorder="1"/>
    <xf numFmtId="43" fontId="7" fillId="0" borderId="1" xfId="1" applyFont="1" applyFill="1" applyBorder="1"/>
    <xf numFmtId="43" fontId="7" fillId="0" borderId="1" xfId="1" applyFont="1" applyFill="1" applyBorder="1" applyAlignment="1">
      <alignment vertical="center"/>
    </xf>
    <xf numFmtId="43" fontId="16" fillId="0" borderId="1" xfId="1" applyFont="1" applyFill="1" applyBorder="1"/>
    <xf numFmtId="43" fontId="16" fillId="0" borderId="1" xfId="1" applyFont="1" applyFill="1" applyBorder="1" applyAlignment="1">
      <alignment vertical="center"/>
    </xf>
    <xf numFmtId="0" fontId="18" fillId="2" borderId="10" xfId="0" applyFont="1" applyFill="1" applyBorder="1" applyAlignment="1">
      <alignment horizontal="center" vertical="center" wrapText="1"/>
    </xf>
    <xf numFmtId="0" fontId="7" fillId="2" borderId="1" xfId="0" applyFont="1" applyFill="1" applyBorder="1" applyAlignment="1">
      <alignment horizontal="right"/>
    </xf>
    <xf numFmtId="0" fontId="7" fillId="2" borderId="1" xfId="0" applyFont="1" applyFill="1" applyBorder="1" applyAlignment="1">
      <alignment horizontal="right" vertical="center" wrapText="1"/>
    </xf>
    <xf numFmtId="0" fontId="0" fillId="0" borderId="0" xfId="0" applyAlignment="1">
      <alignment vertical="top" wrapText="1"/>
    </xf>
    <xf numFmtId="0" fontId="19" fillId="0" borderId="1" xfId="0" applyFont="1" applyBorder="1" applyAlignment="1">
      <alignment horizontal="center" vertical="center" wrapText="1"/>
    </xf>
    <xf numFmtId="164" fontId="7" fillId="0" borderId="1" xfId="0" applyNumberFormat="1" applyFont="1" applyBorder="1" applyAlignment="1">
      <alignment horizontal="center"/>
    </xf>
    <xf numFmtId="0" fontId="7" fillId="0" borderId="1" xfId="0" applyFont="1" applyBorder="1" applyAlignment="1">
      <alignment horizontal="center"/>
    </xf>
    <xf numFmtId="0" fontId="18" fillId="3" borderId="1" xfId="0" applyFont="1" applyFill="1" applyBorder="1" applyAlignment="1">
      <alignment horizontal="right" vertical="center" wrapText="1"/>
    </xf>
    <xf numFmtId="43" fontId="0" fillId="3" borderId="1" xfId="1" applyFont="1" applyFill="1" applyBorder="1" applyAlignment="1">
      <alignment vertical="center"/>
    </xf>
    <xf numFmtId="43" fontId="7" fillId="3" borderId="1" xfId="1" applyFont="1" applyFill="1" applyBorder="1" applyAlignment="1">
      <alignment vertical="center"/>
    </xf>
    <xf numFmtId="0" fontId="18" fillId="5" borderId="1" xfId="0" applyFont="1" applyFill="1" applyBorder="1" applyAlignment="1">
      <alignment horizontal="right" vertical="center" wrapText="1"/>
    </xf>
    <xf numFmtId="43" fontId="0" fillId="5" borderId="1" xfId="1" applyFont="1" applyFill="1" applyBorder="1" applyAlignment="1">
      <alignment vertical="center"/>
    </xf>
    <xf numFmtId="43" fontId="4" fillId="0" borderId="1" xfId="0" applyNumberFormat="1" applyFont="1" applyBorder="1" applyAlignment="1">
      <alignment vertical="center"/>
    </xf>
    <xf numFmtId="0" fontId="19" fillId="6" borderId="1" xfId="0" applyFont="1" applyFill="1" applyBorder="1" applyAlignment="1">
      <alignment horizontal="left" vertical="center" wrapText="1"/>
    </xf>
    <xf numFmtId="164" fontId="7" fillId="0" borderId="1" xfId="0" applyNumberFormat="1" applyFont="1" applyBorder="1"/>
    <xf numFmtId="164" fontId="0" fillId="0" borderId="1" xfId="0" applyNumberFormat="1" applyBorder="1"/>
    <xf numFmtId="0" fontId="7" fillId="0" borderId="1" xfId="0" applyFont="1" applyBorder="1" applyAlignment="1">
      <alignment vertical="center" wrapText="1"/>
    </xf>
    <xf numFmtId="43" fontId="16" fillId="0" borderId="1" xfId="1" applyFont="1" applyBorder="1" applyAlignment="1">
      <alignment vertical="center"/>
    </xf>
    <xf numFmtId="0" fontId="16" fillId="0" borderId="1" xfId="0" applyFont="1" applyBorder="1" applyAlignment="1">
      <alignment horizontal="right"/>
    </xf>
    <xf numFmtId="0" fontId="16" fillId="0" borderId="1" xfId="0" applyFont="1" applyBorder="1" applyAlignment="1">
      <alignment horizontal="right" wrapText="1"/>
    </xf>
    <xf numFmtId="43" fontId="7" fillId="0" borderId="1" xfId="1" applyFont="1" applyFill="1" applyBorder="1" applyAlignment="1">
      <alignment horizontal="center" vertical="center"/>
    </xf>
    <xf numFmtId="0" fontId="17" fillId="7" borderId="1" xfId="0" applyFont="1" applyFill="1" applyBorder="1" applyAlignment="1">
      <alignment horizontal="left" vertical="center" wrapText="1"/>
    </xf>
    <xf numFmtId="43" fontId="7" fillId="7" borderId="1" xfId="1" applyFont="1" applyFill="1" applyBorder="1"/>
    <xf numFmtId="0" fontId="19" fillId="8" borderId="1" xfId="0" applyFont="1" applyFill="1" applyBorder="1" applyAlignment="1">
      <alignment horizontal="left" vertical="center" wrapText="1"/>
    </xf>
    <xf numFmtId="43" fontId="7" fillId="8" borderId="1" xfId="1" applyFont="1" applyFill="1" applyBorder="1"/>
    <xf numFmtId="43" fontId="14" fillId="7" borderId="1" xfId="1" applyFont="1" applyFill="1" applyBorder="1"/>
    <xf numFmtId="43" fontId="0" fillId="0" borderId="0" xfId="1" applyFont="1" applyBorder="1"/>
    <xf numFmtId="43" fontId="20" fillId="0" borderId="1" xfId="1" applyFont="1" applyFill="1" applyBorder="1" applyAlignment="1">
      <alignment vertical="center"/>
    </xf>
    <xf numFmtId="43" fontId="21" fillId="0" borderId="1" xfId="1" applyFont="1" applyFill="1" applyBorder="1" applyAlignment="1">
      <alignment vertical="center"/>
    </xf>
    <xf numFmtId="0" fontId="19" fillId="2" borderId="1" xfId="0" applyFont="1" applyFill="1" applyBorder="1" applyAlignment="1">
      <alignment horizontal="center" vertical="center" wrapText="1"/>
    </xf>
    <xf numFmtId="0" fontId="19" fillId="2" borderId="1" xfId="0" applyFont="1" applyFill="1" applyBorder="1" applyAlignment="1">
      <alignment horizontal="right" vertical="center" wrapText="1"/>
    </xf>
    <xf numFmtId="0" fontId="7" fillId="2" borderId="1" xfId="0" applyFont="1" applyFill="1" applyBorder="1" applyAlignment="1">
      <alignment horizontal="right" vertical="center"/>
    </xf>
    <xf numFmtId="0" fontId="0" fillId="0" borderId="0" xfId="0" applyFill="1"/>
    <xf numFmtId="0" fontId="5" fillId="0" borderId="1" xfId="0" applyFont="1" applyFill="1" applyBorder="1" applyAlignment="1">
      <alignment horizontal="center" vertical="center" wrapText="1"/>
    </xf>
    <xf numFmtId="0" fontId="5" fillId="0" borderId="1" xfId="0" applyFont="1" applyFill="1" applyBorder="1" applyAlignment="1">
      <alignment horizontal="right" vertical="center"/>
    </xf>
    <xf numFmtId="0" fontId="7" fillId="0" borderId="1" xfId="0" applyFont="1" applyFill="1" applyBorder="1" applyAlignment="1">
      <alignment horizontal="right" vertical="center"/>
    </xf>
    <xf numFmtId="0" fontId="4" fillId="0" borderId="1" xfId="0" applyFont="1" applyFill="1" applyBorder="1" applyAlignment="1">
      <alignment horizontal="right" vertical="center" wrapText="1"/>
    </xf>
    <xf numFmtId="43" fontId="6" fillId="0" borderId="1" xfId="1" applyFont="1" applyFill="1" applyBorder="1"/>
    <xf numFmtId="43" fontId="0" fillId="0" borderId="1" xfId="0" applyNumberFormat="1" applyFill="1" applyBorder="1"/>
    <xf numFmtId="43" fontId="7" fillId="0" borderId="1" xfId="0" applyNumberFormat="1" applyFont="1" applyFill="1" applyBorder="1"/>
    <xf numFmtId="0" fontId="7" fillId="0" borderId="1" xfId="0" applyFont="1" applyFill="1" applyBorder="1" applyAlignment="1">
      <alignment horizontal="right" vertical="top"/>
    </xf>
    <xf numFmtId="164" fontId="7" fillId="0" borderId="1" xfId="0" applyNumberFormat="1" applyFont="1" applyFill="1" applyBorder="1"/>
    <xf numFmtId="43" fontId="6" fillId="0" borderId="0" xfId="1" applyFont="1" applyFill="1" applyBorder="1"/>
    <xf numFmtId="164" fontId="6" fillId="0" borderId="0" xfId="0" applyNumberFormat="1" applyFont="1" applyFill="1"/>
    <xf numFmtId="43" fontId="6" fillId="0" borderId="1" xfId="1" applyFont="1" applyFill="1" applyBorder="1" applyAlignment="1">
      <alignment horizontal="center" vertical="center"/>
    </xf>
    <xf numFmtId="0" fontId="4" fillId="0" borderId="0" xfId="0" applyFont="1" applyAlignment="1">
      <alignment horizontal="left" vertical="top"/>
    </xf>
    <xf numFmtId="0" fontId="5" fillId="0" borderId="0" xfId="0" applyFont="1" applyAlignment="1">
      <alignment horizontal="left" vertical="top"/>
    </xf>
    <xf numFmtId="0" fontId="16" fillId="0" borderId="0" xfId="0" applyFont="1" applyAlignment="1">
      <alignment horizontal="left"/>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2" borderId="11" xfId="0" applyFont="1" applyFill="1" applyBorder="1" applyAlignment="1">
      <alignment horizontal="center"/>
    </xf>
    <xf numFmtId="0" fontId="4" fillId="2" borderId="12" xfId="0" applyFont="1" applyFill="1" applyBorder="1" applyAlignment="1">
      <alignment horizontal="center"/>
    </xf>
    <xf numFmtId="43" fontId="7" fillId="3" borderId="11" xfId="1" applyFont="1" applyFill="1" applyBorder="1" applyAlignment="1">
      <alignment horizontal="center"/>
    </xf>
    <xf numFmtId="43" fontId="7" fillId="3" borderId="12" xfId="1" applyFont="1" applyFill="1" applyBorder="1" applyAlignment="1">
      <alignment horizontal="center"/>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0"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4" fillId="0" borderId="8" xfId="0" applyFont="1" applyBorder="1" applyAlignment="1">
      <alignment horizontal="left" vertical="top"/>
    </xf>
    <xf numFmtId="0" fontId="4" fillId="0" borderId="9" xfId="0" applyFont="1" applyBorder="1" applyAlignment="1">
      <alignment horizontal="left" vertical="top"/>
    </xf>
    <xf numFmtId="43" fontId="16" fillId="0" borderId="1" xfId="1" applyFont="1" applyBorder="1" applyAlignment="1">
      <alignment horizontal="left" vertical="center"/>
    </xf>
    <xf numFmtId="0" fontId="4" fillId="0" borderId="0" xfId="0" applyFont="1" applyAlignment="1">
      <alignment horizontal="left" vertical="top" wrapText="1"/>
    </xf>
    <xf numFmtId="0" fontId="16" fillId="0" borderId="11" xfId="0" applyFont="1" applyBorder="1" applyAlignment="1">
      <alignment horizontal="right" vertical="center"/>
    </xf>
    <xf numFmtId="0" fontId="16" fillId="0" borderId="13" xfId="0" applyFont="1" applyBorder="1" applyAlignment="1">
      <alignment horizontal="right" vertical="center"/>
    </xf>
    <xf numFmtId="0" fontId="16" fillId="0" borderId="12" xfId="0" applyFont="1" applyBorder="1" applyAlignment="1">
      <alignment horizontal="right" vertical="center"/>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0"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16" fillId="9" borderId="0" xfId="0" applyFont="1" applyFill="1" applyAlignment="1">
      <alignment horizontal="left"/>
    </xf>
  </cellXfs>
  <cellStyles count="2">
    <cellStyle name="Normal" xfId="0" builtinId="0"/>
    <cellStyle name="Virgül"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1"/>
  <sheetViews>
    <sheetView tabSelected="1" workbookViewId="0">
      <selection activeCell="A21" sqref="A21:E21"/>
    </sheetView>
  </sheetViews>
  <sheetFormatPr defaultRowHeight="15" x14ac:dyDescent="0.25"/>
  <cols>
    <col min="1" max="1" width="22" bestFit="1" customWidth="1"/>
    <col min="2" max="16" width="21.140625" customWidth="1"/>
  </cols>
  <sheetData>
    <row r="1" spans="1:16" x14ac:dyDescent="0.25">
      <c r="B1" s="1" t="s">
        <v>0</v>
      </c>
      <c r="C1" s="1" t="s">
        <v>1</v>
      </c>
      <c r="D1" s="1" t="s">
        <v>2</v>
      </c>
      <c r="E1" s="1" t="s">
        <v>3</v>
      </c>
      <c r="F1" s="1" t="s">
        <v>4</v>
      </c>
      <c r="G1" s="1" t="s">
        <v>5</v>
      </c>
      <c r="H1" s="1" t="s">
        <v>6</v>
      </c>
      <c r="I1" s="1" t="s">
        <v>7</v>
      </c>
      <c r="J1" s="1" t="s">
        <v>8</v>
      </c>
      <c r="K1" s="2" t="s">
        <v>9</v>
      </c>
      <c r="L1" s="1" t="s">
        <v>10</v>
      </c>
      <c r="M1" s="1" t="s">
        <v>11</v>
      </c>
      <c r="N1" s="1" t="s">
        <v>12</v>
      </c>
      <c r="O1" s="1" t="s">
        <v>13</v>
      </c>
      <c r="P1" s="1" t="s">
        <v>14</v>
      </c>
    </row>
    <row r="2" spans="1:16" x14ac:dyDescent="0.25">
      <c r="A2" s="3" t="s">
        <v>0</v>
      </c>
      <c r="B2" s="4">
        <v>34803433.224989124</v>
      </c>
      <c r="C2" s="4">
        <v>7117915.6264392734</v>
      </c>
      <c r="D2" s="4">
        <v>36644.609712554397</v>
      </c>
      <c r="E2" s="4">
        <v>176368.5618122062</v>
      </c>
      <c r="F2" s="4">
        <v>48873763.312576443</v>
      </c>
      <c r="G2" s="4">
        <v>0</v>
      </c>
      <c r="H2" s="4">
        <v>0</v>
      </c>
      <c r="I2" s="4">
        <v>0</v>
      </c>
      <c r="J2" s="4">
        <v>0</v>
      </c>
      <c r="K2" s="4">
        <v>0</v>
      </c>
      <c r="L2" s="4">
        <v>76424307.980318904</v>
      </c>
      <c r="M2" s="4">
        <v>0</v>
      </c>
      <c r="N2" s="4">
        <v>14870055.893344119</v>
      </c>
      <c r="O2" s="4">
        <v>14578656.598722316</v>
      </c>
      <c r="P2" s="4">
        <f t="shared" ref="P2:P15" si="0">SUM(B2:O2)</f>
        <v>196881145.80791494</v>
      </c>
    </row>
    <row r="3" spans="1:16" x14ac:dyDescent="0.25">
      <c r="A3" s="3" t="s">
        <v>1</v>
      </c>
      <c r="B3" s="4">
        <v>8201500.3547854424</v>
      </c>
      <c r="C3" s="4">
        <v>207072102.20581359</v>
      </c>
      <c r="D3" s="4">
        <v>29730691.6149402</v>
      </c>
      <c r="E3" s="4">
        <v>30099006.094070911</v>
      </c>
      <c r="F3" s="4">
        <v>111843618.3841894</v>
      </c>
      <c r="G3" s="4">
        <v>0</v>
      </c>
      <c r="H3" s="4">
        <v>0</v>
      </c>
      <c r="I3" s="4">
        <v>0</v>
      </c>
      <c r="J3" s="4">
        <v>0</v>
      </c>
      <c r="K3" s="4">
        <v>0</v>
      </c>
      <c r="L3" s="4">
        <v>491939337.84275997</v>
      </c>
      <c r="M3" s="4">
        <v>213804174.55210191</v>
      </c>
      <c r="N3" s="4">
        <v>48837759.114291877</v>
      </c>
      <c r="O3" s="4">
        <v>42646630.533562779</v>
      </c>
      <c r="P3" s="4">
        <f t="shared" si="0"/>
        <v>1184174820.696516</v>
      </c>
    </row>
    <row r="4" spans="1:16" x14ac:dyDescent="0.25">
      <c r="A4" s="3" t="s">
        <v>2</v>
      </c>
      <c r="B4" s="4">
        <v>3297945.7937462959</v>
      </c>
      <c r="C4" s="4">
        <v>34603795.919044763</v>
      </c>
      <c r="D4" s="4">
        <v>52433865.155155607</v>
      </c>
      <c r="E4" s="4">
        <v>6885159.0603461554</v>
      </c>
      <c r="F4" s="4">
        <v>34968080.284736931</v>
      </c>
      <c r="G4" s="4">
        <v>0</v>
      </c>
      <c r="H4" s="4">
        <v>0</v>
      </c>
      <c r="I4" s="4">
        <v>0</v>
      </c>
      <c r="J4" s="4">
        <v>0</v>
      </c>
      <c r="K4" s="4">
        <v>0</v>
      </c>
      <c r="L4" s="4">
        <v>95466398.340749875</v>
      </c>
      <c r="M4" s="4">
        <v>564443.77217790124</v>
      </c>
      <c r="N4" s="4">
        <v>6571278.0932340967</v>
      </c>
      <c r="O4" s="4">
        <v>38247633.083693638</v>
      </c>
      <c r="P4" s="4">
        <f t="shared" si="0"/>
        <v>273038599.50288522</v>
      </c>
    </row>
    <row r="5" spans="1:16" x14ac:dyDescent="0.25">
      <c r="A5" s="3" t="s">
        <v>3</v>
      </c>
      <c r="B5" s="4">
        <v>541287.92426468537</v>
      </c>
      <c r="C5" s="4">
        <v>18722734.87567858</v>
      </c>
      <c r="D5" s="4">
        <v>976376.33781984111</v>
      </c>
      <c r="E5" s="4">
        <v>48410369.321627706</v>
      </c>
      <c r="F5" s="4">
        <v>6156261.8527646083</v>
      </c>
      <c r="G5" s="4">
        <v>0</v>
      </c>
      <c r="H5" s="4">
        <v>0</v>
      </c>
      <c r="I5" s="4">
        <v>0</v>
      </c>
      <c r="J5" s="4">
        <v>0</v>
      </c>
      <c r="K5" s="4">
        <v>0</v>
      </c>
      <c r="L5" s="4">
        <v>4968979.8515232988</v>
      </c>
      <c r="M5" s="4">
        <v>61846.598065966828</v>
      </c>
      <c r="N5" s="4">
        <v>232123175.81903091</v>
      </c>
      <c r="O5" s="4">
        <v>4317285.3515738435</v>
      </c>
      <c r="P5" s="4">
        <f t="shared" si="0"/>
        <v>316278317.93234944</v>
      </c>
    </row>
    <row r="6" spans="1:16" x14ac:dyDescent="0.25">
      <c r="A6" s="3" t="s">
        <v>4</v>
      </c>
      <c r="B6" s="4">
        <v>17224521.626538839</v>
      </c>
      <c r="C6" s="4">
        <v>103495528.0794943</v>
      </c>
      <c r="D6" s="4">
        <v>37853348.696982972</v>
      </c>
      <c r="E6" s="4">
        <v>84765056.805271566</v>
      </c>
      <c r="F6" s="4">
        <v>330536141.2050463</v>
      </c>
      <c r="G6" s="4">
        <v>0</v>
      </c>
      <c r="H6" s="4">
        <v>0</v>
      </c>
      <c r="I6" s="4">
        <v>0</v>
      </c>
      <c r="J6" s="4">
        <v>0</v>
      </c>
      <c r="K6" s="4">
        <v>0</v>
      </c>
      <c r="L6" s="4">
        <v>310269020.26931262</v>
      </c>
      <c r="M6" s="4">
        <v>8971237.560804246</v>
      </c>
      <c r="N6" s="4">
        <v>141880074.94950521</v>
      </c>
      <c r="O6" s="4">
        <v>271454781.95481926</v>
      </c>
      <c r="P6" s="4">
        <f t="shared" si="0"/>
        <v>1306449711.1477754</v>
      </c>
    </row>
    <row r="7" spans="1:16" x14ac:dyDescent="0.25">
      <c r="A7" s="3" t="s">
        <v>5</v>
      </c>
      <c r="B7" s="4">
        <v>4492784.05</v>
      </c>
      <c r="C7" s="4">
        <v>284377503.20999998</v>
      </c>
      <c r="D7" s="4">
        <v>23172056.170000002</v>
      </c>
      <c r="E7" s="4">
        <v>30121344.440000001</v>
      </c>
      <c r="F7" s="4">
        <v>96414080.640000001</v>
      </c>
      <c r="G7" s="4">
        <v>0</v>
      </c>
      <c r="H7" s="4">
        <v>0</v>
      </c>
      <c r="I7" s="4">
        <v>0</v>
      </c>
      <c r="J7" s="4">
        <v>0</v>
      </c>
      <c r="K7" s="4">
        <v>0</v>
      </c>
      <c r="L7" s="4">
        <v>0</v>
      </c>
      <c r="M7" s="4">
        <v>0</v>
      </c>
      <c r="N7" s="4">
        <v>0</v>
      </c>
      <c r="O7" s="4">
        <v>0</v>
      </c>
      <c r="P7" s="4">
        <f t="shared" si="0"/>
        <v>438577768.50999999</v>
      </c>
    </row>
    <row r="8" spans="1:16" x14ac:dyDescent="0.25">
      <c r="A8" s="3" t="s">
        <v>6</v>
      </c>
      <c r="B8" s="4">
        <v>120262357.98999999</v>
      </c>
      <c r="C8" s="4">
        <v>441597976.37</v>
      </c>
      <c r="D8" s="4">
        <v>104435654.17</v>
      </c>
      <c r="E8" s="4">
        <v>86072244.349999994</v>
      </c>
      <c r="F8" s="4">
        <v>189580107.63</v>
      </c>
      <c r="G8" s="4">
        <v>0</v>
      </c>
      <c r="H8" s="4">
        <v>0</v>
      </c>
      <c r="I8" s="4">
        <v>0</v>
      </c>
      <c r="J8" s="4">
        <v>0</v>
      </c>
      <c r="K8" s="4">
        <v>0</v>
      </c>
      <c r="L8" s="4">
        <v>0</v>
      </c>
      <c r="M8" s="4">
        <v>0</v>
      </c>
      <c r="N8" s="4">
        <v>0</v>
      </c>
      <c r="O8" s="4">
        <v>0</v>
      </c>
      <c r="P8" s="4">
        <f t="shared" si="0"/>
        <v>941948340.50999999</v>
      </c>
    </row>
    <row r="9" spans="1:16" x14ac:dyDescent="0.25">
      <c r="A9" s="3" t="s">
        <v>7</v>
      </c>
      <c r="B9" s="4">
        <v>0</v>
      </c>
      <c r="C9" s="4">
        <v>0</v>
      </c>
      <c r="D9" s="4">
        <v>0</v>
      </c>
      <c r="E9" s="4">
        <v>0</v>
      </c>
      <c r="F9" s="4">
        <v>0</v>
      </c>
      <c r="G9" s="4">
        <v>0</v>
      </c>
      <c r="H9" s="4">
        <v>0</v>
      </c>
      <c r="I9" s="4">
        <v>0</v>
      </c>
      <c r="J9" s="4">
        <v>0</v>
      </c>
      <c r="K9" s="4">
        <v>0</v>
      </c>
      <c r="L9" s="5">
        <v>96875539.114099994</v>
      </c>
      <c r="M9" s="4">
        <v>0</v>
      </c>
      <c r="N9" s="4">
        <v>0</v>
      </c>
      <c r="O9" s="4">
        <v>0</v>
      </c>
      <c r="P9" s="4">
        <f t="shared" si="0"/>
        <v>96875539.114099994</v>
      </c>
    </row>
    <row r="10" spans="1:16" x14ac:dyDescent="0.25">
      <c r="A10" s="3" t="s">
        <v>8</v>
      </c>
      <c r="B10" s="4">
        <v>-523045.66890559369</v>
      </c>
      <c r="C10" s="4">
        <v>34578180.423213392</v>
      </c>
      <c r="D10" s="4">
        <v>3844076.412641</v>
      </c>
      <c r="E10" s="4">
        <v>6766562.2331546852</v>
      </c>
      <c r="F10" s="4">
        <v>139593573.01179221</v>
      </c>
      <c r="G10" s="4">
        <v>0</v>
      </c>
      <c r="H10" s="4">
        <v>0</v>
      </c>
      <c r="I10" s="4">
        <v>0</v>
      </c>
      <c r="J10" s="4">
        <v>0</v>
      </c>
      <c r="K10" s="4">
        <v>0</v>
      </c>
      <c r="L10" s="4">
        <v>0</v>
      </c>
      <c r="M10" s="4">
        <v>0</v>
      </c>
      <c r="N10" s="4">
        <v>0</v>
      </c>
      <c r="O10" s="4">
        <v>0</v>
      </c>
      <c r="P10" s="4">
        <f t="shared" si="0"/>
        <v>184259346.41189569</v>
      </c>
    </row>
    <row r="11" spans="1:16" x14ac:dyDescent="0.25">
      <c r="A11" s="2" t="s">
        <v>9</v>
      </c>
      <c r="B11" s="4">
        <v>-3062249.3524642577</v>
      </c>
      <c r="C11" s="4">
        <v>5127883.0826573949</v>
      </c>
      <c r="D11" s="4">
        <v>122497.69799074414</v>
      </c>
      <c r="E11" s="4">
        <v>1239553.2634820174</v>
      </c>
      <c r="F11" s="4">
        <v>1458974.7641022492</v>
      </c>
      <c r="G11" s="4">
        <v>0</v>
      </c>
      <c r="H11" s="4">
        <v>0</v>
      </c>
      <c r="I11" s="4">
        <v>0</v>
      </c>
      <c r="J11" s="4">
        <v>0</v>
      </c>
      <c r="K11" s="4">
        <v>0</v>
      </c>
      <c r="L11" s="4">
        <v>0</v>
      </c>
      <c r="M11" s="4">
        <v>0</v>
      </c>
      <c r="N11" s="4">
        <v>0</v>
      </c>
      <c r="O11" s="4">
        <v>0</v>
      </c>
      <c r="P11" s="4">
        <f t="shared" si="0"/>
        <v>4886659.4557681484</v>
      </c>
    </row>
    <row r="12" spans="1:16" x14ac:dyDescent="0.25">
      <c r="A12" s="3" t="s">
        <v>10</v>
      </c>
      <c r="B12" s="4">
        <v>0</v>
      </c>
      <c r="C12" s="4">
        <v>0</v>
      </c>
      <c r="D12" s="4">
        <v>0</v>
      </c>
      <c r="E12" s="4">
        <v>0</v>
      </c>
      <c r="F12" s="4">
        <v>0</v>
      </c>
      <c r="G12" s="4">
        <f>SUM(B7:F7)</f>
        <v>438577768.50999999</v>
      </c>
      <c r="H12" s="4">
        <f>SUM(B8:F8)</f>
        <v>941948340.50999999</v>
      </c>
      <c r="I12" s="4">
        <v>0</v>
      </c>
      <c r="J12" s="4">
        <v>0</v>
      </c>
      <c r="K12" s="4">
        <v>0</v>
      </c>
      <c r="L12" s="4">
        <v>0</v>
      </c>
      <c r="M12" s="4">
        <v>0</v>
      </c>
      <c r="N12" s="4">
        <v>0</v>
      </c>
      <c r="O12" s="4">
        <v>0</v>
      </c>
      <c r="P12" s="4">
        <f t="shared" si="0"/>
        <v>1380526109.02</v>
      </c>
    </row>
    <row r="13" spans="1:16" x14ac:dyDescent="0.25">
      <c r="A13" s="3" t="s">
        <v>11</v>
      </c>
      <c r="B13" s="4">
        <v>0</v>
      </c>
      <c r="C13" s="4">
        <v>0</v>
      </c>
      <c r="D13" s="4">
        <v>0</v>
      </c>
      <c r="E13" s="4">
        <v>0</v>
      </c>
      <c r="F13" s="4">
        <v>0</v>
      </c>
      <c r="G13" s="4">
        <v>0</v>
      </c>
      <c r="H13" s="4">
        <v>0</v>
      </c>
      <c r="I13" s="4">
        <f>L9</f>
        <v>96875539.114099994</v>
      </c>
      <c r="J13" s="4">
        <f>SUM(B10:F10)</f>
        <v>184259346.41189569</v>
      </c>
      <c r="K13" s="4">
        <f>SUM(B11:F11)</f>
        <v>4886659.4557681484</v>
      </c>
      <c r="L13" s="4">
        <v>0</v>
      </c>
      <c r="M13" s="4">
        <v>0</v>
      </c>
      <c r="N13" s="4">
        <v>0</v>
      </c>
      <c r="O13" s="4">
        <v>0</v>
      </c>
      <c r="P13" s="4">
        <f t="shared" si="0"/>
        <v>286021544.98176384</v>
      </c>
    </row>
    <row r="14" spans="1:16" x14ac:dyDescent="0.25">
      <c r="A14" s="3" t="s">
        <v>15</v>
      </c>
      <c r="B14" s="4">
        <v>0</v>
      </c>
      <c r="C14" s="4">
        <v>0</v>
      </c>
      <c r="D14" s="4">
        <v>0</v>
      </c>
      <c r="E14" s="4">
        <v>0</v>
      </c>
      <c r="F14" s="4">
        <v>0</v>
      </c>
      <c r="G14" s="4">
        <v>0</v>
      </c>
      <c r="H14" s="4">
        <v>0</v>
      </c>
      <c r="I14" s="4">
        <v>0</v>
      </c>
      <c r="J14" s="4">
        <v>0</v>
      </c>
      <c r="K14" s="4">
        <v>0</v>
      </c>
      <c r="L14" s="6">
        <v>304582525.62123537</v>
      </c>
      <c r="M14" s="7">
        <v>62619842.498613805</v>
      </c>
      <c r="N14" s="7">
        <v>0</v>
      </c>
      <c r="O14" s="7">
        <v>77079975.74955672</v>
      </c>
      <c r="P14" s="4">
        <f t="shared" si="0"/>
        <v>444282343.86940593</v>
      </c>
    </row>
    <row r="15" spans="1:16" x14ac:dyDescent="0.25">
      <c r="A15" s="3" t="s">
        <v>16</v>
      </c>
      <c r="B15" s="4">
        <v>11642609.86496041</v>
      </c>
      <c r="C15" s="4">
        <v>47481200.9041747</v>
      </c>
      <c r="D15" s="4">
        <v>20433388.637642272</v>
      </c>
      <c r="E15" s="4">
        <v>21742653.80258416</v>
      </c>
      <c r="F15" s="4">
        <v>347025110.062567</v>
      </c>
      <c r="G15" s="4">
        <v>0</v>
      </c>
      <c r="H15" s="4">
        <v>0</v>
      </c>
      <c r="I15" s="4">
        <v>0</v>
      </c>
      <c r="J15" s="4">
        <v>0</v>
      </c>
      <c r="K15" s="4">
        <v>0</v>
      </c>
      <c r="L15" s="4">
        <v>0</v>
      </c>
      <c r="M15" s="4">
        <v>0</v>
      </c>
      <c r="N15" s="4">
        <v>0</v>
      </c>
      <c r="O15" s="4">
        <v>0</v>
      </c>
      <c r="P15" s="4">
        <f t="shared" si="0"/>
        <v>448324963.27192855</v>
      </c>
    </row>
    <row r="16" spans="1:16" x14ac:dyDescent="0.25">
      <c r="A16" s="3" t="s">
        <v>14</v>
      </c>
      <c r="B16" s="4">
        <f t="shared" ref="B16:O16" si="1">SUM(B2:B15)</f>
        <v>196881145.80791491</v>
      </c>
      <c r="C16" s="4">
        <f t="shared" si="1"/>
        <v>1184174820.696516</v>
      </c>
      <c r="D16" s="4">
        <f t="shared" si="1"/>
        <v>273038599.50288522</v>
      </c>
      <c r="E16" s="4">
        <f t="shared" si="1"/>
        <v>316278317.93234944</v>
      </c>
      <c r="F16" s="4">
        <f t="shared" si="1"/>
        <v>1306449711.1477752</v>
      </c>
      <c r="G16" s="4">
        <f t="shared" si="1"/>
        <v>438577768.50999999</v>
      </c>
      <c r="H16" s="4">
        <f t="shared" si="1"/>
        <v>941948340.50999999</v>
      </c>
      <c r="I16" s="4">
        <f t="shared" si="1"/>
        <v>96875539.114099994</v>
      </c>
      <c r="J16" s="4">
        <f t="shared" si="1"/>
        <v>184259346.41189569</v>
      </c>
      <c r="K16" s="4">
        <f t="shared" si="1"/>
        <v>4886659.4557681484</v>
      </c>
      <c r="L16" s="4">
        <f t="shared" si="1"/>
        <v>1380526109.02</v>
      </c>
      <c r="M16" s="4">
        <f t="shared" si="1"/>
        <v>286021544.98176384</v>
      </c>
      <c r="N16" s="4">
        <f t="shared" si="1"/>
        <v>444282343.86940622</v>
      </c>
      <c r="O16" s="4">
        <f t="shared" si="1"/>
        <v>448324963.27192855</v>
      </c>
      <c r="P16" s="4">
        <v>5294819673.0512695</v>
      </c>
    </row>
    <row r="17" spans="1:15" x14ac:dyDescent="0.25">
      <c r="A17" s="3" t="s">
        <v>17</v>
      </c>
      <c r="B17" s="8">
        <f>P2</f>
        <v>196881145.80791494</v>
      </c>
      <c r="C17" s="8">
        <f>P3</f>
        <v>1184174820.696516</v>
      </c>
      <c r="D17" s="8">
        <f>P4</f>
        <v>273038599.50288522</v>
      </c>
      <c r="E17" s="8">
        <f>P5</f>
        <v>316278317.93234944</v>
      </c>
      <c r="F17" s="8">
        <f>P6</f>
        <v>1306449711.1477754</v>
      </c>
      <c r="G17" s="8">
        <f>P7</f>
        <v>438577768.50999999</v>
      </c>
      <c r="H17" s="8">
        <f>P8</f>
        <v>941948340.50999999</v>
      </c>
      <c r="I17" s="8">
        <f>P9</f>
        <v>96875539.114099994</v>
      </c>
      <c r="J17" s="8">
        <f>P10</f>
        <v>184259346.41189569</v>
      </c>
      <c r="K17" s="8">
        <f>P11</f>
        <v>4886659.4557681484</v>
      </c>
      <c r="L17" s="8">
        <f>P12</f>
        <v>1380526109.02</v>
      </c>
      <c r="M17" s="8">
        <f>P13</f>
        <v>286021544.98176384</v>
      </c>
      <c r="N17" s="8">
        <f>P14</f>
        <v>444282343.86940593</v>
      </c>
      <c r="O17" s="8">
        <f>P15</f>
        <v>448324963.27192855</v>
      </c>
    </row>
    <row r="18" spans="1:15" ht="15.75" x14ac:dyDescent="0.25">
      <c r="A18" s="9" t="s">
        <v>18</v>
      </c>
      <c r="B18" s="10">
        <f>B16-B17</f>
        <v>0</v>
      </c>
      <c r="C18" s="10">
        <f t="shared" ref="C18:O18" si="2">C16-C17</f>
        <v>0</v>
      </c>
      <c r="D18" s="10">
        <f t="shared" si="2"/>
        <v>0</v>
      </c>
      <c r="E18" s="10">
        <f t="shared" si="2"/>
        <v>0</v>
      </c>
      <c r="F18" s="10">
        <f t="shared" si="2"/>
        <v>0</v>
      </c>
      <c r="G18" s="10">
        <f t="shared" si="2"/>
        <v>0</v>
      </c>
      <c r="H18" s="10">
        <f t="shared" si="2"/>
        <v>0</v>
      </c>
      <c r="I18" s="10">
        <f t="shared" si="2"/>
        <v>0</v>
      </c>
      <c r="J18" s="10">
        <f t="shared" si="2"/>
        <v>0</v>
      </c>
      <c r="K18" s="10">
        <f t="shared" si="2"/>
        <v>0</v>
      </c>
      <c r="L18" s="10">
        <f>L16-L17</f>
        <v>0</v>
      </c>
      <c r="M18" s="10">
        <f t="shared" si="2"/>
        <v>0</v>
      </c>
      <c r="N18" s="10">
        <f t="shared" si="2"/>
        <v>0</v>
      </c>
      <c r="O18" s="10">
        <f t="shared" si="2"/>
        <v>0</v>
      </c>
    </row>
    <row r="20" spans="1:15" x14ac:dyDescent="0.25">
      <c r="A20" s="105" t="s">
        <v>19</v>
      </c>
      <c r="B20" s="106"/>
      <c r="C20" s="106"/>
      <c r="D20" s="106"/>
      <c r="E20" s="106"/>
      <c r="F20" s="106"/>
      <c r="L20" s="6"/>
    </row>
    <row r="21" spans="1:15" ht="18.75" x14ac:dyDescent="0.3">
      <c r="A21" s="107" t="s">
        <v>36</v>
      </c>
      <c r="B21" s="107"/>
      <c r="C21" s="107"/>
      <c r="D21" s="107"/>
      <c r="E21" s="107"/>
    </row>
  </sheetData>
  <mergeCells count="2">
    <mergeCell ref="A20:F20"/>
    <mergeCell ref="A21:E2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A1EDF-1B2D-497C-ACCD-DD6855691225}">
  <dimension ref="A1:X37"/>
  <sheetViews>
    <sheetView zoomScale="70" zoomScaleNormal="70" workbookViewId="0">
      <selection sqref="A1:XFD1048576"/>
    </sheetView>
  </sheetViews>
  <sheetFormatPr defaultRowHeight="15" x14ac:dyDescent="0.25"/>
  <cols>
    <col min="1" max="1" width="34.7109375" bestFit="1" customWidth="1"/>
    <col min="2" max="2" width="20.140625" customWidth="1"/>
    <col min="3" max="3" width="21.140625" bestFit="1" customWidth="1"/>
    <col min="4" max="5" width="19.7109375" bestFit="1" customWidth="1"/>
    <col min="6" max="6" width="21.28515625" bestFit="1" customWidth="1"/>
    <col min="7" max="7" width="23" bestFit="1" customWidth="1"/>
    <col min="8" max="10" width="18.42578125" bestFit="1" customWidth="1"/>
    <col min="11" max="15" width="16.7109375" customWidth="1"/>
    <col min="16" max="16" width="20.28515625" bestFit="1" customWidth="1"/>
    <col min="17" max="18" width="16.7109375" customWidth="1"/>
    <col min="19" max="19" width="21.140625" bestFit="1" customWidth="1"/>
    <col min="20" max="20" width="16.7109375" customWidth="1"/>
    <col min="21" max="21" width="18.42578125" bestFit="1" customWidth="1"/>
    <col min="22" max="23" width="21.140625" bestFit="1" customWidth="1"/>
    <col min="24" max="24" width="23.42578125" bestFit="1" customWidth="1"/>
  </cols>
  <sheetData>
    <row r="1" spans="1:24"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85</v>
      </c>
      <c r="S1" s="21" t="s">
        <v>10</v>
      </c>
      <c r="T1" s="21" t="s">
        <v>26</v>
      </c>
      <c r="U1" s="21" t="s">
        <v>11</v>
      </c>
      <c r="V1" s="21" t="s">
        <v>12</v>
      </c>
      <c r="W1" s="21" t="s">
        <v>13</v>
      </c>
      <c r="X1" s="21" t="s">
        <v>14</v>
      </c>
    </row>
    <row r="2" spans="1:24" ht="15.75" x14ac:dyDescent="0.25">
      <c r="A2" s="44" t="s">
        <v>0</v>
      </c>
      <c r="B2" s="4">
        <v>34803433.224989124</v>
      </c>
      <c r="C2" s="4">
        <v>7117915.6264392734</v>
      </c>
      <c r="D2" s="4">
        <v>20692.047722821153</v>
      </c>
      <c r="E2" s="4">
        <v>176368.5618122062</v>
      </c>
      <c r="F2" s="4">
        <v>46345680.929698557</v>
      </c>
      <c r="G2" s="11">
        <v>1166716.9830000238</v>
      </c>
      <c r="H2" s="11">
        <v>1377317.9618675932</v>
      </c>
      <c r="I2" s="4">
        <v>0</v>
      </c>
      <c r="J2" s="4">
        <v>0</v>
      </c>
      <c r="K2" s="11">
        <v>0</v>
      </c>
      <c r="L2" s="11">
        <v>0</v>
      </c>
      <c r="M2" s="11">
        <v>0</v>
      </c>
      <c r="N2" s="11">
        <v>0</v>
      </c>
      <c r="O2" s="4">
        <v>0</v>
      </c>
      <c r="P2" s="4">
        <v>0</v>
      </c>
      <c r="Q2" s="4">
        <v>0</v>
      </c>
      <c r="R2" s="4"/>
      <c r="S2" s="4">
        <v>76424307.980318904</v>
      </c>
      <c r="T2" s="12">
        <v>222269.74634919537</v>
      </c>
      <c r="U2" s="4">
        <v>0</v>
      </c>
      <c r="V2" s="4">
        <v>14870055.893344119</v>
      </c>
      <c r="W2" s="4">
        <v>14578656.598722316</v>
      </c>
      <c r="X2" s="13">
        <f>SUM(B2:W2)</f>
        <v>197103415.5542641</v>
      </c>
    </row>
    <row r="3" spans="1:24" ht="15.75" x14ac:dyDescent="0.25">
      <c r="A3" s="44" t="s">
        <v>1</v>
      </c>
      <c r="B3" s="4">
        <v>8201500.3547854424</v>
      </c>
      <c r="C3" s="4">
        <v>207072102.20581359</v>
      </c>
      <c r="D3" s="4">
        <v>16787977.674054977</v>
      </c>
      <c r="E3" s="4">
        <v>30099006.094070911</v>
      </c>
      <c r="F3" s="4">
        <v>118964515.99163505</v>
      </c>
      <c r="G3" s="11">
        <v>2669936.5910181329</v>
      </c>
      <c r="H3" s="11">
        <v>3151879.7424214147</v>
      </c>
      <c r="I3" s="4">
        <v>0</v>
      </c>
      <c r="J3" s="4">
        <v>0</v>
      </c>
      <c r="K3" s="11">
        <v>0</v>
      </c>
      <c r="L3" s="11">
        <v>0</v>
      </c>
      <c r="M3" s="11">
        <v>0</v>
      </c>
      <c r="N3" s="11">
        <v>0</v>
      </c>
      <c r="O3" s="4">
        <v>0</v>
      </c>
      <c r="P3" s="4">
        <v>0</v>
      </c>
      <c r="Q3" s="4">
        <v>0</v>
      </c>
      <c r="R3" s="4"/>
      <c r="S3" s="4">
        <v>491939337.84275997</v>
      </c>
      <c r="T3" s="12">
        <v>560283.48261111951</v>
      </c>
      <c r="U3" s="4">
        <v>213804174.55210191</v>
      </c>
      <c r="V3" s="4">
        <v>48837759.114291877</v>
      </c>
      <c r="W3" s="4">
        <v>42646630.533562779</v>
      </c>
      <c r="X3" s="13">
        <f t="shared" ref="X3:X23" si="0">SUM(B3:W3)</f>
        <v>1184735104.1791272</v>
      </c>
    </row>
    <row r="4" spans="1:24" ht="15.75" x14ac:dyDescent="0.25">
      <c r="A4" s="44" t="s">
        <v>2</v>
      </c>
      <c r="B4" s="4">
        <v>3297945.7937462959</v>
      </c>
      <c r="C4" s="4">
        <v>34603795.919044763</v>
      </c>
      <c r="D4" s="4">
        <v>29607738.998806737</v>
      </c>
      <c r="E4" s="4">
        <v>6885159.0603461554</v>
      </c>
      <c r="F4" s="4">
        <v>55974006.559395589</v>
      </c>
      <c r="G4" s="11">
        <v>834759.80497316387</v>
      </c>
      <c r="H4" s="11">
        <v>985440.07671704935</v>
      </c>
      <c r="I4" s="4">
        <v>0</v>
      </c>
      <c r="J4" s="4">
        <v>0</v>
      </c>
      <c r="K4" s="11">
        <v>0</v>
      </c>
      <c r="L4" s="11">
        <v>0</v>
      </c>
      <c r="M4" s="11">
        <v>0</v>
      </c>
      <c r="N4" s="11">
        <v>0</v>
      </c>
      <c r="O4" s="4">
        <v>0</v>
      </c>
      <c r="P4" s="4">
        <v>0</v>
      </c>
      <c r="Q4" s="4">
        <v>0</v>
      </c>
      <c r="R4" s="4"/>
      <c r="S4" s="4">
        <v>95466398.340749875</v>
      </c>
      <c r="T4" s="12">
        <v>144844.51614600437</v>
      </c>
      <c r="U4" s="4">
        <v>564443.77217790124</v>
      </c>
      <c r="V4" s="4">
        <v>6571278.0932340967</v>
      </c>
      <c r="W4" s="4">
        <v>38247633.083693638</v>
      </c>
      <c r="X4" s="13">
        <f t="shared" si="0"/>
        <v>273183444.01903129</v>
      </c>
    </row>
    <row r="5" spans="1:24" ht="15.75" x14ac:dyDescent="0.25">
      <c r="A5" s="44" t="s">
        <v>3</v>
      </c>
      <c r="B5" s="4">
        <v>541287.92426468537</v>
      </c>
      <c r="C5" s="4">
        <v>18722734.87567858</v>
      </c>
      <c r="D5" s="4">
        <v>551328.72026959807</v>
      </c>
      <c r="E5" s="4">
        <v>48410369.321627706</v>
      </c>
      <c r="F5" s="4">
        <v>6260856.4455902651</v>
      </c>
      <c r="G5" s="11">
        <v>146962.59851075136</v>
      </c>
      <c r="H5" s="11">
        <v>173490.4262138347</v>
      </c>
      <c r="I5" s="4">
        <v>0</v>
      </c>
      <c r="J5" s="4">
        <v>0</v>
      </c>
      <c r="K5" s="11">
        <v>0</v>
      </c>
      <c r="L5" s="11">
        <v>0</v>
      </c>
      <c r="M5" s="11">
        <v>0</v>
      </c>
      <c r="N5" s="11">
        <v>0</v>
      </c>
      <c r="O5" s="4">
        <v>0</v>
      </c>
      <c r="P5" s="4">
        <v>0</v>
      </c>
      <c r="Q5" s="4">
        <v>0</v>
      </c>
      <c r="R5" s="4"/>
      <c r="S5" s="4">
        <v>4968979.8515232988</v>
      </c>
      <c r="T5" s="12">
        <v>830861.89110268641</v>
      </c>
      <c r="U5" s="4">
        <v>61846.598065966828</v>
      </c>
      <c r="V5" s="4">
        <v>232123175.81903091</v>
      </c>
      <c r="W5" s="4">
        <v>4317285.3515738435</v>
      </c>
      <c r="X5" s="13">
        <f t="shared" si="0"/>
        <v>317109179.82345212</v>
      </c>
    </row>
    <row r="6" spans="1:24" ht="18.75" x14ac:dyDescent="0.3">
      <c r="A6" s="44" t="s">
        <v>4</v>
      </c>
      <c r="B6" s="4">
        <v>6932350.1391206533</v>
      </c>
      <c r="C6" s="4">
        <v>100565519.63054703</v>
      </c>
      <c r="D6" s="4">
        <v>4916211.3220797442</v>
      </c>
      <c r="E6" s="4">
        <v>84669414.454367399</v>
      </c>
      <c r="F6" s="37">
        <v>227916631.0366998</v>
      </c>
      <c r="G6" s="11">
        <v>3833495.9073893139</v>
      </c>
      <c r="H6" s="11">
        <v>9296708.2519394625</v>
      </c>
      <c r="I6" s="4">
        <v>0</v>
      </c>
      <c r="J6" s="4">
        <v>0</v>
      </c>
      <c r="K6" s="11">
        <v>0</v>
      </c>
      <c r="L6" s="11">
        <v>0</v>
      </c>
      <c r="M6" s="11">
        <v>0</v>
      </c>
      <c r="N6" s="11">
        <v>0</v>
      </c>
      <c r="O6" s="4">
        <v>0</v>
      </c>
      <c r="P6" s="4">
        <v>0</v>
      </c>
      <c r="Q6" s="4">
        <v>0</v>
      </c>
      <c r="R6" s="4"/>
      <c r="S6" s="4">
        <v>303343594.4784103</v>
      </c>
      <c r="T6" s="12">
        <v>1647278.6513890903</v>
      </c>
      <c r="U6" s="4">
        <v>8971237.560804246</v>
      </c>
      <c r="V6" s="4">
        <v>141880074.94950521</v>
      </c>
      <c r="W6" s="4">
        <v>258195798.07881257</v>
      </c>
      <c r="X6" s="13">
        <v>1152168314.4610648</v>
      </c>
    </row>
    <row r="7" spans="1:24" ht="15.75" x14ac:dyDescent="0.25">
      <c r="A7" s="45" t="s">
        <v>20</v>
      </c>
      <c r="B7" s="11">
        <v>10499508.548035713</v>
      </c>
      <c r="C7" s="11">
        <v>1398968.7272727301</v>
      </c>
      <c r="D7" s="11">
        <v>68864593.822223306</v>
      </c>
      <c r="E7" s="11">
        <v>637937.61393962649</v>
      </c>
      <c r="F7" s="11">
        <v>18834340.172943667</v>
      </c>
      <c r="G7" s="11">
        <v>2945801.5447762613</v>
      </c>
      <c r="H7" s="11">
        <v>0</v>
      </c>
      <c r="I7" s="11">
        <v>0</v>
      </c>
      <c r="J7" s="11">
        <v>0</v>
      </c>
      <c r="K7" s="11">
        <v>0</v>
      </c>
      <c r="L7" s="11">
        <v>0</v>
      </c>
      <c r="M7" s="11">
        <v>0</v>
      </c>
      <c r="N7" s="11">
        <v>0</v>
      </c>
      <c r="O7" s="11">
        <v>0</v>
      </c>
      <c r="P7" s="11">
        <v>0</v>
      </c>
      <c r="Q7" s="11">
        <v>0</v>
      </c>
      <c r="R7" s="11"/>
      <c r="S7" s="11">
        <v>782943.98265710496</v>
      </c>
      <c r="T7" s="12">
        <v>0</v>
      </c>
      <c r="U7" s="11">
        <v>0</v>
      </c>
      <c r="V7" s="11">
        <v>0</v>
      </c>
      <c r="W7" s="11">
        <v>13147778.74021087</v>
      </c>
      <c r="X7" s="11">
        <v>117111873.15205929</v>
      </c>
    </row>
    <row r="8" spans="1:24"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c r="S8" s="11">
        <v>6142481.8082451802</v>
      </c>
      <c r="T8" s="12">
        <v>0</v>
      </c>
      <c r="U8" s="11">
        <v>0</v>
      </c>
      <c r="V8" s="11">
        <v>0</v>
      </c>
      <c r="W8" s="11">
        <v>111205.13579585541</v>
      </c>
      <c r="X8" s="11">
        <f t="shared" si="0"/>
        <v>38816802.186040036</v>
      </c>
    </row>
    <row r="9" spans="1:24" ht="15.75" x14ac:dyDescent="0.25">
      <c r="A9" s="44" t="s">
        <v>5</v>
      </c>
      <c r="B9" s="4">
        <v>4492784.05</v>
      </c>
      <c r="C9" s="4">
        <v>284377503.20999998</v>
      </c>
      <c r="D9" s="4">
        <v>23172056.170000002</v>
      </c>
      <c r="E9" s="4">
        <v>30121344.440000001</v>
      </c>
      <c r="F9" s="4">
        <v>91395420.858130336</v>
      </c>
      <c r="G9" s="11">
        <v>2301601.8750918624</v>
      </c>
      <c r="H9" s="11">
        <v>2717057.9067778001</v>
      </c>
      <c r="I9" s="4">
        <v>0</v>
      </c>
      <c r="J9" s="4">
        <v>0</v>
      </c>
      <c r="K9" s="11">
        <v>0</v>
      </c>
      <c r="L9" s="11">
        <v>0</v>
      </c>
      <c r="M9" s="11">
        <v>0</v>
      </c>
      <c r="N9" s="11">
        <v>0</v>
      </c>
      <c r="O9" s="4">
        <v>0</v>
      </c>
      <c r="P9" s="4">
        <v>0</v>
      </c>
      <c r="Q9" s="4">
        <v>0</v>
      </c>
      <c r="R9" s="4"/>
      <c r="S9" s="4">
        <v>0</v>
      </c>
      <c r="T9" s="12">
        <v>0</v>
      </c>
      <c r="U9" s="4">
        <v>0</v>
      </c>
      <c r="V9" s="4">
        <v>0</v>
      </c>
      <c r="W9" s="4">
        <v>0</v>
      </c>
      <c r="X9" s="13">
        <f t="shared" si="0"/>
        <v>438577768.50999999</v>
      </c>
    </row>
    <row r="10" spans="1:24" ht="15.75" x14ac:dyDescent="0.25">
      <c r="A10" s="44" t="s">
        <v>6</v>
      </c>
      <c r="B10" s="4">
        <v>120262357.98999999</v>
      </c>
      <c r="C10" s="4">
        <v>441597976.37</v>
      </c>
      <c r="D10" s="4">
        <v>104435654.17</v>
      </c>
      <c r="E10" s="4">
        <v>86072244.349999994</v>
      </c>
      <c r="F10" s="4">
        <v>179711859.5972487</v>
      </c>
      <c r="G10" s="11">
        <v>4525666.0469601406</v>
      </c>
      <c r="H10" s="11">
        <v>5342581.9857911346</v>
      </c>
      <c r="I10" s="4">
        <v>0</v>
      </c>
      <c r="J10" s="4">
        <v>0</v>
      </c>
      <c r="K10" s="11">
        <v>0</v>
      </c>
      <c r="L10" s="11">
        <v>0</v>
      </c>
      <c r="M10" s="11">
        <v>0</v>
      </c>
      <c r="N10" s="11">
        <v>0</v>
      </c>
      <c r="O10" s="4">
        <v>0</v>
      </c>
      <c r="P10" s="4">
        <v>0</v>
      </c>
      <c r="Q10" s="4">
        <v>0</v>
      </c>
      <c r="R10" s="4"/>
      <c r="S10" s="4">
        <v>0</v>
      </c>
      <c r="T10" s="12">
        <v>0</v>
      </c>
      <c r="U10" s="4">
        <v>0</v>
      </c>
      <c r="V10" s="4">
        <v>0</v>
      </c>
      <c r="W10" s="4">
        <v>0</v>
      </c>
      <c r="X10" s="13">
        <f t="shared" si="0"/>
        <v>941948340.50999987</v>
      </c>
    </row>
    <row r="11" spans="1:24" ht="15.75" x14ac:dyDescent="0.25">
      <c r="A11" s="46" t="s">
        <v>22</v>
      </c>
      <c r="B11" s="11">
        <v>0</v>
      </c>
      <c r="C11" s="11">
        <v>0</v>
      </c>
      <c r="D11" s="11">
        <v>0</v>
      </c>
      <c r="E11" s="11">
        <v>0</v>
      </c>
      <c r="F11" s="11">
        <v>0</v>
      </c>
      <c r="G11" s="11">
        <v>27381401.982663807</v>
      </c>
      <c r="H11" s="11">
        <v>0</v>
      </c>
      <c r="I11" s="11">
        <v>0</v>
      </c>
      <c r="J11" s="11">
        <v>0</v>
      </c>
      <c r="K11" s="11">
        <v>0</v>
      </c>
      <c r="L11" s="11">
        <v>0</v>
      </c>
      <c r="M11" s="11">
        <v>0</v>
      </c>
      <c r="N11" s="11">
        <v>0</v>
      </c>
      <c r="O11" s="11">
        <v>0</v>
      </c>
      <c r="P11" s="11">
        <v>0</v>
      </c>
      <c r="Q11" s="11">
        <v>0</v>
      </c>
      <c r="R11" s="11"/>
      <c r="S11" s="11">
        <v>0</v>
      </c>
      <c r="T11" s="12">
        <v>0</v>
      </c>
      <c r="U11" s="11">
        <v>0</v>
      </c>
      <c r="V11" s="11">
        <v>0</v>
      </c>
      <c r="W11" s="11">
        <v>0</v>
      </c>
      <c r="X11" s="11">
        <f t="shared" si="0"/>
        <v>27381401.982663807</v>
      </c>
    </row>
    <row r="12" spans="1:24" ht="15.75" x14ac:dyDescent="0.25">
      <c r="A12" s="46" t="s">
        <v>23</v>
      </c>
      <c r="B12" s="11">
        <v>0</v>
      </c>
      <c r="C12" s="11">
        <v>0</v>
      </c>
      <c r="D12" s="11">
        <v>0</v>
      </c>
      <c r="E12" s="11">
        <v>0</v>
      </c>
      <c r="F12" s="11">
        <v>0</v>
      </c>
      <c r="G12" s="11">
        <v>3290511.0440252963</v>
      </c>
      <c r="H12" s="11">
        <v>0</v>
      </c>
      <c r="I12" s="11">
        <v>0</v>
      </c>
      <c r="J12" s="11">
        <v>0</v>
      </c>
      <c r="K12" s="11">
        <v>0</v>
      </c>
      <c r="L12" s="11">
        <v>0</v>
      </c>
      <c r="M12" s="11">
        <v>0</v>
      </c>
      <c r="N12" s="11">
        <v>0</v>
      </c>
      <c r="O12" s="11">
        <v>0</v>
      </c>
      <c r="P12" s="11">
        <v>0</v>
      </c>
      <c r="Q12" s="11">
        <v>0</v>
      </c>
      <c r="R12" s="11"/>
      <c r="S12" s="11">
        <v>0</v>
      </c>
      <c r="T12" s="12">
        <v>0</v>
      </c>
      <c r="U12" s="11">
        <v>0</v>
      </c>
      <c r="V12" s="11">
        <v>0</v>
      </c>
      <c r="W12" s="11">
        <v>0</v>
      </c>
      <c r="X12" s="11">
        <f t="shared" si="0"/>
        <v>3290511.0440252963</v>
      </c>
    </row>
    <row r="13" spans="1:24"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c r="S13" s="11">
        <v>0</v>
      </c>
      <c r="T13" s="12">
        <v>0</v>
      </c>
      <c r="U13" s="11">
        <v>0</v>
      </c>
      <c r="V13" s="11">
        <v>0</v>
      </c>
      <c r="W13" s="11">
        <v>0</v>
      </c>
      <c r="X13" s="11">
        <f t="shared" si="0"/>
        <v>8383306.4271610323</v>
      </c>
    </row>
    <row r="14" spans="1:24"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c r="S14" s="11">
        <v>0</v>
      </c>
      <c r="T14" s="12">
        <v>0</v>
      </c>
      <c r="U14" s="11">
        <v>0</v>
      </c>
      <c r="V14" s="11">
        <v>0</v>
      </c>
      <c r="W14" s="11">
        <v>0</v>
      </c>
      <c r="X14" s="11">
        <f t="shared" si="0"/>
        <v>115027.24357279971</v>
      </c>
    </row>
    <row r="15" spans="1:24"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4"/>
      <c r="S15" s="16">
        <v>96875539.114099994</v>
      </c>
      <c r="T15" s="12">
        <v>0</v>
      </c>
      <c r="U15" s="4">
        <v>0</v>
      </c>
      <c r="V15" s="4">
        <v>0</v>
      </c>
      <c r="W15" s="4">
        <v>0</v>
      </c>
      <c r="X15" s="13">
        <f t="shared" si="0"/>
        <v>96875539.114099994</v>
      </c>
    </row>
    <row r="16" spans="1:24" ht="18.75" x14ac:dyDescent="0.3">
      <c r="A16" s="44" t="s">
        <v>8</v>
      </c>
      <c r="B16" s="4">
        <v>-2287328.2668738374</v>
      </c>
      <c r="C16" s="4">
        <v>27383036.253864873</v>
      </c>
      <c r="D16" s="4">
        <v>747668.26970294863</v>
      </c>
      <c r="E16" s="4">
        <v>3471752.3767327089</v>
      </c>
      <c r="F16" s="37">
        <v>45249920.860635139</v>
      </c>
      <c r="G16" s="11">
        <v>43500000</v>
      </c>
      <c r="H16" s="11">
        <v>7217943.91783386</v>
      </c>
      <c r="I16" s="4">
        <v>0</v>
      </c>
      <c r="J16" s="4">
        <v>0</v>
      </c>
      <c r="K16" s="11">
        <v>0</v>
      </c>
      <c r="L16" s="11">
        <v>0</v>
      </c>
      <c r="M16" s="11">
        <v>0</v>
      </c>
      <c r="N16" s="11">
        <v>0</v>
      </c>
      <c r="O16" s="4">
        <v>0</v>
      </c>
      <c r="P16" s="4">
        <v>0</v>
      </c>
      <c r="Q16" s="4">
        <v>0</v>
      </c>
      <c r="R16" s="4"/>
      <c r="S16" s="4">
        <v>0</v>
      </c>
      <c r="T16" s="12">
        <v>0</v>
      </c>
      <c r="U16" s="4">
        <v>0</v>
      </c>
      <c r="V16" s="4">
        <v>0</v>
      </c>
      <c r="W16" s="4">
        <v>0</v>
      </c>
      <c r="X16" s="13">
        <f t="shared" si="0"/>
        <v>125282993.41189569</v>
      </c>
    </row>
    <row r="17" spans="1:24" ht="15.75" x14ac:dyDescent="0.25">
      <c r="A17" s="47" t="s">
        <v>9</v>
      </c>
      <c r="B17" s="4">
        <v>-3062249.3524642577</v>
      </c>
      <c r="C17" s="4">
        <v>5127883.0826573949</v>
      </c>
      <c r="D17" s="4">
        <v>122497.69799074414</v>
      </c>
      <c r="E17" s="4">
        <v>1239553.2634820174</v>
      </c>
      <c r="F17" s="4">
        <v>1383030.4837361616</v>
      </c>
      <c r="G17" s="11">
        <v>34828.720353697958</v>
      </c>
      <c r="H17" s="11">
        <v>41115.560012389615</v>
      </c>
      <c r="I17" s="4">
        <v>0</v>
      </c>
      <c r="J17" s="4">
        <v>0</v>
      </c>
      <c r="K17" s="11">
        <v>0</v>
      </c>
      <c r="L17" s="11">
        <v>0</v>
      </c>
      <c r="M17" s="11">
        <v>0</v>
      </c>
      <c r="N17" s="11">
        <v>0</v>
      </c>
      <c r="O17" s="4">
        <v>0</v>
      </c>
      <c r="P17" s="4">
        <v>0</v>
      </c>
      <c r="Q17" s="4">
        <v>0</v>
      </c>
      <c r="R17" s="4"/>
      <c r="S17" s="4">
        <v>0</v>
      </c>
      <c r="T17" s="12">
        <v>0</v>
      </c>
      <c r="U17" s="4">
        <v>0</v>
      </c>
      <c r="V17" s="4">
        <v>0</v>
      </c>
      <c r="W17" s="4">
        <v>0</v>
      </c>
      <c r="X17" s="13">
        <f t="shared" si="0"/>
        <v>4886659.4557681484</v>
      </c>
    </row>
    <row r="18" spans="1:24" ht="15.75" x14ac:dyDescent="0.25">
      <c r="A18" s="47" t="s">
        <v>85</v>
      </c>
      <c r="B18" s="4">
        <v>1764282.5979682435</v>
      </c>
      <c r="C18" s="4">
        <v>7195144.1693485202</v>
      </c>
      <c r="D18" s="4">
        <v>3096408.1429380514</v>
      </c>
      <c r="E18" s="4">
        <v>3294809.8564219764</v>
      </c>
      <c r="F18" s="4">
        <v>43625708.233323209</v>
      </c>
      <c r="G18" s="11"/>
      <c r="H18" s="11"/>
      <c r="I18" s="4"/>
      <c r="J18" s="4"/>
      <c r="K18" s="11"/>
      <c r="L18" s="11"/>
      <c r="M18" s="11"/>
      <c r="N18" s="11"/>
      <c r="O18" s="4"/>
      <c r="P18" s="4"/>
      <c r="Q18" s="4"/>
      <c r="R18" s="4"/>
      <c r="S18" s="4"/>
      <c r="T18" s="12"/>
      <c r="U18" s="4"/>
      <c r="V18" s="4"/>
      <c r="W18" s="4"/>
      <c r="X18" s="13">
        <f t="shared" si="0"/>
        <v>58976353</v>
      </c>
    </row>
    <row r="19" spans="1:24" ht="15.75" x14ac:dyDescent="0.25">
      <c r="A19" s="44" t="s">
        <v>10</v>
      </c>
      <c r="B19" s="4">
        <v>0</v>
      </c>
      <c r="C19" s="4">
        <v>0</v>
      </c>
      <c r="D19" s="4">
        <v>0</v>
      </c>
      <c r="E19" s="4">
        <v>0</v>
      </c>
      <c r="F19" s="4">
        <v>0</v>
      </c>
      <c r="G19" s="11">
        <v>0</v>
      </c>
      <c r="H19" s="11">
        <v>0</v>
      </c>
      <c r="I19" s="4">
        <f>SUM(B9:H9)</f>
        <v>438577768.50999999</v>
      </c>
      <c r="J19" s="4">
        <f>SUM(B10:H10)</f>
        <v>941948340.50999987</v>
      </c>
      <c r="K19" s="11">
        <v>0</v>
      </c>
      <c r="L19" s="11">
        <v>0</v>
      </c>
      <c r="M19" s="11">
        <v>0</v>
      </c>
      <c r="N19" s="11">
        <v>0</v>
      </c>
      <c r="O19" s="4">
        <v>0</v>
      </c>
      <c r="P19" s="4">
        <v>0</v>
      </c>
      <c r="Q19" s="4">
        <v>0</v>
      </c>
      <c r="R19" s="4"/>
      <c r="S19" s="4">
        <v>0</v>
      </c>
      <c r="T19" s="12">
        <v>0</v>
      </c>
      <c r="U19" s="4">
        <v>0</v>
      </c>
      <c r="V19" s="4">
        <v>0</v>
      </c>
      <c r="W19" s="4">
        <v>0</v>
      </c>
      <c r="X19" s="13">
        <f t="shared" si="0"/>
        <v>1380526109.02</v>
      </c>
    </row>
    <row r="20" spans="1:24" ht="15.75" x14ac:dyDescent="0.25">
      <c r="A20" s="46" t="s">
        <v>26</v>
      </c>
      <c r="B20" s="11">
        <v>0</v>
      </c>
      <c r="C20" s="11">
        <v>0</v>
      </c>
      <c r="D20" s="11">
        <v>0</v>
      </c>
      <c r="E20" s="11">
        <v>0</v>
      </c>
      <c r="F20" s="11">
        <v>0</v>
      </c>
      <c r="G20" s="11">
        <v>0</v>
      </c>
      <c r="H20" s="11">
        <v>0</v>
      </c>
      <c r="I20" s="11">
        <v>0</v>
      </c>
      <c r="J20" s="11">
        <v>0</v>
      </c>
      <c r="K20" s="11">
        <v>0</v>
      </c>
      <c r="L20" s="11">
        <f>G12</f>
        <v>3290511.0440252963</v>
      </c>
      <c r="M20" s="11">
        <v>0</v>
      </c>
      <c r="N20" s="11">
        <f>H14</f>
        <v>115027.24357279971</v>
      </c>
      <c r="O20" s="11">
        <v>0</v>
      </c>
      <c r="P20" s="11">
        <v>0</v>
      </c>
      <c r="Q20" s="11">
        <v>0</v>
      </c>
      <c r="R20" s="11"/>
      <c r="S20" s="11">
        <v>0</v>
      </c>
      <c r="T20" s="12">
        <v>0</v>
      </c>
      <c r="U20" s="11">
        <v>0</v>
      </c>
      <c r="V20" s="11">
        <v>0</v>
      </c>
      <c r="W20" s="11">
        <v>0</v>
      </c>
      <c r="X20" s="11">
        <f t="shared" si="0"/>
        <v>3405538.2875980958</v>
      </c>
    </row>
    <row r="21" spans="1:24" ht="15.75" x14ac:dyDescent="0.25">
      <c r="A21" s="44" t="s">
        <v>11</v>
      </c>
      <c r="B21" s="4">
        <v>0</v>
      </c>
      <c r="C21" s="4">
        <v>0</v>
      </c>
      <c r="D21" s="4">
        <v>0</v>
      </c>
      <c r="E21" s="4">
        <v>0</v>
      </c>
      <c r="F21" s="4">
        <v>0</v>
      </c>
      <c r="G21" s="11">
        <v>0</v>
      </c>
      <c r="H21" s="11">
        <v>0</v>
      </c>
      <c r="I21" s="4">
        <v>0</v>
      </c>
      <c r="J21" s="4">
        <v>0</v>
      </c>
      <c r="K21" s="11">
        <v>0</v>
      </c>
      <c r="L21" s="11">
        <v>0</v>
      </c>
      <c r="M21" s="11">
        <v>0</v>
      </c>
      <c r="N21" s="11">
        <v>0</v>
      </c>
      <c r="O21" s="4">
        <f>S15</f>
        <v>96875539.114099994</v>
      </c>
      <c r="P21" s="4">
        <f>SUM(B16:H16)</f>
        <v>125282993.41189569</v>
      </c>
      <c r="Q21" s="4">
        <f>SUM(B17:H17)</f>
        <v>4886659.4557681484</v>
      </c>
      <c r="R21" s="4">
        <f>SUM(B18:F18)</f>
        <v>58976353</v>
      </c>
      <c r="S21" s="4">
        <v>0</v>
      </c>
      <c r="T21" s="12">
        <v>0</v>
      </c>
      <c r="U21" s="4">
        <v>0</v>
      </c>
      <c r="V21" s="4">
        <v>0</v>
      </c>
      <c r="W21" s="4">
        <v>0</v>
      </c>
      <c r="X21" s="13">
        <f t="shared" si="0"/>
        <v>286021544.98176384</v>
      </c>
    </row>
    <row r="22" spans="1:24" ht="15.75" x14ac:dyDescent="0.25">
      <c r="A22" s="44" t="s">
        <v>15</v>
      </c>
      <c r="B22" s="4">
        <v>0</v>
      </c>
      <c r="C22" s="4">
        <v>0</v>
      </c>
      <c r="D22" s="4">
        <v>0</v>
      </c>
      <c r="E22" s="4">
        <v>0</v>
      </c>
      <c r="F22" s="4">
        <v>0</v>
      </c>
      <c r="G22" s="11">
        <v>0</v>
      </c>
      <c r="H22" s="11">
        <v>0</v>
      </c>
      <c r="I22" s="4">
        <v>0</v>
      </c>
      <c r="J22" s="4">
        <v>0</v>
      </c>
      <c r="K22" s="11">
        <v>0</v>
      </c>
      <c r="L22" s="11">
        <v>0</v>
      </c>
      <c r="M22" s="11">
        <v>0</v>
      </c>
      <c r="N22" s="11">
        <v>0</v>
      </c>
      <c r="O22" s="4">
        <v>0</v>
      </c>
      <c r="P22" s="4">
        <v>0</v>
      </c>
      <c r="Q22" s="4">
        <v>0</v>
      </c>
      <c r="R22" s="86"/>
      <c r="S22" s="6">
        <v>304582525.62123537</v>
      </c>
      <c r="T22" s="12">
        <v>0</v>
      </c>
      <c r="U22" s="7">
        <v>62619842.498613805</v>
      </c>
      <c r="V22" s="7">
        <v>0</v>
      </c>
      <c r="W22" s="7">
        <v>77079975.74955672</v>
      </c>
      <c r="X22" s="13">
        <f t="shared" si="0"/>
        <v>444282343.86940593</v>
      </c>
    </row>
    <row r="23" spans="1:24" ht="18.75" x14ac:dyDescent="0.3">
      <c r="A23" s="44" t="s">
        <v>16</v>
      </c>
      <c r="B23" s="4">
        <v>11642609.86496041</v>
      </c>
      <c r="C23" s="4">
        <v>47481200.9041747</v>
      </c>
      <c r="D23" s="4">
        <v>20433388.637642272</v>
      </c>
      <c r="E23" s="4">
        <v>21742653.80258416</v>
      </c>
      <c r="F23" s="37">
        <v>287888743.91670197</v>
      </c>
      <c r="G23" s="11">
        <v>23371657.736040164</v>
      </c>
      <c r="H23" s="11">
        <v>0</v>
      </c>
      <c r="I23" s="4">
        <v>0</v>
      </c>
      <c r="J23" s="4">
        <v>0</v>
      </c>
      <c r="K23" s="11">
        <f>G11</f>
        <v>27381401.982663807</v>
      </c>
      <c r="L23" s="11">
        <v>0</v>
      </c>
      <c r="M23" s="11">
        <f>H13</f>
        <v>8383306.4271610323</v>
      </c>
      <c r="N23" s="11">
        <v>0</v>
      </c>
      <c r="O23" s="4">
        <v>0</v>
      </c>
      <c r="P23" s="4">
        <v>0</v>
      </c>
      <c r="Q23" s="4">
        <v>0</v>
      </c>
      <c r="R23" s="4"/>
      <c r="S23" s="4">
        <v>0</v>
      </c>
      <c r="T23" s="12">
        <v>0</v>
      </c>
      <c r="U23" s="4">
        <v>0</v>
      </c>
      <c r="V23" s="4">
        <v>0</v>
      </c>
      <c r="W23" s="4">
        <v>0</v>
      </c>
      <c r="X23" s="13">
        <f t="shared" si="0"/>
        <v>448324963.27192855</v>
      </c>
    </row>
    <row r="24" spans="1:24" ht="15.75" x14ac:dyDescent="0.25">
      <c r="A24" s="48" t="s">
        <v>14</v>
      </c>
      <c r="B24" s="13">
        <f>SUM(B2:B23)</f>
        <v>197103415.55426413</v>
      </c>
      <c r="C24" s="13">
        <f t="shared" ref="C24:W24" si="1">SUM(C2:C23)</f>
        <v>1184735104.179127</v>
      </c>
      <c r="D24" s="13">
        <f t="shared" si="1"/>
        <v>273183444.01903123</v>
      </c>
      <c r="E24" s="13">
        <f t="shared" si="1"/>
        <v>317109179.82345206</v>
      </c>
      <c r="F24" s="13">
        <f t="shared" si="1"/>
        <v>1152168314.4610646</v>
      </c>
      <c r="G24" s="11">
        <f t="shared" si="1"/>
        <v>117111873.15205927</v>
      </c>
      <c r="H24" s="11">
        <f t="shared" si="1"/>
        <v>38816802.186040036</v>
      </c>
      <c r="I24" s="13">
        <f t="shared" si="1"/>
        <v>438577768.50999999</v>
      </c>
      <c r="J24" s="13">
        <f t="shared" si="1"/>
        <v>941948340.50999987</v>
      </c>
      <c r="K24" s="11">
        <f>SUM(K2:K23)</f>
        <v>27381401.982663807</v>
      </c>
      <c r="L24" s="11">
        <f t="shared" si="1"/>
        <v>3290511.0440252963</v>
      </c>
      <c r="M24" s="11">
        <f t="shared" si="1"/>
        <v>8383306.4271610323</v>
      </c>
      <c r="N24" s="11">
        <f t="shared" si="1"/>
        <v>115027.24357279971</v>
      </c>
      <c r="O24" s="13">
        <f t="shared" si="1"/>
        <v>96875539.114099994</v>
      </c>
      <c r="P24" s="13">
        <f t="shared" si="1"/>
        <v>125282993.41189569</v>
      </c>
      <c r="Q24" s="13">
        <f t="shared" si="1"/>
        <v>4886659.4557681484</v>
      </c>
      <c r="R24" s="13">
        <f t="shared" si="1"/>
        <v>58976353</v>
      </c>
      <c r="S24" s="13">
        <f t="shared" si="1"/>
        <v>1380526109.02</v>
      </c>
      <c r="T24" s="11">
        <f t="shared" si="1"/>
        <v>3405538.2875980958</v>
      </c>
      <c r="U24" s="13">
        <f t="shared" si="1"/>
        <v>286021544.98176384</v>
      </c>
      <c r="V24" s="13">
        <f t="shared" si="1"/>
        <v>444282343.86940622</v>
      </c>
      <c r="W24" s="13">
        <f t="shared" si="1"/>
        <v>448324963.27192861</v>
      </c>
      <c r="X24" s="4"/>
    </row>
    <row r="25" spans="1:24" ht="15.75" x14ac:dyDescent="0.25">
      <c r="A25" s="44" t="s">
        <v>17</v>
      </c>
      <c r="B25" s="8">
        <f>X2</f>
        <v>197103415.5542641</v>
      </c>
      <c r="C25" s="8">
        <f>X3</f>
        <v>1184735104.1791272</v>
      </c>
      <c r="D25" s="8">
        <f>X4</f>
        <v>273183444.01903129</v>
      </c>
      <c r="E25" s="8">
        <f>X5</f>
        <v>317109179.82345212</v>
      </c>
      <c r="F25" s="8">
        <f>X6</f>
        <v>1152168314.4610648</v>
      </c>
      <c r="G25" s="18">
        <f>X7</f>
        <v>117111873.15205929</v>
      </c>
      <c r="H25" s="18">
        <f>X8</f>
        <v>38816802.186040036</v>
      </c>
      <c r="I25" s="8">
        <f>X9</f>
        <v>438577768.50999999</v>
      </c>
      <c r="J25" s="8">
        <f>X10</f>
        <v>941948340.50999987</v>
      </c>
      <c r="K25" s="18">
        <f>X11</f>
        <v>27381401.982663807</v>
      </c>
      <c r="L25" s="18">
        <f>X12</f>
        <v>3290511.0440252963</v>
      </c>
      <c r="M25" s="18">
        <f>X13</f>
        <v>8383306.4271610323</v>
      </c>
      <c r="N25" s="18">
        <f>X14</f>
        <v>115027.24357279971</v>
      </c>
      <c r="O25" s="8">
        <f>X15</f>
        <v>96875539.114099994</v>
      </c>
      <c r="P25" s="8">
        <f>X16</f>
        <v>125282993.41189569</v>
      </c>
      <c r="Q25" s="8">
        <f>X17</f>
        <v>4886659.4557681484</v>
      </c>
      <c r="R25" s="8">
        <f>X18</f>
        <v>58976353</v>
      </c>
      <c r="S25" s="8">
        <f>X19</f>
        <v>1380526109.02</v>
      </c>
      <c r="T25" s="19">
        <f>X20</f>
        <v>3405538.2875980958</v>
      </c>
      <c r="U25" s="8">
        <f>X21</f>
        <v>286021544.98176384</v>
      </c>
      <c r="V25" s="8">
        <f>X22</f>
        <v>444282343.86940593</v>
      </c>
      <c r="W25" s="8">
        <f>X23</f>
        <v>448324963.27192855</v>
      </c>
    </row>
    <row r="26" spans="1:24" ht="15.75" x14ac:dyDescent="0.25">
      <c r="A26" s="9" t="s">
        <v>18</v>
      </c>
      <c r="B26" s="10">
        <f>B24-B25</f>
        <v>0</v>
      </c>
      <c r="C26" s="10">
        <f t="shared" ref="C26:E26" si="2">C24-C25</f>
        <v>0</v>
      </c>
      <c r="D26" s="10">
        <f t="shared" si="2"/>
        <v>0</v>
      </c>
      <c r="E26" s="10">
        <f t="shared" si="2"/>
        <v>0</v>
      </c>
      <c r="F26" s="10">
        <f>F24-F25</f>
        <v>0</v>
      </c>
      <c r="G26" s="20">
        <f t="shared" ref="G26:W26" si="3">G24-G25</f>
        <v>0</v>
      </c>
      <c r="H26" s="20">
        <f>H24-H25</f>
        <v>0</v>
      </c>
      <c r="I26" s="10">
        <f t="shared" si="3"/>
        <v>0</v>
      </c>
      <c r="J26" s="10">
        <f t="shared" si="3"/>
        <v>0</v>
      </c>
      <c r="K26" s="20">
        <f t="shared" si="3"/>
        <v>0</v>
      </c>
      <c r="L26" s="20">
        <f t="shared" si="3"/>
        <v>0</v>
      </c>
      <c r="M26" s="20">
        <f t="shared" si="3"/>
        <v>0</v>
      </c>
      <c r="N26" s="20">
        <f t="shared" si="3"/>
        <v>0</v>
      </c>
      <c r="O26" s="10">
        <f t="shared" si="3"/>
        <v>0</v>
      </c>
      <c r="P26" s="10">
        <f t="shared" si="3"/>
        <v>0</v>
      </c>
      <c r="Q26" s="10">
        <f t="shared" si="3"/>
        <v>0</v>
      </c>
      <c r="R26" s="10">
        <f t="shared" si="3"/>
        <v>0</v>
      </c>
      <c r="S26" s="10">
        <f t="shared" si="3"/>
        <v>0</v>
      </c>
      <c r="T26" s="20">
        <f t="shared" si="3"/>
        <v>0</v>
      </c>
      <c r="U26" s="10">
        <f t="shared" si="3"/>
        <v>0</v>
      </c>
      <c r="V26" s="10">
        <f t="shared" si="3"/>
        <v>0</v>
      </c>
      <c r="W26" s="10">
        <f t="shared" si="3"/>
        <v>0</v>
      </c>
    </row>
    <row r="31" spans="1:24" ht="31.5" x14ac:dyDescent="0.25">
      <c r="A31" s="22"/>
      <c r="B31" s="89" t="s">
        <v>0</v>
      </c>
      <c r="C31" s="89" t="s">
        <v>1</v>
      </c>
      <c r="D31" s="89" t="s">
        <v>2</v>
      </c>
      <c r="E31" s="89" t="s">
        <v>3</v>
      </c>
      <c r="F31" s="89" t="s">
        <v>4</v>
      </c>
      <c r="G31" s="89" t="s">
        <v>14</v>
      </c>
      <c r="J31" s="134" t="s">
        <v>87</v>
      </c>
      <c r="K31" s="135"/>
      <c r="L31" s="135"/>
      <c r="M31" s="135"/>
      <c r="N31" s="135"/>
      <c r="O31" s="135"/>
      <c r="P31" s="135"/>
      <c r="Q31" s="136"/>
    </row>
    <row r="32" spans="1:24" ht="21" x14ac:dyDescent="0.25">
      <c r="A32" s="90" t="s">
        <v>16</v>
      </c>
      <c r="B32" s="59">
        <v>11642609.86496041</v>
      </c>
      <c r="C32" s="59">
        <v>47481200.9041747</v>
      </c>
      <c r="D32" s="59">
        <v>20433388.637642272</v>
      </c>
      <c r="E32" s="59">
        <v>21742653.80258416</v>
      </c>
      <c r="F32" s="59">
        <v>287888743.91670197</v>
      </c>
      <c r="G32" s="88">
        <f>SUM(B32:F32)</f>
        <v>389188597.12606353</v>
      </c>
      <c r="J32" s="137"/>
      <c r="K32" s="138"/>
      <c r="L32" s="138"/>
      <c r="M32" s="138"/>
      <c r="N32" s="138"/>
      <c r="O32" s="138"/>
      <c r="P32" s="138"/>
      <c r="Q32" s="139"/>
    </row>
    <row r="33" spans="1:17" ht="21" x14ac:dyDescent="0.25">
      <c r="A33" s="91" t="s">
        <v>81</v>
      </c>
      <c r="B33" s="59">
        <f>B32/$G$32</f>
        <v>2.9915084745376568E-2</v>
      </c>
      <c r="C33" s="59">
        <f t="shared" ref="C33:F33" si="4">C32/$G$32</f>
        <v>0.12200049347487663</v>
      </c>
      <c r="D33" s="59">
        <f t="shared" si="4"/>
        <v>5.2502536786872042E-2</v>
      </c>
      <c r="E33" s="59">
        <f t="shared" si="4"/>
        <v>5.5866626008935757E-2</v>
      </c>
      <c r="F33" s="59">
        <f t="shared" si="4"/>
        <v>0.73971525898393897</v>
      </c>
      <c r="G33" s="88">
        <f>SUM(B33:F33)</f>
        <v>1</v>
      </c>
      <c r="J33" s="137"/>
      <c r="K33" s="138"/>
      <c r="L33" s="138"/>
      <c r="M33" s="138"/>
      <c r="N33" s="138"/>
      <c r="O33" s="138"/>
      <c r="P33" s="138"/>
      <c r="Q33" s="139"/>
    </row>
    <row r="34" spans="1:17" ht="31.5" x14ac:dyDescent="0.25">
      <c r="A34" s="62" t="s">
        <v>82</v>
      </c>
      <c r="B34" s="59">
        <v>-523045.66890559369</v>
      </c>
      <c r="C34" s="59">
        <v>34578180.423213392</v>
      </c>
      <c r="D34" s="59">
        <v>3844076.412641</v>
      </c>
      <c r="E34" s="59">
        <v>6766562.2331546852</v>
      </c>
      <c r="F34" s="59">
        <v>88875629.093958348</v>
      </c>
      <c r="G34" s="88">
        <f>SUM(B34:F34)</f>
        <v>133541402.49406183</v>
      </c>
      <c r="J34" s="137"/>
      <c r="K34" s="138"/>
      <c r="L34" s="138"/>
      <c r="M34" s="138"/>
      <c r="N34" s="138"/>
      <c r="O34" s="138"/>
      <c r="P34" s="138"/>
      <c r="Q34" s="139"/>
    </row>
    <row r="35" spans="1:17" ht="21" x14ac:dyDescent="0.25">
      <c r="A35" s="91" t="s">
        <v>86</v>
      </c>
      <c r="B35" s="59">
        <f>B33*$G$37</f>
        <v>1764282.5979682435</v>
      </c>
      <c r="C35" s="59">
        <f t="shared" ref="C35:F35" si="5">C33*$G$37</f>
        <v>7195144.1693485202</v>
      </c>
      <c r="D35" s="59">
        <f t="shared" si="5"/>
        <v>3096408.1429380514</v>
      </c>
      <c r="E35" s="59">
        <f t="shared" si="5"/>
        <v>3294809.8564219764</v>
      </c>
      <c r="F35" s="59">
        <f t="shared" si="5"/>
        <v>43625708.233323209</v>
      </c>
      <c r="G35" s="88">
        <f>SUM(B35:F35)</f>
        <v>58976353</v>
      </c>
      <c r="J35" s="137"/>
      <c r="K35" s="138"/>
      <c r="L35" s="138"/>
      <c r="M35" s="138"/>
      <c r="N35" s="138"/>
      <c r="O35" s="138"/>
      <c r="P35" s="138"/>
      <c r="Q35" s="139"/>
    </row>
    <row r="36" spans="1:17" ht="21" x14ac:dyDescent="0.25">
      <c r="A36" s="62" t="s">
        <v>83</v>
      </c>
      <c r="B36" s="59">
        <f>B34-B35</f>
        <v>-2287328.2668738374</v>
      </c>
      <c r="C36" s="59">
        <f t="shared" ref="C36:F36" si="6">C34-C35</f>
        <v>27383036.253864873</v>
      </c>
      <c r="D36" s="59">
        <f t="shared" si="6"/>
        <v>747668.26970294863</v>
      </c>
      <c r="E36" s="59">
        <f t="shared" si="6"/>
        <v>3471752.3767327089</v>
      </c>
      <c r="F36" s="59">
        <f t="shared" si="6"/>
        <v>45249920.860635139</v>
      </c>
      <c r="G36" s="88">
        <f>SUM(B36:F36)</f>
        <v>74565049.494061828</v>
      </c>
      <c r="J36" s="137"/>
      <c r="K36" s="138"/>
      <c r="L36" s="138"/>
      <c r="M36" s="138"/>
      <c r="N36" s="138"/>
      <c r="O36" s="138"/>
      <c r="P36" s="138"/>
      <c r="Q36" s="139"/>
    </row>
    <row r="37" spans="1:17" ht="21" x14ac:dyDescent="0.25">
      <c r="A37" s="131" t="s">
        <v>84</v>
      </c>
      <c r="B37" s="132"/>
      <c r="C37" s="132"/>
      <c r="D37" s="132"/>
      <c r="E37" s="132"/>
      <c r="F37" s="133"/>
      <c r="G37" s="87">
        <v>58976353</v>
      </c>
      <c r="J37" s="140"/>
      <c r="K37" s="141"/>
      <c r="L37" s="141"/>
      <c r="M37" s="141"/>
      <c r="N37" s="141"/>
      <c r="O37" s="141"/>
      <c r="P37" s="141"/>
      <c r="Q37" s="142"/>
    </row>
  </sheetData>
  <mergeCells count="2">
    <mergeCell ref="A37:F37"/>
    <mergeCell ref="J31:Q37"/>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4B29-F43E-45DA-B397-8EE1254F3FE9}">
  <dimension ref="A1:X26"/>
  <sheetViews>
    <sheetView zoomScale="85" zoomScaleNormal="85" workbookViewId="0">
      <selection activeCell="R26" sqref="R26"/>
    </sheetView>
  </sheetViews>
  <sheetFormatPr defaultRowHeight="15" x14ac:dyDescent="0.25"/>
  <cols>
    <col min="1" max="1" width="21.5703125" bestFit="1" customWidth="1"/>
    <col min="2" max="2" width="20.140625" customWidth="1"/>
    <col min="3" max="3" width="23.42578125" bestFit="1" customWidth="1"/>
    <col min="4" max="5" width="21.140625" bestFit="1" customWidth="1"/>
    <col min="6" max="6" width="23.42578125" bestFit="1" customWidth="1"/>
    <col min="7" max="7" width="23.140625" bestFit="1" customWidth="1"/>
    <col min="8" max="8" width="19.7109375" bestFit="1" customWidth="1"/>
    <col min="9" max="10" width="21.140625" bestFit="1" customWidth="1"/>
    <col min="11" max="11" width="19.7109375" bestFit="1" customWidth="1"/>
    <col min="12" max="13" width="18.28515625" bestFit="1" customWidth="1"/>
    <col min="14" max="14" width="16" bestFit="1" customWidth="1"/>
    <col min="15" max="15" width="19.7109375" bestFit="1" customWidth="1"/>
    <col min="16" max="16" width="21.140625" bestFit="1" customWidth="1"/>
    <col min="17" max="17" width="18.28515625" bestFit="1" customWidth="1"/>
    <col min="18" max="18" width="19.7109375" bestFit="1" customWidth="1"/>
    <col min="19" max="19" width="23.42578125" bestFit="1" customWidth="1"/>
    <col min="20" max="20" width="18.28515625" bestFit="1" customWidth="1"/>
    <col min="21" max="21" width="21.140625" bestFit="1" customWidth="1"/>
    <col min="22" max="23" width="21.28515625" bestFit="1" customWidth="1"/>
    <col min="24" max="24" width="23.42578125" bestFit="1" customWidth="1"/>
  </cols>
  <sheetData>
    <row r="1" spans="1:24" ht="30" x14ac:dyDescent="0.25">
      <c r="A1" s="92"/>
      <c r="B1" s="93" t="s">
        <v>0</v>
      </c>
      <c r="C1" s="93" t="s">
        <v>1</v>
      </c>
      <c r="D1" s="93" t="s">
        <v>2</v>
      </c>
      <c r="E1" s="93" t="s">
        <v>3</v>
      </c>
      <c r="F1" s="93" t="s">
        <v>4</v>
      </c>
      <c r="G1" s="93" t="s">
        <v>20</v>
      </c>
      <c r="H1" s="93" t="s">
        <v>21</v>
      </c>
      <c r="I1" s="93" t="s">
        <v>5</v>
      </c>
      <c r="J1" s="93" t="s">
        <v>6</v>
      </c>
      <c r="K1" s="93" t="s">
        <v>22</v>
      </c>
      <c r="L1" s="93" t="s">
        <v>23</v>
      </c>
      <c r="M1" s="93" t="s">
        <v>24</v>
      </c>
      <c r="N1" s="93" t="s">
        <v>25</v>
      </c>
      <c r="O1" s="93" t="s">
        <v>7</v>
      </c>
      <c r="P1" s="93" t="s">
        <v>8</v>
      </c>
      <c r="Q1" s="93" t="s">
        <v>9</v>
      </c>
      <c r="R1" s="93" t="s">
        <v>85</v>
      </c>
      <c r="S1" s="93" t="s">
        <v>10</v>
      </c>
      <c r="T1" s="93" t="s">
        <v>26</v>
      </c>
      <c r="U1" s="93" t="s">
        <v>11</v>
      </c>
      <c r="V1" s="93" t="s">
        <v>12</v>
      </c>
      <c r="W1" s="93" t="s">
        <v>13</v>
      </c>
      <c r="X1" s="93" t="s">
        <v>14</v>
      </c>
    </row>
    <row r="2" spans="1:24" ht="18.75" x14ac:dyDescent="0.3">
      <c r="A2" s="94" t="s">
        <v>0</v>
      </c>
      <c r="B2" s="97">
        <v>34803433.224989124</v>
      </c>
      <c r="C2" s="97">
        <v>7117915.6264392734</v>
      </c>
      <c r="D2" s="97">
        <v>20692.047722821153</v>
      </c>
      <c r="E2" s="97">
        <v>176368.5618122062</v>
      </c>
      <c r="F2" s="97">
        <v>46345680.929698557</v>
      </c>
      <c r="G2" s="97">
        <v>1166716.9830000238</v>
      </c>
      <c r="H2" s="97">
        <v>1377317.9618675932</v>
      </c>
      <c r="I2" s="97">
        <v>0</v>
      </c>
      <c r="J2" s="97">
        <v>0</v>
      </c>
      <c r="K2" s="97">
        <v>0</v>
      </c>
      <c r="L2" s="97">
        <v>0</v>
      </c>
      <c r="M2" s="97">
        <v>0</v>
      </c>
      <c r="N2" s="97">
        <v>0</v>
      </c>
      <c r="O2" s="97">
        <v>0</v>
      </c>
      <c r="P2" s="97">
        <v>0</v>
      </c>
      <c r="Q2" s="97">
        <v>0</v>
      </c>
      <c r="R2" s="97">
        <v>0</v>
      </c>
      <c r="S2" s="97">
        <v>76424307.980318904</v>
      </c>
      <c r="T2" s="97">
        <v>222269.74634919537</v>
      </c>
      <c r="U2" s="97">
        <v>0</v>
      </c>
      <c r="V2" s="97">
        <v>14870055.893344119</v>
      </c>
      <c r="W2" s="97">
        <v>14578656.598722316</v>
      </c>
      <c r="X2" s="58">
        <f>SUM(B2:W2)</f>
        <v>197103415.5542641</v>
      </c>
    </row>
    <row r="3" spans="1:24" ht="18.75" x14ac:dyDescent="0.3">
      <c r="A3" s="94" t="s">
        <v>1</v>
      </c>
      <c r="B3" s="97">
        <v>8201500.3547854424</v>
      </c>
      <c r="C3" s="97">
        <v>207072102.20581359</v>
      </c>
      <c r="D3" s="97">
        <v>16787977.674054977</v>
      </c>
      <c r="E3" s="97">
        <v>30099006.094070911</v>
      </c>
      <c r="F3" s="97">
        <v>118964515.99163505</v>
      </c>
      <c r="G3" s="97">
        <v>2669936.5910181329</v>
      </c>
      <c r="H3" s="97">
        <v>3151879.7424214147</v>
      </c>
      <c r="I3" s="97">
        <v>0</v>
      </c>
      <c r="J3" s="97">
        <v>0</v>
      </c>
      <c r="K3" s="97">
        <v>0</v>
      </c>
      <c r="L3" s="97">
        <v>0</v>
      </c>
      <c r="M3" s="97">
        <v>0</v>
      </c>
      <c r="N3" s="97">
        <v>0</v>
      </c>
      <c r="O3" s="97">
        <v>0</v>
      </c>
      <c r="P3" s="97">
        <v>0</v>
      </c>
      <c r="Q3" s="97">
        <v>0</v>
      </c>
      <c r="R3" s="97">
        <v>0</v>
      </c>
      <c r="S3" s="97">
        <v>491939337.84275997</v>
      </c>
      <c r="T3" s="97">
        <v>560283.48261111951</v>
      </c>
      <c r="U3" s="97">
        <v>213804174.55210191</v>
      </c>
      <c r="V3" s="97">
        <v>48837759.114291877</v>
      </c>
      <c r="W3" s="97">
        <v>42646630.533562779</v>
      </c>
      <c r="X3" s="58">
        <f t="shared" ref="X3:X23" si="0">SUM(B3:W3)</f>
        <v>1184735104.1791272</v>
      </c>
    </row>
    <row r="4" spans="1:24" ht="18.75" x14ac:dyDescent="0.3">
      <c r="A4" s="94" t="s">
        <v>2</v>
      </c>
      <c r="B4" s="97">
        <v>3297945.7937462959</v>
      </c>
      <c r="C4" s="97">
        <v>34603795.919044763</v>
      </c>
      <c r="D4" s="97">
        <v>29607738.998806737</v>
      </c>
      <c r="E4" s="97">
        <v>6885159.0603461554</v>
      </c>
      <c r="F4" s="97">
        <v>55974006.559395589</v>
      </c>
      <c r="G4" s="97">
        <v>834759.80497316387</v>
      </c>
      <c r="H4" s="97">
        <v>985440.07671704935</v>
      </c>
      <c r="I4" s="97">
        <v>0</v>
      </c>
      <c r="J4" s="97">
        <v>0</v>
      </c>
      <c r="K4" s="97">
        <v>0</v>
      </c>
      <c r="L4" s="97">
        <v>0</v>
      </c>
      <c r="M4" s="97">
        <v>0</v>
      </c>
      <c r="N4" s="97">
        <v>0</v>
      </c>
      <c r="O4" s="97">
        <v>0</v>
      </c>
      <c r="P4" s="97">
        <v>0</v>
      </c>
      <c r="Q4" s="97">
        <v>0</v>
      </c>
      <c r="R4" s="97">
        <v>0</v>
      </c>
      <c r="S4" s="97">
        <v>95466398.340749875</v>
      </c>
      <c r="T4" s="97">
        <v>144844.51614600437</v>
      </c>
      <c r="U4" s="97">
        <v>564443.77217790124</v>
      </c>
      <c r="V4" s="97">
        <v>6571278.0932340967</v>
      </c>
      <c r="W4" s="97">
        <v>38247633.083693638</v>
      </c>
      <c r="X4" s="58">
        <f t="shared" si="0"/>
        <v>273183444.01903129</v>
      </c>
    </row>
    <row r="5" spans="1:24" ht="18.75" x14ac:dyDescent="0.3">
      <c r="A5" s="94" t="s">
        <v>3</v>
      </c>
      <c r="B5" s="97">
        <v>541287.92426468537</v>
      </c>
      <c r="C5" s="97">
        <v>18722734.87567858</v>
      </c>
      <c r="D5" s="97">
        <v>551328.72026959807</v>
      </c>
      <c r="E5" s="97">
        <v>48410369.321627706</v>
      </c>
      <c r="F5" s="97">
        <v>6260856.4455902651</v>
      </c>
      <c r="G5" s="97">
        <v>146962.59851075136</v>
      </c>
      <c r="H5" s="97">
        <v>173490.4262138347</v>
      </c>
      <c r="I5" s="97">
        <v>0</v>
      </c>
      <c r="J5" s="97">
        <v>0</v>
      </c>
      <c r="K5" s="97">
        <v>0</v>
      </c>
      <c r="L5" s="97">
        <v>0</v>
      </c>
      <c r="M5" s="97">
        <v>0</v>
      </c>
      <c r="N5" s="97">
        <v>0</v>
      </c>
      <c r="O5" s="97">
        <v>0</v>
      </c>
      <c r="P5" s="97">
        <v>0</v>
      </c>
      <c r="Q5" s="97">
        <v>0</v>
      </c>
      <c r="R5" s="97">
        <v>0</v>
      </c>
      <c r="S5" s="97">
        <v>4968979.8515232988</v>
      </c>
      <c r="T5" s="97">
        <v>830861.89110268641</v>
      </c>
      <c r="U5" s="97">
        <v>61846.598065966828</v>
      </c>
      <c r="V5" s="97">
        <v>232123175.81903091</v>
      </c>
      <c r="W5" s="97">
        <v>4317285.3515738435</v>
      </c>
      <c r="X5" s="58">
        <f t="shared" si="0"/>
        <v>317109179.82345212</v>
      </c>
    </row>
    <row r="6" spans="1:24" ht="18.75" x14ac:dyDescent="0.3">
      <c r="A6" s="94" t="s">
        <v>4</v>
      </c>
      <c r="B6" s="97">
        <v>6932350.1391206533</v>
      </c>
      <c r="C6" s="97">
        <v>100565519.63054703</v>
      </c>
      <c r="D6" s="97">
        <v>4916211.3220797442</v>
      </c>
      <c r="E6" s="97">
        <v>84669414.454367399</v>
      </c>
      <c r="F6" s="97">
        <v>227916631.0366998</v>
      </c>
      <c r="G6" s="97">
        <v>3833495.9073893139</v>
      </c>
      <c r="H6" s="97">
        <v>9296708.2519394625</v>
      </c>
      <c r="I6" s="97">
        <v>0</v>
      </c>
      <c r="J6" s="97">
        <v>0</v>
      </c>
      <c r="K6" s="97">
        <v>0</v>
      </c>
      <c r="L6" s="97">
        <v>0</v>
      </c>
      <c r="M6" s="97">
        <v>0</v>
      </c>
      <c r="N6" s="97">
        <v>0</v>
      </c>
      <c r="O6" s="97">
        <v>0</v>
      </c>
      <c r="P6" s="97">
        <v>0</v>
      </c>
      <c r="Q6" s="97">
        <v>0</v>
      </c>
      <c r="R6" s="97">
        <v>0</v>
      </c>
      <c r="S6" s="97">
        <v>303343594.4784103</v>
      </c>
      <c r="T6" s="97">
        <v>1647278.6513890903</v>
      </c>
      <c r="U6" s="97">
        <v>8971237.560804246</v>
      </c>
      <c r="V6" s="97">
        <v>141880074.94950521</v>
      </c>
      <c r="W6" s="97">
        <v>258195798.07881257</v>
      </c>
      <c r="X6" s="58">
        <v>1152168314.4610648</v>
      </c>
    </row>
    <row r="7" spans="1:24" ht="18.75" x14ac:dyDescent="0.3">
      <c r="A7" s="94" t="s">
        <v>20</v>
      </c>
      <c r="B7" s="97">
        <v>10499508.548035713</v>
      </c>
      <c r="C7" s="97">
        <v>1398968.7272727301</v>
      </c>
      <c r="D7" s="97">
        <v>68864593.822223306</v>
      </c>
      <c r="E7" s="97">
        <v>637937.61393962649</v>
      </c>
      <c r="F7" s="97">
        <v>18834340.172943667</v>
      </c>
      <c r="G7" s="97">
        <v>2945801.5447762613</v>
      </c>
      <c r="H7" s="97">
        <v>0</v>
      </c>
      <c r="I7" s="97">
        <v>0</v>
      </c>
      <c r="J7" s="97">
        <v>0</v>
      </c>
      <c r="K7" s="97">
        <v>0</v>
      </c>
      <c r="L7" s="97">
        <v>0</v>
      </c>
      <c r="M7" s="97">
        <v>0</v>
      </c>
      <c r="N7" s="97">
        <v>0</v>
      </c>
      <c r="O7" s="97">
        <v>0</v>
      </c>
      <c r="P7" s="97">
        <v>0</v>
      </c>
      <c r="Q7" s="97">
        <v>0</v>
      </c>
      <c r="R7" s="97">
        <v>0</v>
      </c>
      <c r="S7" s="97">
        <v>782943.98265710496</v>
      </c>
      <c r="T7" s="97">
        <v>0</v>
      </c>
      <c r="U7" s="97">
        <v>0</v>
      </c>
      <c r="V7" s="97">
        <v>0</v>
      </c>
      <c r="W7" s="97">
        <v>13147778.74021087</v>
      </c>
      <c r="X7" s="58">
        <v>117111873.15205929</v>
      </c>
    </row>
    <row r="8" spans="1:24" ht="18.75" x14ac:dyDescent="0.3">
      <c r="A8" s="94" t="s">
        <v>21</v>
      </c>
      <c r="B8" s="97">
        <v>14932.685731666668</v>
      </c>
      <c r="C8" s="97">
        <v>2091323.2042856605</v>
      </c>
      <c r="D8" s="97">
        <v>427228.34559999983</v>
      </c>
      <c r="E8" s="97">
        <v>288566.62806721946</v>
      </c>
      <c r="F8" s="97">
        <v>28617599.375326119</v>
      </c>
      <c r="G8" s="97">
        <v>1108532.317256667</v>
      </c>
      <c r="H8" s="97">
        <v>14932.685731666668</v>
      </c>
      <c r="I8" s="97">
        <v>0</v>
      </c>
      <c r="J8" s="97">
        <v>0</v>
      </c>
      <c r="K8" s="97">
        <v>0</v>
      </c>
      <c r="L8" s="97">
        <v>0</v>
      </c>
      <c r="M8" s="97">
        <v>0</v>
      </c>
      <c r="N8" s="97">
        <v>0</v>
      </c>
      <c r="O8" s="97">
        <v>0</v>
      </c>
      <c r="P8" s="97">
        <v>0</v>
      </c>
      <c r="Q8" s="97">
        <v>0</v>
      </c>
      <c r="R8" s="97">
        <v>0</v>
      </c>
      <c r="S8" s="97">
        <v>6142481.8082451802</v>
      </c>
      <c r="T8" s="97">
        <v>0</v>
      </c>
      <c r="U8" s="97">
        <v>0</v>
      </c>
      <c r="V8" s="97">
        <v>0</v>
      </c>
      <c r="W8" s="97">
        <v>111205.13579585541</v>
      </c>
      <c r="X8" s="58">
        <f t="shared" si="0"/>
        <v>38816802.186040036</v>
      </c>
    </row>
    <row r="9" spans="1:24" ht="18.75" x14ac:dyDescent="0.3">
      <c r="A9" s="94" t="s">
        <v>5</v>
      </c>
      <c r="B9" s="97">
        <v>4492784.05</v>
      </c>
      <c r="C9" s="97">
        <v>284377503.20999998</v>
      </c>
      <c r="D9" s="97">
        <v>23172056.170000002</v>
      </c>
      <c r="E9" s="97">
        <v>30121344.440000001</v>
      </c>
      <c r="F9" s="97">
        <v>91395420.858130336</v>
      </c>
      <c r="G9" s="97">
        <v>2301601.8750918624</v>
      </c>
      <c r="H9" s="97">
        <v>2717057.9067778001</v>
      </c>
      <c r="I9" s="97">
        <v>0</v>
      </c>
      <c r="J9" s="97">
        <v>0</v>
      </c>
      <c r="K9" s="97">
        <v>0</v>
      </c>
      <c r="L9" s="97">
        <v>0</v>
      </c>
      <c r="M9" s="97">
        <v>0</v>
      </c>
      <c r="N9" s="97">
        <v>0</v>
      </c>
      <c r="O9" s="97">
        <v>0</v>
      </c>
      <c r="P9" s="97">
        <v>0</v>
      </c>
      <c r="Q9" s="97">
        <v>0</v>
      </c>
      <c r="R9" s="97">
        <v>0</v>
      </c>
      <c r="S9" s="97">
        <v>0</v>
      </c>
      <c r="T9" s="97">
        <v>0</v>
      </c>
      <c r="U9" s="97">
        <v>0</v>
      </c>
      <c r="V9" s="97">
        <v>0</v>
      </c>
      <c r="W9" s="97">
        <v>0</v>
      </c>
      <c r="X9" s="58">
        <f t="shared" si="0"/>
        <v>438577768.50999999</v>
      </c>
    </row>
    <row r="10" spans="1:24" ht="18.75" x14ac:dyDescent="0.3">
      <c r="A10" s="94" t="s">
        <v>6</v>
      </c>
      <c r="B10" s="97">
        <v>120262357.98999999</v>
      </c>
      <c r="C10" s="97">
        <v>441597976.37</v>
      </c>
      <c r="D10" s="97">
        <v>104435654.17</v>
      </c>
      <c r="E10" s="97">
        <v>86072244.349999994</v>
      </c>
      <c r="F10" s="97">
        <v>179711859.5972487</v>
      </c>
      <c r="G10" s="97">
        <v>4525666.0469601406</v>
      </c>
      <c r="H10" s="97">
        <v>5342581.9857911346</v>
      </c>
      <c r="I10" s="97">
        <v>0</v>
      </c>
      <c r="J10" s="97">
        <v>0</v>
      </c>
      <c r="K10" s="97">
        <v>0</v>
      </c>
      <c r="L10" s="97">
        <v>0</v>
      </c>
      <c r="M10" s="97">
        <v>0</v>
      </c>
      <c r="N10" s="97">
        <v>0</v>
      </c>
      <c r="O10" s="97">
        <v>0</v>
      </c>
      <c r="P10" s="97">
        <v>0</v>
      </c>
      <c r="Q10" s="97">
        <v>0</v>
      </c>
      <c r="R10" s="97">
        <v>0</v>
      </c>
      <c r="S10" s="97">
        <v>0</v>
      </c>
      <c r="T10" s="97">
        <v>0</v>
      </c>
      <c r="U10" s="97">
        <v>0</v>
      </c>
      <c r="V10" s="97">
        <v>0</v>
      </c>
      <c r="W10" s="97">
        <v>0</v>
      </c>
      <c r="X10" s="58">
        <f t="shared" si="0"/>
        <v>941948340.50999987</v>
      </c>
    </row>
    <row r="11" spans="1:24" ht="18.75" x14ac:dyDescent="0.3">
      <c r="A11" s="95" t="s">
        <v>22</v>
      </c>
      <c r="B11" s="97">
        <v>0</v>
      </c>
      <c r="C11" s="97">
        <v>0</v>
      </c>
      <c r="D11" s="97">
        <v>0</v>
      </c>
      <c r="E11" s="97">
        <v>0</v>
      </c>
      <c r="F11" s="97">
        <v>0</v>
      </c>
      <c r="G11" s="97">
        <v>27381401.982663807</v>
      </c>
      <c r="H11" s="97">
        <v>0</v>
      </c>
      <c r="I11" s="97">
        <v>0</v>
      </c>
      <c r="J11" s="97">
        <v>0</v>
      </c>
      <c r="K11" s="97">
        <v>0</v>
      </c>
      <c r="L11" s="97">
        <v>0</v>
      </c>
      <c r="M11" s="97">
        <v>0</v>
      </c>
      <c r="N11" s="97">
        <v>0</v>
      </c>
      <c r="O11" s="97">
        <v>0</v>
      </c>
      <c r="P11" s="97">
        <v>0</v>
      </c>
      <c r="Q11" s="97">
        <v>0</v>
      </c>
      <c r="R11" s="97">
        <v>0</v>
      </c>
      <c r="S11" s="97">
        <v>0</v>
      </c>
      <c r="T11" s="97">
        <v>0</v>
      </c>
      <c r="U11" s="97">
        <v>0</v>
      </c>
      <c r="V11" s="97">
        <v>0</v>
      </c>
      <c r="W11" s="97">
        <v>0</v>
      </c>
      <c r="X11" s="58">
        <f t="shared" si="0"/>
        <v>27381401.982663807</v>
      </c>
    </row>
    <row r="12" spans="1:24" ht="18.75" x14ac:dyDescent="0.3">
      <c r="A12" s="95" t="s">
        <v>23</v>
      </c>
      <c r="B12" s="97">
        <v>0</v>
      </c>
      <c r="C12" s="97">
        <v>0</v>
      </c>
      <c r="D12" s="97">
        <v>0</v>
      </c>
      <c r="E12" s="97">
        <v>0</v>
      </c>
      <c r="F12" s="97">
        <v>0</v>
      </c>
      <c r="G12" s="97">
        <v>3290511.0440252963</v>
      </c>
      <c r="H12" s="97">
        <v>0</v>
      </c>
      <c r="I12" s="97">
        <v>0</v>
      </c>
      <c r="J12" s="97">
        <v>0</v>
      </c>
      <c r="K12" s="97">
        <v>0</v>
      </c>
      <c r="L12" s="97">
        <v>0</v>
      </c>
      <c r="M12" s="97">
        <v>0</v>
      </c>
      <c r="N12" s="97">
        <v>0</v>
      </c>
      <c r="O12" s="97">
        <v>0</v>
      </c>
      <c r="P12" s="97">
        <v>0</v>
      </c>
      <c r="Q12" s="97">
        <v>0</v>
      </c>
      <c r="R12" s="97">
        <v>0</v>
      </c>
      <c r="S12" s="97">
        <v>0</v>
      </c>
      <c r="T12" s="97">
        <v>0</v>
      </c>
      <c r="U12" s="97">
        <v>0</v>
      </c>
      <c r="V12" s="97">
        <v>0</v>
      </c>
      <c r="W12" s="97">
        <v>0</v>
      </c>
      <c r="X12" s="58">
        <f t="shared" si="0"/>
        <v>3290511.0440252963</v>
      </c>
    </row>
    <row r="13" spans="1:24" ht="18.75" x14ac:dyDescent="0.3">
      <c r="A13" s="95" t="s">
        <v>24</v>
      </c>
      <c r="B13" s="97">
        <v>0</v>
      </c>
      <c r="C13" s="97">
        <v>0</v>
      </c>
      <c r="D13" s="97">
        <v>0</v>
      </c>
      <c r="E13" s="97">
        <v>0</v>
      </c>
      <c r="F13" s="97">
        <v>0</v>
      </c>
      <c r="G13" s="97">
        <v>0</v>
      </c>
      <c r="H13" s="97">
        <v>8383306.4271610323</v>
      </c>
      <c r="I13" s="97">
        <v>0</v>
      </c>
      <c r="J13" s="97">
        <v>0</v>
      </c>
      <c r="K13" s="97">
        <v>0</v>
      </c>
      <c r="L13" s="97">
        <v>0</v>
      </c>
      <c r="M13" s="97">
        <v>0</v>
      </c>
      <c r="N13" s="97">
        <v>0</v>
      </c>
      <c r="O13" s="97">
        <v>0</v>
      </c>
      <c r="P13" s="97">
        <v>0</v>
      </c>
      <c r="Q13" s="97">
        <v>0</v>
      </c>
      <c r="R13" s="97">
        <v>0</v>
      </c>
      <c r="S13" s="97">
        <v>0</v>
      </c>
      <c r="T13" s="97">
        <v>0</v>
      </c>
      <c r="U13" s="97">
        <v>0</v>
      </c>
      <c r="V13" s="97">
        <v>0</v>
      </c>
      <c r="W13" s="97">
        <v>0</v>
      </c>
      <c r="X13" s="58">
        <f t="shared" si="0"/>
        <v>8383306.4271610323</v>
      </c>
    </row>
    <row r="14" spans="1:24" ht="18.75" x14ac:dyDescent="0.3">
      <c r="A14" s="95" t="s">
        <v>25</v>
      </c>
      <c r="B14" s="97">
        <v>0</v>
      </c>
      <c r="C14" s="97">
        <v>0</v>
      </c>
      <c r="D14" s="97">
        <v>0</v>
      </c>
      <c r="E14" s="97">
        <v>0</v>
      </c>
      <c r="F14" s="97">
        <v>0</v>
      </c>
      <c r="G14" s="97">
        <v>0</v>
      </c>
      <c r="H14" s="97">
        <v>115027.24357279971</v>
      </c>
      <c r="I14" s="97">
        <v>0</v>
      </c>
      <c r="J14" s="97">
        <v>0</v>
      </c>
      <c r="K14" s="97">
        <v>0</v>
      </c>
      <c r="L14" s="97">
        <v>0</v>
      </c>
      <c r="M14" s="97">
        <v>0</v>
      </c>
      <c r="N14" s="97">
        <v>0</v>
      </c>
      <c r="O14" s="97">
        <v>0</v>
      </c>
      <c r="P14" s="97">
        <v>0</v>
      </c>
      <c r="Q14" s="97">
        <v>0</v>
      </c>
      <c r="R14" s="97">
        <v>0</v>
      </c>
      <c r="S14" s="97">
        <v>0</v>
      </c>
      <c r="T14" s="97">
        <v>0</v>
      </c>
      <c r="U14" s="97">
        <v>0</v>
      </c>
      <c r="V14" s="97">
        <v>0</v>
      </c>
      <c r="W14" s="97">
        <v>0</v>
      </c>
      <c r="X14" s="58">
        <f t="shared" si="0"/>
        <v>115027.24357279971</v>
      </c>
    </row>
    <row r="15" spans="1:24" ht="18.75" x14ac:dyDescent="0.3">
      <c r="A15" s="94" t="s">
        <v>7</v>
      </c>
      <c r="B15" s="97">
        <v>0</v>
      </c>
      <c r="C15" s="97">
        <v>0</v>
      </c>
      <c r="D15" s="97">
        <v>0</v>
      </c>
      <c r="E15" s="97">
        <v>0</v>
      </c>
      <c r="F15" s="97">
        <v>0</v>
      </c>
      <c r="G15" s="97">
        <v>0</v>
      </c>
      <c r="H15" s="97">
        <v>0</v>
      </c>
      <c r="I15" s="97">
        <v>0</v>
      </c>
      <c r="J15" s="97">
        <v>0</v>
      </c>
      <c r="K15" s="97">
        <v>0</v>
      </c>
      <c r="L15" s="97">
        <v>0</v>
      </c>
      <c r="M15" s="97">
        <v>0</v>
      </c>
      <c r="N15" s="97">
        <v>0</v>
      </c>
      <c r="O15" s="97">
        <v>0</v>
      </c>
      <c r="P15" s="97">
        <v>0</v>
      </c>
      <c r="Q15" s="97">
        <v>0</v>
      </c>
      <c r="R15" s="97">
        <v>0</v>
      </c>
      <c r="S15" s="97">
        <v>96875539.114099994</v>
      </c>
      <c r="T15" s="97">
        <v>0</v>
      </c>
      <c r="U15" s="97">
        <v>0</v>
      </c>
      <c r="V15" s="97">
        <v>0</v>
      </c>
      <c r="W15" s="97">
        <v>0</v>
      </c>
      <c r="X15" s="58">
        <f t="shared" si="0"/>
        <v>96875539.114099994</v>
      </c>
    </row>
    <row r="16" spans="1:24" ht="18.75" x14ac:dyDescent="0.3">
      <c r="A16" s="94" t="s">
        <v>8</v>
      </c>
      <c r="B16" s="97">
        <v>-2287328.2668738374</v>
      </c>
      <c r="C16" s="97">
        <v>27383036.253864873</v>
      </c>
      <c r="D16" s="97">
        <v>747668.26970294863</v>
      </c>
      <c r="E16" s="97">
        <v>3471752.3767327089</v>
      </c>
      <c r="F16" s="97">
        <v>45249920.860635139</v>
      </c>
      <c r="G16" s="97">
        <v>43500000</v>
      </c>
      <c r="H16" s="97">
        <v>7217943.91783386</v>
      </c>
      <c r="I16" s="97">
        <v>0</v>
      </c>
      <c r="J16" s="97">
        <v>0</v>
      </c>
      <c r="K16" s="97">
        <v>0</v>
      </c>
      <c r="L16" s="97">
        <v>0</v>
      </c>
      <c r="M16" s="97">
        <v>0</v>
      </c>
      <c r="N16" s="97">
        <v>0</v>
      </c>
      <c r="O16" s="97">
        <v>0</v>
      </c>
      <c r="P16" s="97">
        <v>0</v>
      </c>
      <c r="Q16" s="97">
        <v>0</v>
      </c>
      <c r="R16" s="97">
        <v>0</v>
      </c>
      <c r="S16" s="97">
        <v>0</v>
      </c>
      <c r="T16" s="97">
        <v>0</v>
      </c>
      <c r="U16" s="97">
        <v>0</v>
      </c>
      <c r="V16" s="97">
        <v>0</v>
      </c>
      <c r="W16" s="97">
        <v>0</v>
      </c>
      <c r="X16" s="58">
        <f t="shared" si="0"/>
        <v>125282993.41189569</v>
      </c>
    </row>
    <row r="17" spans="1:24" ht="18.75" x14ac:dyDescent="0.3">
      <c r="A17" s="96" t="s">
        <v>9</v>
      </c>
      <c r="B17" s="97">
        <v>-3062249.3524642577</v>
      </c>
      <c r="C17" s="97">
        <v>5127883.0826573949</v>
      </c>
      <c r="D17" s="97">
        <v>122497.69799074414</v>
      </c>
      <c r="E17" s="97">
        <v>1239553.2634820174</v>
      </c>
      <c r="F17" s="97">
        <v>1383030.4837361616</v>
      </c>
      <c r="G17" s="97">
        <v>34828.720353697958</v>
      </c>
      <c r="H17" s="97">
        <v>41115.560012389615</v>
      </c>
      <c r="I17" s="97">
        <v>0</v>
      </c>
      <c r="J17" s="97">
        <v>0</v>
      </c>
      <c r="K17" s="97">
        <v>0</v>
      </c>
      <c r="L17" s="97">
        <v>0</v>
      </c>
      <c r="M17" s="97">
        <v>0</v>
      </c>
      <c r="N17" s="97">
        <v>0</v>
      </c>
      <c r="O17" s="97">
        <v>0</v>
      </c>
      <c r="P17" s="97">
        <v>0</v>
      </c>
      <c r="Q17" s="97">
        <v>0</v>
      </c>
      <c r="R17" s="97">
        <v>0</v>
      </c>
      <c r="S17" s="97">
        <v>0</v>
      </c>
      <c r="T17" s="97">
        <v>0</v>
      </c>
      <c r="U17" s="97">
        <v>0</v>
      </c>
      <c r="V17" s="97">
        <v>0</v>
      </c>
      <c r="W17" s="97">
        <v>0</v>
      </c>
      <c r="X17" s="58">
        <f t="shared" si="0"/>
        <v>4886659.4557681484</v>
      </c>
    </row>
    <row r="18" spans="1:24" ht="18.75" x14ac:dyDescent="0.3">
      <c r="A18" s="96" t="s">
        <v>85</v>
      </c>
      <c r="B18" s="97">
        <v>1764282.5979682435</v>
      </c>
      <c r="C18" s="97">
        <v>7195144.1693485202</v>
      </c>
      <c r="D18" s="97">
        <v>3096408.1429380514</v>
      </c>
      <c r="E18" s="97">
        <v>3294809.8564219764</v>
      </c>
      <c r="F18" s="97">
        <v>43625708.233323209</v>
      </c>
      <c r="G18" s="97">
        <v>0</v>
      </c>
      <c r="H18" s="97">
        <v>0</v>
      </c>
      <c r="I18" s="97">
        <v>0</v>
      </c>
      <c r="J18" s="97">
        <v>0</v>
      </c>
      <c r="K18" s="97">
        <v>0</v>
      </c>
      <c r="L18" s="97">
        <v>0</v>
      </c>
      <c r="M18" s="97">
        <v>0</v>
      </c>
      <c r="N18" s="97">
        <v>0</v>
      </c>
      <c r="O18" s="97">
        <v>0</v>
      </c>
      <c r="P18" s="97">
        <v>0</v>
      </c>
      <c r="Q18" s="97">
        <v>0</v>
      </c>
      <c r="R18" s="97">
        <v>0</v>
      </c>
      <c r="S18" s="97">
        <v>0</v>
      </c>
      <c r="T18" s="97">
        <v>0</v>
      </c>
      <c r="U18" s="97">
        <v>0</v>
      </c>
      <c r="V18" s="97">
        <v>0</v>
      </c>
      <c r="W18" s="97">
        <v>0</v>
      </c>
      <c r="X18" s="58">
        <f t="shared" si="0"/>
        <v>58976353</v>
      </c>
    </row>
    <row r="19" spans="1:24" ht="18.75" x14ac:dyDescent="0.3">
      <c r="A19" s="94" t="s">
        <v>10</v>
      </c>
      <c r="B19" s="97">
        <v>0</v>
      </c>
      <c r="C19" s="97">
        <v>0</v>
      </c>
      <c r="D19" s="97">
        <v>0</v>
      </c>
      <c r="E19" s="97">
        <v>0</v>
      </c>
      <c r="F19" s="97">
        <v>0</v>
      </c>
      <c r="G19" s="97">
        <v>0</v>
      </c>
      <c r="H19" s="97">
        <v>0</v>
      </c>
      <c r="I19" s="97">
        <f>SUM(B9:H9)</f>
        <v>438577768.50999999</v>
      </c>
      <c r="J19" s="97">
        <f>SUM(B10:H10)</f>
        <v>941948340.50999987</v>
      </c>
      <c r="K19" s="97">
        <v>0</v>
      </c>
      <c r="L19" s="97">
        <v>0</v>
      </c>
      <c r="M19" s="97">
        <v>0</v>
      </c>
      <c r="N19" s="97">
        <v>0</v>
      </c>
      <c r="O19" s="97">
        <v>0</v>
      </c>
      <c r="P19" s="97">
        <v>0</v>
      </c>
      <c r="Q19" s="97">
        <v>0</v>
      </c>
      <c r="R19" s="97">
        <v>0</v>
      </c>
      <c r="S19" s="97">
        <v>0</v>
      </c>
      <c r="T19" s="97">
        <v>0</v>
      </c>
      <c r="U19" s="97">
        <v>0</v>
      </c>
      <c r="V19" s="97">
        <v>0</v>
      </c>
      <c r="W19" s="97">
        <v>0</v>
      </c>
      <c r="X19" s="58">
        <f t="shared" si="0"/>
        <v>1380526109.02</v>
      </c>
    </row>
    <row r="20" spans="1:24" ht="18.75" x14ac:dyDescent="0.3">
      <c r="A20" s="95" t="s">
        <v>26</v>
      </c>
      <c r="B20" s="97">
        <v>0</v>
      </c>
      <c r="C20" s="97">
        <v>0</v>
      </c>
      <c r="D20" s="97">
        <v>0</v>
      </c>
      <c r="E20" s="97">
        <v>0</v>
      </c>
      <c r="F20" s="97">
        <v>0</v>
      </c>
      <c r="G20" s="97">
        <v>0</v>
      </c>
      <c r="H20" s="97">
        <v>0</v>
      </c>
      <c r="I20" s="97">
        <v>0</v>
      </c>
      <c r="J20" s="97">
        <v>0</v>
      </c>
      <c r="K20" s="97">
        <v>0</v>
      </c>
      <c r="L20" s="97">
        <f>G12</f>
        <v>3290511.0440252963</v>
      </c>
      <c r="M20" s="97">
        <v>0</v>
      </c>
      <c r="N20" s="97">
        <f>H14</f>
        <v>115027.24357279971</v>
      </c>
      <c r="O20" s="97">
        <v>0</v>
      </c>
      <c r="P20" s="97">
        <v>0</v>
      </c>
      <c r="Q20" s="97">
        <v>0</v>
      </c>
      <c r="R20" s="97">
        <v>0</v>
      </c>
      <c r="S20" s="97">
        <v>0</v>
      </c>
      <c r="T20" s="97">
        <v>0</v>
      </c>
      <c r="U20" s="97">
        <v>0</v>
      </c>
      <c r="V20" s="97">
        <v>0</v>
      </c>
      <c r="W20" s="97">
        <v>0</v>
      </c>
      <c r="X20" s="58">
        <f t="shared" si="0"/>
        <v>3405538.2875980958</v>
      </c>
    </row>
    <row r="21" spans="1:24" ht="18.75" x14ac:dyDescent="0.3">
      <c r="A21" s="94" t="s">
        <v>11</v>
      </c>
      <c r="B21" s="97">
        <v>0</v>
      </c>
      <c r="C21" s="97">
        <v>0</v>
      </c>
      <c r="D21" s="97">
        <v>0</v>
      </c>
      <c r="E21" s="97">
        <v>0</v>
      </c>
      <c r="F21" s="97">
        <v>0</v>
      </c>
      <c r="G21" s="97">
        <v>0</v>
      </c>
      <c r="H21" s="97">
        <v>0</v>
      </c>
      <c r="I21" s="97">
        <v>0</v>
      </c>
      <c r="J21" s="97">
        <v>0</v>
      </c>
      <c r="K21" s="97">
        <v>0</v>
      </c>
      <c r="L21" s="97">
        <v>0</v>
      </c>
      <c r="M21" s="97">
        <v>0</v>
      </c>
      <c r="N21" s="97">
        <v>0</v>
      </c>
      <c r="O21" s="97">
        <f>S15</f>
        <v>96875539.114099994</v>
      </c>
      <c r="P21" s="97">
        <f>SUM(B16:H16)</f>
        <v>125282993.41189569</v>
      </c>
      <c r="Q21" s="97">
        <f>SUM(B17:H17)</f>
        <v>4886659.4557681484</v>
      </c>
      <c r="R21" s="97">
        <f>SUM(B18:F18)</f>
        <v>58976353</v>
      </c>
      <c r="S21" s="97">
        <v>0</v>
      </c>
      <c r="T21" s="97">
        <v>0</v>
      </c>
      <c r="U21" s="97">
        <v>0</v>
      </c>
      <c r="V21" s="97">
        <v>0</v>
      </c>
      <c r="W21" s="97">
        <v>0</v>
      </c>
      <c r="X21" s="58">
        <f t="shared" si="0"/>
        <v>286021544.98176384</v>
      </c>
    </row>
    <row r="22" spans="1:24" ht="18.75" x14ac:dyDescent="0.3">
      <c r="A22" s="94" t="s">
        <v>15</v>
      </c>
      <c r="B22" s="97">
        <v>0</v>
      </c>
      <c r="C22" s="97">
        <v>0</v>
      </c>
      <c r="D22" s="97">
        <v>0</v>
      </c>
      <c r="E22" s="97">
        <v>0</v>
      </c>
      <c r="F22" s="97">
        <v>0</v>
      </c>
      <c r="G22" s="97">
        <v>0</v>
      </c>
      <c r="H22" s="97">
        <v>0</v>
      </c>
      <c r="I22" s="97">
        <v>0</v>
      </c>
      <c r="J22" s="97">
        <v>0</v>
      </c>
      <c r="K22" s="97">
        <v>0</v>
      </c>
      <c r="L22" s="97">
        <v>0</v>
      </c>
      <c r="M22" s="97">
        <v>0</v>
      </c>
      <c r="N22" s="97">
        <v>0</v>
      </c>
      <c r="O22" s="97">
        <v>0</v>
      </c>
      <c r="P22" s="97">
        <v>0</v>
      </c>
      <c r="Q22" s="97">
        <v>0</v>
      </c>
      <c r="R22" s="102">
        <v>0</v>
      </c>
      <c r="S22" s="103">
        <v>304582525.62123537</v>
      </c>
      <c r="T22" s="97">
        <v>0</v>
      </c>
      <c r="U22" s="97">
        <v>62619842.498613805</v>
      </c>
      <c r="V22" s="97">
        <v>0</v>
      </c>
      <c r="W22" s="97">
        <v>77079975.74955672</v>
      </c>
      <c r="X22" s="58">
        <f t="shared" si="0"/>
        <v>444282343.86940593</v>
      </c>
    </row>
    <row r="23" spans="1:24" ht="18.75" x14ac:dyDescent="0.3">
      <c r="A23" s="94" t="s">
        <v>16</v>
      </c>
      <c r="B23" s="97">
        <v>11642609.86496041</v>
      </c>
      <c r="C23" s="97">
        <v>47481200.9041747</v>
      </c>
      <c r="D23" s="97">
        <v>20433388.637642272</v>
      </c>
      <c r="E23" s="97">
        <v>21742653.80258416</v>
      </c>
      <c r="F23" s="97">
        <v>287888743.91670197</v>
      </c>
      <c r="G23" s="97">
        <v>23371657.736040164</v>
      </c>
      <c r="H23" s="97">
        <v>0</v>
      </c>
      <c r="I23" s="97">
        <v>0</v>
      </c>
      <c r="J23" s="97">
        <v>0</v>
      </c>
      <c r="K23" s="97">
        <f>G11</f>
        <v>27381401.982663807</v>
      </c>
      <c r="L23" s="97">
        <v>0</v>
      </c>
      <c r="M23" s="97">
        <f>H13</f>
        <v>8383306.4271610323</v>
      </c>
      <c r="N23" s="97">
        <v>0</v>
      </c>
      <c r="O23" s="97">
        <v>0</v>
      </c>
      <c r="P23" s="97">
        <v>0</v>
      </c>
      <c r="Q23" s="97">
        <v>0</v>
      </c>
      <c r="R23" s="97">
        <v>0</v>
      </c>
      <c r="S23" s="97">
        <v>0</v>
      </c>
      <c r="T23" s="97">
        <v>0</v>
      </c>
      <c r="U23" s="97">
        <v>0</v>
      </c>
      <c r="V23" s="97">
        <v>0</v>
      </c>
      <c r="W23" s="97">
        <v>0</v>
      </c>
      <c r="X23" s="58">
        <f t="shared" si="0"/>
        <v>448324963.27192855</v>
      </c>
    </row>
    <row r="24" spans="1:24" ht="18.75" x14ac:dyDescent="0.3">
      <c r="A24" s="95" t="s">
        <v>14</v>
      </c>
      <c r="B24" s="58">
        <f>SUM(B2:B23)</f>
        <v>197103415.55426413</v>
      </c>
      <c r="C24" s="58">
        <f t="shared" ref="C24:W24" si="1">SUM(C2:C23)</f>
        <v>1184735104.179127</v>
      </c>
      <c r="D24" s="58">
        <f t="shared" si="1"/>
        <v>273183444.01903123</v>
      </c>
      <c r="E24" s="58">
        <f t="shared" si="1"/>
        <v>317109179.82345206</v>
      </c>
      <c r="F24" s="58">
        <f t="shared" si="1"/>
        <v>1152168314.4610646</v>
      </c>
      <c r="G24" s="58">
        <f t="shared" si="1"/>
        <v>117111873.15205927</v>
      </c>
      <c r="H24" s="58">
        <f t="shared" si="1"/>
        <v>38816802.186040036</v>
      </c>
      <c r="I24" s="58">
        <f t="shared" si="1"/>
        <v>438577768.50999999</v>
      </c>
      <c r="J24" s="58">
        <f t="shared" si="1"/>
        <v>941948340.50999987</v>
      </c>
      <c r="K24" s="58">
        <f>SUM(K2:K23)</f>
        <v>27381401.982663807</v>
      </c>
      <c r="L24" s="58">
        <f t="shared" si="1"/>
        <v>3290511.0440252963</v>
      </c>
      <c r="M24" s="58">
        <f t="shared" si="1"/>
        <v>8383306.4271610323</v>
      </c>
      <c r="N24" s="58">
        <f t="shared" si="1"/>
        <v>115027.24357279971</v>
      </c>
      <c r="O24" s="58">
        <f t="shared" si="1"/>
        <v>96875539.114099994</v>
      </c>
      <c r="P24" s="58">
        <f t="shared" si="1"/>
        <v>125282993.41189569</v>
      </c>
      <c r="Q24" s="58">
        <f t="shared" si="1"/>
        <v>4886659.4557681484</v>
      </c>
      <c r="R24" s="58">
        <f t="shared" si="1"/>
        <v>58976353</v>
      </c>
      <c r="S24" s="58">
        <f t="shared" si="1"/>
        <v>1380526109.02</v>
      </c>
      <c r="T24" s="58">
        <f t="shared" si="1"/>
        <v>3405538.2875980958</v>
      </c>
      <c r="U24" s="58">
        <f t="shared" si="1"/>
        <v>286021544.98176384</v>
      </c>
      <c r="V24" s="58">
        <f t="shared" si="1"/>
        <v>444282343.86940622</v>
      </c>
      <c r="W24" s="58">
        <f t="shared" si="1"/>
        <v>448324963.27192861</v>
      </c>
      <c r="X24" s="55"/>
    </row>
    <row r="25" spans="1:24" ht="15.75" x14ac:dyDescent="0.25">
      <c r="A25" s="94" t="s">
        <v>17</v>
      </c>
      <c r="B25" s="98">
        <f>X2</f>
        <v>197103415.5542641</v>
      </c>
      <c r="C25" s="98">
        <f>X3</f>
        <v>1184735104.1791272</v>
      </c>
      <c r="D25" s="98">
        <f>X4</f>
        <v>273183444.01903129</v>
      </c>
      <c r="E25" s="98">
        <f>X5</f>
        <v>317109179.82345212</v>
      </c>
      <c r="F25" s="98">
        <f>X6</f>
        <v>1152168314.4610648</v>
      </c>
      <c r="G25" s="99">
        <f>X7</f>
        <v>117111873.15205929</v>
      </c>
      <c r="H25" s="99">
        <f>X8</f>
        <v>38816802.186040036</v>
      </c>
      <c r="I25" s="98">
        <f>X9</f>
        <v>438577768.50999999</v>
      </c>
      <c r="J25" s="98">
        <f>X10</f>
        <v>941948340.50999987</v>
      </c>
      <c r="K25" s="99">
        <f>X11</f>
        <v>27381401.982663807</v>
      </c>
      <c r="L25" s="99">
        <f>X12</f>
        <v>3290511.0440252963</v>
      </c>
      <c r="M25" s="99">
        <f>X13</f>
        <v>8383306.4271610323</v>
      </c>
      <c r="N25" s="99">
        <f>X14</f>
        <v>115027.24357279971</v>
      </c>
      <c r="O25" s="98">
        <f>X15</f>
        <v>96875539.114099994</v>
      </c>
      <c r="P25" s="98">
        <f>X16</f>
        <v>125282993.41189569</v>
      </c>
      <c r="Q25" s="98">
        <f>X17</f>
        <v>4886659.4557681484</v>
      </c>
      <c r="R25" s="98">
        <f>X18</f>
        <v>58976353</v>
      </c>
      <c r="S25" s="98">
        <f>X19</f>
        <v>1380526109.02</v>
      </c>
      <c r="T25" s="98">
        <f>X20</f>
        <v>3405538.2875980958</v>
      </c>
      <c r="U25" s="98">
        <f>X21</f>
        <v>286021544.98176384</v>
      </c>
      <c r="V25" s="98">
        <f>X22</f>
        <v>444282343.86940593</v>
      </c>
      <c r="W25" s="98">
        <f>X23</f>
        <v>448324963.27192855</v>
      </c>
      <c r="X25" s="92"/>
    </row>
    <row r="26" spans="1:24" ht="15.75" x14ac:dyDescent="0.25">
      <c r="A26" s="100" t="s">
        <v>18</v>
      </c>
      <c r="B26" s="101">
        <f>B24-B25</f>
        <v>0</v>
      </c>
      <c r="C26" s="101">
        <f t="shared" ref="C26:E26" si="2">C24-C25</f>
        <v>0</v>
      </c>
      <c r="D26" s="101">
        <f t="shared" si="2"/>
        <v>0</v>
      </c>
      <c r="E26" s="101">
        <f t="shared" si="2"/>
        <v>0</v>
      </c>
      <c r="F26" s="101">
        <f>F24-F25</f>
        <v>0</v>
      </c>
      <c r="G26" s="101">
        <f t="shared" ref="G26:W26" si="3">G24-G25</f>
        <v>0</v>
      </c>
      <c r="H26" s="101">
        <f>H24-H25</f>
        <v>0</v>
      </c>
      <c r="I26" s="101">
        <f t="shared" si="3"/>
        <v>0</v>
      </c>
      <c r="J26" s="101">
        <f t="shared" si="3"/>
        <v>0</v>
      </c>
      <c r="K26" s="101">
        <f t="shared" si="3"/>
        <v>0</v>
      </c>
      <c r="L26" s="101">
        <f t="shared" si="3"/>
        <v>0</v>
      </c>
      <c r="M26" s="101">
        <f t="shared" si="3"/>
        <v>0</v>
      </c>
      <c r="N26" s="101">
        <f t="shared" si="3"/>
        <v>0</v>
      </c>
      <c r="O26" s="101">
        <f t="shared" si="3"/>
        <v>0</v>
      </c>
      <c r="P26" s="101">
        <f t="shared" si="3"/>
        <v>0</v>
      </c>
      <c r="Q26" s="101">
        <f t="shared" si="3"/>
        <v>0</v>
      </c>
      <c r="R26" s="101">
        <f t="shared" si="3"/>
        <v>0</v>
      </c>
      <c r="S26" s="101">
        <f t="shared" si="3"/>
        <v>0</v>
      </c>
      <c r="T26" s="101">
        <f t="shared" si="3"/>
        <v>0</v>
      </c>
      <c r="U26" s="101">
        <f t="shared" si="3"/>
        <v>0</v>
      </c>
      <c r="V26" s="101">
        <f t="shared" si="3"/>
        <v>0</v>
      </c>
      <c r="W26" s="101">
        <f t="shared" si="3"/>
        <v>0</v>
      </c>
      <c r="X26" s="9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B357C-3548-40DE-A094-9F60AFACDCA7}">
  <dimension ref="A1:X26"/>
  <sheetViews>
    <sheetView zoomScale="70" zoomScaleNormal="70" workbookViewId="0">
      <selection activeCell="J34" sqref="J34"/>
    </sheetView>
  </sheetViews>
  <sheetFormatPr defaultRowHeight="15" x14ac:dyDescent="0.25"/>
  <cols>
    <col min="1" max="1" width="21.5703125" bestFit="1" customWidth="1"/>
    <col min="2" max="2" width="10.85546875" bestFit="1" customWidth="1"/>
    <col min="3" max="3" width="18.7109375" bestFit="1" customWidth="1"/>
    <col min="4" max="5" width="10.85546875" bestFit="1" customWidth="1"/>
    <col min="6" max="6" width="13" bestFit="1" customWidth="1"/>
    <col min="7" max="7" width="12.85546875" bestFit="1" customWidth="1"/>
    <col min="8" max="8" width="9.42578125" bestFit="1" customWidth="1"/>
    <col min="9" max="10" width="10.85546875" bestFit="1" customWidth="1"/>
    <col min="11" max="11" width="18.28515625" bestFit="1" customWidth="1"/>
    <col min="12" max="12" width="12.140625" bestFit="1" customWidth="1"/>
    <col min="13" max="13" width="16.5703125" bestFit="1" customWidth="1"/>
    <col min="14" max="14" width="11" bestFit="1" customWidth="1"/>
    <col min="15" max="15" width="13.85546875" bestFit="1" customWidth="1"/>
    <col min="16" max="16" width="20.140625" bestFit="1" customWidth="1"/>
    <col min="17" max="17" width="18" bestFit="1" customWidth="1"/>
    <col min="18" max="18" width="10.5703125" bestFit="1" customWidth="1"/>
    <col min="19" max="19" width="13" bestFit="1" customWidth="1"/>
    <col min="20" max="20" width="8" bestFit="1" customWidth="1"/>
    <col min="21" max="22" width="10.85546875" bestFit="1" customWidth="1"/>
    <col min="23" max="23" width="20.7109375" bestFit="1" customWidth="1"/>
    <col min="24" max="24" width="23.42578125" bestFit="1" customWidth="1"/>
  </cols>
  <sheetData>
    <row r="1" spans="1:24" ht="45" x14ac:dyDescent="0.25">
      <c r="A1" s="92"/>
      <c r="B1" s="93" t="s">
        <v>0</v>
      </c>
      <c r="C1" s="93" t="s">
        <v>1</v>
      </c>
      <c r="D1" s="93" t="s">
        <v>2</v>
      </c>
      <c r="E1" s="93" t="s">
        <v>3</v>
      </c>
      <c r="F1" s="93" t="s">
        <v>4</v>
      </c>
      <c r="G1" s="93" t="s">
        <v>20</v>
      </c>
      <c r="H1" s="93" t="s">
        <v>21</v>
      </c>
      <c r="I1" s="93" t="s">
        <v>5</v>
      </c>
      <c r="J1" s="93" t="s">
        <v>6</v>
      </c>
      <c r="K1" s="93" t="s">
        <v>22</v>
      </c>
      <c r="L1" s="93" t="s">
        <v>23</v>
      </c>
      <c r="M1" s="93" t="s">
        <v>24</v>
      </c>
      <c r="N1" s="93" t="s">
        <v>25</v>
      </c>
      <c r="O1" s="93" t="s">
        <v>7</v>
      </c>
      <c r="P1" s="93" t="s">
        <v>8</v>
      </c>
      <c r="Q1" s="93" t="s">
        <v>9</v>
      </c>
      <c r="R1" s="93" t="s">
        <v>85</v>
      </c>
      <c r="S1" s="93" t="s">
        <v>10</v>
      </c>
      <c r="T1" s="93" t="s">
        <v>26</v>
      </c>
      <c r="U1" s="93" t="s">
        <v>11</v>
      </c>
      <c r="V1" s="93" t="s">
        <v>12</v>
      </c>
      <c r="W1" s="93" t="s">
        <v>13</v>
      </c>
      <c r="X1" s="93" t="s">
        <v>14</v>
      </c>
    </row>
    <row r="2" spans="1:24" ht="18.75" x14ac:dyDescent="0.3">
      <c r="A2" s="94" t="s">
        <v>0</v>
      </c>
      <c r="B2" s="104">
        <f>ESHM_NİHAİ!B2/1000000</f>
        <v>34.803433224989121</v>
      </c>
      <c r="C2" s="104">
        <f>ESHM_NİHAİ!C2/1000000</f>
        <v>7.1179156264392738</v>
      </c>
      <c r="D2" s="104">
        <f>ESHM_NİHAİ!D2/1000000</f>
        <v>2.0692047722821152E-2</v>
      </c>
      <c r="E2" s="104">
        <f>ESHM_NİHAİ!E2/1000000</f>
        <v>0.1763685618122062</v>
      </c>
      <c r="F2" s="104">
        <f>ESHM_NİHAİ!F2/1000000</f>
        <v>46.34568092969856</v>
      </c>
      <c r="G2" s="104">
        <f>ESHM_NİHAİ!G2/1000000</f>
        <v>1.1667169830000237</v>
      </c>
      <c r="H2" s="104">
        <f>ESHM_NİHAİ!H2/1000000</f>
        <v>1.3773179618675933</v>
      </c>
      <c r="I2" s="104">
        <f>ESHM_NİHAİ!I2/1000000</f>
        <v>0</v>
      </c>
      <c r="J2" s="104">
        <f>ESHM_NİHAİ!J2/1000000</f>
        <v>0</v>
      </c>
      <c r="K2" s="104">
        <f>ESHM_NİHAİ!K2/1000000</f>
        <v>0</v>
      </c>
      <c r="L2" s="104">
        <f>ESHM_NİHAİ!L2/1000000</f>
        <v>0</v>
      </c>
      <c r="M2" s="104">
        <f>ESHM_NİHAİ!M2/1000000</f>
        <v>0</v>
      </c>
      <c r="N2" s="104">
        <f>ESHM_NİHAİ!N2/1000000</f>
        <v>0</v>
      </c>
      <c r="O2" s="104">
        <f>ESHM_NİHAİ!O2/1000000</f>
        <v>0</v>
      </c>
      <c r="P2" s="104">
        <f>ESHM_NİHAİ!P2/1000000</f>
        <v>0</v>
      </c>
      <c r="Q2" s="104">
        <f>ESHM_NİHAİ!Q2/1000000</f>
        <v>0</v>
      </c>
      <c r="R2" s="104">
        <f>ESHM_NİHAİ!R2/1000000</f>
        <v>0</v>
      </c>
      <c r="S2" s="104">
        <f>ESHM_NİHAİ!S2/1000000</f>
        <v>76.4243079803189</v>
      </c>
      <c r="T2" s="104">
        <f>ESHM_NİHAİ!T2/1000000</f>
        <v>0.22226974634919536</v>
      </c>
      <c r="U2" s="104">
        <f>ESHM_NİHAİ!U2/1000000</f>
        <v>0</v>
      </c>
      <c r="V2" s="104">
        <f>ESHM_NİHAİ!V2/1000000</f>
        <v>14.870055893344119</v>
      </c>
      <c r="W2" s="104">
        <f>ESHM_NİHAİ!W2/1000000</f>
        <v>14.578656598722317</v>
      </c>
      <c r="X2" s="58">
        <f>SUM(B2:W2)</f>
        <v>197.1034155542641</v>
      </c>
    </row>
    <row r="3" spans="1:24" ht="18.75" x14ac:dyDescent="0.3">
      <c r="A3" s="94" t="s">
        <v>1</v>
      </c>
      <c r="B3" s="104">
        <f>ESHM_NİHAİ!B3/1000000</f>
        <v>8.201500354785443</v>
      </c>
      <c r="C3" s="104">
        <f>ESHM_NİHAİ!C3/1000000</f>
        <v>207.07210220581359</v>
      </c>
      <c r="D3" s="104">
        <f>ESHM_NİHAİ!D3/1000000</f>
        <v>16.787977674054975</v>
      </c>
      <c r="E3" s="104">
        <f>ESHM_NİHAİ!E3/1000000</f>
        <v>30.099006094070912</v>
      </c>
      <c r="F3" s="104">
        <f>ESHM_NİHAİ!F3/1000000</f>
        <v>118.96451599163505</v>
      </c>
      <c r="G3" s="104">
        <f>ESHM_NİHAİ!G3/1000000</f>
        <v>2.669936591018133</v>
      </c>
      <c r="H3" s="104">
        <f>ESHM_NİHAİ!H3/1000000</f>
        <v>3.1518797424214147</v>
      </c>
      <c r="I3" s="104">
        <f>ESHM_NİHAİ!I3/1000000</f>
        <v>0</v>
      </c>
      <c r="J3" s="104">
        <f>ESHM_NİHAİ!J3/1000000</f>
        <v>0</v>
      </c>
      <c r="K3" s="104">
        <f>ESHM_NİHAİ!K3/1000000</f>
        <v>0</v>
      </c>
      <c r="L3" s="104">
        <f>ESHM_NİHAİ!L3/1000000</f>
        <v>0</v>
      </c>
      <c r="M3" s="104">
        <f>ESHM_NİHAİ!M3/1000000</f>
        <v>0</v>
      </c>
      <c r="N3" s="104">
        <f>ESHM_NİHAİ!N3/1000000</f>
        <v>0</v>
      </c>
      <c r="O3" s="104">
        <f>ESHM_NİHAİ!O3/1000000</f>
        <v>0</v>
      </c>
      <c r="P3" s="104">
        <f>ESHM_NİHAİ!P3/1000000</f>
        <v>0</v>
      </c>
      <c r="Q3" s="104">
        <f>ESHM_NİHAİ!Q3/1000000</f>
        <v>0</v>
      </c>
      <c r="R3" s="104">
        <f>ESHM_NİHAİ!R3/1000000</f>
        <v>0</v>
      </c>
      <c r="S3" s="104">
        <f>ESHM_NİHAİ!S3/1000000</f>
        <v>491.93933784275998</v>
      </c>
      <c r="T3" s="104">
        <f>ESHM_NİHAİ!T3/1000000</f>
        <v>0.56028348261111949</v>
      </c>
      <c r="U3" s="104">
        <f>ESHM_NİHAİ!U3/1000000</f>
        <v>213.8041745521019</v>
      </c>
      <c r="V3" s="104">
        <f>ESHM_NİHAİ!V3/1000000</f>
        <v>48.837759114291877</v>
      </c>
      <c r="W3" s="104">
        <f>ESHM_NİHAİ!W3/1000000</f>
        <v>42.646630533562778</v>
      </c>
      <c r="X3" s="58">
        <f t="shared" ref="X3:X23" si="0">SUM(B3:W3)</f>
        <v>1184.7351041791271</v>
      </c>
    </row>
    <row r="4" spans="1:24" ht="18.75" x14ac:dyDescent="0.3">
      <c r="A4" s="94" t="s">
        <v>2</v>
      </c>
      <c r="B4" s="104">
        <f>ESHM_NİHAİ!B4/1000000</f>
        <v>3.2979457937462957</v>
      </c>
      <c r="C4" s="104">
        <f>ESHM_NİHAİ!C4/1000000</f>
        <v>34.603795919044764</v>
      </c>
      <c r="D4" s="104">
        <f>ESHM_NİHAİ!D4/1000000</f>
        <v>29.607738998806738</v>
      </c>
      <c r="E4" s="104">
        <f>ESHM_NİHAİ!E4/1000000</f>
        <v>6.8851590603461554</v>
      </c>
      <c r="F4" s="104">
        <f>ESHM_NİHAİ!F4/1000000</f>
        <v>55.97400655939559</v>
      </c>
      <c r="G4" s="104">
        <f>ESHM_NİHAİ!G4/1000000</f>
        <v>0.83475980497316382</v>
      </c>
      <c r="H4" s="104">
        <f>ESHM_NİHAİ!H4/1000000</f>
        <v>0.98544007671704936</v>
      </c>
      <c r="I4" s="104">
        <f>ESHM_NİHAİ!I4/1000000</f>
        <v>0</v>
      </c>
      <c r="J4" s="104">
        <f>ESHM_NİHAİ!J4/1000000</f>
        <v>0</v>
      </c>
      <c r="K4" s="104">
        <f>ESHM_NİHAİ!K4/1000000</f>
        <v>0</v>
      </c>
      <c r="L4" s="104">
        <f>ESHM_NİHAİ!L4/1000000</f>
        <v>0</v>
      </c>
      <c r="M4" s="104">
        <f>ESHM_NİHAİ!M4/1000000</f>
        <v>0</v>
      </c>
      <c r="N4" s="104">
        <f>ESHM_NİHAİ!N4/1000000</f>
        <v>0</v>
      </c>
      <c r="O4" s="104">
        <f>ESHM_NİHAİ!O4/1000000</f>
        <v>0</v>
      </c>
      <c r="P4" s="104">
        <f>ESHM_NİHAİ!P4/1000000</f>
        <v>0</v>
      </c>
      <c r="Q4" s="104">
        <f>ESHM_NİHAİ!Q4/1000000</f>
        <v>0</v>
      </c>
      <c r="R4" s="104">
        <f>ESHM_NİHAİ!R4/1000000</f>
        <v>0</v>
      </c>
      <c r="S4" s="104">
        <f>ESHM_NİHAİ!S4/1000000</f>
        <v>95.466398340749876</v>
      </c>
      <c r="T4" s="104">
        <f>ESHM_NİHAİ!T4/1000000</f>
        <v>0.14484451614600438</v>
      </c>
      <c r="U4" s="104">
        <f>ESHM_NİHAİ!U4/1000000</f>
        <v>0.5644437721779012</v>
      </c>
      <c r="V4" s="104">
        <f>ESHM_NİHAİ!V4/1000000</f>
        <v>6.5712780932340964</v>
      </c>
      <c r="W4" s="104">
        <f>ESHM_NİHAİ!W4/1000000</f>
        <v>38.247633083693636</v>
      </c>
      <c r="X4" s="58">
        <f t="shared" si="0"/>
        <v>273.1834440190313</v>
      </c>
    </row>
    <row r="5" spans="1:24" ht="18.75" x14ac:dyDescent="0.3">
      <c r="A5" s="94" t="s">
        <v>3</v>
      </c>
      <c r="B5" s="104">
        <f>ESHM_NİHAİ!B5/1000000</f>
        <v>0.54128792426468542</v>
      </c>
      <c r="C5" s="104">
        <f>ESHM_NİHAİ!C5/1000000</f>
        <v>18.722734875678579</v>
      </c>
      <c r="D5" s="104">
        <f>ESHM_NİHAİ!D5/1000000</f>
        <v>0.55132872026959812</v>
      </c>
      <c r="E5" s="104">
        <f>ESHM_NİHAİ!E5/1000000</f>
        <v>48.410369321627705</v>
      </c>
      <c r="F5" s="104">
        <f>ESHM_NİHAİ!F5/1000000</f>
        <v>6.2608564455902647</v>
      </c>
      <c r="G5" s="104">
        <f>ESHM_NİHAİ!G5/1000000</f>
        <v>0.14696259851075136</v>
      </c>
      <c r="H5" s="104">
        <f>ESHM_NİHAİ!H5/1000000</f>
        <v>0.1734904262138347</v>
      </c>
      <c r="I5" s="104">
        <f>ESHM_NİHAİ!I5/1000000</f>
        <v>0</v>
      </c>
      <c r="J5" s="104">
        <f>ESHM_NİHAİ!J5/1000000</f>
        <v>0</v>
      </c>
      <c r="K5" s="104">
        <f>ESHM_NİHAİ!K5/1000000</f>
        <v>0</v>
      </c>
      <c r="L5" s="104">
        <f>ESHM_NİHAİ!L5/1000000</f>
        <v>0</v>
      </c>
      <c r="M5" s="104">
        <f>ESHM_NİHAİ!M5/1000000</f>
        <v>0</v>
      </c>
      <c r="N5" s="104">
        <f>ESHM_NİHAİ!N5/1000000</f>
        <v>0</v>
      </c>
      <c r="O5" s="104">
        <f>ESHM_NİHAİ!O5/1000000</f>
        <v>0</v>
      </c>
      <c r="P5" s="104">
        <f>ESHM_NİHAİ!P5/1000000</f>
        <v>0</v>
      </c>
      <c r="Q5" s="104">
        <f>ESHM_NİHAİ!Q5/1000000</f>
        <v>0</v>
      </c>
      <c r="R5" s="104">
        <f>ESHM_NİHAİ!R5/1000000</f>
        <v>0</v>
      </c>
      <c r="S5" s="104">
        <f>ESHM_NİHAİ!S5/1000000</f>
        <v>4.968979851523299</v>
      </c>
      <c r="T5" s="104">
        <f>ESHM_NİHAİ!T5/1000000</f>
        <v>0.83086189110268638</v>
      </c>
      <c r="U5" s="104">
        <f>ESHM_NİHAİ!U5/1000000</f>
        <v>6.1846598065966825E-2</v>
      </c>
      <c r="V5" s="104">
        <f>ESHM_NİHAİ!V5/1000000</f>
        <v>232.12317581903091</v>
      </c>
      <c r="W5" s="104">
        <f>ESHM_NİHAİ!W5/1000000</f>
        <v>4.3172853515738439</v>
      </c>
      <c r="X5" s="58">
        <f t="shared" si="0"/>
        <v>317.10917982345211</v>
      </c>
    </row>
    <row r="6" spans="1:24" ht="18.75" x14ac:dyDescent="0.3">
      <c r="A6" s="94" t="s">
        <v>4</v>
      </c>
      <c r="B6" s="104">
        <f>ESHM_NİHAİ!B6/1000000</f>
        <v>6.9323501391206532</v>
      </c>
      <c r="C6" s="104">
        <f>ESHM_NİHAİ!C6/1000000</f>
        <v>100.56551963054703</v>
      </c>
      <c r="D6" s="104">
        <f>ESHM_NİHAİ!D6/1000000</f>
        <v>4.9162113220797439</v>
      </c>
      <c r="E6" s="104">
        <f>ESHM_NİHAİ!E6/1000000</f>
        <v>84.669414454367399</v>
      </c>
      <c r="F6" s="104">
        <f>ESHM_NİHAİ!F6/1000000</f>
        <v>227.91663103669981</v>
      </c>
      <c r="G6" s="104">
        <f>ESHM_NİHAİ!G6/1000000</f>
        <v>3.833495907389314</v>
      </c>
      <c r="H6" s="104">
        <f>ESHM_NİHAİ!H6/1000000</f>
        <v>9.2967082519394619</v>
      </c>
      <c r="I6" s="104">
        <f>ESHM_NİHAİ!I6/1000000</f>
        <v>0</v>
      </c>
      <c r="J6" s="104">
        <f>ESHM_NİHAİ!J6/1000000</f>
        <v>0</v>
      </c>
      <c r="K6" s="104">
        <f>ESHM_NİHAİ!K6/1000000</f>
        <v>0</v>
      </c>
      <c r="L6" s="104">
        <f>ESHM_NİHAİ!L6/1000000</f>
        <v>0</v>
      </c>
      <c r="M6" s="104">
        <f>ESHM_NİHAİ!M6/1000000</f>
        <v>0</v>
      </c>
      <c r="N6" s="104">
        <f>ESHM_NİHAİ!N6/1000000</f>
        <v>0</v>
      </c>
      <c r="O6" s="104">
        <f>ESHM_NİHAİ!O6/1000000</f>
        <v>0</v>
      </c>
      <c r="P6" s="104">
        <f>ESHM_NİHAİ!P6/1000000</f>
        <v>0</v>
      </c>
      <c r="Q6" s="104">
        <f>ESHM_NİHAİ!Q6/1000000</f>
        <v>0</v>
      </c>
      <c r="R6" s="104">
        <f>ESHM_NİHAİ!R6/1000000</f>
        <v>0</v>
      </c>
      <c r="S6" s="104">
        <f>ESHM_NİHAİ!S6/1000000</f>
        <v>303.3435944784103</v>
      </c>
      <c r="T6" s="104">
        <f>ESHM_NİHAİ!T6/1000000</f>
        <v>1.6472786513890902</v>
      </c>
      <c r="U6" s="104">
        <f>ESHM_NİHAİ!U6/1000000</f>
        <v>8.9712375608042461</v>
      </c>
      <c r="V6" s="104">
        <f>ESHM_NİHAİ!V6/1000000</f>
        <v>141.8800749495052</v>
      </c>
      <c r="W6" s="104">
        <f>ESHM_NİHAİ!W6/1000000</f>
        <v>258.19579807881257</v>
      </c>
      <c r="X6" s="58">
        <v>1152168314.4610648</v>
      </c>
    </row>
    <row r="7" spans="1:24" ht="18.75" x14ac:dyDescent="0.3">
      <c r="A7" s="94" t="s">
        <v>20</v>
      </c>
      <c r="B7" s="104">
        <f>ESHM_NİHAİ!B7/1000000</f>
        <v>10.499508548035713</v>
      </c>
      <c r="C7" s="104">
        <f>ESHM_NİHAİ!C7/1000000</f>
        <v>1.39896872727273</v>
      </c>
      <c r="D7" s="104">
        <f>ESHM_NİHAİ!D7/1000000</f>
        <v>68.864593822223313</v>
      </c>
      <c r="E7" s="104">
        <f>ESHM_NİHAİ!E7/1000000</f>
        <v>0.63793761393962645</v>
      </c>
      <c r="F7" s="104">
        <f>ESHM_NİHAİ!F7/1000000</f>
        <v>18.834340172943666</v>
      </c>
      <c r="G7" s="104">
        <f>ESHM_NİHAİ!G7/1000000</f>
        <v>2.9458015447762613</v>
      </c>
      <c r="H7" s="104">
        <f>ESHM_NİHAİ!H7/1000000</f>
        <v>0</v>
      </c>
      <c r="I7" s="104">
        <f>ESHM_NİHAİ!I7/1000000</f>
        <v>0</v>
      </c>
      <c r="J7" s="104">
        <f>ESHM_NİHAİ!J7/1000000</f>
        <v>0</v>
      </c>
      <c r="K7" s="104">
        <f>ESHM_NİHAİ!K7/1000000</f>
        <v>0</v>
      </c>
      <c r="L7" s="104">
        <f>ESHM_NİHAİ!L7/1000000</f>
        <v>0</v>
      </c>
      <c r="M7" s="104">
        <f>ESHM_NİHAİ!M7/1000000</f>
        <v>0</v>
      </c>
      <c r="N7" s="104">
        <f>ESHM_NİHAİ!N7/1000000</f>
        <v>0</v>
      </c>
      <c r="O7" s="104">
        <f>ESHM_NİHAİ!O7/1000000</f>
        <v>0</v>
      </c>
      <c r="P7" s="104">
        <f>ESHM_NİHAİ!P7/1000000</f>
        <v>0</v>
      </c>
      <c r="Q7" s="104">
        <f>ESHM_NİHAİ!Q7/1000000</f>
        <v>0</v>
      </c>
      <c r="R7" s="104">
        <f>ESHM_NİHAİ!R7/1000000</f>
        <v>0</v>
      </c>
      <c r="S7" s="104">
        <f>ESHM_NİHAİ!S7/1000000</f>
        <v>0.78294398265710496</v>
      </c>
      <c r="T7" s="104">
        <f>ESHM_NİHAİ!T7/1000000</f>
        <v>0</v>
      </c>
      <c r="U7" s="104">
        <f>ESHM_NİHAİ!U7/1000000</f>
        <v>0</v>
      </c>
      <c r="V7" s="104">
        <f>ESHM_NİHAİ!V7/1000000</f>
        <v>0</v>
      </c>
      <c r="W7" s="104">
        <f>ESHM_NİHAİ!W7/1000000</f>
        <v>13.147778740210871</v>
      </c>
      <c r="X7" s="58">
        <v>117111873.15205929</v>
      </c>
    </row>
    <row r="8" spans="1:24" ht="18.75" x14ac:dyDescent="0.3">
      <c r="A8" s="94" t="s">
        <v>21</v>
      </c>
      <c r="B8" s="104">
        <f>ESHM_NİHAİ!B8/1000000</f>
        <v>1.4932685731666668E-2</v>
      </c>
      <c r="C8" s="104">
        <f>ESHM_NİHAİ!C8/1000000</f>
        <v>2.0913232042856604</v>
      </c>
      <c r="D8" s="104">
        <f>ESHM_NİHAİ!D8/1000000</f>
        <v>0.42722834559999984</v>
      </c>
      <c r="E8" s="104">
        <f>ESHM_NİHAİ!E8/1000000</f>
        <v>0.28856662806721944</v>
      </c>
      <c r="F8" s="104">
        <f>ESHM_NİHAİ!F8/1000000</f>
        <v>28.617599375326119</v>
      </c>
      <c r="G8" s="104">
        <f>ESHM_NİHAİ!G8/1000000</f>
        <v>1.108532317256667</v>
      </c>
      <c r="H8" s="104">
        <f>ESHM_NİHAİ!H8/1000000</f>
        <v>1.4932685731666668E-2</v>
      </c>
      <c r="I8" s="104">
        <f>ESHM_NİHAİ!I8/1000000</f>
        <v>0</v>
      </c>
      <c r="J8" s="104">
        <f>ESHM_NİHAİ!J8/1000000</f>
        <v>0</v>
      </c>
      <c r="K8" s="104">
        <f>ESHM_NİHAİ!K8/1000000</f>
        <v>0</v>
      </c>
      <c r="L8" s="104">
        <f>ESHM_NİHAİ!L8/1000000</f>
        <v>0</v>
      </c>
      <c r="M8" s="104">
        <f>ESHM_NİHAİ!M8/1000000</f>
        <v>0</v>
      </c>
      <c r="N8" s="104">
        <f>ESHM_NİHAİ!N8/1000000</f>
        <v>0</v>
      </c>
      <c r="O8" s="104">
        <f>ESHM_NİHAİ!O8/1000000</f>
        <v>0</v>
      </c>
      <c r="P8" s="104">
        <f>ESHM_NİHAİ!P8/1000000</f>
        <v>0</v>
      </c>
      <c r="Q8" s="104">
        <f>ESHM_NİHAİ!Q8/1000000</f>
        <v>0</v>
      </c>
      <c r="R8" s="104">
        <f>ESHM_NİHAİ!R8/1000000</f>
        <v>0</v>
      </c>
      <c r="S8" s="104">
        <f>ESHM_NİHAİ!S8/1000000</f>
        <v>6.1424818082451802</v>
      </c>
      <c r="T8" s="104">
        <f>ESHM_NİHAİ!T8/1000000</f>
        <v>0</v>
      </c>
      <c r="U8" s="104">
        <f>ESHM_NİHAİ!U8/1000000</f>
        <v>0</v>
      </c>
      <c r="V8" s="104">
        <f>ESHM_NİHAİ!V8/1000000</f>
        <v>0</v>
      </c>
      <c r="W8" s="104">
        <f>ESHM_NİHAİ!W8/1000000</f>
        <v>0.11120513579585542</v>
      </c>
      <c r="X8" s="58">
        <f t="shared" si="0"/>
        <v>38.816802186040029</v>
      </c>
    </row>
    <row r="9" spans="1:24" ht="18.75" x14ac:dyDescent="0.3">
      <c r="A9" s="94" t="s">
        <v>5</v>
      </c>
      <c r="B9" s="104">
        <f>ESHM_NİHAİ!B9/1000000</f>
        <v>4.49278405</v>
      </c>
      <c r="C9" s="104">
        <f>ESHM_NİHAİ!C9/1000000</f>
        <v>284.37750320999999</v>
      </c>
      <c r="D9" s="104">
        <f>ESHM_NİHAİ!D9/1000000</f>
        <v>23.172056170000001</v>
      </c>
      <c r="E9" s="104">
        <f>ESHM_NİHAİ!E9/1000000</f>
        <v>30.121344440000001</v>
      </c>
      <c r="F9" s="104">
        <f>ESHM_NİHAİ!F9/1000000</f>
        <v>91.395420858130336</v>
      </c>
      <c r="G9" s="104">
        <f>ESHM_NİHAİ!G9/1000000</f>
        <v>2.3016018750918623</v>
      </c>
      <c r="H9" s="104">
        <f>ESHM_NİHAİ!H9/1000000</f>
        <v>2.7170579067778</v>
      </c>
      <c r="I9" s="104">
        <f>ESHM_NİHAİ!I9/1000000</f>
        <v>0</v>
      </c>
      <c r="J9" s="104">
        <f>ESHM_NİHAİ!J9/1000000</f>
        <v>0</v>
      </c>
      <c r="K9" s="104">
        <f>ESHM_NİHAİ!K9/1000000</f>
        <v>0</v>
      </c>
      <c r="L9" s="104">
        <f>ESHM_NİHAİ!L9/1000000</f>
        <v>0</v>
      </c>
      <c r="M9" s="104">
        <f>ESHM_NİHAİ!M9/1000000</f>
        <v>0</v>
      </c>
      <c r="N9" s="104">
        <f>ESHM_NİHAİ!N9/1000000</f>
        <v>0</v>
      </c>
      <c r="O9" s="104">
        <f>ESHM_NİHAİ!O9/1000000</f>
        <v>0</v>
      </c>
      <c r="P9" s="104">
        <f>ESHM_NİHAİ!P9/1000000</f>
        <v>0</v>
      </c>
      <c r="Q9" s="104">
        <f>ESHM_NİHAİ!Q9/1000000</f>
        <v>0</v>
      </c>
      <c r="R9" s="104">
        <f>ESHM_NİHAİ!R9/1000000</f>
        <v>0</v>
      </c>
      <c r="S9" s="104">
        <f>ESHM_NİHAİ!S9/1000000</f>
        <v>0</v>
      </c>
      <c r="T9" s="104">
        <f>ESHM_NİHAİ!T9/1000000</f>
        <v>0</v>
      </c>
      <c r="U9" s="104">
        <f>ESHM_NİHAİ!U9/1000000</f>
        <v>0</v>
      </c>
      <c r="V9" s="104">
        <f>ESHM_NİHAİ!V9/1000000</f>
        <v>0</v>
      </c>
      <c r="W9" s="104">
        <f>ESHM_NİHAİ!W9/1000000</f>
        <v>0</v>
      </c>
      <c r="X9" s="58">
        <f t="shared" si="0"/>
        <v>438.57776851000006</v>
      </c>
    </row>
    <row r="10" spans="1:24" ht="18.75" x14ac:dyDescent="0.3">
      <c r="A10" s="94" t="s">
        <v>6</v>
      </c>
      <c r="B10" s="104">
        <f>ESHM_NİHAİ!B10/1000000</f>
        <v>120.26235799</v>
      </c>
      <c r="C10" s="104">
        <f>ESHM_NİHAİ!C10/1000000</f>
        <v>441.59797637000003</v>
      </c>
      <c r="D10" s="104">
        <f>ESHM_NİHAİ!D10/1000000</f>
        <v>104.43565417000001</v>
      </c>
      <c r="E10" s="104">
        <f>ESHM_NİHAİ!E10/1000000</f>
        <v>86.072244349999991</v>
      </c>
      <c r="F10" s="104">
        <f>ESHM_NİHAİ!F10/1000000</f>
        <v>179.71185959724869</v>
      </c>
      <c r="G10" s="104">
        <f>ESHM_NİHAİ!G10/1000000</f>
        <v>4.5256660469601409</v>
      </c>
      <c r="H10" s="104">
        <f>ESHM_NİHAİ!H10/1000000</f>
        <v>5.342581985791135</v>
      </c>
      <c r="I10" s="104">
        <f>ESHM_NİHAİ!I10/1000000</f>
        <v>0</v>
      </c>
      <c r="J10" s="104">
        <f>ESHM_NİHAİ!J10/1000000</f>
        <v>0</v>
      </c>
      <c r="K10" s="104">
        <f>ESHM_NİHAİ!K10/1000000</f>
        <v>0</v>
      </c>
      <c r="L10" s="104">
        <f>ESHM_NİHAİ!L10/1000000</f>
        <v>0</v>
      </c>
      <c r="M10" s="104">
        <f>ESHM_NİHAİ!M10/1000000</f>
        <v>0</v>
      </c>
      <c r="N10" s="104">
        <f>ESHM_NİHAİ!N10/1000000</f>
        <v>0</v>
      </c>
      <c r="O10" s="104">
        <f>ESHM_NİHAİ!O10/1000000</f>
        <v>0</v>
      </c>
      <c r="P10" s="104">
        <f>ESHM_NİHAİ!P10/1000000</f>
        <v>0</v>
      </c>
      <c r="Q10" s="104">
        <f>ESHM_NİHAİ!Q10/1000000</f>
        <v>0</v>
      </c>
      <c r="R10" s="104">
        <f>ESHM_NİHAİ!R10/1000000</f>
        <v>0</v>
      </c>
      <c r="S10" s="104">
        <f>ESHM_NİHAİ!S10/1000000</f>
        <v>0</v>
      </c>
      <c r="T10" s="104">
        <f>ESHM_NİHAİ!T10/1000000</f>
        <v>0</v>
      </c>
      <c r="U10" s="104">
        <f>ESHM_NİHAİ!U10/1000000</f>
        <v>0</v>
      </c>
      <c r="V10" s="104">
        <f>ESHM_NİHAİ!V10/1000000</f>
        <v>0</v>
      </c>
      <c r="W10" s="104">
        <f>ESHM_NİHAİ!W10/1000000</f>
        <v>0</v>
      </c>
      <c r="X10" s="58">
        <f t="shared" si="0"/>
        <v>941.94834051000009</v>
      </c>
    </row>
    <row r="11" spans="1:24" ht="18.75" x14ac:dyDescent="0.3">
      <c r="A11" s="95" t="s">
        <v>22</v>
      </c>
      <c r="B11" s="104">
        <f>ESHM_NİHAİ!B11/1000000</f>
        <v>0</v>
      </c>
      <c r="C11" s="104">
        <f>ESHM_NİHAİ!C11/1000000</f>
        <v>0</v>
      </c>
      <c r="D11" s="104">
        <f>ESHM_NİHAİ!D11/1000000</f>
        <v>0</v>
      </c>
      <c r="E11" s="104">
        <f>ESHM_NİHAİ!E11/1000000</f>
        <v>0</v>
      </c>
      <c r="F11" s="104">
        <f>ESHM_NİHAİ!F11/1000000</f>
        <v>0</v>
      </c>
      <c r="G11" s="104">
        <f>ESHM_NİHAİ!G11/1000000</f>
        <v>27.381401982663807</v>
      </c>
      <c r="H11" s="104">
        <f>ESHM_NİHAİ!H11/1000000</f>
        <v>0</v>
      </c>
      <c r="I11" s="104">
        <f>ESHM_NİHAİ!I11/1000000</f>
        <v>0</v>
      </c>
      <c r="J11" s="104">
        <f>ESHM_NİHAİ!J11/1000000</f>
        <v>0</v>
      </c>
      <c r="K11" s="104">
        <f>ESHM_NİHAİ!K11/1000000</f>
        <v>0</v>
      </c>
      <c r="L11" s="104">
        <f>ESHM_NİHAİ!L11/1000000</f>
        <v>0</v>
      </c>
      <c r="M11" s="104">
        <f>ESHM_NİHAİ!M11/1000000</f>
        <v>0</v>
      </c>
      <c r="N11" s="104">
        <f>ESHM_NİHAİ!N11/1000000</f>
        <v>0</v>
      </c>
      <c r="O11" s="104">
        <f>ESHM_NİHAİ!O11/1000000</f>
        <v>0</v>
      </c>
      <c r="P11" s="104">
        <f>ESHM_NİHAİ!P11/1000000</f>
        <v>0</v>
      </c>
      <c r="Q11" s="104">
        <f>ESHM_NİHAİ!Q11/1000000</f>
        <v>0</v>
      </c>
      <c r="R11" s="104">
        <f>ESHM_NİHAİ!R11/1000000</f>
        <v>0</v>
      </c>
      <c r="S11" s="104">
        <f>ESHM_NİHAİ!S11/1000000</f>
        <v>0</v>
      </c>
      <c r="T11" s="104">
        <f>ESHM_NİHAİ!T11/1000000</f>
        <v>0</v>
      </c>
      <c r="U11" s="104">
        <f>ESHM_NİHAİ!U11/1000000</f>
        <v>0</v>
      </c>
      <c r="V11" s="104">
        <f>ESHM_NİHAİ!V11/1000000</f>
        <v>0</v>
      </c>
      <c r="W11" s="104">
        <f>ESHM_NİHAİ!W11/1000000</f>
        <v>0</v>
      </c>
      <c r="X11" s="58">
        <f t="shared" si="0"/>
        <v>27.381401982663807</v>
      </c>
    </row>
    <row r="12" spans="1:24" ht="18.75" x14ac:dyDescent="0.3">
      <c r="A12" s="95" t="s">
        <v>23</v>
      </c>
      <c r="B12" s="104">
        <f>ESHM_NİHAİ!B12/1000000</f>
        <v>0</v>
      </c>
      <c r="C12" s="104">
        <f>ESHM_NİHAİ!C12/1000000</f>
        <v>0</v>
      </c>
      <c r="D12" s="104">
        <f>ESHM_NİHAİ!D12/1000000</f>
        <v>0</v>
      </c>
      <c r="E12" s="104">
        <f>ESHM_NİHAİ!E12/1000000</f>
        <v>0</v>
      </c>
      <c r="F12" s="104">
        <f>ESHM_NİHAİ!F12/1000000</f>
        <v>0</v>
      </c>
      <c r="G12" s="104">
        <f>ESHM_NİHAİ!G12/1000000</f>
        <v>3.2905110440252963</v>
      </c>
      <c r="H12" s="104">
        <f>ESHM_NİHAİ!H12/1000000</f>
        <v>0</v>
      </c>
      <c r="I12" s="104">
        <f>ESHM_NİHAİ!I12/1000000</f>
        <v>0</v>
      </c>
      <c r="J12" s="104">
        <f>ESHM_NİHAİ!J12/1000000</f>
        <v>0</v>
      </c>
      <c r="K12" s="104">
        <f>ESHM_NİHAİ!K12/1000000</f>
        <v>0</v>
      </c>
      <c r="L12" s="104">
        <f>ESHM_NİHAİ!L12/1000000</f>
        <v>0</v>
      </c>
      <c r="M12" s="104">
        <f>ESHM_NİHAİ!M12/1000000</f>
        <v>0</v>
      </c>
      <c r="N12" s="104">
        <f>ESHM_NİHAİ!N12/1000000</f>
        <v>0</v>
      </c>
      <c r="O12" s="104">
        <f>ESHM_NİHAİ!O12/1000000</f>
        <v>0</v>
      </c>
      <c r="P12" s="104">
        <f>ESHM_NİHAİ!P12/1000000</f>
        <v>0</v>
      </c>
      <c r="Q12" s="104">
        <f>ESHM_NİHAİ!Q12/1000000</f>
        <v>0</v>
      </c>
      <c r="R12" s="104">
        <f>ESHM_NİHAİ!R12/1000000</f>
        <v>0</v>
      </c>
      <c r="S12" s="104">
        <f>ESHM_NİHAİ!S12/1000000</f>
        <v>0</v>
      </c>
      <c r="T12" s="104">
        <f>ESHM_NİHAİ!T12/1000000</f>
        <v>0</v>
      </c>
      <c r="U12" s="104">
        <f>ESHM_NİHAİ!U12/1000000</f>
        <v>0</v>
      </c>
      <c r="V12" s="104">
        <f>ESHM_NİHAİ!V12/1000000</f>
        <v>0</v>
      </c>
      <c r="W12" s="104">
        <f>ESHM_NİHAİ!W12/1000000</f>
        <v>0</v>
      </c>
      <c r="X12" s="58">
        <f t="shared" si="0"/>
        <v>3.2905110440252963</v>
      </c>
    </row>
    <row r="13" spans="1:24" ht="18.75" x14ac:dyDescent="0.3">
      <c r="A13" s="95" t="s">
        <v>24</v>
      </c>
      <c r="B13" s="104">
        <f>ESHM_NİHAİ!B13/1000000</f>
        <v>0</v>
      </c>
      <c r="C13" s="104">
        <f>ESHM_NİHAİ!C13/1000000</f>
        <v>0</v>
      </c>
      <c r="D13" s="104">
        <f>ESHM_NİHAİ!D13/1000000</f>
        <v>0</v>
      </c>
      <c r="E13" s="104">
        <f>ESHM_NİHAİ!E13/1000000</f>
        <v>0</v>
      </c>
      <c r="F13" s="104">
        <f>ESHM_NİHAİ!F13/1000000</f>
        <v>0</v>
      </c>
      <c r="G13" s="104">
        <f>ESHM_NİHAİ!G13/1000000</f>
        <v>0</v>
      </c>
      <c r="H13" s="104">
        <f>ESHM_NİHAİ!H13/1000000</f>
        <v>8.3833064271610329</v>
      </c>
      <c r="I13" s="104">
        <f>ESHM_NİHAİ!I13/1000000</f>
        <v>0</v>
      </c>
      <c r="J13" s="104">
        <f>ESHM_NİHAİ!J13/1000000</f>
        <v>0</v>
      </c>
      <c r="K13" s="104">
        <f>ESHM_NİHAİ!K13/1000000</f>
        <v>0</v>
      </c>
      <c r="L13" s="104">
        <f>ESHM_NİHAİ!L13/1000000</f>
        <v>0</v>
      </c>
      <c r="M13" s="104">
        <f>ESHM_NİHAİ!M13/1000000</f>
        <v>0</v>
      </c>
      <c r="N13" s="104">
        <f>ESHM_NİHAİ!N13/1000000</f>
        <v>0</v>
      </c>
      <c r="O13" s="104">
        <f>ESHM_NİHAİ!O13/1000000</f>
        <v>0</v>
      </c>
      <c r="P13" s="104">
        <f>ESHM_NİHAİ!P13/1000000</f>
        <v>0</v>
      </c>
      <c r="Q13" s="104">
        <f>ESHM_NİHAİ!Q13/1000000</f>
        <v>0</v>
      </c>
      <c r="R13" s="104">
        <f>ESHM_NİHAİ!R13/1000000</f>
        <v>0</v>
      </c>
      <c r="S13" s="104">
        <f>ESHM_NİHAİ!S13/1000000</f>
        <v>0</v>
      </c>
      <c r="T13" s="104">
        <f>ESHM_NİHAİ!T13/1000000</f>
        <v>0</v>
      </c>
      <c r="U13" s="104">
        <f>ESHM_NİHAİ!U13/1000000</f>
        <v>0</v>
      </c>
      <c r="V13" s="104">
        <f>ESHM_NİHAİ!V13/1000000</f>
        <v>0</v>
      </c>
      <c r="W13" s="104">
        <f>ESHM_NİHAİ!W13/1000000</f>
        <v>0</v>
      </c>
      <c r="X13" s="58">
        <f t="shared" si="0"/>
        <v>8.3833064271610329</v>
      </c>
    </row>
    <row r="14" spans="1:24" ht="18.75" x14ac:dyDescent="0.3">
      <c r="A14" s="95" t="s">
        <v>25</v>
      </c>
      <c r="B14" s="104">
        <f>ESHM_NİHAİ!B14/1000000</f>
        <v>0</v>
      </c>
      <c r="C14" s="104">
        <f>ESHM_NİHAİ!C14/1000000</f>
        <v>0</v>
      </c>
      <c r="D14" s="104">
        <f>ESHM_NİHAİ!D14/1000000</f>
        <v>0</v>
      </c>
      <c r="E14" s="104">
        <f>ESHM_NİHAİ!E14/1000000</f>
        <v>0</v>
      </c>
      <c r="F14" s="104">
        <f>ESHM_NİHAİ!F14/1000000</f>
        <v>0</v>
      </c>
      <c r="G14" s="104">
        <f>ESHM_NİHAİ!G14/1000000</f>
        <v>0</v>
      </c>
      <c r="H14" s="104">
        <f>ESHM_NİHAİ!H14/1000000</f>
        <v>0.11502724357279971</v>
      </c>
      <c r="I14" s="104">
        <f>ESHM_NİHAİ!I14/1000000</f>
        <v>0</v>
      </c>
      <c r="J14" s="104">
        <f>ESHM_NİHAİ!J14/1000000</f>
        <v>0</v>
      </c>
      <c r="K14" s="104">
        <f>ESHM_NİHAİ!K14/1000000</f>
        <v>0</v>
      </c>
      <c r="L14" s="104">
        <f>ESHM_NİHAİ!L14/1000000</f>
        <v>0</v>
      </c>
      <c r="M14" s="104">
        <f>ESHM_NİHAİ!M14/1000000</f>
        <v>0</v>
      </c>
      <c r="N14" s="104">
        <f>ESHM_NİHAİ!N14/1000000</f>
        <v>0</v>
      </c>
      <c r="O14" s="104">
        <f>ESHM_NİHAİ!O14/1000000</f>
        <v>0</v>
      </c>
      <c r="P14" s="104">
        <f>ESHM_NİHAİ!P14/1000000</f>
        <v>0</v>
      </c>
      <c r="Q14" s="104">
        <f>ESHM_NİHAİ!Q14/1000000</f>
        <v>0</v>
      </c>
      <c r="R14" s="104">
        <f>ESHM_NİHAİ!R14/1000000</f>
        <v>0</v>
      </c>
      <c r="S14" s="104">
        <f>ESHM_NİHAİ!S14/1000000</f>
        <v>0</v>
      </c>
      <c r="T14" s="104">
        <f>ESHM_NİHAİ!T14/1000000</f>
        <v>0</v>
      </c>
      <c r="U14" s="104">
        <f>ESHM_NİHAİ!U14/1000000</f>
        <v>0</v>
      </c>
      <c r="V14" s="104">
        <f>ESHM_NİHAİ!V14/1000000</f>
        <v>0</v>
      </c>
      <c r="W14" s="104">
        <f>ESHM_NİHAİ!W14/1000000</f>
        <v>0</v>
      </c>
      <c r="X14" s="58">
        <f t="shared" si="0"/>
        <v>0.11502724357279971</v>
      </c>
    </row>
    <row r="15" spans="1:24" ht="18.75" x14ac:dyDescent="0.3">
      <c r="A15" s="94" t="s">
        <v>7</v>
      </c>
      <c r="B15" s="104">
        <f>ESHM_NİHAİ!B15/1000000</f>
        <v>0</v>
      </c>
      <c r="C15" s="104">
        <f>ESHM_NİHAİ!C15/1000000</f>
        <v>0</v>
      </c>
      <c r="D15" s="104">
        <f>ESHM_NİHAİ!D15/1000000</f>
        <v>0</v>
      </c>
      <c r="E15" s="104">
        <f>ESHM_NİHAİ!E15/1000000</f>
        <v>0</v>
      </c>
      <c r="F15" s="104">
        <f>ESHM_NİHAİ!F15/1000000</f>
        <v>0</v>
      </c>
      <c r="G15" s="104">
        <f>ESHM_NİHAİ!G15/1000000</f>
        <v>0</v>
      </c>
      <c r="H15" s="104">
        <f>ESHM_NİHAİ!H15/1000000</f>
        <v>0</v>
      </c>
      <c r="I15" s="104">
        <f>ESHM_NİHAİ!I15/1000000</f>
        <v>0</v>
      </c>
      <c r="J15" s="104">
        <f>ESHM_NİHAİ!J15/1000000</f>
        <v>0</v>
      </c>
      <c r="K15" s="104">
        <f>ESHM_NİHAİ!K15/1000000</f>
        <v>0</v>
      </c>
      <c r="L15" s="104">
        <f>ESHM_NİHAİ!L15/1000000</f>
        <v>0</v>
      </c>
      <c r="M15" s="104">
        <f>ESHM_NİHAİ!M15/1000000</f>
        <v>0</v>
      </c>
      <c r="N15" s="104">
        <f>ESHM_NİHAİ!N15/1000000</f>
        <v>0</v>
      </c>
      <c r="O15" s="104">
        <f>ESHM_NİHAİ!O15/1000000</f>
        <v>0</v>
      </c>
      <c r="P15" s="104">
        <f>ESHM_NİHAİ!P15/1000000</f>
        <v>0</v>
      </c>
      <c r="Q15" s="104">
        <f>ESHM_NİHAİ!Q15/1000000</f>
        <v>0</v>
      </c>
      <c r="R15" s="104">
        <f>ESHM_NİHAİ!R15/1000000</f>
        <v>0</v>
      </c>
      <c r="S15" s="104">
        <f>ESHM_NİHAİ!S15/1000000</f>
        <v>96.875539114099993</v>
      </c>
      <c r="T15" s="104">
        <f>ESHM_NİHAİ!T15/1000000</f>
        <v>0</v>
      </c>
      <c r="U15" s="104">
        <f>ESHM_NİHAİ!U15/1000000</f>
        <v>0</v>
      </c>
      <c r="V15" s="104">
        <f>ESHM_NİHAİ!V15/1000000</f>
        <v>0</v>
      </c>
      <c r="W15" s="104">
        <f>ESHM_NİHAİ!W15/1000000</f>
        <v>0</v>
      </c>
      <c r="X15" s="58">
        <f t="shared" si="0"/>
        <v>96.875539114099993</v>
      </c>
    </row>
    <row r="16" spans="1:24" ht="18.75" x14ac:dyDescent="0.3">
      <c r="A16" s="94" t="s">
        <v>8</v>
      </c>
      <c r="B16" s="104">
        <f>ESHM_NİHAİ!B16/1000000</f>
        <v>-2.2873282668738373</v>
      </c>
      <c r="C16" s="104">
        <f>ESHM_NİHAİ!C16/1000000</f>
        <v>27.383036253864873</v>
      </c>
      <c r="D16" s="104">
        <f>ESHM_NİHAİ!D16/1000000</f>
        <v>0.74766826970294864</v>
      </c>
      <c r="E16" s="104">
        <f>ESHM_NİHAİ!E16/1000000</f>
        <v>3.471752376732709</v>
      </c>
      <c r="F16" s="104">
        <f>ESHM_NİHAİ!F16/1000000</f>
        <v>45.249920860635136</v>
      </c>
      <c r="G16" s="104">
        <f>ESHM_NİHAİ!G16/1000000</f>
        <v>43.5</v>
      </c>
      <c r="H16" s="104">
        <f>ESHM_NİHAİ!H16/1000000</f>
        <v>7.2179439178338605</v>
      </c>
      <c r="I16" s="104">
        <f>ESHM_NİHAİ!I16/1000000</f>
        <v>0</v>
      </c>
      <c r="J16" s="104">
        <f>ESHM_NİHAİ!J16/1000000</f>
        <v>0</v>
      </c>
      <c r="K16" s="104">
        <f>ESHM_NİHAİ!K16/1000000</f>
        <v>0</v>
      </c>
      <c r="L16" s="104">
        <f>ESHM_NİHAİ!L16/1000000</f>
        <v>0</v>
      </c>
      <c r="M16" s="104">
        <f>ESHM_NİHAİ!M16/1000000</f>
        <v>0</v>
      </c>
      <c r="N16" s="104">
        <f>ESHM_NİHAİ!N16/1000000</f>
        <v>0</v>
      </c>
      <c r="O16" s="104">
        <f>ESHM_NİHAİ!O16/1000000</f>
        <v>0</v>
      </c>
      <c r="P16" s="104">
        <f>ESHM_NİHAİ!P16/1000000</f>
        <v>0</v>
      </c>
      <c r="Q16" s="104">
        <f>ESHM_NİHAİ!Q16/1000000</f>
        <v>0</v>
      </c>
      <c r="R16" s="104">
        <f>ESHM_NİHAİ!R16/1000000</f>
        <v>0</v>
      </c>
      <c r="S16" s="104">
        <f>ESHM_NİHAİ!S16/1000000</f>
        <v>0</v>
      </c>
      <c r="T16" s="104">
        <f>ESHM_NİHAİ!T16/1000000</f>
        <v>0</v>
      </c>
      <c r="U16" s="104">
        <f>ESHM_NİHAİ!U16/1000000</f>
        <v>0</v>
      </c>
      <c r="V16" s="104">
        <f>ESHM_NİHAİ!V16/1000000</f>
        <v>0</v>
      </c>
      <c r="W16" s="104">
        <f>ESHM_NİHAİ!W16/1000000</f>
        <v>0</v>
      </c>
      <c r="X16" s="58">
        <f t="shared" si="0"/>
        <v>125.2829934118957</v>
      </c>
    </row>
    <row r="17" spans="1:24" ht="18.75" x14ac:dyDescent="0.3">
      <c r="A17" s="96" t="s">
        <v>9</v>
      </c>
      <c r="B17" s="104">
        <f>ESHM_NİHAİ!B17/1000000</f>
        <v>-3.0622493524642578</v>
      </c>
      <c r="C17" s="104">
        <f>ESHM_NİHAİ!C17/1000000</f>
        <v>5.1278830826573953</v>
      </c>
      <c r="D17" s="104">
        <f>ESHM_NİHAİ!D17/1000000</f>
        <v>0.12249769799074414</v>
      </c>
      <c r="E17" s="104">
        <f>ESHM_NİHAİ!E17/1000000</f>
        <v>1.2395532634820174</v>
      </c>
      <c r="F17" s="104">
        <f>ESHM_NİHAİ!F17/1000000</f>
        <v>1.3830304837361616</v>
      </c>
      <c r="G17" s="104">
        <f>ESHM_NİHAİ!G17/1000000</f>
        <v>3.482872035369796E-2</v>
      </c>
      <c r="H17" s="104">
        <f>ESHM_NİHAİ!H17/1000000</f>
        <v>4.1115560012389613E-2</v>
      </c>
      <c r="I17" s="104">
        <f>ESHM_NİHAİ!I17/1000000</f>
        <v>0</v>
      </c>
      <c r="J17" s="104">
        <f>ESHM_NİHAİ!J17/1000000</f>
        <v>0</v>
      </c>
      <c r="K17" s="104">
        <f>ESHM_NİHAİ!K17/1000000</f>
        <v>0</v>
      </c>
      <c r="L17" s="104">
        <f>ESHM_NİHAİ!L17/1000000</f>
        <v>0</v>
      </c>
      <c r="M17" s="104">
        <f>ESHM_NİHAİ!M17/1000000</f>
        <v>0</v>
      </c>
      <c r="N17" s="104">
        <f>ESHM_NİHAİ!N17/1000000</f>
        <v>0</v>
      </c>
      <c r="O17" s="104">
        <f>ESHM_NİHAİ!O17/1000000</f>
        <v>0</v>
      </c>
      <c r="P17" s="104">
        <f>ESHM_NİHAİ!P17/1000000</f>
        <v>0</v>
      </c>
      <c r="Q17" s="104">
        <f>ESHM_NİHAİ!Q17/1000000</f>
        <v>0</v>
      </c>
      <c r="R17" s="104">
        <f>ESHM_NİHAİ!R17/1000000</f>
        <v>0</v>
      </c>
      <c r="S17" s="104">
        <f>ESHM_NİHAİ!S17/1000000</f>
        <v>0</v>
      </c>
      <c r="T17" s="104">
        <f>ESHM_NİHAİ!T17/1000000</f>
        <v>0</v>
      </c>
      <c r="U17" s="104">
        <f>ESHM_NİHAİ!U17/1000000</f>
        <v>0</v>
      </c>
      <c r="V17" s="104">
        <f>ESHM_NİHAİ!V17/1000000</f>
        <v>0</v>
      </c>
      <c r="W17" s="104">
        <f>ESHM_NİHAİ!W17/1000000</f>
        <v>0</v>
      </c>
      <c r="X17" s="58">
        <f t="shared" si="0"/>
        <v>4.8866594557681484</v>
      </c>
    </row>
    <row r="18" spans="1:24" ht="18.75" x14ac:dyDescent="0.3">
      <c r="A18" s="96" t="s">
        <v>85</v>
      </c>
      <c r="B18" s="104">
        <f>ESHM_NİHAİ!B18/1000000</f>
        <v>1.7642825979682435</v>
      </c>
      <c r="C18" s="104">
        <f>ESHM_NİHAİ!C18/1000000</f>
        <v>7.1951441693485201</v>
      </c>
      <c r="D18" s="104">
        <f>ESHM_NİHAİ!D18/1000000</f>
        <v>3.0964081429380514</v>
      </c>
      <c r="E18" s="104">
        <f>ESHM_NİHAİ!E18/1000000</f>
        <v>3.2948098564219763</v>
      </c>
      <c r="F18" s="104">
        <f>ESHM_NİHAİ!F18/1000000</f>
        <v>43.625708233323209</v>
      </c>
      <c r="G18" s="104">
        <f>ESHM_NİHAİ!G18/1000000</f>
        <v>0</v>
      </c>
      <c r="H18" s="104">
        <f>ESHM_NİHAİ!H18/1000000</f>
        <v>0</v>
      </c>
      <c r="I18" s="104">
        <f>ESHM_NİHAİ!I18/1000000</f>
        <v>0</v>
      </c>
      <c r="J18" s="104">
        <f>ESHM_NİHAİ!J18/1000000</f>
        <v>0</v>
      </c>
      <c r="K18" s="104">
        <f>ESHM_NİHAİ!K18/1000000</f>
        <v>0</v>
      </c>
      <c r="L18" s="104">
        <f>ESHM_NİHAİ!L18/1000000</f>
        <v>0</v>
      </c>
      <c r="M18" s="104">
        <f>ESHM_NİHAİ!M18/1000000</f>
        <v>0</v>
      </c>
      <c r="N18" s="104">
        <f>ESHM_NİHAİ!N18/1000000</f>
        <v>0</v>
      </c>
      <c r="O18" s="104">
        <f>ESHM_NİHAİ!O18/1000000</f>
        <v>0</v>
      </c>
      <c r="P18" s="104">
        <f>ESHM_NİHAİ!P18/1000000</f>
        <v>0</v>
      </c>
      <c r="Q18" s="104">
        <f>ESHM_NİHAİ!Q18/1000000</f>
        <v>0</v>
      </c>
      <c r="R18" s="104">
        <f>ESHM_NİHAİ!R18/1000000</f>
        <v>0</v>
      </c>
      <c r="S18" s="104">
        <f>ESHM_NİHAİ!S18/1000000</f>
        <v>0</v>
      </c>
      <c r="T18" s="104">
        <f>ESHM_NİHAİ!T18/1000000</f>
        <v>0</v>
      </c>
      <c r="U18" s="104">
        <f>ESHM_NİHAİ!U18/1000000</f>
        <v>0</v>
      </c>
      <c r="V18" s="104">
        <f>ESHM_NİHAİ!V18/1000000</f>
        <v>0</v>
      </c>
      <c r="W18" s="104">
        <f>ESHM_NİHAİ!W18/1000000</f>
        <v>0</v>
      </c>
      <c r="X18" s="58">
        <f t="shared" si="0"/>
        <v>58.976353000000003</v>
      </c>
    </row>
    <row r="19" spans="1:24" ht="18.75" x14ac:dyDescent="0.3">
      <c r="A19" s="94" t="s">
        <v>10</v>
      </c>
      <c r="B19" s="104">
        <f>ESHM_NİHAİ!B19/1000000</f>
        <v>0</v>
      </c>
      <c r="C19" s="104">
        <f>ESHM_NİHAİ!C19/1000000</f>
        <v>0</v>
      </c>
      <c r="D19" s="104">
        <f>ESHM_NİHAİ!D19/1000000</f>
        <v>0</v>
      </c>
      <c r="E19" s="104">
        <f>ESHM_NİHAİ!E19/1000000</f>
        <v>0</v>
      </c>
      <c r="F19" s="104">
        <f>ESHM_NİHAİ!F19/1000000</f>
        <v>0</v>
      </c>
      <c r="G19" s="104">
        <f>ESHM_NİHAİ!G19/1000000</f>
        <v>0</v>
      </c>
      <c r="H19" s="104">
        <f>ESHM_NİHAİ!H19/1000000</f>
        <v>0</v>
      </c>
      <c r="I19" s="104">
        <f>ESHM_NİHAİ!I19/1000000</f>
        <v>438.57776851</v>
      </c>
      <c r="J19" s="104">
        <f>ESHM_NİHAİ!J19/1000000</f>
        <v>941.94834050999987</v>
      </c>
      <c r="K19" s="104">
        <f>ESHM_NİHAİ!K19/1000000</f>
        <v>0</v>
      </c>
      <c r="L19" s="104">
        <f>ESHM_NİHAİ!L19/1000000</f>
        <v>0</v>
      </c>
      <c r="M19" s="104">
        <f>ESHM_NİHAİ!M19/1000000</f>
        <v>0</v>
      </c>
      <c r="N19" s="104">
        <f>ESHM_NİHAİ!N19/1000000</f>
        <v>0</v>
      </c>
      <c r="O19" s="104">
        <f>ESHM_NİHAİ!O19/1000000</f>
        <v>0</v>
      </c>
      <c r="P19" s="104">
        <f>ESHM_NİHAİ!P19/1000000</f>
        <v>0</v>
      </c>
      <c r="Q19" s="104">
        <f>ESHM_NİHAİ!Q19/1000000</f>
        <v>0</v>
      </c>
      <c r="R19" s="104">
        <f>ESHM_NİHAİ!R19/1000000</f>
        <v>0</v>
      </c>
      <c r="S19" s="104">
        <f>ESHM_NİHAİ!S19/1000000</f>
        <v>0</v>
      </c>
      <c r="T19" s="104">
        <f>ESHM_NİHAİ!T19/1000000</f>
        <v>0</v>
      </c>
      <c r="U19" s="104">
        <f>ESHM_NİHAİ!U19/1000000</f>
        <v>0</v>
      </c>
      <c r="V19" s="104">
        <f>ESHM_NİHAİ!V19/1000000</f>
        <v>0</v>
      </c>
      <c r="W19" s="104">
        <f>ESHM_NİHAİ!W19/1000000</f>
        <v>0</v>
      </c>
      <c r="X19" s="58">
        <f t="shared" si="0"/>
        <v>1380.5261090199999</v>
      </c>
    </row>
    <row r="20" spans="1:24" ht="18.75" x14ac:dyDescent="0.3">
      <c r="A20" s="95" t="s">
        <v>26</v>
      </c>
      <c r="B20" s="104">
        <f>ESHM_NİHAİ!B20/1000000</f>
        <v>0</v>
      </c>
      <c r="C20" s="104">
        <f>ESHM_NİHAİ!C20/1000000</f>
        <v>0</v>
      </c>
      <c r="D20" s="104">
        <f>ESHM_NİHAİ!D20/1000000</f>
        <v>0</v>
      </c>
      <c r="E20" s="104">
        <f>ESHM_NİHAİ!E20/1000000</f>
        <v>0</v>
      </c>
      <c r="F20" s="104">
        <f>ESHM_NİHAİ!F20/1000000</f>
        <v>0</v>
      </c>
      <c r="G20" s="104">
        <f>ESHM_NİHAİ!G20/1000000</f>
        <v>0</v>
      </c>
      <c r="H20" s="104">
        <f>ESHM_NİHAİ!H20/1000000</f>
        <v>0</v>
      </c>
      <c r="I20" s="104">
        <f>ESHM_NİHAİ!I20/1000000</f>
        <v>0</v>
      </c>
      <c r="J20" s="104">
        <f>ESHM_NİHAİ!J20/1000000</f>
        <v>0</v>
      </c>
      <c r="K20" s="104">
        <f>ESHM_NİHAİ!K20/1000000</f>
        <v>0</v>
      </c>
      <c r="L20" s="104">
        <f>ESHM_NİHAİ!L20/1000000</f>
        <v>3.2905110440252963</v>
      </c>
      <c r="M20" s="104">
        <f>ESHM_NİHAİ!M20/1000000</f>
        <v>0</v>
      </c>
      <c r="N20" s="104">
        <f>ESHM_NİHAİ!N20/1000000</f>
        <v>0.11502724357279971</v>
      </c>
      <c r="O20" s="104">
        <f>ESHM_NİHAİ!O20/1000000</f>
        <v>0</v>
      </c>
      <c r="P20" s="104">
        <f>ESHM_NİHAİ!P20/1000000</f>
        <v>0</v>
      </c>
      <c r="Q20" s="104">
        <f>ESHM_NİHAİ!Q20/1000000</f>
        <v>0</v>
      </c>
      <c r="R20" s="104">
        <f>ESHM_NİHAİ!R20/1000000</f>
        <v>0</v>
      </c>
      <c r="S20" s="104">
        <f>ESHM_NİHAİ!S20/1000000</f>
        <v>0</v>
      </c>
      <c r="T20" s="104">
        <f>ESHM_NİHAİ!T20/1000000</f>
        <v>0</v>
      </c>
      <c r="U20" s="104">
        <f>ESHM_NİHAİ!U20/1000000</f>
        <v>0</v>
      </c>
      <c r="V20" s="104">
        <f>ESHM_NİHAİ!V20/1000000</f>
        <v>0</v>
      </c>
      <c r="W20" s="104">
        <f>ESHM_NİHAİ!W20/1000000</f>
        <v>0</v>
      </c>
      <c r="X20" s="58">
        <f t="shared" si="0"/>
        <v>3.405538287598096</v>
      </c>
    </row>
    <row r="21" spans="1:24" ht="18.75" x14ac:dyDescent="0.3">
      <c r="A21" s="94" t="s">
        <v>11</v>
      </c>
      <c r="B21" s="104">
        <f>ESHM_NİHAİ!B21/1000000</f>
        <v>0</v>
      </c>
      <c r="C21" s="104">
        <f>ESHM_NİHAİ!C21/1000000</f>
        <v>0</v>
      </c>
      <c r="D21" s="104">
        <f>ESHM_NİHAİ!D21/1000000</f>
        <v>0</v>
      </c>
      <c r="E21" s="104">
        <f>ESHM_NİHAİ!E21/1000000</f>
        <v>0</v>
      </c>
      <c r="F21" s="104">
        <f>ESHM_NİHAİ!F21/1000000</f>
        <v>0</v>
      </c>
      <c r="G21" s="104">
        <f>ESHM_NİHAİ!G21/1000000</f>
        <v>0</v>
      </c>
      <c r="H21" s="104">
        <f>ESHM_NİHAİ!H21/1000000</f>
        <v>0</v>
      </c>
      <c r="I21" s="104">
        <f>ESHM_NİHAİ!I21/1000000</f>
        <v>0</v>
      </c>
      <c r="J21" s="104">
        <f>ESHM_NİHAİ!J21/1000000</f>
        <v>0</v>
      </c>
      <c r="K21" s="104">
        <f>ESHM_NİHAİ!K21/1000000</f>
        <v>0</v>
      </c>
      <c r="L21" s="104">
        <f>ESHM_NİHAİ!L21/1000000</f>
        <v>0</v>
      </c>
      <c r="M21" s="104">
        <f>ESHM_NİHAİ!M21/1000000</f>
        <v>0</v>
      </c>
      <c r="N21" s="104">
        <f>ESHM_NİHAİ!N21/1000000</f>
        <v>0</v>
      </c>
      <c r="O21" s="104">
        <f>ESHM_NİHAİ!O21/1000000</f>
        <v>96.875539114099993</v>
      </c>
      <c r="P21" s="104">
        <f>ESHM_NİHAİ!P21/1000000</f>
        <v>125.28299341189569</v>
      </c>
      <c r="Q21" s="104">
        <f>ESHM_NİHAİ!Q21/1000000</f>
        <v>4.8866594557681484</v>
      </c>
      <c r="R21" s="104">
        <f>ESHM_NİHAİ!R21/1000000</f>
        <v>58.976353000000003</v>
      </c>
      <c r="S21" s="104">
        <f>ESHM_NİHAİ!S21/1000000</f>
        <v>0</v>
      </c>
      <c r="T21" s="104">
        <f>ESHM_NİHAİ!T21/1000000</f>
        <v>0</v>
      </c>
      <c r="U21" s="104">
        <f>ESHM_NİHAİ!U21/1000000</f>
        <v>0</v>
      </c>
      <c r="V21" s="104">
        <f>ESHM_NİHAİ!V21/1000000</f>
        <v>0</v>
      </c>
      <c r="W21" s="104">
        <f>ESHM_NİHAİ!W21/1000000</f>
        <v>0</v>
      </c>
      <c r="X21" s="58">
        <f t="shared" si="0"/>
        <v>286.02154498176384</v>
      </c>
    </row>
    <row r="22" spans="1:24" ht="18.75" x14ac:dyDescent="0.3">
      <c r="A22" s="94" t="s">
        <v>15</v>
      </c>
      <c r="B22" s="104">
        <f>ESHM_NİHAİ!B22/1000000</f>
        <v>0</v>
      </c>
      <c r="C22" s="104">
        <f>ESHM_NİHAİ!C22/1000000</f>
        <v>0</v>
      </c>
      <c r="D22" s="104">
        <f>ESHM_NİHAİ!D22/1000000</f>
        <v>0</v>
      </c>
      <c r="E22" s="104">
        <f>ESHM_NİHAİ!E22/1000000</f>
        <v>0</v>
      </c>
      <c r="F22" s="104">
        <f>ESHM_NİHAİ!F22/1000000</f>
        <v>0</v>
      </c>
      <c r="G22" s="104">
        <f>ESHM_NİHAİ!G22/1000000</f>
        <v>0</v>
      </c>
      <c r="H22" s="104">
        <f>ESHM_NİHAİ!H22/1000000</f>
        <v>0</v>
      </c>
      <c r="I22" s="104">
        <f>ESHM_NİHAİ!I22/1000000</f>
        <v>0</v>
      </c>
      <c r="J22" s="104">
        <f>ESHM_NİHAİ!J22/1000000</f>
        <v>0</v>
      </c>
      <c r="K22" s="104">
        <f>ESHM_NİHAİ!K22/1000000</f>
        <v>0</v>
      </c>
      <c r="L22" s="104">
        <f>ESHM_NİHAİ!L22/1000000</f>
        <v>0</v>
      </c>
      <c r="M22" s="104">
        <f>ESHM_NİHAİ!M22/1000000</f>
        <v>0</v>
      </c>
      <c r="N22" s="104">
        <f>ESHM_NİHAİ!N22/1000000</f>
        <v>0</v>
      </c>
      <c r="O22" s="104">
        <f>ESHM_NİHAİ!O22/1000000</f>
        <v>0</v>
      </c>
      <c r="P22" s="104">
        <f>ESHM_NİHAİ!P22/1000000</f>
        <v>0</v>
      </c>
      <c r="Q22" s="104">
        <f>ESHM_NİHAİ!Q22/1000000</f>
        <v>0</v>
      </c>
      <c r="R22" s="104">
        <f>ESHM_NİHAİ!R22/1000000</f>
        <v>0</v>
      </c>
      <c r="S22" s="104">
        <f>ESHM_NİHAİ!S22/1000000</f>
        <v>304.58252562123539</v>
      </c>
      <c r="T22" s="104">
        <f>ESHM_NİHAİ!T22/1000000</f>
        <v>0</v>
      </c>
      <c r="U22" s="104">
        <f>ESHM_NİHAİ!U22/1000000</f>
        <v>62.619842498613806</v>
      </c>
      <c r="V22" s="104">
        <f>ESHM_NİHAİ!V22/1000000</f>
        <v>0</v>
      </c>
      <c r="W22" s="104">
        <f>ESHM_NİHAİ!W22/1000000</f>
        <v>77.079975749556723</v>
      </c>
      <c r="X22" s="58">
        <f t="shared" si="0"/>
        <v>444.28234386940596</v>
      </c>
    </row>
    <row r="23" spans="1:24" ht="18.75" x14ac:dyDescent="0.3">
      <c r="A23" s="94" t="s">
        <v>16</v>
      </c>
      <c r="B23" s="104">
        <f>ESHM_NİHAİ!B23/1000000</f>
        <v>11.642609864960409</v>
      </c>
      <c r="C23" s="104">
        <f>ESHM_NİHAİ!C23/1000000</f>
        <v>47.481200904174699</v>
      </c>
      <c r="D23" s="104">
        <f>ESHM_NİHAİ!D23/1000000</f>
        <v>20.43338863764227</v>
      </c>
      <c r="E23" s="104">
        <f>ESHM_NİHAİ!E23/1000000</f>
        <v>21.742653802584162</v>
      </c>
      <c r="F23" s="104">
        <f>ESHM_NİHAİ!F23/1000000</f>
        <v>287.88874391670197</v>
      </c>
      <c r="G23" s="104">
        <f>ESHM_NİHAİ!G23/1000000</f>
        <v>23.371657736040163</v>
      </c>
      <c r="H23" s="104">
        <f>ESHM_NİHAİ!H23/1000000</f>
        <v>0</v>
      </c>
      <c r="I23" s="104">
        <f>ESHM_NİHAİ!I23/1000000</f>
        <v>0</v>
      </c>
      <c r="J23" s="104">
        <f>ESHM_NİHAİ!J23/1000000</f>
        <v>0</v>
      </c>
      <c r="K23" s="104">
        <f>ESHM_NİHAİ!K23/1000000</f>
        <v>27.381401982663807</v>
      </c>
      <c r="L23" s="104">
        <f>ESHM_NİHAİ!L23/1000000</f>
        <v>0</v>
      </c>
      <c r="M23" s="104">
        <f>ESHM_NİHAİ!M23/1000000</f>
        <v>8.3833064271610329</v>
      </c>
      <c r="N23" s="104">
        <f>ESHM_NİHAİ!N23/1000000</f>
        <v>0</v>
      </c>
      <c r="O23" s="104">
        <f>ESHM_NİHAİ!O23/1000000</f>
        <v>0</v>
      </c>
      <c r="P23" s="104">
        <f>ESHM_NİHAİ!P23/1000000</f>
        <v>0</v>
      </c>
      <c r="Q23" s="104">
        <f>ESHM_NİHAİ!Q23/1000000</f>
        <v>0</v>
      </c>
      <c r="R23" s="104">
        <f>ESHM_NİHAİ!R23/1000000</f>
        <v>0</v>
      </c>
      <c r="S23" s="104">
        <f>ESHM_NİHAİ!S23/1000000</f>
        <v>0</v>
      </c>
      <c r="T23" s="104">
        <f>ESHM_NİHAİ!T23/1000000</f>
        <v>0</v>
      </c>
      <c r="U23" s="104">
        <f>ESHM_NİHAİ!U23/1000000</f>
        <v>0</v>
      </c>
      <c r="V23" s="104">
        <f>ESHM_NİHAİ!V23/1000000</f>
        <v>0</v>
      </c>
      <c r="W23" s="104">
        <f>ESHM_NİHAİ!W23/1000000</f>
        <v>0</v>
      </c>
      <c r="X23" s="58">
        <f t="shared" si="0"/>
        <v>448.32496327192848</v>
      </c>
    </row>
    <row r="24" spans="1:24" ht="18.75" x14ac:dyDescent="0.3">
      <c r="A24" s="95" t="s">
        <v>14</v>
      </c>
      <c r="B24" s="58">
        <f>SUM(B2:B23)</f>
        <v>197.10341555426413</v>
      </c>
      <c r="C24" s="58">
        <f t="shared" ref="C24:W24" si="1">SUM(C2:C23)</f>
        <v>1184.7351041791276</v>
      </c>
      <c r="D24" s="58">
        <f t="shared" si="1"/>
        <v>273.18344401903124</v>
      </c>
      <c r="E24" s="58">
        <f t="shared" si="1"/>
        <v>317.10917982345211</v>
      </c>
      <c r="F24" s="58">
        <f t="shared" si="1"/>
        <v>1152.1683144610647</v>
      </c>
      <c r="G24" s="58">
        <f t="shared" si="1"/>
        <v>117.11187315205929</v>
      </c>
      <c r="H24" s="58">
        <f t="shared" si="1"/>
        <v>38.816802186040036</v>
      </c>
      <c r="I24" s="58">
        <f t="shared" si="1"/>
        <v>438.57776851</v>
      </c>
      <c r="J24" s="58">
        <f t="shared" si="1"/>
        <v>941.94834050999987</v>
      </c>
      <c r="K24" s="58">
        <f>SUM(K2:K23)</f>
        <v>27.381401982663807</v>
      </c>
      <c r="L24" s="58">
        <f t="shared" si="1"/>
        <v>3.2905110440252963</v>
      </c>
      <c r="M24" s="58">
        <f t="shared" si="1"/>
        <v>8.3833064271610329</v>
      </c>
      <c r="N24" s="58">
        <f t="shared" si="1"/>
        <v>0.11502724357279971</v>
      </c>
      <c r="O24" s="58">
        <f t="shared" si="1"/>
        <v>96.875539114099993</v>
      </c>
      <c r="P24" s="58">
        <f t="shared" si="1"/>
        <v>125.28299341189569</v>
      </c>
      <c r="Q24" s="58">
        <f t="shared" si="1"/>
        <v>4.8866594557681484</v>
      </c>
      <c r="R24" s="58">
        <f t="shared" si="1"/>
        <v>58.976353000000003</v>
      </c>
      <c r="S24" s="58">
        <f t="shared" si="1"/>
        <v>1380.5261090199999</v>
      </c>
      <c r="T24" s="58">
        <f t="shared" si="1"/>
        <v>3.405538287598096</v>
      </c>
      <c r="U24" s="58">
        <f t="shared" si="1"/>
        <v>286.02154498176378</v>
      </c>
      <c r="V24" s="58">
        <f t="shared" si="1"/>
        <v>444.28234386940619</v>
      </c>
      <c r="W24" s="58">
        <f t="shared" si="1"/>
        <v>448.3249632719286</v>
      </c>
      <c r="X24" s="55"/>
    </row>
    <row r="26" spans="1:24" ht="18.75" x14ac:dyDescent="0.3">
      <c r="A26" s="143" t="s">
        <v>88</v>
      </c>
      <c r="B26" s="143"/>
      <c r="C26" s="143"/>
      <c r="D26" s="143"/>
      <c r="E26" s="143"/>
    </row>
  </sheetData>
  <mergeCells count="1">
    <mergeCell ref="A26:E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CD58B-62C3-4665-84B9-1237134FB9BC}">
  <dimension ref="A1:W25"/>
  <sheetViews>
    <sheetView zoomScale="70" zoomScaleNormal="70" workbookViewId="0">
      <selection sqref="A1:XFD1048576"/>
    </sheetView>
  </sheetViews>
  <sheetFormatPr defaultRowHeight="15" x14ac:dyDescent="0.25"/>
  <cols>
    <col min="1" max="1" width="22" bestFit="1" customWidth="1"/>
    <col min="2" max="2" width="18.28515625" bestFit="1" customWidth="1"/>
    <col min="3" max="3" width="20.140625" bestFit="1" customWidth="1"/>
    <col min="4" max="5" width="18.28515625" bestFit="1" customWidth="1"/>
    <col min="6" max="6" width="20.140625" bestFit="1" customWidth="1"/>
    <col min="7" max="8" width="16.7109375" customWidth="1"/>
    <col min="9" max="10" width="18.28515625" bestFit="1" customWidth="1"/>
    <col min="11" max="15" width="16.7109375" customWidth="1"/>
    <col min="16" max="16" width="20.140625" bestFit="1" customWidth="1"/>
    <col min="17" max="17" width="16.7109375" customWidth="1"/>
    <col min="18" max="18" width="20.140625" bestFit="1" customWidth="1"/>
    <col min="19" max="19" width="16.7109375" customWidth="1"/>
    <col min="20" max="21" width="18.28515625" bestFit="1" customWidth="1"/>
    <col min="22" max="22" width="20.7109375" bestFit="1" customWidth="1"/>
    <col min="23" max="23" width="20.1406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3" t="s">
        <v>0</v>
      </c>
      <c r="B2" s="4">
        <v>34803433.224989124</v>
      </c>
      <c r="C2" s="4">
        <v>7117915.6264392734</v>
      </c>
      <c r="D2" s="4">
        <v>36644.609712554397</v>
      </c>
      <c r="E2" s="4">
        <v>176368.5618122062</v>
      </c>
      <c r="F2" s="4">
        <v>48873763.312576443</v>
      </c>
      <c r="G2" s="11">
        <v>0</v>
      </c>
      <c r="H2" s="11">
        <v>0</v>
      </c>
      <c r="I2" s="4">
        <v>0</v>
      </c>
      <c r="J2" s="4">
        <v>0</v>
      </c>
      <c r="K2" s="11">
        <v>0</v>
      </c>
      <c r="L2" s="11">
        <v>0</v>
      </c>
      <c r="M2" s="11">
        <v>0</v>
      </c>
      <c r="N2" s="11">
        <v>0</v>
      </c>
      <c r="O2" s="4">
        <v>0</v>
      </c>
      <c r="P2" s="4">
        <v>0</v>
      </c>
      <c r="Q2" s="4">
        <v>0</v>
      </c>
      <c r="R2" s="4">
        <v>76424307.980318904</v>
      </c>
      <c r="S2" s="12">
        <v>0</v>
      </c>
      <c r="T2" s="4">
        <v>0</v>
      </c>
      <c r="U2" s="4">
        <v>14870055.893344119</v>
      </c>
      <c r="V2" s="4">
        <v>14578656.598722316</v>
      </c>
      <c r="W2" s="13">
        <f>SUM(B2:V2)</f>
        <v>196881145.80791494</v>
      </c>
    </row>
    <row r="3" spans="1:23" ht="15.75" x14ac:dyDescent="0.25">
      <c r="A3" s="3" t="s">
        <v>1</v>
      </c>
      <c r="B3" s="4">
        <v>8201500.3547854424</v>
      </c>
      <c r="C3" s="4">
        <v>207072102.20581359</v>
      </c>
      <c r="D3" s="4">
        <v>29730691.6149402</v>
      </c>
      <c r="E3" s="4">
        <v>30099006.094070911</v>
      </c>
      <c r="F3" s="4">
        <v>111843618.3841894</v>
      </c>
      <c r="G3" s="11">
        <v>0</v>
      </c>
      <c r="H3" s="11">
        <v>0</v>
      </c>
      <c r="I3" s="4">
        <v>0</v>
      </c>
      <c r="J3" s="4">
        <v>0</v>
      </c>
      <c r="K3" s="11">
        <v>0</v>
      </c>
      <c r="L3" s="11">
        <v>0</v>
      </c>
      <c r="M3" s="11">
        <v>0</v>
      </c>
      <c r="N3" s="11">
        <v>0</v>
      </c>
      <c r="O3" s="4">
        <v>0</v>
      </c>
      <c r="P3" s="4">
        <v>0</v>
      </c>
      <c r="Q3" s="4">
        <v>0</v>
      </c>
      <c r="R3" s="4">
        <v>491939337.84275997</v>
      </c>
      <c r="S3" s="12">
        <v>0</v>
      </c>
      <c r="T3" s="4">
        <v>213804174.55210191</v>
      </c>
      <c r="U3" s="4">
        <v>48837759.114291877</v>
      </c>
      <c r="V3" s="4">
        <v>42646630.533562779</v>
      </c>
      <c r="W3" s="13">
        <f t="shared" ref="W3:W22" si="0">SUM(B3:V3)</f>
        <v>1184174820.696516</v>
      </c>
    </row>
    <row r="4" spans="1:23" ht="15.75" x14ac:dyDescent="0.25">
      <c r="A4" s="3" t="s">
        <v>2</v>
      </c>
      <c r="B4" s="4">
        <v>3297945.7937462959</v>
      </c>
      <c r="C4" s="4">
        <v>34603795.919044763</v>
      </c>
      <c r="D4" s="4">
        <v>52433865.155155607</v>
      </c>
      <c r="E4" s="4">
        <v>6885159.0603461554</v>
      </c>
      <c r="F4" s="4">
        <v>34968080.284736931</v>
      </c>
      <c r="G4" s="11">
        <v>0</v>
      </c>
      <c r="H4" s="11">
        <v>0</v>
      </c>
      <c r="I4" s="4">
        <v>0</v>
      </c>
      <c r="J4" s="4">
        <v>0</v>
      </c>
      <c r="K4" s="11">
        <v>0</v>
      </c>
      <c r="L4" s="11">
        <v>0</v>
      </c>
      <c r="M4" s="11">
        <v>0</v>
      </c>
      <c r="N4" s="11">
        <v>0</v>
      </c>
      <c r="O4" s="4">
        <v>0</v>
      </c>
      <c r="P4" s="4">
        <v>0</v>
      </c>
      <c r="Q4" s="4">
        <v>0</v>
      </c>
      <c r="R4" s="4">
        <v>95466398.340749875</v>
      </c>
      <c r="S4" s="12">
        <v>0</v>
      </c>
      <c r="T4" s="4">
        <v>564443.77217790124</v>
      </c>
      <c r="U4" s="4">
        <v>6571278.0932340967</v>
      </c>
      <c r="V4" s="4">
        <v>38247633.083693638</v>
      </c>
      <c r="W4" s="13">
        <f t="shared" si="0"/>
        <v>273038599.50288522</v>
      </c>
    </row>
    <row r="5" spans="1:23" ht="15.75" x14ac:dyDescent="0.25">
      <c r="A5" s="3" t="s">
        <v>3</v>
      </c>
      <c r="B5" s="4">
        <v>541287.92426468537</v>
      </c>
      <c r="C5" s="4">
        <v>18722734.87567858</v>
      </c>
      <c r="D5" s="4">
        <v>976376.33781984111</v>
      </c>
      <c r="E5" s="4">
        <v>48410369.321627706</v>
      </c>
      <c r="F5" s="4">
        <v>6156261.8527646083</v>
      </c>
      <c r="G5" s="11">
        <v>0</v>
      </c>
      <c r="H5" s="11">
        <v>0</v>
      </c>
      <c r="I5" s="4">
        <v>0</v>
      </c>
      <c r="J5" s="4">
        <v>0</v>
      </c>
      <c r="K5" s="11">
        <v>0</v>
      </c>
      <c r="L5" s="11">
        <v>0</v>
      </c>
      <c r="M5" s="11">
        <v>0</v>
      </c>
      <c r="N5" s="11">
        <v>0</v>
      </c>
      <c r="O5" s="4">
        <v>0</v>
      </c>
      <c r="P5" s="4">
        <v>0</v>
      </c>
      <c r="Q5" s="4">
        <v>0</v>
      </c>
      <c r="R5" s="4">
        <v>4968979.8515232988</v>
      </c>
      <c r="S5" s="12">
        <v>0</v>
      </c>
      <c r="T5" s="4">
        <v>61846.598065966828</v>
      </c>
      <c r="U5" s="4">
        <v>232123175.81903091</v>
      </c>
      <c r="V5" s="4">
        <v>4317285.3515738435</v>
      </c>
      <c r="W5" s="13">
        <f t="shared" si="0"/>
        <v>316278317.93234944</v>
      </c>
    </row>
    <row r="6" spans="1:23" ht="15.75" x14ac:dyDescent="0.25">
      <c r="A6" s="3" t="s">
        <v>4</v>
      </c>
      <c r="B6" s="4">
        <v>17224521.626538839</v>
      </c>
      <c r="C6" s="4">
        <v>103495528.0794943</v>
      </c>
      <c r="D6" s="4">
        <v>37853348.696982972</v>
      </c>
      <c r="E6" s="4">
        <v>84765056.805271566</v>
      </c>
      <c r="F6" s="4">
        <v>330536141.2050463</v>
      </c>
      <c r="G6" s="11">
        <v>0</v>
      </c>
      <c r="H6" s="11">
        <v>0</v>
      </c>
      <c r="I6" s="4">
        <v>0</v>
      </c>
      <c r="J6" s="4">
        <v>0</v>
      </c>
      <c r="K6" s="11">
        <v>0</v>
      </c>
      <c r="L6" s="11">
        <v>0</v>
      </c>
      <c r="M6" s="11">
        <v>0</v>
      </c>
      <c r="N6" s="11">
        <v>0</v>
      </c>
      <c r="O6" s="4">
        <v>0</v>
      </c>
      <c r="P6" s="4">
        <v>0</v>
      </c>
      <c r="Q6" s="4">
        <v>0</v>
      </c>
      <c r="R6" s="4">
        <v>310269020.26931262</v>
      </c>
      <c r="S6" s="12">
        <v>0</v>
      </c>
      <c r="T6" s="4">
        <v>8971237.560804246</v>
      </c>
      <c r="U6" s="4">
        <v>141880074.94950521</v>
      </c>
      <c r="V6" s="4">
        <v>271454781.95481926</v>
      </c>
      <c r="W6" s="13">
        <f t="shared" si="0"/>
        <v>1306449711.1477754</v>
      </c>
    </row>
    <row r="7" spans="1:23" ht="15.75" x14ac:dyDescent="0.25">
      <c r="A7" s="14" t="s">
        <v>20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2">
        <v>0</v>
      </c>
      <c r="T7" s="11">
        <v>0</v>
      </c>
      <c r="U7" s="11">
        <v>0</v>
      </c>
      <c r="V7" s="11">
        <v>0</v>
      </c>
      <c r="W7" s="11">
        <f t="shared" si="0"/>
        <v>0</v>
      </c>
    </row>
    <row r="8" spans="1:23" ht="15.75" x14ac:dyDescent="0.25">
      <c r="A8" s="14" t="s">
        <v>21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2">
        <v>0</v>
      </c>
      <c r="T8" s="11">
        <v>0</v>
      </c>
      <c r="U8" s="11">
        <v>0</v>
      </c>
      <c r="V8" s="11">
        <v>0</v>
      </c>
      <c r="W8" s="11">
        <f t="shared" si="0"/>
        <v>0</v>
      </c>
    </row>
    <row r="9" spans="1:23" ht="15.75" x14ac:dyDescent="0.25">
      <c r="A9" s="3" t="s">
        <v>5</v>
      </c>
      <c r="B9" s="4">
        <v>4492784.05</v>
      </c>
      <c r="C9" s="4">
        <v>284377503.20999998</v>
      </c>
      <c r="D9" s="4">
        <v>23172056.170000002</v>
      </c>
      <c r="E9" s="4">
        <v>30121344.440000001</v>
      </c>
      <c r="F9" s="4">
        <v>96414080.640000001</v>
      </c>
      <c r="G9" s="11">
        <v>0</v>
      </c>
      <c r="H9" s="11">
        <v>0</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3" t="s">
        <v>6</v>
      </c>
      <c r="B10" s="4">
        <v>120262357.98999999</v>
      </c>
      <c r="C10" s="4">
        <v>441597976.37</v>
      </c>
      <c r="D10" s="4">
        <v>104435654.17</v>
      </c>
      <c r="E10" s="4">
        <v>86072244.349999994</v>
      </c>
      <c r="F10" s="4">
        <v>189580107.63</v>
      </c>
      <c r="G10" s="11">
        <v>0</v>
      </c>
      <c r="H10" s="11">
        <v>0</v>
      </c>
      <c r="I10" s="4">
        <v>0</v>
      </c>
      <c r="J10" s="4">
        <v>0</v>
      </c>
      <c r="K10" s="11">
        <v>0</v>
      </c>
      <c r="L10" s="11">
        <v>0</v>
      </c>
      <c r="M10" s="11">
        <v>0</v>
      </c>
      <c r="N10" s="11">
        <v>0</v>
      </c>
      <c r="O10" s="4">
        <v>0</v>
      </c>
      <c r="P10" s="4">
        <v>0</v>
      </c>
      <c r="Q10" s="4">
        <v>0</v>
      </c>
      <c r="R10" s="4">
        <v>0</v>
      </c>
      <c r="S10" s="12">
        <v>0</v>
      </c>
      <c r="T10" s="4">
        <v>0</v>
      </c>
      <c r="U10" s="4">
        <v>0</v>
      </c>
      <c r="V10" s="4">
        <v>0</v>
      </c>
      <c r="W10" s="13">
        <f t="shared" si="0"/>
        <v>941948340.50999999</v>
      </c>
    </row>
    <row r="11" spans="1:23" ht="15.75" x14ac:dyDescent="0.25">
      <c r="A11" s="15" t="s">
        <v>22</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0</v>
      </c>
    </row>
    <row r="12" spans="1:23" ht="15.75" x14ac:dyDescent="0.25">
      <c r="A12" s="15" t="s">
        <v>23</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0</v>
      </c>
    </row>
    <row r="13" spans="1:23" ht="15.75" x14ac:dyDescent="0.25">
      <c r="A13" s="15" t="s">
        <v>24</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2">
        <v>0</v>
      </c>
      <c r="T13" s="11">
        <v>0</v>
      </c>
      <c r="U13" s="11">
        <v>0</v>
      </c>
      <c r="V13" s="11">
        <v>0</v>
      </c>
      <c r="W13" s="11">
        <f t="shared" si="0"/>
        <v>0</v>
      </c>
    </row>
    <row r="14" spans="1:23" ht="15.75" x14ac:dyDescent="0.25">
      <c r="A14" s="15" t="s">
        <v>25</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2">
        <v>0</v>
      </c>
      <c r="T14" s="11">
        <v>0</v>
      </c>
      <c r="U14" s="11">
        <v>0</v>
      </c>
      <c r="V14" s="11">
        <v>0</v>
      </c>
      <c r="W14" s="11">
        <f t="shared" si="0"/>
        <v>0</v>
      </c>
    </row>
    <row r="15" spans="1:23" ht="15.75" x14ac:dyDescent="0.25">
      <c r="A15" s="3"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5.75" x14ac:dyDescent="0.25">
      <c r="A16" s="3" t="s">
        <v>8</v>
      </c>
      <c r="B16" s="4">
        <v>-523045.66890559369</v>
      </c>
      <c r="C16" s="4">
        <v>34578180.423213392</v>
      </c>
      <c r="D16" s="4">
        <v>3844076.412641</v>
      </c>
      <c r="E16" s="4">
        <v>6766562.2331546852</v>
      </c>
      <c r="F16" s="4">
        <v>139593573.01179221</v>
      </c>
      <c r="G16" s="11">
        <v>0</v>
      </c>
      <c r="H16" s="11">
        <v>0</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2" t="s">
        <v>9</v>
      </c>
      <c r="B17" s="4">
        <v>-3062249.3524642577</v>
      </c>
      <c r="C17" s="4">
        <v>5127883.0826573949</v>
      </c>
      <c r="D17" s="4">
        <v>122497.69799074414</v>
      </c>
      <c r="E17" s="4">
        <v>1239553.2634820174</v>
      </c>
      <c r="F17" s="4">
        <v>1458974.7641022492</v>
      </c>
      <c r="G17" s="11">
        <v>0</v>
      </c>
      <c r="H17" s="11">
        <v>0</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3" t="s">
        <v>10</v>
      </c>
      <c r="B18" s="4">
        <v>0</v>
      </c>
      <c r="C18" s="4">
        <v>0</v>
      </c>
      <c r="D18" s="4">
        <v>0</v>
      </c>
      <c r="E18" s="4">
        <v>0</v>
      </c>
      <c r="F18" s="4">
        <v>0</v>
      </c>
      <c r="G18" s="11">
        <v>0</v>
      </c>
      <c r="H18" s="11">
        <v>0</v>
      </c>
      <c r="I18" s="4">
        <f>SUM(B9:H9)</f>
        <v>438577768.50999999</v>
      </c>
      <c r="J18" s="4">
        <f>SUM(B10:H10)</f>
        <v>941948340.50999999</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15" t="s">
        <v>26</v>
      </c>
      <c r="B19" s="11">
        <v>0</v>
      </c>
      <c r="C19" s="11">
        <v>0</v>
      </c>
      <c r="D19" s="11">
        <v>0</v>
      </c>
      <c r="E19" s="11">
        <v>0</v>
      </c>
      <c r="F19" s="11">
        <v>0</v>
      </c>
      <c r="G19" s="11">
        <v>0</v>
      </c>
      <c r="H19" s="11">
        <v>0</v>
      </c>
      <c r="I19" s="11">
        <v>0</v>
      </c>
      <c r="J19" s="11">
        <v>0</v>
      </c>
      <c r="K19" s="11">
        <v>0</v>
      </c>
      <c r="L19" s="11">
        <f>G12</f>
        <v>0</v>
      </c>
      <c r="M19" s="11">
        <v>0</v>
      </c>
      <c r="N19" s="11">
        <f>H14</f>
        <v>0</v>
      </c>
      <c r="O19" s="11">
        <v>0</v>
      </c>
      <c r="P19" s="11">
        <v>0</v>
      </c>
      <c r="Q19" s="11">
        <v>0</v>
      </c>
      <c r="R19" s="11">
        <v>0</v>
      </c>
      <c r="S19" s="12">
        <v>0</v>
      </c>
      <c r="T19" s="11">
        <v>0</v>
      </c>
      <c r="U19" s="11">
        <v>0</v>
      </c>
      <c r="V19" s="11">
        <v>0</v>
      </c>
      <c r="W19" s="11">
        <f t="shared" si="0"/>
        <v>0</v>
      </c>
    </row>
    <row r="20" spans="1:23" ht="15.75" x14ac:dyDescent="0.25">
      <c r="A20" s="3"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3"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5.75" x14ac:dyDescent="0.25">
      <c r="A22" s="3" t="s">
        <v>16</v>
      </c>
      <c r="B22" s="4">
        <v>11642609.86496041</v>
      </c>
      <c r="C22" s="4">
        <v>47481200.9041747</v>
      </c>
      <c r="D22" s="4">
        <v>20433388.637642272</v>
      </c>
      <c r="E22" s="4">
        <v>21742653.80258416</v>
      </c>
      <c r="F22" s="4">
        <v>347025110.062567</v>
      </c>
      <c r="G22" s="11">
        <v>0</v>
      </c>
      <c r="H22" s="11">
        <v>0</v>
      </c>
      <c r="I22" s="4">
        <v>0</v>
      </c>
      <c r="J22" s="4">
        <v>0</v>
      </c>
      <c r="K22" s="11">
        <f>G11</f>
        <v>0</v>
      </c>
      <c r="L22" s="11">
        <v>0</v>
      </c>
      <c r="M22" s="11">
        <f>H13</f>
        <v>0</v>
      </c>
      <c r="N22" s="11">
        <v>0</v>
      </c>
      <c r="O22" s="4">
        <v>0</v>
      </c>
      <c r="P22" s="4">
        <v>0</v>
      </c>
      <c r="Q22" s="4">
        <v>0</v>
      </c>
      <c r="R22" s="4">
        <v>0</v>
      </c>
      <c r="S22" s="12">
        <v>0</v>
      </c>
      <c r="T22" s="4">
        <v>0</v>
      </c>
      <c r="U22" s="4">
        <v>0</v>
      </c>
      <c r="V22" s="4">
        <v>0</v>
      </c>
      <c r="W22" s="13">
        <f t="shared" si="0"/>
        <v>448324963.27192855</v>
      </c>
    </row>
    <row r="23" spans="1:23" ht="15.75" x14ac:dyDescent="0.25">
      <c r="A23" s="17" t="s">
        <v>14</v>
      </c>
      <c r="B23" s="13">
        <f>SUM(B2:B22)</f>
        <v>196881145.80791491</v>
      </c>
      <c r="C23" s="13">
        <f t="shared" ref="C23:V23" si="1">SUM(C2:C22)</f>
        <v>1184174820.696516</v>
      </c>
      <c r="D23" s="13">
        <f t="shared" si="1"/>
        <v>273038599.50288522</v>
      </c>
      <c r="E23" s="13">
        <f t="shared" si="1"/>
        <v>316278317.93234944</v>
      </c>
      <c r="F23" s="13">
        <f t="shared" si="1"/>
        <v>1306449711.1477752</v>
      </c>
      <c r="G23" s="11">
        <f t="shared" si="1"/>
        <v>0</v>
      </c>
      <c r="H23" s="11">
        <f t="shared" si="1"/>
        <v>0</v>
      </c>
      <c r="I23" s="13">
        <f t="shared" si="1"/>
        <v>438577768.50999999</v>
      </c>
      <c r="J23" s="13">
        <f t="shared" si="1"/>
        <v>941948340.50999999</v>
      </c>
      <c r="K23" s="11">
        <f>SUM(K2:K22)</f>
        <v>0</v>
      </c>
      <c r="L23" s="11">
        <f t="shared" si="1"/>
        <v>0</v>
      </c>
      <c r="M23" s="11">
        <f t="shared" si="1"/>
        <v>0</v>
      </c>
      <c r="N23" s="11">
        <f t="shared" si="1"/>
        <v>0</v>
      </c>
      <c r="O23" s="13">
        <f t="shared" si="1"/>
        <v>96875539.114099994</v>
      </c>
      <c r="P23" s="13">
        <f t="shared" si="1"/>
        <v>184259346.41189569</v>
      </c>
      <c r="Q23" s="13">
        <f t="shared" si="1"/>
        <v>4886659.4557681484</v>
      </c>
      <c r="R23" s="13">
        <f t="shared" si="1"/>
        <v>1380526109.02</v>
      </c>
      <c r="S23" s="11">
        <f t="shared" si="1"/>
        <v>0</v>
      </c>
      <c r="T23" s="13">
        <f t="shared" si="1"/>
        <v>286021544.98176384</v>
      </c>
      <c r="U23" s="13">
        <f t="shared" si="1"/>
        <v>444282343.86940622</v>
      </c>
      <c r="V23" s="13">
        <f t="shared" si="1"/>
        <v>448324963.27192855</v>
      </c>
      <c r="W23" s="4"/>
    </row>
    <row r="24" spans="1:23" ht="15.75" x14ac:dyDescent="0.25">
      <c r="A24" s="3" t="s">
        <v>17</v>
      </c>
      <c r="B24" s="8">
        <f>W2</f>
        <v>196881145.80791494</v>
      </c>
      <c r="C24" s="8">
        <f>W3</f>
        <v>1184174820.696516</v>
      </c>
      <c r="D24" s="8">
        <f>W4</f>
        <v>273038599.50288522</v>
      </c>
      <c r="E24" s="8">
        <f>W5</f>
        <v>316278317.93234944</v>
      </c>
      <c r="F24" s="8">
        <f>W6</f>
        <v>1306449711.1477754</v>
      </c>
      <c r="G24" s="18">
        <f>W7</f>
        <v>0</v>
      </c>
      <c r="H24" s="18">
        <f>W8</f>
        <v>0</v>
      </c>
      <c r="I24" s="8">
        <f>W9</f>
        <v>438577768.50999999</v>
      </c>
      <c r="J24" s="8">
        <f>W10</f>
        <v>941948340.50999999</v>
      </c>
      <c r="K24" s="18">
        <f>W11</f>
        <v>0</v>
      </c>
      <c r="L24" s="18">
        <f>W12</f>
        <v>0</v>
      </c>
      <c r="M24" s="18">
        <f>W13</f>
        <v>0</v>
      </c>
      <c r="N24" s="18">
        <f>W14</f>
        <v>0</v>
      </c>
      <c r="O24" s="8">
        <f>W15</f>
        <v>96875539.114099994</v>
      </c>
      <c r="P24" s="8">
        <f>W16</f>
        <v>184259346.41189569</v>
      </c>
      <c r="Q24" s="8">
        <f>W17</f>
        <v>4886659.4557681484</v>
      </c>
      <c r="R24" s="8">
        <f>W18</f>
        <v>1380526109.02</v>
      </c>
      <c r="S24" s="19">
        <f>W19</f>
        <v>0</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0</v>
      </c>
      <c r="G25" s="20">
        <f t="shared" ref="G25:V25" si="3">G23-G24</f>
        <v>0</v>
      </c>
      <c r="H25" s="20">
        <f t="shared" si="3"/>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6B9F-6C75-4158-AF43-74042A09EC0B}">
  <dimension ref="A1:W44"/>
  <sheetViews>
    <sheetView topLeftCell="A5" zoomScale="85" zoomScaleNormal="85" workbookViewId="0">
      <selection activeCell="N28" sqref="N28:V38"/>
    </sheetView>
  </sheetViews>
  <sheetFormatPr defaultRowHeight="15" x14ac:dyDescent="0.25"/>
  <cols>
    <col min="1" max="1" width="22" bestFit="1" customWidth="1"/>
    <col min="2" max="2" width="18.28515625" bestFit="1" customWidth="1"/>
    <col min="3" max="3" width="20.140625" bestFit="1" customWidth="1"/>
    <col min="4" max="5" width="18.28515625" bestFit="1" customWidth="1"/>
    <col min="6" max="6" width="21.140625" bestFit="1" customWidth="1"/>
    <col min="7" max="7" width="16.7109375" customWidth="1"/>
    <col min="8" max="10" width="18.28515625" bestFit="1" customWidth="1"/>
    <col min="11" max="15" width="16.7109375" customWidth="1"/>
    <col min="16" max="16" width="20.140625" bestFit="1" customWidth="1"/>
    <col min="17" max="17" width="16.7109375" customWidth="1"/>
    <col min="18" max="18" width="20.140625" bestFit="1" customWidth="1"/>
    <col min="19" max="19" width="16.7109375" customWidth="1"/>
    <col min="20" max="21" width="18.28515625" bestFit="1" customWidth="1"/>
    <col min="22" max="22" width="20.7109375" bestFit="1" customWidth="1"/>
    <col min="23" max="23" width="20.1406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48873763.312576443</v>
      </c>
      <c r="G2" s="11">
        <v>0</v>
      </c>
      <c r="H2" s="11">
        <v>0</v>
      </c>
      <c r="I2" s="4">
        <v>0</v>
      </c>
      <c r="J2" s="4">
        <v>0</v>
      </c>
      <c r="K2" s="11">
        <v>0</v>
      </c>
      <c r="L2" s="11">
        <v>0</v>
      </c>
      <c r="M2" s="11">
        <v>0</v>
      </c>
      <c r="N2" s="11">
        <v>0</v>
      </c>
      <c r="O2" s="4">
        <v>0</v>
      </c>
      <c r="P2" s="4">
        <v>0</v>
      </c>
      <c r="Q2" s="4">
        <v>0</v>
      </c>
      <c r="R2" s="4">
        <v>76424307.980318904</v>
      </c>
      <c r="S2" s="12">
        <v>7507.4992829417279</v>
      </c>
      <c r="T2" s="4">
        <v>0</v>
      </c>
      <c r="U2" s="4">
        <v>14870055.893344119</v>
      </c>
      <c r="V2" s="4">
        <v>14578656.598722316</v>
      </c>
      <c r="W2" s="13">
        <f>SUM(B2:V2)</f>
        <v>196888653.3071979</v>
      </c>
    </row>
    <row r="3" spans="1:23" ht="15.75" x14ac:dyDescent="0.25">
      <c r="A3" s="44" t="s">
        <v>1</v>
      </c>
      <c r="B3" s="4">
        <v>8201500.3547854424</v>
      </c>
      <c r="C3" s="4">
        <v>207072102.20581359</v>
      </c>
      <c r="D3" s="4">
        <v>29730691.6149402</v>
      </c>
      <c r="E3" s="4">
        <v>30099006.094070911</v>
      </c>
      <c r="F3" s="4">
        <v>111843618.3841894</v>
      </c>
      <c r="G3" s="11">
        <v>0</v>
      </c>
      <c r="H3" s="11">
        <v>0</v>
      </c>
      <c r="I3" s="4">
        <v>0</v>
      </c>
      <c r="J3" s="4">
        <v>0</v>
      </c>
      <c r="K3" s="11">
        <v>0</v>
      </c>
      <c r="L3" s="11">
        <v>0</v>
      </c>
      <c r="M3" s="11">
        <v>0</v>
      </c>
      <c r="N3" s="11">
        <v>0</v>
      </c>
      <c r="O3" s="4">
        <v>0</v>
      </c>
      <c r="P3" s="4">
        <v>0</v>
      </c>
      <c r="Q3" s="4">
        <v>0</v>
      </c>
      <c r="R3" s="4">
        <v>491939337.84275997</v>
      </c>
      <c r="S3" s="12">
        <v>18924.428146594233</v>
      </c>
      <c r="T3" s="4">
        <v>213804174.55210191</v>
      </c>
      <c r="U3" s="4">
        <v>48837759.114291877</v>
      </c>
      <c r="V3" s="4">
        <v>42646630.533562779</v>
      </c>
      <c r="W3" s="13">
        <f t="shared" ref="W3:W22" si="0">SUM(B3:V3)</f>
        <v>1184193745.1246629</v>
      </c>
    </row>
    <row r="4" spans="1:23" ht="15.75" x14ac:dyDescent="0.25">
      <c r="A4" s="44" t="s">
        <v>2</v>
      </c>
      <c r="B4" s="4">
        <v>3297945.7937462959</v>
      </c>
      <c r="C4" s="4">
        <v>34603795.919044763</v>
      </c>
      <c r="D4" s="4">
        <v>52433865.155155607</v>
      </c>
      <c r="E4" s="4">
        <v>6885159.0603461554</v>
      </c>
      <c r="F4" s="4">
        <v>34968080.284736931</v>
      </c>
      <c r="G4" s="11">
        <v>0</v>
      </c>
      <c r="H4" s="11">
        <v>0</v>
      </c>
      <c r="I4" s="4">
        <v>0</v>
      </c>
      <c r="J4" s="4">
        <v>0</v>
      </c>
      <c r="K4" s="11">
        <v>0</v>
      </c>
      <c r="L4" s="11">
        <v>0</v>
      </c>
      <c r="M4" s="11">
        <v>0</v>
      </c>
      <c r="N4" s="11">
        <v>0</v>
      </c>
      <c r="O4" s="4">
        <v>0</v>
      </c>
      <c r="P4" s="4">
        <v>0</v>
      </c>
      <c r="Q4" s="4">
        <v>0</v>
      </c>
      <c r="R4" s="4">
        <v>95466398.340749875</v>
      </c>
      <c r="S4" s="12">
        <v>4892.3441852306132</v>
      </c>
      <c r="T4" s="4">
        <v>564443.77217790124</v>
      </c>
      <c r="U4" s="4">
        <v>6571278.0932340967</v>
      </c>
      <c r="V4" s="4">
        <v>38247633.083693638</v>
      </c>
      <c r="W4" s="13">
        <f t="shared" si="0"/>
        <v>273043491.84707046</v>
      </c>
    </row>
    <row r="5" spans="1:23" ht="15.75" x14ac:dyDescent="0.25">
      <c r="A5" s="44" t="s">
        <v>3</v>
      </c>
      <c r="B5" s="4">
        <v>541287.92426468537</v>
      </c>
      <c r="C5" s="4">
        <v>18722734.87567858</v>
      </c>
      <c r="D5" s="4">
        <v>976376.33781984111</v>
      </c>
      <c r="E5" s="4">
        <v>48410369.321627706</v>
      </c>
      <c r="F5" s="4">
        <v>6156261.8527646083</v>
      </c>
      <c r="G5" s="11">
        <v>0</v>
      </c>
      <c r="H5" s="11">
        <v>0</v>
      </c>
      <c r="I5" s="4">
        <v>0</v>
      </c>
      <c r="J5" s="4">
        <v>0</v>
      </c>
      <c r="K5" s="11">
        <v>0</v>
      </c>
      <c r="L5" s="11">
        <v>0</v>
      </c>
      <c r="M5" s="11">
        <v>0</v>
      </c>
      <c r="N5" s="11">
        <v>0</v>
      </c>
      <c r="O5" s="4">
        <v>0</v>
      </c>
      <c r="P5" s="4">
        <v>0</v>
      </c>
      <c r="Q5" s="4">
        <v>0</v>
      </c>
      <c r="R5" s="4">
        <v>4968979.8515232988</v>
      </c>
      <c r="S5" s="12">
        <v>28063.626085564239</v>
      </c>
      <c r="T5" s="4">
        <v>61846.598065966828</v>
      </c>
      <c r="U5" s="4">
        <v>232123175.81903091</v>
      </c>
      <c r="V5" s="4">
        <v>4317285.3515738435</v>
      </c>
      <c r="W5" s="13">
        <f t="shared" si="0"/>
        <v>316306381.55843496</v>
      </c>
    </row>
    <row r="6" spans="1:23" ht="18.75" x14ac:dyDescent="0.3">
      <c r="A6" s="44" t="s">
        <v>4</v>
      </c>
      <c r="B6" s="4">
        <v>17224521.626538839</v>
      </c>
      <c r="C6" s="4">
        <v>103495528.0794943</v>
      </c>
      <c r="D6" s="4">
        <v>37853348.696982972</v>
      </c>
      <c r="E6" s="4">
        <v>84765056.805271566</v>
      </c>
      <c r="F6" s="37">
        <v>330421113.96147323</v>
      </c>
      <c r="G6" s="11">
        <v>0</v>
      </c>
      <c r="H6" s="11">
        <v>0</v>
      </c>
      <c r="I6" s="4">
        <v>0</v>
      </c>
      <c r="J6" s="4">
        <v>0</v>
      </c>
      <c r="K6" s="11">
        <v>0</v>
      </c>
      <c r="L6" s="11">
        <v>0</v>
      </c>
      <c r="M6" s="11">
        <v>0</v>
      </c>
      <c r="N6" s="11">
        <v>0</v>
      </c>
      <c r="O6" s="4">
        <v>0</v>
      </c>
      <c r="P6" s="4">
        <v>0</v>
      </c>
      <c r="Q6" s="4">
        <v>0</v>
      </c>
      <c r="R6" s="4">
        <v>310269020.26931262</v>
      </c>
      <c r="S6" s="12">
        <v>55639.345872468897</v>
      </c>
      <c r="T6" s="4">
        <v>8971237.560804246</v>
      </c>
      <c r="U6" s="4">
        <v>141880074.94950521</v>
      </c>
      <c r="V6" s="4">
        <v>271454781.95481926</v>
      </c>
      <c r="W6" s="13">
        <f t="shared" si="0"/>
        <v>1306390323.2500749</v>
      </c>
    </row>
    <row r="7" spans="1:23" ht="15.75" x14ac:dyDescent="0.25">
      <c r="A7" s="45" t="s">
        <v>20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2">
        <v>0</v>
      </c>
      <c r="T7" s="11">
        <v>0</v>
      </c>
      <c r="U7" s="11">
        <v>0</v>
      </c>
      <c r="V7" s="11">
        <v>0</v>
      </c>
      <c r="W7" s="11">
        <f t="shared" si="0"/>
        <v>0</v>
      </c>
    </row>
    <row r="8" spans="1:23" ht="15.75" x14ac:dyDescent="0.25">
      <c r="A8" s="45" t="s">
        <v>21</v>
      </c>
      <c r="B8" s="11">
        <v>7507.4992829417279</v>
      </c>
      <c r="C8" s="11">
        <v>18924.428146594233</v>
      </c>
      <c r="D8" s="11">
        <v>4892.3441852306132</v>
      </c>
      <c r="E8" s="11">
        <v>28063.626085564239</v>
      </c>
      <c r="F8" s="11">
        <v>55639.345872468897</v>
      </c>
      <c r="G8" s="11">
        <v>0</v>
      </c>
      <c r="H8" s="11">
        <v>0</v>
      </c>
      <c r="I8" s="11">
        <v>0</v>
      </c>
      <c r="J8" s="11">
        <v>0</v>
      </c>
      <c r="K8" s="11">
        <v>0</v>
      </c>
      <c r="L8" s="11">
        <v>0</v>
      </c>
      <c r="M8" s="11">
        <v>0</v>
      </c>
      <c r="N8" s="11">
        <v>0</v>
      </c>
      <c r="O8" s="11">
        <v>0</v>
      </c>
      <c r="P8" s="11">
        <v>0</v>
      </c>
      <c r="Q8" s="11">
        <v>0</v>
      </c>
      <c r="R8" s="11">
        <v>0</v>
      </c>
      <c r="S8" s="12">
        <v>0</v>
      </c>
      <c r="T8" s="11">
        <v>0</v>
      </c>
      <c r="U8" s="11">
        <v>0</v>
      </c>
      <c r="V8" s="11">
        <v>0</v>
      </c>
      <c r="W8" s="11">
        <f t="shared" si="0"/>
        <v>115027.24357279971</v>
      </c>
    </row>
    <row r="9" spans="1:23" ht="15.75" x14ac:dyDescent="0.25">
      <c r="A9" s="44" t="s">
        <v>5</v>
      </c>
      <c r="B9" s="4">
        <v>4492784.05</v>
      </c>
      <c r="C9" s="4">
        <v>284377503.20999998</v>
      </c>
      <c r="D9" s="4">
        <v>23172056.170000002</v>
      </c>
      <c r="E9" s="4">
        <v>30121344.440000001</v>
      </c>
      <c r="F9" s="4">
        <v>96414080.640000001</v>
      </c>
      <c r="G9" s="11">
        <v>0</v>
      </c>
      <c r="H9" s="11">
        <v>0</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189580107.63</v>
      </c>
      <c r="G10" s="11">
        <v>0</v>
      </c>
      <c r="H10" s="11">
        <v>0</v>
      </c>
      <c r="I10" s="4">
        <v>0</v>
      </c>
      <c r="J10" s="4">
        <v>0</v>
      </c>
      <c r="K10" s="11">
        <v>0</v>
      </c>
      <c r="L10" s="11">
        <v>0</v>
      </c>
      <c r="M10" s="11">
        <v>0</v>
      </c>
      <c r="N10" s="11">
        <v>0</v>
      </c>
      <c r="O10" s="4">
        <v>0</v>
      </c>
      <c r="P10" s="4">
        <v>0</v>
      </c>
      <c r="Q10" s="4">
        <v>0</v>
      </c>
      <c r="R10" s="4">
        <v>0</v>
      </c>
      <c r="S10" s="12">
        <v>0</v>
      </c>
      <c r="T10" s="4">
        <v>0</v>
      </c>
      <c r="U10" s="4">
        <v>0</v>
      </c>
      <c r="V10" s="4">
        <v>0</v>
      </c>
      <c r="W10" s="13">
        <f t="shared" si="0"/>
        <v>941948340.50999999</v>
      </c>
    </row>
    <row r="11" spans="1:23" ht="15.75" x14ac:dyDescent="0.25">
      <c r="A11" s="46" t="s">
        <v>22</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0</v>
      </c>
    </row>
    <row r="12" spans="1:23" ht="15.75" x14ac:dyDescent="0.25">
      <c r="A12" s="46" t="s">
        <v>23</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0</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132375629.09395835</v>
      </c>
      <c r="G16" s="11">
        <v>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1458974.7641022492</v>
      </c>
      <c r="G17" s="11">
        <v>0</v>
      </c>
      <c r="H17" s="11">
        <v>0</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941948340.50999999</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0</v>
      </c>
      <c r="M19" s="11">
        <v>0</v>
      </c>
      <c r="N19" s="11">
        <f>H14</f>
        <v>115027.24357279971</v>
      </c>
      <c r="O19" s="11">
        <v>0</v>
      </c>
      <c r="P19" s="11">
        <v>0</v>
      </c>
      <c r="Q19" s="11">
        <v>0</v>
      </c>
      <c r="R19" s="11">
        <v>0</v>
      </c>
      <c r="S19" s="12">
        <v>0</v>
      </c>
      <c r="T19" s="11">
        <v>0</v>
      </c>
      <c r="U19" s="11">
        <v>0</v>
      </c>
      <c r="V19" s="11">
        <v>0</v>
      </c>
      <c r="W19" s="11">
        <f t="shared" si="0"/>
        <v>115027.24357279971</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338641803.63540596</v>
      </c>
      <c r="G22" s="11">
        <v>0</v>
      </c>
      <c r="H22" s="11">
        <v>0</v>
      </c>
      <c r="I22" s="4">
        <v>0</v>
      </c>
      <c r="J22" s="4">
        <v>0</v>
      </c>
      <c r="K22" s="11">
        <f>G11</f>
        <v>0</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196888653.30719787</v>
      </c>
      <c r="C23" s="13">
        <f t="shared" ref="C23:V23" si="1">SUM(C2:C22)</f>
        <v>1184193745.1246629</v>
      </c>
      <c r="D23" s="13">
        <f t="shared" si="1"/>
        <v>273043491.84707046</v>
      </c>
      <c r="E23" s="13">
        <f t="shared" si="1"/>
        <v>316306381.55843502</v>
      </c>
      <c r="F23" s="13">
        <f t="shared" si="1"/>
        <v>1290789072.9050796</v>
      </c>
      <c r="G23" s="11">
        <f t="shared" si="1"/>
        <v>0</v>
      </c>
      <c r="H23" s="11">
        <f t="shared" si="1"/>
        <v>15716277.588567693</v>
      </c>
      <c r="I23" s="13">
        <f t="shared" si="1"/>
        <v>438577768.50999999</v>
      </c>
      <c r="J23" s="13">
        <f t="shared" si="1"/>
        <v>941948340.50999999</v>
      </c>
      <c r="K23" s="11">
        <f>SUM(K2:K22)</f>
        <v>0</v>
      </c>
      <c r="L23" s="11">
        <f t="shared" si="1"/>
        <v>0</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115027.24357279971</v>
      </c>
      <c r="T23" s="13">
        <f t="shared" si="1"/>
        <v>286021544.98176384</v>
      </c>
      <c r="U23" s="13">
        <f t="shared" si="1"/>
        <v>444282343.86940622</v>
      </c>
      <c r="V23" s="13">
        <f t="shared" si="1"/>
        <v>448324963.27192855</v>
      </c>
      <c r="W23" s="4"/>
    </row>
    <row r="24" spans="1:23" ht="15.75" x14ac:dyDescent="0.25">
      <c r="A24" s="44" t="s">
        <v>17</v>
      </c>
      <c r="B24" s="8">
        <f>W2</f>
        <v>196888653.3071979</v>
      </c>
      <c r="C24" s="8">
        <f>W3</f>
        <v>1184193745.1246629</v>
      </c>
      <c r="D24" s="8">
        <f>W4</f>
        <v>273043491.84707046</v>
      </c>
      <c r="E24" s="8">
        <f>W5</f>
        <v>316306381.55843496</v>
      </c>
      <c r="F24" s="8">
        <f>W6</f>
        <v>1306390323.2500749</v>
      </c>
      <c r="G24" s="18">
        <f>W7</f>
        <v>0</v>
      </c>
      <c r="H24" s="18">
        <f>W8</f>
        <v>115027.24357279971</v>
      </c>
      <c r="I24" s="8">
        <f>W9</f>
        <v>438577768.50999999</v>
      </c>
      <c r="J24" s="8">
        <f>W10</f>
        <v>941948340.50999999</v>
      </c>
      <c r="K24" s="18">
        <f>W11</f>
        <v>0</v>
      </c>
      <c r="L24" s="18">
        <f>W12</f>
        <v>0</v>
      </c>
      <c r="M24" s="18">
        <f>W13</f>
        <v>8383306.4271610323</v>
      </c>
      <c r="N24" s="18">
        <f>W14</f>
        <v>115027.24357279971</v>
      </c>
      <c r="O24" s="8">
        <f>W15</f>
        <v>96875539.114099994</v>
      </c>
      <c r="P24" s="8">
        <f>W16</f>
        <v>184259346.41189569</v>
      </c>
      <c r="Q24" s="8">
        <f>W17</f>
        <v>4886659.4557681484</v>
      </c>
      <c r="R24" s="8">
        <f>W18</f>
        <v>1380526109.02</v>
      </c>
      <c r="S24" s="19">
        <f>W19</f>
        <v>115027.24357279971</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-15601250.34499526</v>
      </c>
      <c r="G25" s="20">
        <f t="shared" ref="G25:V25" si="3">G23-G24</f>
        <v>0</v>
      </c>
      <c r="H25" s="20">
        <f t="shared" si="3"/>
        <v>15601250.344994893</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23" ht="15.75" customHeight="1" x14ac:dyDescent="0.25">
      <c r="A28" s="22"/>
      <c r="B28" s="40" t="s">
        <v>4</v>
      </c>
      <c r="C28" s="40" t="s">
        <v>12</v>
      </c>
      <c r="D28" s="28" t="s">
        <v>27</v>
      </c>
      <c r="E28" s="28" t="s">
        <v>28</v>
      </c>
      <c r="F28" s="28" t="s">
        <v>29</v>
      </c>
      <c r="J28" s="42"/>
      <c r="K28" s="43"/>
      <c r="L28" s="43"/>
      <c r="M28" s="43"/>
      <c r="N28" s="108" t="s">
        <v>66</v>
      </c>
      <c r="O28" s="109"/>
      <c r="P28" s="109"/>
      <c r="Q28" s="109"/>
      <c r="R28" s="109"/>
      <c r="S28" s="109"/>
      <c r="T28" s="109"/>
      <c r="U28" s="109"/>
      <c r="V28" s="110"/>
      <c r="W28" s="43"/>
    </row>
    <row r="29" spans="1:23" x14ac:dyDescent="0.25">
      <c r="A29" s="41" t="s">
        <v>0</v>
      </c>
      <c r="B29" s="24">
        <v>48873763.312576443</v>
      </c>
      <c r="C29" s="25">
        <v>14870055.893344119</v>
      </c>
      <c r="D29" s="26">
        <f>SUM(B29:C29)</f>
        <v>63743819.205920562</v>
      </c>
      <c r="E29" s="50">
        <f>D29/$D$34</f>
        <v>6.5267140633430018E-2</v>
      </c>
      <c r="F29" s="26">
        <f>E29*$B$36</f>
        <v>7507.4992829417279</v>
      </c>
      <c r="J29" s="43"/>
      <c r="K29" s="43"/>
      <c r="L29" s="43"/>
      <c r="M29" s="43"/>
      <c r="N29" s="111"/>
      <c r="O29" s="112"/>
      <c r="P29" s="112"/>
      <c r="Q29" s="112"/>
      <c r="R29" s="112"/>
      <c r="S29" s="112"/>
      <c r="T29" s="112"/>
      <c r="U29" s="112"/>
      <c r="V29" s="113"/>
      <c r="W29" s="43"/>
    </row>
    <row r="30" spans="1:23" ht="16.5" customHeight="1" x14ac:dyDescent="0.25">
      <c r="A30" s="41" t="s">
        <v>1</v>
      </c>
      <c r="B30" s="24">
        <v>111843618.3841894</v>
      </c>
      <c r="C30" s="25">
        <v>48837759.114291877</v>
      </c>
      <c r="D30" s="25">
        <f t="shared" ref="D30:D33" si="4">SUM(B30:C30)</f>
        <v>160681377.49848127</v>
      </c>
      <c r="E30" s="51">
        <f t="shared" ref="E30:E33" si="5">D30/$D$34</f>
        <v>0.16452126956008586</v>
      </c>
      <c r="F30" s="25">
        <f t="shared" ref="F30:F33" si="6">E30*$B$36</f>
        <v>18924.428146594233</v>
      </c>
      <c r="J30" s="43"/>
      <c r="K30" s="43"/>
      <c r="L30" s="43"/>
      <c r="M30" s="43"/>
      <c r="N30" s="111"/>
      <c r="O30" s="112"/>
      <c r="P30" s="112"/>
      <c r="Q30" s="112"/>
      <c r="R30" s="112"/>
      <c r="S30" s="112"/>
      <c r="T30" s="112"/>
      <c r="U30" s="112"/>
      <c r="V30" s="113"/>
      <c r="W30" s="43"/>
    </row>
    <row r="31" spans="1:23" x14ac:dyDescent="0.25">
      <c r="A31" s="41" t="s">
        <v>2</v>
      </c>
      <c r="B31" s="24">
        <v>34968080.284736931</v>
      </c>
      <c r="C31" s="25">
        <v>6571278.0932340967</v>
      </c>
      <c r="D31" s="26">
        <f t="shared" si="4"/>
        <v>41539358.377971031</v>
      </c>
      <c r="E31" s="50">
        <f t="shared" si="5"/>
        <v>4.2532047480858676E-2</v>
      </c>
      <c r="F31" s="26">
        <f t="shared" si="6"/>
        <v>4892.3441852306132</v>
      </c>
      <c r="J31" s="43"/>
      <c r="K31" s="43"/>
      <c r="L31" s="43"/>
      <c r="M31" s="43"/>
      <c r="N31" s="111"/>
      <c r="O31" s="112"/>
      <c r="P31" s="112"/>
      <c r="Q31" s="112"/>
      <c r="R31" s="112"/>
      <c r="S31" s="112"/>
      <c r="T31" s="112"/>
      <c r="U31" s="112"/>
      <c r="V31" s="113"/>
      <c r="W31" s="43"/>
    </row>
    <row r="32" spans="1:23" x14ac:dyDescent="0.25">
      <c r="A32" s="41" t="s">
        <v>3</v>
      </c>
      <c r="B32" s="24">
        <v>6156261.8527646083</v>
      </c>
      <c r="C32" s="25">
        <v>232123175.81903091</v>
      </c>
      <c r="D32" s="26">
        <f t="shared" si="4"/>
        <v>238279437.67179552</v>
      </c>
      <c r="E32" s="50">
        <f t="shared" si="5"/>
        <v>0.24397373364687316</v>
      </c>
      <c r="F32" s="26">
        <f t="shared" si="6"/>
        <v>28063.626085564239</v>
      </c>
      <c r="J32" s="43"/>
      <c r="K32" s="43"/>
      <c r="L32" s="43"/>
      <c r="M32" s="43"/>
      <c r="N32" s="111"/>
      <c r="O32" s="112"/>
      <c r="P32" s="112"/>
      <c r="Q32" s="112"/>
      <c r="R32" s="112"/>
      <c r="S32" s="112"/>
      <c r="T32" s="112"/>
      <c r="U32" s="112"/>
      <c r="V32" s="113"/>
      <c r="W32" s="43"/>
    </row>
    <row r="33" spans="1:23" ht="15.75" x14ac:dyDescent="0.25">
      <c r="A33" s="41" t="s">
        <v>4</v>
      </c>
      <c r="B33" s="27">
        <v>330536141.2050463</v>
      </c>
      <c r="C33" s="25">
        <v>141880074.94950521</v>
      </c>
      <c r="D33" s="26">
        <f t="shared" si="4"/>
        <v>472416216.15455151</v>
      </c>
      <c r="E33" s="50">
        <f t="shared" si="5"/>
        <v>0.48370580867875229</v>
      </c>
      <c r="F33" s="26">
        <f t="shared" si="6"/>
        <v>55639.345872468897</v>
      </c>
      <c r="J33" s="43"/>
      <c r="K33" s="43"/>
      <c r="L33" s="43"/>
      <c r="M33" s="43"/>
      <c r="N33" s="111"/>
      <c r="O33" s="112"/>
      <c r="P33" s="112"/>
      <c r="Q33" s="112"/>
      <c r="R33" s="112"/>
      <c r="S33" s="112"/>
      <c r="T33" s="112"/>
      <c r="U33" s="112"/>
      <c r="V33" s="113"/>
      <c r="W33" s="43"/>
    </row>
    <row r="34" spans="1:23" ht="15.75" x14ac:dyDescent="0.25">
      <c r="A34" s="41" t="s">
        <v>14</v>
      </c>
      <c r="B34" s="23">
        <f>SUM(B29:B33)</f>
        <v>532377865.03931367</v>
      </c>
      <c r="C34" s="23">
        <f t="shared" ref="C34:E34" si="7">SUM(C29:C33)</f>
        <v>444282343.86940622</v>
      </c>
      <c r="D34" s="23">
        <f t="shared" si="7"/>
        <v>976660208.9087199</v>
      </c>
      <c r="E34" s="23">
        <f t="shared" si="7"/>
        <v>1</v>
      </c>
      <c r="F34" s="28">
        <f>SUM(F29:F33)</f>
        <v>115027.24357279971</v>
      </c>
      <c r="J34" s="43"/>
      <c r="K34" s="43"/>
      <c r="L34" s="43"/>
      <c r="M34" s="43"/>
      <c r="N34" s="111"/>
      <c r="O34" s="112"/>
      <c r="P34" s="112"/>
      <c r="Q34" s="112"/>
      <c r="R34" s="112"/>
      <c r="S34" s="112"/>
      <c r="T34" s="112"/>
      <c r="U34" s="112"/>
      <c r="V34" s="113"/>
      <c r="W34" s="43"/>
    </row>
    <row r="35" spans="1:23" x14ac:dyDescent="0.25">
      <c r="J35" s="43"/>
      <c r="K35" s="43"/>
      <c r="L35" s="43"/>
      <c r="M35" s="43"/>
      <c r="N35" s="111"/>
      <c r="O35" s="112"/>
      <c r="P35" s="112"/>
      <c r="Q35" s="112"/>
      <c r="R35" s="112"/>
      <c r="S35" s="112"/>
      <c r="T35" s="112"/>
      <c r="U35" s="112"/>
      <c r="V35" s="113"/>
      <c r="W35" s="43"/>
    </row>
    <row r="36" spans="1:23" x14ac:dyDescent="0.25">
      <c r="A36" s="29" t="s">
        <v>30</v>
      </c>
      <c r="B36" s="30">
        <f>N19</f>
        <v>115027.24357279971</v>
      </c>
      <c r="J36" s="43"/>
      <c r="K36" s="43"/>
      <c r="L36" s="43"/>
      <c r="M36" s="43"/>
      <c r="N36" s="111"/>
      <c r="O36" s="112"/>
      <c r="P36" s="112"/>
      <c r="Q36" s="112"/>
      <c r="R36" s="112"/>
      <c r="S36" s="112"/>
      <c r="T36" s="112"/>
      <c r="U36" s="112"/>
      <c r="V36" s="113"/>
      <c r="W36" s="43"/>
    </row>
    <row r="37" spans="1:23" x14ac:dyDescent="0.25">
      <c r="J37" s="43"/>
      <c r="K37" s="43"/>
      <c r="L37" s="43"/>
      <c r="M37" s="43"/>
      <c r="N37" s="111"/>
      <c r="O37" s="112"/>
      <c r="P37" s="112"/>
      <c r="Q37" s="112"/>
      <c r="R37" s="112"/>
      <c r="S37" s="112"/>
      <c r="T37" s="112"/>
      <c r="U37" s="112"/>
      <c r="V37" s="113"/>
      <c r="W37" s="43"/>
    </row>
    <row r="38" spans="1:23" x14ac:dyDescent="0.25">
      <c r="J38" s="43"/>
      <c r="K38" s="43"/>
      <c r="L38" s="43"/>
      <c r="M38" s="43"/>
      <c r="N38" s="114"/>
      <c r="O38" s="115"/>
      <c r="P38" s="115"/>
      <c r="Q38" s="115"/>
      <c r="R38" s="115"/>
      <c r="S38" s="115"/>
      <c r="T38" s="115"/>
      <c r="U38" s="115"/>
      <c r="V38" s="116"/>
      <c r="W38" s="43"/>
    </row>
    <row r="39" spans="1:23" ht="15.75" x14ac:dyDescent="0.25">
      <c r="A39" s="31"/>
      <c r="B39" s="31" t="s">
        <v>31</v>
      </c>
      <c r="C39" s="31" t="s">
        <v>32</v>
      </c>
      <c r="J39" s="43"/>
      <c r="K39" s="43"/>
      <c r="L39" s="43"/>
      <c r="M39" s="43"/>
      <c r="N39" s="49"/>
      <c r="O39" s="49"/>
      <c r="P39" s="49"/>
      <c r="Q39" s="49"/>
      <c r="R39" s="49"/>
      <c r="S39" s="49"/>
      <c r="T39" s="49"/>
      <c r="U39" s="49"/>
      <c r="V39" s="49"/>
      <c r="W39" s="43"/>
    </row>
    <row r="40" spans="1:23" ht="15.75" x14ac:dyDescent="0.25">
      <c r="A40" s="31" t="s">
        <v>33</v>
      </c>
      <c r="B40" s="32">
        <v>330536141.205046</v>
      </c>
      <c r="C40" s="52">
        <f>B40-H14</f>
        <v>330421113.96147323</v>
      </c>
      <c r="J40" s="43"/>
      <c r="K40" s="43"/>
      <c r="L40" s="43"/>
      <c r="M40" s="43"/>
      <c r="N40" s="43"/>
      <c r="O40" s="43"/>
      <c r="P40" s="43"/>
      <c r="Q40" s="43"/>
      <c r="R40" s="43"/>
      <c r="S40" s="43"/>
      <c r="T40" s="43"/>
      <c r="U40" s="43"/>
      <c r="V40" s="43"/>
      <c r="W40" s="43"/>
    </row>
    <row r="41" spans="1:23" ht="15.75" x14ac:dyDescent="0.25">
      <c r="A41" s="31" t="s">
        <v>34</v>
      </c>
      <c r="B41" s="32">
        <v>347025110.062567</v>
      </c>
      <c r="C41" s="52">
        <f>B41-H13</f>
        <v>338641803.63540596</v>
      </c>
      <c r="J41" s="43"/>
      <c r="K41" s="43"/>
      <c r="L41" s="43"/>
      <c r="M41" s="43"/>
      <c r="N41" s="43"/>
      <c r="O41" s="43"/>
      <c r="P41" s="43"/>
      <c r="Q41" s="43"/>
      <c r="R41" s="43"/>
      <c r="S41" s="43"/>
      <c r="T41" s="43"/>
      <c r="U41" s="43"/>
      <c r="V41" s="43"/>
      <c r="W41" s="43"/>
    </row>
    <row r="42" spans="1:23" x14ac:dyDescent="0.25">
      <c r="J42" s="43"/>
      <c r="K42" s="43"/>
      <c r="L42" s="43"/>
      <c r="M42" s="43"/>
      <c r="N42" s="43"/>
      <c r="O42" s="43"/>
      <c r="P42" s="43"/>
      <c r="Q42" s="43"/>
      <c r="R42" s="43"/>
      <c r="S42" s="43"/>
      <c r="T42" s="43"/>
      <c r="U42" s="43"/>
      <c r="V42" s="43"/>
      <c r="W42" s="43"/>
    </row>
    <row r="43" spans="1:23" x14ac:dyDescent="0.25">
      <c r="A43" s="33"/>
      <c r="B43" s="34" t="s">
        <v>31</v>
      </c>
      <c r="C43" s="34" t="s">
        <v>32</v>
      </c>
      <c r="J43" s="43"/>
      <c r="K43" s="43"/>
      <c r="L43" s="43"/>
      <c r="M43" s="43"/>
      <c r="N43" s="43"/>
      <c r="O43" s="43"/>
      <c r="P43" s="43"/>
      <c r="Q43" s="43"/>
      <c r="R43" s="43"/>
      <c r="S43" s="43"/>
      <c r="T43" s="43"/>
      <c r="U43" s="43"/>
      <c r="V43" s="43"/>
      <c r="W43" s="43"/>
    </row>
    <row r="44" spans="1:23" ht="31.5" x14ac:dyDescent="0.25">
      <c r="A44" s="38" t="s">
        <v>35</v>
      </c>
      <c r="B44" s="35">
        <v>139593573.01179221</v>
      </c>
      <c r="C44" s="53">
        <f>B44-H16</f>
        <v>132375629.09395835</v>
      </c>
    </row>
  </sheetData>
  <mergeCells count="1">
    <mergeCell ref="N28:V3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5128F-7829-4022-AE06-716D3636531B}">
  <dimension ref="A1:BX43"/>
  <sheetViews>
    <sheetView topLeftCell="A16" zoomScale="115" zoomScaleNormal="115" workbookViewId="0">
      <selection activeCell="D43" sqref="D43"/>
    </sheetView>
  </sheetViews>
  <sheetFormatPr defaultRowHeight="15" x14ac:dyDescent="0.25"/>
  <cols>
    <col min="1" max="1" width="28" customWidth="1"/>
    <col min="2" max="2" width="20.140625" customWidth="1"/>
    <col min="3" max="3" width="21.140625" bestFit="1" customWidth="1"/>
    <col min="4" max="5" width="19.7109375" bestFit="1" customWidth="1"/>
    <col min="6" max="6" width="21.28515625" bestFit="1" customWidth="1"/>
    <col min="7" max="7" width="16.7109375"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48873763.312576443</v>
      </c>
      <c r="G2" s="11">
        <v>0</v>
      </c>
      <c r="H2" s="11">
        <v>0</v>
      </c>
      <c r="I2" s="4">
        <v>0</v>
      </c>
      <c r="J2" s="4">
        <v>0</v>
      </c>
      <c r="K2" s="11">
        <v>0</v>
      </c>
      <c r="L2" s="11">
        <v>0</v>
      </c>
      <c r="M2" s="11">
        <v>0</v>
      </c>
      <c r="N2" s="11">
        <v>0</v>
      </c>
      <c r="O2" s="4">
        <v>0</v>
      </c>
      <c r="P2" s="4">
        <v>0</v>
      </c>
      <c r="Q2" s="4">
        <v>0</v>
      </c>
      <c r="R2" s="4">
        <v>76424307.980318904</v>
      </c>
      <c r="S2" s="12">
        <v>7507.4992829417279</v>
      </c>
      <c r="T2" s="4">
        <v>0</v>
      </c>
      <c r="U2" s="4">
        <v>14870055.893344119</v>
      </c>
      <c r="V2" s="4">
        <v>14578656.598722316</v>
      </c>
      <c r="W2" s="13">
        <f>SUM(B2:V2)</f>
        <v>196888653.3071979</v>
      </c>
    </row>
    <row r="3" spans="1:23" ht="15.75" x14ac:dyDescent="0.25">
      <c r="A3" s="44" t="s">
        <v>1</v>
      </c>
      <c r="B3" s="4">
        <v>8201500.3547854424</v>
      </c>
      <c r="C3" s="4">
        <v>207072102.20581359</v>
      </c>
      <c r="D3" s="4">
        <v>29730691.6149402</v>
      </c>
      <c r="E3" s="4">
        <v>30099006.094070911</v>
      </c>
      <c r="F3" s="4">
        <v>111843618.3841894</v>
      </c>
      <c r="G3" s="11">
        <v>0</v>
      </c>
      <c r="H3" s="11">
        <v>0</v>
      </c>
      <c r="I3" s="4">
        <v>0</v>
      </c>
      <c r="J3" s="4">
        <v>0</v>
      </c>
      <c r="K3" s="11">
        <v>0</v>
      </c>
      <c r="L3" s="11">
        <v>0</v>
      </c>
      <c r="M3" s="11">
        <v>0</v>
      </c>
      <c r="N3" s="11">
        <v>0</v>
      </c>
      <c r="O3" s="4">
        <v>0</v>
      </c>
      <c r="P3" s="4">
        <v>0</v>
      </c>
      <c r="Q3" s="4">
        <v>0</v>
      </c>
      <c r="R3" s="4">
        <v>491939337.84275997</v>
      </c>
      <c r="S3" s="12">
        <v>18924.428146594233</v>
      </c>
      <c r="T3" s="4">
        <v>213804174.55210191</v>
      </c>
      <c r="U3" s="4">
        <v>48837759.114291877</v>
      </c>
      <c r="V3" s="4">
        <v>42646630.533562779</v>
      </c>
      <c r="W3" s="13">
        <f t="shared" ref="W3:W22" si="0">SUM(B3:V3)</f>
        <v>1184193745.1246629</v>
      </c>
    </row>
    <row r="4" spans="1:23" ht="15.75" x14ac:dyDescent="0.25">
      <c r="A4" s="44" t="s">
        <v>2</v>
      </c>
      <c r="B4" s="4">
        <v>3297945.7937462959</v>
      </c>
      <c r="C4" s="4">
        <v>34603795.919044763</v>
      </c>
      <c r="D4" s="4">
        <v>52433865.155155607</v>
      </c>
      <c r="E4" s="4">
        <v>6885159.0603461554</v>
      </c>
      <c r="F4" s="4">
        <v>34968080.284736931</v>
      </c>
      <c r="G4" s="11">
        <v>0</v>
      </c>
      <c r="H4" s="11">
        <v>0</v>
      </c>
      <c r="I4" s="4">
        <v>0</v>
      </c>
      <c r="J4" s="4">
        <v>0</v>
      </c>
      <c r="K4" s="11">
        <v>0</v>
      </c>
      <c r="L4" s="11">
        <v>0</v>
      </c>
      <c r="M4" s="11">
        <v>0</v>
      </c>
      <c r="N4" s="11">
        <v>0</v>
      </c>
      <c r="O4" s="4">
        <v>0</v>
      </c>
      <c r="P4" s="4">
        <v>0</v>
      </c>
      <c r="Q4" s="4">
        <v>0</v>
      </c>
      <c r="R4" s="4">
        <v>95466398.340749875</v>
      </c>
      <c r="S4" s="12">
        <v>4892.3441852306132</v>
      </c>
      <c r="T4" s="4">
        <v>564443.77217790124</v>
      </c>
      <c r="U4" s="4">
        <v>6571278.0932340967</v>
      </c>
      <c r="V4" s="4">
        <v>38247633.083693638</v>
      </c>
      <c r="W4" s="13">
        <f t="shared" si="0"/>
        <v>273043491.84707046</v>
      </c>
    </row>
    <row r="5" spans="1:23" ht="15.75" x14ac:dyDescent="0.25">
      <c r="A5" s="44" t="s">
        <v>3</v>
      </c>
      <c r="B5" s="4">
        <v>541287.92426468537</v>
      </c>
      <c r="C5" s="4">
        <v>18722734.87567858</v>
      </c>
      <c r="D5" s="4">
        <v>976376.33781984111</v>
      </c>
      <c r="E5" s="4">
        <v>48410369.321627706</v>
      </c>
      <c r="F5" s="4">
        <v>6156261.8527646083</v>
      </c>
      <c r="G5" s="11">
        <v>0</v>
      </c>
      <c r="H5" s="11">
        <v>0</v>
      </c>
      <c r="I5" s="4">
        <v>0</v>
      </c>
      <c r="J5" s="4">
        <v>0</v>
      </c>
      <c r="K5" s="11">
        <v>0</v>
      </c>
      <c r="L5" s="11">
        <v>0</v>
      </c>
      <c r="M5" s="11">
        <v>0</v>
      </c>
      <c r="N5" s="11">
        <v>0</v>
      </c>
      <c r="O5" s="4">
        <v>0</v>
      </c>
      <c r="P5" s="4">
        <v>0</v>
      </c>
      <c r="Q5" s="4">
        <v>0</v>
      </c>
      <c r="R5" s="4">
        <v>4968979.8515232988</v>
      </c>
      <c r="S5" s="12">
        <v>28063.626085564239</v>
      </c>
      <c r="T5" s="4">
        <v>61846.598065966828</v>
      </c>
      <c r="U5" s="4">
        <v>232123175.81903091</v>
      </c>
      <c r="V5" s="4">
        <v>4317285.3515738435</v>
      </c>
      <c r="W5" s="13">
        <f t="shared" si="0"/>
        <v>316306381.55843496</v>
      </c>
    </row>
    <row r="6" spans="1:23" ht="18.75" x14ac:dyDescent="0.3">
      <c r="A6" s="44" t="s">
        <v>4</v>
      </c>
      <c r="B6" s="4">
        <v>17217096.440090112</v>
      </c>
      <c r="C6" s="4">
        <v>101423129.30335523</v>
      </c>
      <c r="D6" s="4">
        <v>37431012.695568204</v>
      </c>
      <c r="E6" s="4">
        <v>84504553.803289905</v>
      </c>
      <c r="F6" s="37">
        <v>301859153.93201959</v>
      </c>
      <c r="G6" s="11">
        <v>-1108532.317256667</v>
      </c>
      <c r="H6" s="11">
        <v>-14932.685731666668</v>
      </c>
      <c r="I6" s="4">
        <v>0</v>
      </c>
      <c r="J6" s="4">
        <v>0</v>
      </c>
      <c r="K6" s="11">
        <v>0</v>
      </c>
      <c r="L6" s="11">
        <v>0</v>
      </c>
      <c r="M6" s="11">
        <v>0</v>
      </c>
      <c r="N6" s="11">
        <v>0</v>
      </c>
      <c r="O6" s="4">
        <v>0</v>
      </c>
      <c r="P6" s="4">
        <v>0</v>
      </c>
      <c r="Q6" s="4">
        <v>0</v>
      </c>
      <c r="R6" s="4">
        <v>304126538.46106744</v>
      </c>
      <c r="S6" s="12">
        <v>55639.345872468897</v>
      </c>
      <c r="T6" s="4">
        <v>8971237.560804246</v>
      </c>
      <c r="U6" s="4">
        <v>141880074.94950521</v>
      </c>
      <c r="V6" s="4">
        <v>271343576.81902343</v>
      </c>
      <c r="W6" s="13">
        <f t="shared" si="0"/>
        <v>1267688548.3076077</v>
      </c>
    </row>
    <row r="7" spans="1:23" ht="15.75" x14ac:dyDescent="0.25">
      <c r="A7" s="45" t="s">
        <v>20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2">
        <v>0</v>
      </c>
      <c r="T7" s="11">
        <v>0</v>
      </c>
      <c r="U7" s="11">
        <v>0</v>
      </c>
      <c r="V7" s="11">
        <v>0</v>
      </c>
      <c r="W7" s="11">
        <f t="shared" si="0"/>
        <v>0</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96414080.640000001</v>
      </c>
      <c r="G9" s="11">
        <v>0</v>
      </c>
      <c r="H9" s="11">
        <v>0</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189580107.63</v>
      </c>
      <c r="G10" s="11">
        <v>0</v>
      </c>
      <c r="H10" s="11">
        <v>0</v>
      </c>
      <c r="I10" s="4">
        <v>0</v>
      </c>
      <c r="J10" s="4">
        <v>0</v>
      </c>
      <c r="K10" s="11">
        <v>0</v>
      </c>
      <c r="L10" s="11">
        <v>0</v>
      </c>
      <c r="M10" s="11">
        <v>0</v>
      </c>
      <c r="N10" s="11">
        <v>0</v>
      </c>
      <c r="O10" s="4">
        <v>0</v>
      </c>
      <c r="P10" s="4">
        <v>0</v>
      </c>
      <c r="Q10" s="4">
        <v>0</v>
      </c>
      <c r="R10" s="4">
        <v>0</v>
      </c>
      <c r="S10" s="12">
        <v>0</v>
      </c>
      <c r="T10" s="4">
        <v>0</v>
      </c>
      <c r="U10" s="4">
        <v>0</v>
      </c>
      <c r="V10" s="4">
        <v>0</v>
      </c>
      <c r="W10" s="13">
        <f t="shared" si="0"/>
        <v>941948340.50999999</v>
      </c>
    </row>
    <row r="11" spans="1:23" ht="15.75" x14ac:dyDescent="0.25">
      <c r="A11" s="46" t="s">
        <v>22</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0</v>
      </c>
    </row>
    <row r="12" spans="1:23" ht="15.75" x14ac:dyDescent="0.25">
      <c r="A12" s="46" t="s">
        <v>23</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0</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132375629.09395835</v>
      </c>
      <c r="G16" s="11">
        <v>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76" ht="15.75" x14ac:dyDescent="0.25">
      <c r="A17" s="47" t="s">
        <v>9</v>
      </c>
      <c r="B17" s="4">
        <v>-3062249.3524642577</v>
      </c>
      <c r="C17" s="4">
        <v>5127883.0826573949</v>
      </c>
      <c r="D17" s="4">
        <v>122497.69799074414</v>
      </c>
      <c r="E17" s="4">
        <v>1239553.2634820174</v>
      </c>
      <c r="F17" s="4">
        <v>1458974.7641022492</v>
      </c>
      <c r="G17" s="11">
        <v>0</v>
      </c>
      <c r="H17" s="11">
        <v>0</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76" ht="15.75" x14ac:dyDescent="0.25">
      <c r="A18" s="44" t="s">
        <v>10</v>
      </c>
      <c r="B18" s="4">
        <v>0</v>
      </c>
      <c r="C18" s="4">
        <v>0</v>
      </c>
      <c r="D18" s="4">
        <v>0</v>
      </c>
      <c r="E18" s="4">
        <v>0</v>
      </c>
      <c r="F18" s="4">
        <v>0</v>
      </c>
      <c r="G18" s="11">
        <v>0</v>
      </c>
      <c r="H18" s="11">
        <v>0</v>
      </c>
      <c r="I18" s="4">
        <f>SUM(B9:H9)</f>
        <v>438577768.50999999</v>
      </c>
      <c r="J18" s="4">
        <f>SUM(B10:H10)</f>
        <v>941948340.50999999</v>
      </c>
      <c r="K18" s="11">
        <v>0</v>
      </c>
      <c r="L18" s="11">
        <v>0</v>
      </c>
      <c r="M18" s="11">
        <v>0</v>
      </c>
      <c r="N18" s="11">
        <v>0</v>
      </c>
      <c r="O18" s="4">
        <v>0</v>
      </c>
      <c r="P18" s="4">
        <v>0</v>
      </c>
      <c r="Q18" s="4">
        <v>0</v>
      </c>
      <c r="R18" s="4">
        <v>0</v>
      </c>
      <c r="S18" s="12">
        <v>0</v>
      </c>
      <c r="T18" s="4">
        <v>0</v>
      </c>
      <c r="U18" s="4">
        <v>0</v>
      </c>
      <c r="V18" s="4">
        <v>0</v>
      </c>
      <c r="W18" s="13">
        <f t="shared" si="0"/>
        <v>1380526109.02</v>
      </c>
    </row>
    <row r="19" spans="1:76" ht="15.75" x14ac:dyDescent="0.25">
      <c r="A19" s="46" t="s">
        <v>26</v>
      </c>
      <c r="B19" s="11">
        <v>0</v>
      </c>
      <c r="C19" s="11">
        <v>0</v>
      </c>
      <c r="D19" s="11">
        <v>0</v>
      </c>
      <c r="E19" s="11">
        <v>0</v>
      </c>
      <c r="F19" s="11">
        <v>0</v>
      </c>
      <c r="G19" s="11">
        <v>0</v>
      </c>
      <c r="H19" s="11">
        <v>0</v>
      </c>
      <c r="I19" s="11">
        <v>0</v>
      </c>
      <c r="J19" s="11">
        <v>0</v>
      </c>
      <c r="K19" s="11">
        <v>0</v>
      </c>
      <c r="L19" s="11">
        <f>G12</f>
        <v>0</v>
      </c>
      <c r="M19" s="11">
        <v>0</v>
      </c>
      <c r="N19" s="11">
        <f>H14</f>
        <v>115027.24357279971</v>
      </c>
      <c r="O19" s="11">
        <v>0</v>
      </c>
      <c r="P19" s="11">
        <v>0</v>
      </c>
      <c r="Q19" s="11">
        <v>0</v>
      </c>
      <c r="R19" s="11">
        <v>0</v>
      </c>
      <c r="S19" s="12">
        <v>0</v>
      </c>
      <c r="T19" s="11">
        <v>0</v>
      </c>
      <c r="U19" s="11">
        <v>0</v>
      </c>
      <c r="V19" s="11">
        <v>0</v>
      </c>
      <c r="W19" s="11">
        <f t="shared" si="0"/>
        <v>115027.24357279971</v>
      </c>
    </row>
    <row r="20" spans="1:76"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76"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76" ht="18.75" x14ac:dyDescent="0.3">
      <c r="A22" s="44" t="s">
        <v>16</v>
      </c>
      <c r="B22" s="4">
        <v>11642609.86496041</v>
      </c>
      <c r="C22" s="4">
        <v>47481200.9041747</v>
      </c>
      <c r="D22" s="4">
        <v>20433388.637642272</v>
      </c>
      <c r="E22" s="4">
        <v>21742653.80258416</v>
      </c>
      <c r="F22" s="37">
        <v>338641803.63540596</v>
      </c>
      <c r="G22" s="11">
        <v>0</v>
      </c>
      <c r="H22" s="11">
        <v>0</v>
      </c>
      <c r="I22" s="4">
        <v>0</v>
      </c>
      <c r="J22" s="4">
        <v>0</v>
      </c>
      <c r="K22" s="11">
        <f>G11</f>
        <v>0</v>
      </c>
      <c r="L22" s="11">
        <v>0</v>
      </c>
      <c r="M22" s="11">
        <f>H13</f>
        <v>8383306.4271610323</v>
      </c>
      <c r="N22" s="11">
        <v>0</v>
      </c>
      <c r="O22" s="4">
        <v>0</v>
      </c>
      <c r="P22" s="4">
        <v>0</v>
      </c>
      <c r="Q22" s="4">
        <v>0</v>
      </c>
      <c r="R22" s="4">
        <v>0</v>
      </c>
      <c r="S22" s="12">
        <v>0</v>
      </c>
      <c r="T22" s="4">
        <v>0</v>
      </c>
      <c r="U22" s="4">
        <v>0</v>
      </c>
      <c r="V22" s="4">
        <v>0</v>
      </c>
      <c r="W22" s="13">
        <f t="shared" si="0"/>
        <v>448324963.27192855</v>
      </c>
    </row>
    <row r="23" spans="1:76" ht="15.75" x14ac:dyDescent="0.25">
      <c r="A23" s="48" t="s">
        <v>14</v>
      </c>
      <c r="B23" s="13">
        <f>SUM(B2:B22)</f>
        <v>196888653.30719787</v>
      </c>
      <c r="C23" s="13">
        <f t="shared" ref="C23:V23" si="1">SUM(C2:C22)</f>
        <v>1184193745.1246629</v>
      </c>
      <c r="D23" s="13">
        <f t="shared" si="1"/>
        <v>273043491.84707046</v>
      </c>
      <c r="E23" s="13">
        <f t="shared" si="1"/>
        <v>316306381.55843502</v>
      </c>
      <c r="F23" s="13">
        <f t="shared" si="1"/>
        <v>1290789072.9050796</v>
      </c>
      <c r="G23" s="11">
        <f t="shared" si="1"/>
        <v>0</v>
      </c>
      <c r="H23" s="11">
        <f t="shared" si="1"/>
        <v>15716277.588567693</v>
      </c>
      <c r="I23" s="13">
        <f t="shared" si="1"/>
        <v>438577768.50999999</v>
      </c>
      <c r="J23" s="13">
        <f t="shared" si="1"/>
        <v>941948340.50999999</v>
      </c>
      <c r="K23" s="11">
        <f>SUM(K2:K22)</f>
        <v>0</v>
      </c>
      <c r="L23" s="11">
        <f t="shared" si="1"/>
        <v>0</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115027.24357279971</v>
      </c>
      <c r="T23" s="13">
        <f t="shared" si="1"/>
        <v>286021544.98176384</v>
      </c>
      <c r="U23" s="13">
        <f t="shared" si="1"/>
        <v>444282343.86940622</v>
      </c>
      <c r="V23" s="13">
        <f t="shared" si="1"/>
        <v>448324963.27192855</v>
      </c>
      <c r="W23" s="4"/>
    </row>
    <row r="24" spans="1:76" ht="15.75" x14ac:dyDescent="0.25">
      <c r="A24" s="44" t="s">
        <v>17</v>
      </c>
      <c r="B24" s="8">
        <f>W2</f>
        <v>196888653.3071979</v>
      </c>
      <c r="C24" s="8">
        <f>W3</f>
        <v>1184193745.1246629</v>
      </c>
      <c r="D24" s="8">
        <f>W4</f>
        <v>273043491.84707046</v>
      </c>
      <c r="E24" s="8">
        <f>W5</f>
        <v>316306381.55843496</v>
      </c>
      <c r="F24" s="8">
        <f>W6</f>
        <v>1267688548.3076077</v>
      </c>
      <c r="G24" s="18">
        <f>W7</f>
        <v>0</v>
      </c>
      <c r="H24" s="18">
        <f>W8</f>
        <v>38816802.186040036</v>
      </c>
      <c r="I24" s="8">
        <f>W9</f>
        <v>438577768.50999999</v>
      </c>
      <c r="J24" s="8">
        <f>W10</f>
        <v>941948340.50999999</v>
      </c>
      <c r="K24" s="18">
        <f>W11</f>
        <v>0</v>
      </c>
      <c r="L24" s="18">
        <f>W12</f>
        <v>0</v>
      </c>
      <c r="M24" s="18">
        <f>W13</f>
        <v>8383306.4271610323</v>
      </c>
      <c r="N24" s="18">
        <f>W14</f>
        <v>115027.24357279971</v>
      </c>
      <c r="O24" s="8">
        <f>W15</f>
        <v>96875539.114099994</v>
      </c>
      <c r="P24" s="8">
        <f>W16</f>
        <v>184259346.41189569</v>
      </c>
      <c r="Q24" s="8">
        <f>W17</f>
        <v>4886659.4557681484</v>
      </c>
      <c r="R24" s="8">
        <f>W18</f>
        <v>1380526109.02</v>
      </c>
      <c r="S24" s="19">
        <f>W19</f>
        <v>115027.24357279971</v>
      </c>
      <c r="T24" s="8">
        <f>W20</f>
        <v>286021544.98176384</v>
      </c>
      <c r="U24" s="8">
        <f>W21</f>
        <v>444282343.86940593</v>
      </c>
      <c r="V24" s="8">
        <f>W22</f>
        <v>448324963.27192855</v>
      </c>
    </row>
    <row r="25" spans="1:76" ht="15.75" x14ac:dyDescent="0.25">
      <c r="A25" s="9" t="s">
        <v>18</v>
      </c>
      <c r="B25" s="10">
        <f>B23-B24</f>
        <v>0</v>
      </c>
      <c r="C25" s="10">
        <f t="shared" ref="C25:E25" si="2">C23-C24</f>
        <v>0</v>
      </c>
      <c r="D25" s="10">
        <f t="shared" si="2"/>
        <v>0</v>
      </c>
      <c r="E25" s="10">
        <f t="shared" si="2"/>
        <v>0</v>
      </c>
      <c r="F25" s="10">
        <f>F23-F24</f>
        <v>23100524.597471952</v>
      </c>
      <c r="G25" s="20">
        <f t="shared" ref="G25:V25" si="3">G23-G24</f>
        <v>0</v>
      </c>
      <c r="H25" s="20">
        <f t="shared" si="3"/>
        <v>-23100524.597472344</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76" ht="45" x14ac:dyDescent="0.25">
      <c r="B28" s="60" t="s">
        <v>0</v>
      </c>
      <c r="C28" s="60" t="s">
        <v>1</v>
      </c>
      <c r="D28" s="60" t="s">
        <v>2</v>
      </c>
      <c r="E28" s="60" t="s">
        <v>3</v>
      </c>
      <c r="F28" s="60" t="s">
        <v>4</v>
      </c>
      <c r="G28" s="60" t="s">
        <v>20</v>
      </c>
      <c r="H28" s="60" t="s">
        <v>21</v>
      </c>
      <c r="I28" s="60" t="s">
        <v>5</v>
      </c>
      <c r="J28" s="60" t="s">
        <v>6</v>
      </c>
      <c r="K28" s="60" t="s">
        <v>22</v>
      </c>
      <c r="L28" s="60" t="s">
        <v>23</v>
      </c>
      <c r="M28" s="60" t="s">
        <v>24</v>
      </c>
      <c r="N28" s="60" t="s">
        <v>25</v>
      </c>
      <c r="O28" s="60" t="s">
        <v>7</v>
      </c>
      <c r="P28" s="60" t="s">
        <v>37</v>
      </c>
      <c r="Q28" s="60" t="s">
        <v>60</v>
      </c>
      <c r="R28" s="60" t="s">
        <v>10</v>
      </c>
      <c r="S28" s="60" t="s">
        <v>26</v>
      </c>
      <c r="T28" s="60" t="s">
        <v>11</v>
      </c>
      <c r="U28" s="60" t="s">
        <v>12</v>
      </c>
      <c r="V28" s="60" t="s">
        <v>38</v>
      </c>
      <c r="W28" s="60" t="s">
        <v>14</v>
      </c>
      <c r="BX28" s="54"/>
    </row>
    <row r="29" spans="1:76" ht="18.75" x14ac:dyDescent="0.3">
      <c r="A29" s="61" t="s">
        <v>39</v>
      </c>
      <c r="B29" s="56">
        <v>14932.685731666668</v>
      </c>
      <c r="C29" s="56">
        <v>2091323.2042856605</v>
      </c>
      <c r="D29" s="56">
        <v>427228.34559999983</v>
      </c>
      <c r="E29" s="56">
        <v>288566.62806721946</v>
      </c>
      <c r="F29" s="56">
        <v>28617599.375326119</v>
      </c>
      <c r="G29" s="56">
        <v>1108532.317256667</v>
      </c>
      <c r="H29" s="56">
        <v>14932.685731666668</v>
      </c>
      <c r="I29" s="56">
        <v>0</v>
      </c>
      <c r="J29" s="56">
        <v>0</v>
      </c>
      <c r="K29" s="56">
        <v>0</v>
      </c>
      <c r="L29" s="56">
        <v>0</v>
      </c>
      <c r="M29" s="56">
        <v>0</v>
      </c>
      <c r="N29" s="56">
        <v>0</v>
      </c>
      <c r="O29" s="56">
        <v>0</v>
      </c>
      <c r="P29" s="56">
        <v>0</v>
      </c>
      <c r="Q29" s="56">
        <v>0</v>
      </c>
      <c r="R29" s="56">
        <v>6142481.8082451802</v>
      </c>
      <c r="S29" s="56">
        <v>0</v>
      </c>
      <c r="T29" s="56">
        <v>0</v>
      </c>
      <c r="U29" s="56">
        <v>0</v>
      </c>
      <c r="V29" s="56">
        <v>111205.13579585541</v>
      </c>
      <c r="W29" s="58">
        <f>SUM(B29:V29)</f>
        <v>38816802.186040036</v>
      </c>
      <c r="BX29" s="54"/>
    </row>
    <row r="30" spans="1:76" ht="18.75" x14ac:dyDescent="0.3">
      <c r="A30" s="61" t="s">
        <v>40</v>
      </c>
      <c r="B30" s="56">
        <v>7507.4992829417279</v>
      </c>
      <c r="C30" s="56">
        <v>18924.428146594233</v>
      </c>
      <c r="D30" s="56">
        <v>4892.3441852306132</v>
      </c>
      <c r="E30" s="56">
        <v>28063.626085564239</v>
      </c>
      <c r="F30" s="56">
        <v>55639.345872468897</v>
      </c>
      <c r="G30" s="13">
        <v>0</v>
      </c>
      <c r="H30" s="13">
        <v>0</v>
      </c>
      <c r="I30" s="13">
        <v>0</v>
      </c>
      <c r="J30" s="13">
        <v>0</v>
      </c>
      <c r="K30" s="13">
        <v>0</v>
      </c>
      <c r="L30" s="13">
        <v>0</v>
      </c>
      <c r="M30" s="13">
        <v>0</v>
      </c>
      <c r="N30" s="13">
        <v>0</v>
      </c>
      <c r="O30" s="13">
        <v>0</v>
      </c>
      <c r="P30" s="13">
        <v>0</v>
      </c>
      <c r="Q30" s="13">
        <v>0</v>
      </c>
      <c r="R30" s="13">
        <v>0</v>
      </c>
      <c r="S30" s="13">
        <v>0</v>
      </c>
      <c r="T30" s="13">
        <v>0</v>
      </c>
      <c r="U30" s="13">
        <v>0</v>
      </c>
      <c r="V30" s="13">
        <v>0</v>
      </c>
      <c r="W30" s="58">
        <f t="shared" ref="W30:W32" si="4">SUM(B30:V30)</f>
        <v>115027.24357279971</v>
      </c>
      <c r="BX30" s="54"/>
    </row>
    <row r="31" spans="1:76" ht="31.5" x14ac:dyDescent="0.25">
      <c r="A31" s="62" t="s">
        <v>42</v>
      </c>
      <c r="B31" s="57">
        <f>B29-B30</f>
        <v>7425.1864487249404</v>
      </c>
      <c r="C31" s="57">
        <f t="shared" ref="C31:V31" si="5">C29-C30</f>
        <v>2072398.7761390663</v>
      </c>
      <c r="D31" s="57">
        <f t="shared" si="5"/>
        <v>422336.00141476921</v>
      </c>
      <c r="E31" s="57">
        <f t="shared" si="5"/>
        <v>260503.00198165522</v>
      </c>
      <c r="F31" s="57">
        <f t="shared" si="5"/>
        <v>28561960.02945365</v>
      </c>
      <c r="G31" s="57">
        <f t="shared" si="5"/>
        <v>1108532.317256667</v>
      </c>
      <c r="H31" s="57">
        <f t="shared" si="5"/>
        <v>14932.685731666668</v>
      </c>
      <c r="I31" s="57">
        <f t="shared" si="5"/>
        <v>0</v>
      </c>
      <c r="J31" s="57">
        <f t="shared" si="5"/>
        <v>0</v>
      </c>
      <c r="K31" s="57">
        <f t="shared" si="5"/>
        <v>0</v>
      </c>
      <c r="L31" s="57">
        <f t="shared" si="5"/>
        <v>0</v>
      </c>
      <c r="M31" s="57">
        <f t="shared" si="5"/>
        <v>0</v>
      </c>
      <c r="N31" s="57">
        <f t="shared" si="5"/>
        <v>0</v>
      </c>
      <c r="O31" s="57">
        <f t="shared" si="5"/>
        <v>0</v>
      </c>
      <c r="P31" s="57">
        <f t="shared" si="5"/>
        <v>0</v>
      </c>
      <c r="Q31" s="57">
        <f t="shared" si="5"/>
        <v>0</v>
      </c>
      <c r="R31" s="57">
        <f t="shared" si="5"/>
        <v>6142481.8082451802</v>
      </c>
      <c r="S31" s="57">
        <f t="shared" si="5"/>
        <v>0</v>
      </c>
      <c r="T31" s="57">
        <f t="shared" si="5"/>
        <v>0</v>
      </c>
      <c r="U31" s="57">
        <f t="shared" si="5"/>
        <v>0</v>
      </c>
      <c r="V31" s="57">
        <f t="shared" si="5"/>
        <v>111205.13579585541</v>
      </c>
      <c r="W31" s="59">
        <f t="shared" si="4"/>
        <v>38701774.942467235</v>
      </c>
      <c r="BX31" s="54"/>
    </row>
    <row r="32" spans="1:76" ht="18.75" x14ac:dyDescent="0.3">
      <c r="A32" s="61" t="s">
        <v>41</v>
      </c>
      <c r="B32" s="56">
        <f>ESHM_Aşama_1!B6-ESHM_Aşama_2!B31</f>
        <v>17217096.440090112</v>
      </c>
      <c r="C32" s="56">
        <f>ESHM_Aşama_1!C6-ESHM_Aşama_2!C31</f>
        <v>101423129.30335523</v>
      </c>
      <c r="D32" s="56">
        <f>ESHM_Aşama_1!D6-ESHM_Aşama_2!D31</f>
        <v>37431012.695568204</v>
      </c>
      <c r="E32" s="56">
        <f>ESHM_Aşama_1!E6-ESHM_Aşama_2!E31</f>
        <v>84504553.803289905</v>
      </c>
      <c r="F32" s="56">
        <f>ESHM_Aşama_1!F6-ESHM_Aşama_2!F31</f>
        <v>301859153.93201959</v>
      </c>
      <c r="G32" s="56">
        <f>ESHM_Aşama_1!G6-ESHM_Aşama_2!G31</f>
        <v>-1108532.317256667</v>
      </c>
      <c r="H32" s="56">
        <f>ESHM_Aşama_1!H6-ESHM_Aşama_2!H31</f>
        <v>-14932.685731666668</v>
      </c>
      <c r="I32" s="56">
        <f>ESHM_Aşama_1!I6-ESHM_Aşama_2!I31</f>
        <v>0</v>
      </c>
      <c r="J32" s="56">
        <f>ESHM_Aşama_1!J6-ESHM_Aşama_2!J31</f>
        <v>0</v>
      </c>
      <c r="K32" s="56">
        <f>ESHM_Aşama_1!K6-ESHM_Aşama_2!K31</f>
        <v>0</v>
      </c>
      <c r="L32" s="56">
        <f>ESHM_Aşama_1!L6-ESHM_Aşama_2!L31</f>
        <v>0</v>
      </c>
      <c r="M32" s="56">
        <f>ESHM_Aşama_1!M6-ESHM_Aşama_2!M31</f>
        <v>0</v>
      </c>
      <c r="N32" s="56">
        <f>ESHM_Aşama_1!N6-ESHM_Aşama_2!N31</f>
        <v>0</v>
      </c>
      <c r="O32" s="56">
        <f>ESHM_Aşama_1!O6-ESHM_Aşama_2!O31</f>
        <v>0</v>
      </c>
      <c r="P32" s="56">
        <f>ESHM_Aşama_1!P6-ESHM_Aşama_2!P31</f>
        <v>0</v>
      </c>
      <c r="Q32" s="56">
        <f>ESHM_Aşama_1!Q6-ESHM_Aşama_2!Q31</f>
        <v>0</v>
      </c>
      <c r="R32" s="56">
        <f>ESHM_Aşama_1!R6-ESHM_Aşama_2!R31</f>
        <v>304126538.46106744</v>
      </c>
      <c r="S32" s="56">
        <f>ESHM_Aşama_1!S6-ESHM_Aşama_2!S31</f>
        <v>55639.345872468897</v>
      </c>
      <c r="T32" s="56">
        <f>ESHM_Aşama_1!T6-ESHM_Aşama_2!T31</f>
        <v>8971237.560804246</v>
      </c>
      <c r="U32" s="56">
        <f>ESHM_Aşama_1!U6-ESHM_Aşama_2!U31</f>
        <v>141880074.94950521</v>
      </c>
      <c r="V32" s="56">
        <f>ESHM_Aşama_1!V6-ESHM_Aşama_2!V31</f>
        <v>271343576.81902343</v>
      </c>
      <c r="W32" s="58">
        <f t="shared" si="4"/>
        <v>1267688548.3076077</v>
      </c>
      <c r="BX32" s="54"/>
    </row>
    <row r="36" spans="1:7" ht="15" customHeight="1" x14ac:dyDescent="0.25">
      <c r="A36" s="108" t="s">
        <v>67</v>
      </c>
      <c r="B36" s="109"/>
      <c r="C36" s="109"/>
      <c r="D36" s="109"/>
      <c r="E36" s="110"/>
      <c r="F36" s="63"/>
      <c r="G36" s="63"/>
    </row>
    <row r="37" spans="1:7" x14ac:dyDescent="0.25">
      <c r="A37" s="111"/>
      <c r="B37" s="112"/>
      <c r="C37" s="112"/>
      <c r="D37" s="112"/>
      <c r="E37" s="113"/>
      <c r="F37" s="63"/>
      <c r="G37" s="63"/>
    </row>
    <row r="38" spans="1:7" x14ac:dyDescent="0.25">
      <c r="A38" s="111"/>
      <c r="B38" s="112"/>
      <c r="C38" s="112"/>
      <c r="D38" s="112"/>
      <c r="E38" s="113"/>
      <c r="F38" s="63"/>
      <c r="G38" s="63"/>
    </row>
    <row r="39" spans="1:7" x14ac:dyDescent="0.25">
      <c r="A39" s="114"/>
      <c r="B39" s="115"/>
      <c r="C39" s="115"/>
      <c r="D39" s="115"/>
      <c r="E39" s="116"/>
      <c r="F39" s="63"/>
      <c r="G39" s="63"/>
    </row>
    <row r="40" spans="1:7" x14ac:dyDescent="0.25">
      <c r="A40" s="63"/>
      <c r="B40" s="63"/>
      <c r="C40" s="63"/>
      <c r="D40" s="63"/>
      <c r="E40" s="63"/>
      <c r="F40" s="63"/>
      <c r="G40" s="63"/>
    </row>
    <row r="41" spans="1:7" x14ac:dyDescent="0.25">
      <c r="A41" s="63"/>
      <c r="B41" s="63"/>
      <c r="C41" s="63"/>
      <c r="D41" s="63"/>
      <c r="E41" s="63"/>
      <c r="F41" s="63"/>
      <c r="G41" s="63"/>
    </row>
    <row r="42" spans="1:7" x14ac:dyDescent="0.25">
      <c r="A42" s="63"/>
      <c r="B42" s="63"/>
      <c r="C42" s="63"/>
      <c r="D42" s="63"/>
      <c r="E42" s="63"/>
      <c r="F42" s="63"/>
      <c r="G42" s="63"/>
    </row>
    <row r="43" spans="1:7" x14ac:dyDescent="0.25">
      <c r="A43" s="63"/>
      <c r="B43" s="63"/>
      <c r="C43" s="63"/>
      <c r="D43" s="63"/>
      <c r="E43" s="63"/>
      <c r="F43" s="63"/>
      <c r="G43" s="63"/>
    </row>
  </sheetData>
  <mergeCells count="1">
    <mergeCell ref="A36:E39"/>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AC0E-BAC0-43E4-92E5-65E97D89874D}">
  <dimension ref="A1:W39"/>
  <sheetViews>
    <sheetView zoomScale="85" zoomScaleNormal="85" workbookViewId="0">
      <selection activeCell="R34" sqref="R34"/>
    </sheetView>
  </sheetViews>
  <sheetFormatPr defaultRowHeight="15" x14ac:dyDescent="0.25"/>
  <cols>
    <col min="1" max="1" width="28" customWidth="1"/>
    <col min="2" max="2" width="20.140625" customWidth="1"/>
    <col min="3" max="3" width="21.140625" bestFit="1" customWidth="1"/>
    <col min="4" max="5" width="19.7109375" bestFit="1" customWidth="1"/>
    <col min="6" max="6" width="21.28515625" bestFit="1" customWidth="1"/>
    <col min="7" max="7" width="16.7109375"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47496445.35070885</v>
      </c>
      <c r="G2" s="11">
        <v>0</v>
      </c>
      <c r="H2" s="11">
        <v>1377317.9618675932</v>
      </c>
      <c r="I2" s="4">
        <v>0</v>
      </c>
      <c r="J2" s="4">
        <v>0</v>
      </c>
      <c r="K2" s="11">
        <v>0</v>
      </c>
      <c r="L2" s="11">
        <v>0</v>
      </c>
      <c r="M2" s="11">
        <v>0</v>
      </c>
      <c r="N2" s="11">
        <v>0</v>
      </c>
      <c r="O2" s="4">
        <v>0</v>
      </c>
      <c r="P2" s="4">
        <v>0</v>
      </c>
      <c r="Q2" s="4">
        <v>0</v>
      </c>
      <c r="R2" s="4">
        <v>76424307.980318904</v>
      </c>
      <c r="S2" s="12">
        <v>7507.4992829417279</v>
      </c>
      <c r="T2" s="4">
        <v>0</v>
      </c>
      <c r="U2" s="4">
        <v>14870055.893344119</v>
      </c>
      <c r="V2" s="4">
        <v>14578656.598722316</v>
      </c>
      <c r="W2" s="13">
        <f>SUM(B2:V2)</f>
        <v>196888653.3071979</v>
      </c>
    </row>
    <row r="3" spans="1:23" ht="15.75" x14ac:dyDescent="0.25">
      <c r="A3" s="44" t="s">
        <v>1</v>
      </c>
      <c r="B3" s="4">
        <v>8201500.3547854424</v>
      </c>
      <c r="C3" s="4">
        <v>207072102.20581359</v>
      </c>
      <c r="D3" s="4">
        <v>29730691.6149402</v>
      </c>
      <c r="E3" s="4">
        <v>30099006.094070911</v>
      </c>
      <c r="F3" s="4">
        <v>108691738.64176798</v>
      </c>
      <c r="G3" s="11">
        <v>0</v>
      </c>
      <c r="H3" s="11">
        <v>3151879.7424214147</v>
      </c>
      <c r="I3" s="4">
        <v>0</v>
      </c>
      <c r="J3" s="4">
        <v>0</v>
      </c>
      <c r="K3" s="11">
        <v>0</v>
      </c>
      <c r="L3" s="11">
        <v>0</v>
      </c>
      <c r="M3" s="11">
        <v>0</v>
      </c>
      <c r="N3" s="11">
        <v>0</v>
      </c>
      <c r="O3" s="4">
        <v>0</v>
      </c>
      <c r="P3" s="4">
        <v>0</v>
      </c>
      <c r="Q3" s="4">
        <v>0</v>
      </c>
      <c r="R3" s="4">
        <v>491939337.84275997</v>
      </c>
      <c r="S3" s="12">
        <v>18924.428146594233</v>
      </c>
      <c r="T3" s="4">
        <v>213804174.55210191</v>
      </c>
      <c r="U3" s="4">
        <v>48837759.114291877</v>
      </c>
      <c r="V3" s="4">
        <v>42646630.533562779</v>
      </c>
      <c r="W3" s="13">
        <f t="shared" ref="W3:W22" si="0">SUM(B3:V3)</f>
        <v>1184193745.1246629</v>
      </c>
    </row>
    <row r="4" spans="1:23" ht="15.75" x14ac:dyDescent="0.25">
      <c r="A4" s="44" t="s">
        <v>2</v>
      </c>
      <c r="B4" s="4">
        <v>3297945.7937462959</v>
      </c>
      <c r="C4" s="4">
        <v>34603795.919044763</v>
      </c>
      <c r="D4" s="4">
        <v>52433865.155155607</v>
      </c>
      <c r="E4" s="4">
        <v>6885159.0603461554</v>
      </c>
      <c r="F4" s="4">
        <v>33982640.208019882</v>
      </c>
      <c r="G4" s="11">
        <v>0</v>
      </c>
      <c r="H4" s="11">
        <v>985440.07671704935</v>
      </c>
      <c r="I4" s="4">
        <v>0</v>
      </c>
      <c r="J4" s="4">
        <v>0</v>
      </c>
      <c r="K4" s="11">
        <v>0</v>
      </c>
      <c r="L4" s="11">
        <v>0</v>
      </c>
      <c r="M4" s="11">
        <v>0</v>
      </c>
      <c r="N4" s="11">
        <v>0</v>
      </c>
      <c r="O4" s="4">
        <v>0</v>
      </c>
      <c r="P4" s="4">
        <v>0</v>
      </c>
      <c r="Q4" s="4">
        <v>0</v>
      </c>
      <c r="R4" s="4">
        <v>95466398.340749875</v>
      </c>
      <c r="S4" s="12">
        <v>4892.3441852306132</v>
      </c>
      <c r="T4" s="4">
        <v>564443.77217790124</v>
      </c>
      <c r="U4" s="4">
        <v>6571278.0932340967</v>
      </c>
      <c r="V4" s="4">
        <v>38247633.083693638</v>
      </c>
      <c r="W4" s="13">
        <f t="shared" si="0"/>
        <v>273043491.84707046</v>
      </c>
    </row>
    <row r="5" spans="1:23" ht="15.75" x14ac:dyDescent="0.25">
      <c r="A5" s="44" t="s">
        <v>3</v>
      </c>
      <c r="B5" s="4">
        <v>541287.92426468537</v>
      </c>
      <c r="C5" s="4">
        <v>18722734.87567858</v>
      </c>
      <c r="D5" s="4">
        <v>976376.33781984111</v>
      </c>
      <c r="E5" s="4">
        <v>48410369.321627706</v>
      </c>
      <c r="F5" s="4">
        <v>5982771.4265507739</v>
      </c>
      <c r="G5" s="11">
        <v>0</v>
      </c>
      <c r="H5" s="11">
        <v>173490.4262138347</v>
      </c>
      <c r="I5" s="4">
        <v>0</v>
      </c>
      <c r="J5" s="4">
        <v>0</v>
      </c>
      <c r="K5" s="11">
        <v>0</v>
      </c>
      <c r="L5" s="11">
        <v>0</v>
      </c>
      <c r="M5" s="11">
        <v>0</v>
      </c>
      <c r="N5" s="11">
        <v>0</v>
      </c>
      <c r="O5" s="4">
        <v>0</v>
      </c>
      <c r="P5" s="4">
        <v>0</v>
      </c>
      <c r="Q5" s="4">
        <v>0</v>
      </c>
      <c r="R5" s="4">
        <v>4968979.8515232988</v>
      </c>
      <c r="S5" s="12">
        <v>28063.626085564239</v>
      </c>
      <c r="T5" s="4">
        <v>61846.598065966828</v>
      </c>
      <c r="U5" s="4">
        <v>232123175.81903091</v>
      </c>
      <c r="V5" s="4">
        <v>4317285.3515738435</v>
      </c>
      <c r="W5" s="13">
        <f t="shared" si="0"/>
        <v>316306381.55843496</v>
      </c>
    </row>
    <row r="6" spans="1:23" ht="18.75" x14ac:dyDescent="0.3">
      <c r="A6" s="44" t="s">
        <v>4</v>
      </c>
      <c r="B6" s="4">
        <v>17217096.440090112</v>
      </c>
      <c r="C6" s="4">
        <v>101423129.30335523</v>
      </c>
      <c r="D6" s="4">
        <v>37431012.695568204</v>
      </c>
      <c r="E6" s="4">
        <v>84504553.803289905</v>
      </c>
      <c r="F6" s="37">
        <v>292547512.99434847</v>
      </c>
      <c r="G6" s="11">
        <v>-1108532.317256667</v>
      </c>
      <c r="H6" s="11">
        <v>9296708.2519394625</v>
      </c>
      <c r="I6" s="4"/>
      <c r="J6" s="4">
        <v>0</v>
      </c>
      <c r="K6" s="11">
        <v>0</v>
      </c>
      <c r="L6" s="11">
        <v>0</v>
      </c>
      <c r="M6" s="11">
        <v>0</v>
      </c>
      <c r="N6" s="11">
        <v>0</v>
      </c>
      <c r="O6" s="4">
        <v>0</v>
      </c>
      <c r="P6" s="4">
        <v>0</v>
      </c>
      <c r="Q6" s="4">
        <v>0</v>
      </c>
      <c r="R6" s="4">
        <v>304126538.46106744</v>
      </c>
      <c r="S6" s="12">
        <v>55639.345872468897</v>
      </c>
      <c r="T6" s="4">
        <v>8971237.560804246</v>
      </c>
      <c r="U6" s="4">
        <v>141880074.94950521</v>
      </c>
      <c r="V6" s="4">
        <v>271343576.81902343</v>
      </c>
      <c r="W6" s="13">
        <f t="shared" si="0"/>
        <v>1267688548.3076074</v>
      </c>
    </row>
    <row r="7" spans="1:23" ht="15.75" x14ac:dyDescent="0.25">
      <c r="A7" s="45" t="s">
        <v>20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2">
        <v>0</v>
      </c>
      <c r="T7" s="11">
        <v>0</v>
      </c>
      <c r="U7" s="11">
        <v>0</v>
      </c>
      <c r="V7" s="11">
        <v>0</v>
      </c>
      <c r="W7" s="11">
        <f t="shared" si="0"/>
        <v>0</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93697022.733222201</v>
      </c>
      <c r="G9" s="11">
        <v>0</v>
      </c>
      <c r="H9" s="11">
        <v>2717057.9067778001</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184237525.64420885</v>
      </c>
      <c r="G10" s="11">
        <v>0</v>
      </c>
      <c r="H10" s="11">
        <v>5342581.9857911346</v>
      </c>
      <c r="I10" s="4">
        <v>0</v>
      </c>
      <c r="J10" s="4">
        <v>0</v>
      </c>
      <c r="K10" s="11">
        <v>0</v>
      </c>
      <c r="L10" s="11">
        <v>0</v>
      </c>
      <c r="M10" s="11">
        <v>0</v>
      </c>
      <c r="N10" s="11">
        <v>0</v>
      </c>
      <c r="O10" s="4">
        <v>0</v>
      </c>
      <c r="P10" s="4">
        <v>0</v>
      </c>
      <c r="Q10" s="4">
        <v>0</v>
      </c>
      <c r="R10" s="4">
        <v>0</v>
      </c>
      <c r="S10" s="12">
        <v>0</v>
      </c>
      <c r="T10" s="4">
        <v>0</v>
      </c>
      <c r="U10" s="4">
        <v>0</v>
      </c>
      <c r="V10" s="4">
        <v>0</v>
      </c>
      <c r="W10" s="13">
        <f t="shared" si="0"/>
        <v>941948340.50999987</v>
      </c>
    </row>
    <row r="11" spans="1:23" ht="15.75" x14ac:dyDescent="0.25">
      <c r="A11" s="46" t="s">
        <v>22</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0</v>
      </c>
    </row>
    <row r="12" spans="1:23" ht="15.75" x14ac:dyDescent="0.25">
      <c r="A12" s="46" t="s">
        <v>23</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0</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132375629.09395835</v>
      </c>
      <c r="G16" s="11">
        <v>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1417859.2040898595</v>
      </c>
      <c r="G17" s="11">
        <v>0</v>
      </c>
      <c r="H17" s="11">
        <v>41115.560012389615</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941948340.50999987</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0</v>
      </c>
      <c r="M19" s="11">
        <v>0</v>
      </c>
      <c r="N19" s="11">
        <f>H14</f>
        <v>115027.24357279971</v>
      </c>
      <c r="O19" s="11">
        <v>0</v>
      </c>
      <c r="P19" s="11">
        <v>0</v>
      </c>
      <c r="Q19" s="11">
        <v>0</v>
      </c>
      <c r="R19" s="11">
        <v>0</v>
      </c>
      <c r="S19" s="12">
        <v>0</v>
      </c>
      <c r="T19" s="11">
        <v>0</v>
      </c>
      <c r="U19" s="11">
        <v>0</v>
      </c>
      <c r="V19" s="11">
        <v>0</v>
      </c>
      <c r="W19" s="11">
        <f t="shared" si="0"/>
        <v>115027.24357279971</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338641803.63540596</v>
      </c>
      <c r="G22" s="11">
        <v>0</v>
      </c>
      <c r="H22" s="11">
        <v>0</v>
      </c>
      <c r="I22" s="4">
        <v>0</v>
      </c>
      <c r="J22" s="4">
        <v>0</v>
      </c>
      <c r="K22" s="11">
        <f>G11</f>
        <v>0</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196888653.30719787</v>
      </c>
      <c r="C23" s="13">
        <f t="shared" ref="C23:V23" si="1">SUM(C2:C22)</f>
        <v>1184193745.1246629</v>
      </c>
      <c r="D23" s="13">
        <f t="shared" si="1"/>
        <v>273043491.84707046</v>
      </c>
      <c r="E23" s="13">
        <f t="shared" si="1"/>
        <v>316306381.55843502</v>
      </c>
      <c r="F23" s="13">
        <f t="shared" si="1"/>
        <v>1267688548.3076074</v>
      </c>
      <c r="G23" s="11">
        <f t="shared" si="1"/>
        <v>0</v>
      </c>
      <c r="H23" s="11">
        <f t="shared" si="1"/>
        <v>38816802.186040036</v>
      </c>
      <c r="I23" s="13">
        <f t="shared" si="1"/>
        <v>438577768.50999999</v>
      </c>
      <c r="J23" s="13">
        <f t="shared" si="1"/>
        <v>941948340.50999987</v>
      </c>
      <c r="K23" s="11">
        <f>SUM(K2:K22)</f>
        <v>0</v>
      </c>
      <c r="L23" s="11">
        <f t="shared" si="1"/>
        <v>0</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115027.24357279971</v>
      </c>
      <c r="T23" s="13">
        <f t="shared" si="1"/>
        <v>286021544.98176384</v>
      </c>
      <c r="U23" s="13">
        <f t="shared" si="1"/>
        <v>444282343.86940622</v>
      </c>
      <c r="V23" s="13">
        <f t="shared" si="1"/>
        <v>448324963.27192855</v>
      </c>
      <c r="W23" s="4"/>
    </row>
    <row r="24" spans="1:23" ht="15.75" x14ac:dyDescent="0.25">
      <c r="A24" s="44" t="s">
        <v>17</v>
      </c>
      <c r="B24" s="8">
        <f>W2</f>
        <v>196888653.3071979</v>
      </c>
      <c r="C24" s="8">
        <f>W3</f>
        <v>1184193745.1246629</v>
      </c>
      <c r="D24" s="8">
        <f>W4</f>
        <v>273043491.84707046</v>
      </c>
      <c r="E24" s="8">
        <f>W5</f>
        <v>316306381.55843496</v>
      </c>
      <c r="F24" s="8">
        <f>W6</f>
        <v>1267688548.3076074</v>
      </c>
      <c r="G24" s="18">
        <f>W7</f>
        <v>0</v>
      </c>
      <c r="H24" s="18">
        <f>W8</f>
        <v>38816802.186040036</v>
      </c>
      <c r="I24" s="8">
        <f>W9</f>
        <v>438577768.50999999</v>
      </c>
      <c r="J24" s="8">
        <f>W10</f>
        <v>941948340.50999987</v>
      </c>
      <c r="K24" s="18">
        <f>W11</f>
        <v>0</v>
      </c>
      <c r="L24" s="18">
        <f>W12</f>
        <v>0</v>
      </c>
      <c r="M24" s="18">
        <f>W13</f>
        <v>8383306.4271610323</v>
      </c>
      <c r="N24" s="18">
        <f>W14</f>
        <v>115027.24357279971</v>
      </c>
      <c r="O24" s="8">
        <f>W15</f>
        <v>96875539.114099994</v>
      </c>
      <c r="P24" s="8">
        <f>W16</f>
        <v>184259346.41189569</v>
      </c>
      <c r="Q24" s="8">
        <f>W17</f>
        <v>4886659.4557681484</v>
      </c>
      <c r="R24" s="8">
        <f>W18</f>
        <v>1380526109.02</v>
      </c>
      <c r="S24" s="19">
        <f>W19</f>
        <v>115027.24357279971</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0</v>
      </c>
      <c r="G25" s="20">
        <f t="shared" ref="G25:V25" si="3">G23-G24</f>
        <v>0</v>
      </c>
      <c r="H25" s="20">
        <f t="shared" si="3"/>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7" spans="1:23" x14ac:dyDescent="0.25">
      <c r="A27" s="63"/>
      <c r="B27" s="63"/>
      <c r="C27" s="63"/>
      <c r="D27" s="63"/>
      <c r="E27" s="63"/>
      <c r="F27" s="63"/>
      <c r="G27" s="63"/>
    </row>
    <row r="28" spans="1:23" ht="15.75" x14ac:dyDescent="0.25">
      <c r="A28" s="22"/>
      <c r="B28" s="64" t="s">
        <v>4</v>
      </c>
      <c r="C28" s="65" t="s">
        <v>43</v>
      </c>
      <c r="D28" s="66" t="s">
        <v>44</v>
      </c>
      <c r="E28" s="66" t="s">
        <v>45</v>
      </c>
      <c r="F28" s="66" t="s">
        <v>46</v>
      </c>
    </row>
    <row r="29" spans="1:23" x14ac:dyDescent="0.25">
      <c r="A29" s="67" t="s">
        <v>0</v>
      </c>
      <c r="B29" s="68">
        <v>48873763.312576443</v>
      </c>
      <c r="C29" s="68">
        <f>B29/$B$37</f>
        <v>5.9622800168715614E-2</v>
      </c>
      <c r="D29" s="68">
        <f t="shared" ref="D29:D36" si="4">C29*$B$39</f>
        <v>1377317.9618675932</v>
      </c>
      <c r="E29" s="68">
        <v>48873763.312576443</v>
      </c>
      <c r="F29" s="68">
        <f>E29-D29</f>
        <v>47496445.35070885</v>
      </c>
      <c r="K29" s="108" t="s">
        <v>68</v>
      </c>
      <c r="L29" s="121"/>
      <c r="M29" s="121"/>
      <c r="N29" s="121"/>
      <c r="O29" s="121"/>
      <c r="P29" s="122"/>
    </row>
    <row r="30" spans="1:23" x14ac:dyDescent="0.25">
      <c r="A30" s="67" t="s">
        <v>1</v>
      </c>
      <c r="B30" s="68">
        <v>111843618.3841894</v>
      </c>
      <c r="C30" s="68">
        <f t="shared" ref="C30:C36" si="5">B30/$B$37</f>
        <v>0.13644191191945021</v>
      </c>
      <c r="D30" s="68">
        <f t="shared" si="4"/>
        <v>3151879.7424214147</v>
      </c>
      <c r="E30" s="68">
        <v>111843618.3841894</v>
      </c>
      <c r="F30" s="68">
        <f t="shared" ref="F30:F36" si="6">E30-D30</f>
        <v>108691738.64176798</v>
      </c>
      <c r="K30" s="123"/>
      <c r="L30" s="124"/>
      <c r="M30" s="124"/>
      <c r="N30" s="124"/>
      <c r="O30" s="124"/>
      <c r="P30" s="125"/>
    </row>
    <row r="31" spans="1:23" x14ac:dyDescent="0.25">
      <c r="A31" s="67" t="s">
        <v>2</v>
      </c>
      <c r="B31" s="68">
        <v>34968080.284736931</v>
      </c>
      <c r="C31" s="68">
        <f t="shared" si="5"/>
        <v>4.2658774806563313E-2</v>
      </c>
      <c r="D31" s="68">
        <f t="shared" si="4"/>
        <v>985440.07671704935</v>
      </c>
      <c r="E31" s="68">
        <v>34968080.284736931</v>
      </c>
      <c r="F31" s="68">
        <f t="shared" si="6"/>
        <v>33982640.208019882</v>
      </c>
      <c r="K31" s="123"/>
      <c r="L31" s="124"/>
      <c r="M31" s="124"/>
      <c r="N31" s="124"/>
      <c r="O31" s="124"/>
      <c r="P31" s="125"/>
    </row>
    <row r="32" spans="1:23" x14ac:dyDescent="0.25">
      <c r="A32" s="67" t="s">
        <v>3</v>
      </c>
      <c r="B32" s="68">
        <v>6156261.8527646083</v>
      </c>
      <c r="C32" s="68">
        <f t="shared" si="5"/>
        <v>7.5102375048581357E-3</v>
      </c>
      <c r="D32" s="68">
        <f t="shared" si="4"/>
        <v>173490.4262138347</v>
      </c>
      <c r="E32" s="68">
        <v>6156261.8527646083</v>
      </c>
      <c r="F32" s="68">
        <f t="shared" si="6"/>
        <v>5982771.4265507739</v>
      </c>
      <c r="H32" s="117" t="s">
        <v>49</v>
      </c>
      <c r="I32" s="118"/>
      <c r="K32" s="123"/>
      <c r="L32" s="124"/>
      <c r="M32" s="124"/>
      <c r="N32" s="124"/>
      <c r="O32" s="124"/>
      <c r="P32" s="125"/>
    </row>
    <row r="33" spans="1:16" ht="15.75" x14ac:dyDescent="0.25">
      <c r="A33" s="67" t="s">
        <v>4</v>
      </c>
      <c r="B33" s="69">
        <v>330421113.96147323</v>
      </c>
      <c r="C33" s="68">
        <f t="shared" si="5"/>
        <v>0.4030921851311553</v>
      </c>
      <c r="D33" s="68">
        <f t="shared" si="4"/>
        <v>9311640.9376711287</v>
      </c>
      <c r="E33" s="68">
        <v>301859153.93201959</v>
      </c>
      <c r="F33" s="68">
        <f>E33-D33</f>
        <v>292547512.99434847</v>
      </c>
      <c r="H33" s="119">
        <f>D33+ESHM_Aşama_2!H6</f>
        <v>9296708.2519394625</v>
      </c>
      <c r="I33" s="120"/>
      <c r="K33" s="123"/>
      <c r="L33" s="124"/>
      <c r="M33" s="124"/>
      <c r="N33" s="124"/>
      <c r="O33" s="124"/>
      <c r="P33" s="125"/>
    </row>
    <row r="34" spans="1:16" x14ac:dyDescent="0.25">
      <c r="A34" s="70" t="s">
        <v>5</v>
      </c>
      <c r="B34" s="71">
        <v>96414080.640000001</v>
      </c>
      <c r="C34" s="71">
        <f t="shared" si="5"/>
        <v>0.11761888329908751</v>
      </c>
      <c r="D34" s="71">
        <f t="shared" si="4"/>
        <v>2717057.9067778001</v>
      </c>
      <c r="E34" s="71">
        <v>96414080.640000001</v>
      </c>
      <c r="F34" s="71">
        <f t="shared" si="6"/>
        <v>93697022.733222201</v>
      </c>
      <c r="K34" s="123"/>
      <c r="L34" s="124"/>
      <c r="M34" s="124"/>
      <c r="N34" s="124"/>
      <c r="O34" s="124"/>
      <c r="P34" s="125"/>
    </row>
    <row r="35" spans="1:16" x14ac:dyDescent="0.25">
      <c r="A35" s="70" t="s">
        <v>6</v>
      </c>
      <c r="B35" s="71">
        <v>189580107.63</v>
      </c>
      <c r="C35" s="71">
        <f t="shared" si="5"/>
        <v>0.23127535321755072</v>
      </c>
      <c r="D35" s="71">
        <f t="shared" si="4"/>
        <v>5342581.9857911346</v>
      </c>
      <c r="E35" s="71">
        <v>189580107.63</v>
      </c>
      <c r="F35" s="71">
        <f t="shared" si="6"/>
        <v>184237525.64420885</v>
      </c>
      <c r="K35" s="123"/>
      <c r="L35" s="124"/>
      <c r="M35" s="124"/>
      <c r="N35" s="124"/>
      <c r="O35" s="124"/>
      <c r="P35" s="125"/>
    </row>
    <row r="36" spans="1:16" x14ac:dyDescent="0.25">
      <c r="A36" s="70" t="s">
        <v>47</v>
      </c>
      <c r="B36" s="71">
        <v>1458974.7641022492</v>
      </c>
      <c r="C36" s="71">
        <f t="shared" si="5"/>
        <v>1.7798539526192611E-3</v>
      </c>
      <c r="D36" s="71">
        <f t="shared" si="4"/>
        <v>41115.560012389615</v>
      </c>
      <c r="E36" s="71">
        <v>1458974.7641022492</v>
      </c>
      <c r="F36" s="71">
        <f t="shared" si="6"/>
        <v>1417859.2040898595</v>
      </c>
      <c r="K36" s="126"/>
      <c r="L36" s="127"/>
      <c r="M36" s="127"/>
      <c r="N36" s="127"/>
      <c r="O36" s="127"/>
      <c r="P36" s="128"/>
    </row>
    <row r="37" spans="1:16" x14ac:dyDescent="0.25">
      <c r="A37" s="41" t="s">
        <v>14</v>
      </c>
      <c r="B37" s="72">
        <f>SUM(B29:B36)</f>
        <v>819716000.82984281</v>
      </c>
      <c r="C37" s="72">
        <f>SUM(C29:C36)</f>
        <v>1.0000000000000002</v>
      </c>
      <c r="D37" s="72">
        <f>SUM(D29:D36)</f>
        <v>23100524.597472344</v>
      </c>
      <c r="E37" s="72">
        <f>SUM(E29:E36)</f>
        <v>791154040.80038917</v>
      </c>
      <c r="F37" s="72">
        <f>SUM(F29:F36)</f>
        <v>768053516.20291686</v>
      </c>
    </row>
    <row r="39" spans="1:16" ht="15.75" x14ac:dyDescent="0.25">
      <c r="A39" s="73" t="s">
        <v>48</v>
      </c>
      <c r="B39" s="74">
        <f>-1*ESHM_Aşama_2!H25</f>
        <v>23100524.597472344</v>
      </c>
    </row>
  </sheetData>
  <mergeCells count="3">
    <mergeCell ref="H32:I32"/>
    <mergeCell ref="H33:I33"/>
    <mergeCell ref="K29:P3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3DAC7-0A0F-4B06-B69C-D03CE7EBFCAD}">
  <dimension ref="A1:W45"/>
  <sheetViews>
    <sheetView zoomScale="85" zoomScaleNormal="85" workbookViewId="0">
      <selection activeCell="U35" sqref="U35"/>
    </sheetView>
  </sheetViews>
  <sheetFormatPr defaultRowHeight="15" x14ac:dyDescent="0.25"/>
  <cols>
    <col min="1" max="1" width="27" bestFit="1" customWidth="1"/>
    <col min="2" max="2" width="20.140625" customWidth="1"/>
    <col min="3" max="3" width="21.140625" bestFit="1" customWidth="1"/>
    <col min="4" max="5" width="19.7109375" bestFit="1" customWidth="1"/>
    <col min="6" max="6" width="21.28515625" bestFit="1" customWidth="1"/>
    <col min="7" max="7" width="18.7109375" bestFit="1"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47496445.35070885</v>
      </c>
      <c r="G2" s="11">
        <v>0</v>
      </c>
      <c r="H2" s="11">
        <v>1377317.9618675932</v>
      </c>
      <c r="I2" s="4">
        <v>0</v>
      </c>
      <c r="J2" s="4">
        <v>0</v>
      </c>
      <c r="K2" s="11">
        <v>0</v>
      </c>
      <c r="L2" s="11">
        <v>0</v>
      </c>
      <c r="M2" s="11">
        <v>0</v>
      </c>
      <c r="N2" s="11">
        <v>0</v>
      </c>
      <c r="O2" s="4">
        <v>0</v>
      </c>
      <c r="P2" s="4">
        <v>0</v>
      </c>
      <c r="Q2" s="4">
        <v>0</v>
      </c>
      <c r="R2" s="4">
        <v>76424307.980318904</v>
      </c>
      <c r="S2" s="12">
        <v>222269.74634919537</v>
      </c>
      <c r="T2" s="4">
        <v>0</v>
      </c>
      <c r="U2" s="4">
        <v>14870055.893344119</v>
      </c>
      <c r="V2" s="4">
        <v>14578656.598722316</v>
      </c>
      <c r="W2" s="13">
        <f>SUM(B2:V2)</f>
        <v>197103415.5542641</v>
      </c>
    </row>
    <row r="3" spans="1:23" ht="15.75" x14ac:dyDescent="0.25">
      <c r="A3" s="44" t="s">
        <v>1</v>
      </c>
      <c r="B3" s="4">
        <v>8201500.3547854424</v>
      </c>
      <c r="C3" s="4">
        <v>207072102.20581359</v>
      </c>
      <c r="D3" s="4">
        <v>29730691.6149402</v>
      </c>
      <c r="E3" s="4">
        <v>30099006.094070911</v>
      </c>
      <c r="F3" s="4">
        <v>108691738.64176798</v>
      </c>
      <c r="G3" s="11">
        <v>0</v>
      </c>
      <c r="H3" s="11">
        <v>3151879.7424214147</v>
      </c>
      <c r="I3" s="4">
        <v>0</v>
      </c>
      <c r="J3" s="4">
        <v>0</v>
      </c>
      <c r="K3" s="11">
        <v>0</v>
      </c>
      <c r="L3" s="11">
        <v>0</v>
      </c>
      <c r="M3" s="11">
        <v>0</v>
      </c>
      <c r="N3" s="11">
        <v>0</v>
      </c>
      <c r="O3" s="4">
        <v>0</v>
      </c>
      <c r="P3" s="4">
        <v>0</v>
      </c>
      <c r="Q3" s="4">
        <v>0</v>
      </c>
      <c r="R3" s="4">
        <v>491939337.84275997</v>
      </c>
      <c r="S3" s="12">
        <v>560283.48261111951</v>
      </c>
      <c r="T3" s="4">
        <v>213804174.55210191</v>
      </c>
      <c r="U3" s="4">
        <v>48837759.114291877</v>
      </c>
      <c r="V3" s="4">
        <v>42646630.533562779</v>
      </c>
      <c r="W3" s="13">
        <f t="shared" ref="W3:W22" si="0">SUM(B3:V3)</f>
        <v>1184735104.1791272</v>
      </c>
    </row>
    <row r="4" spans="1:23" ht="15.75" x14ac:dyDescent="0.25">
      <c r="A4" s="44" t="s">
        <v>2</v>
      </c>
      <c r="B4" s="4">
        <v>3297945.7937462959</v>
      </c>
      <c r="C4" s="4">
        <v>34603795.919044763</v>
      </c>
      <c r="D4" s="4">
        <v>52433865.155155607</v>
      </c>
      <c r="E4" s="4">
        <v>6885159.0603461554</v>
      </c>
      <c r="F4" s="4">
        <v>33982640.208019882</v>
      </c>
      <c r="G4" s="11">
        <v>0</v>
      </c>
      <c r="H4" s="11">
        <v>985440.07671704935</v>
      </c>
      <c r="I4" s="4">
        <v>0</v>
      </c>
      <c r="J4" s="4">
        <v>0</v>
      </c>
      <c r="K4" s="11">
        <v>0</v>
      </c>
      <c r="L4" s="11">
        <v>0</v>
      </c>
      <c r="M4" s="11">
        <v>0</v>
      </c>
      <c r="N4" s="11">
        <v>0</v>
      </c>
      <c r="O4" s="4">
        <v>0</v>
      </c>
      <c r="P4" s="4">
        <v>0</v>
      </c>
      <c r="Q4" s="4">
        <v>0</v>
      </c>
      <c r="R4" s="4">
        <v>95466398.340749875</v>
      </c>
      <c r="S4" s="12">
        <v>144844.51614600437</v>
      </c>
      <c r="T4" s="4">
        <v>564443.77217790124</v>
      </c>
      <c r="U4" s="4">
        <v>6571278.0932340967</v>
      </c>
      <c r="V4" s="4">
        <v>38247633.083693638</v>
      </c>
      <c r="W4" s="13">
        <f t="shared" si="0"/>
        <v>273183444.01903123</v>
      </c>
    </row>
    <row r="5" spans="1:23" ht="15.75" x14ac:dyDescent="0.25">
      <c r="A5" s="44" t="s">
        <v>3</v>
      </c>
      <c r="B5" s="4">
        <v>541287.92426468537</v>
      </c>
      <c r="C5" s="4">
        <v>18722734.87567858</v>
      </c>
      <c r="D5" s="4">
        <v>976376.33781984111</v>
      </c>
      <c r="E5" s="4">
        <v>48410369.321627706</v>
      </c>
      <c r="F5" s="4">
        <v>5982771.4265507739</v>
      </c>
      <c r="G5" s="11">
        <v>0</v>
      </c>
      <c r="H5" s="11">
        <v>173490.4262138347</v>
      </c>
      <c r="I5" s="4">
        <v>0</v>
      </c>
      <c r="J5" s="4">
        <v>0</v>
      </c>
      <c r="K5" s="11">
        <v>0</v>
      </c>
      <c r="L5" s="11">
        <v>0</v>
      </c>
      <c r="M5" s="11">
        <v>0</v>
      </c>
      <c r="N5" s="11">
        <v>0</v>
      </c>
      <c r="O5" s="4">
        <v>0</v>
      </c>
      <c r="P5" s="4">
        <v>0</v>
      </c>
      <c r="Q5" s="4">
        <v>0</v>
      </c>
      <c r="R5" s="4">
        <v>4968979.8515232988</v>
      </c>
      <c r="S5" s="12">
        <v>830861.89110268641</v>
      </c>
      <c r="T5" s="4">
        <v>61846.598065966828</v>
      </c>
      <c r="U5" s="4">
        <v>232123175.81903091</v>
      </c>
      <c r="V5" s="4">
        <v>4317285.3515738435</v>
      </c>
      <c r="W5" s="13">
        <f t="shared" si="0"/>
        <v>317109179.82345212</v>
      </c>
    </row>
    <row r="6" spans="1:23" ht="18.75" x14ac:dyDescent="0.3">
      <c r="A6" s="44" t="s">
        <v>4</v>
      </c>
      <c r="B6" s="4">
        <v>17217096.440090112</v>
      </c>
      <c r="C6" s="4">
        <v>101423129.30335523</v>
      </c>
      <c r="D6" s="4">
        <v>37431012.695568204</v>
      </c>
      <c r="E6" s="4">
        <v>84504553.803289905</v>
      </c>
      <c r="F6" s="37">
        <v>289257001.95032316</v>
      </c>
      <c r="G6" s="11">
        <v>-1108532.317256667</v>
      </c>
      <c r="H6" s="11">
        <v>9296708.2519394625</v>
      </c>
      <c r="I6" s="4"/>
      <c r="J6" s="4">
        <v>0</v>
      </c>
      <c r="K6" s="11">
        <v>0</v>
      </c>
      <c r="L6" s="11">
        <v>0</v>
      </c>
      <c r="M6" s="11">
        <v>0</v>
      </c>
      <c r="N6" s="11">
        <v>0</v>
      </c>
      <c r="O6" s="4">
        <v>0</v>
      </c>
      <c r="P6" s="4">
        <v>0</v>
      </c>
      <c r="Q6" s="4">
        <v>0</v>
      </c>
      <c r="R6" s="4">
        <v>304126538.46106744</v>
      </c>
      <c r="S6" s="12">
        <v>1647278.6513890903</v>
      </c>
      <c r="T6" s="4">
        <v>8971237.560804246</v>
      </c>
      <c r="U6" s="4">
        <v>141880074.94950521</v>
      </c>
      <c r="V6" s="4">
        <v>271343576.81902343</v>
      </c>
      <c r="W6" s="13">
        <f t="shared" si="0"/>
        <v>1265989676.5690987</v>
      </c>
    </row>
    <row r="7" spans="1:23" ht="15.75" x14ac:dyDescent="0.25">
      <c r="A7" s="45" t="s">
        <v>20</v>
      </c>
      <c r="B7" s="11">
        <v>214762.24706625365</v>
      </c>
      <c r="C7" s="11">
        <v>541359.05446452531</v>
      </c>
      <c r="D7" s="11">
        <v>139952.17196077376</v>
      </c>
      <c r="E7" s="11">
        <v>802798.26501712215</v>
      </c>
      <c r="F7" s="11">
        <v>1591639.3055166216</v>
      </c>
      <c r="G7" s="11">
        <v>0</v>
      </c>
      <c r="H7" s="11">
        <v>0</v>
      </c>
      <c r="I7" s="11">
        <v>0</v>
      </c>
      <c r="J7" s="11">
        <v>0</v>
      </c>
      <c r="K7" s="11">
        <v>0</v>
      </c>
      <c r="L7" s="11">
        <v>0</v>
      </c>
      <c r="M7" s="11">
        <v>0</v>
      </c>
      <c r="N7" s="11">
        <v>0</v>
      </c>
      <c r="O7" s="11">
        <v>0</v>
      </c>
      <c r="P7" s="11">
        <v>0</v>
      </c>
      <c r="Q7" s="11">
        <v>0</v>
      </c>
      <c r="R7" s="11">
        <v>0</v>
      </c>
      <c r="S7" s="12">
        <v>0</v>
      </c>
      <c r="T7" s="11">
        <v>0</v>
      </c>
      <c r="U7" s="11">
        <v>0</v>
      </c>
      <c r="V7" s="11">
        <v>0</v>
      </c>
      <c r="W7" s="11">
        <f t="shared" si="0"/>
        <v>3290511.0440252963</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93697022.733222201</v>
      </c>
      <c r="G9" s="11">
        <v>0</v>
      </c>
      <c r="H9" s="11">
        <v>2717057.9067778001</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184237525.64420885</v>
      </c>
      <c r="G10" s="11">
        <v>0</v>
      </c>
      <c r="H10" s="11">
        <v>5342581.9857911346</v>
      </c>
      <c r="I10" s="4">
        <v>0</v>
      </c>
      <c r="J10" s="4">
        <v>0</v>
      </c>
      <c r="K10" s="11">
        <v>0</v>
      </c>
      <c r="L10" s="11">
        <v>0</v>
      </c>
      <c r="M10" s="11">
        <v>0</v>
      </c>
      <c r="N10" s="11">
        <v>0</v>
      </c>
      <c r="O10" s="4">
        <v>0</v>
      </c>
      <c r="P10" s="4">
        <v>0</v>
      </c>
      <c r="Q10" s="4">
        <v>0</v>
      </c>
      <c r="R10" s="4">
        <v>0</v>
      </c>
      <c r="S10" s="12">
        <v>0</v>
      </c>
      <c r="T10" s="4">
        <v>0</v>
      </c>
      <c r="U10" s="4">
        <v>0</v>
      </c>
      <c r="V10" s="4">
        <v>0</v>
      </c>
      <c r="W10" s="13">
        <f t="shared" si="0"/>
        <v>941948340.50999987</v>
      </c>
    </row>
    <row r="11" spans="1:23" ht="15.75" x14ac:dyDescent="0.25">
      <c r="A11" s="46" t="s">
        <v>22</v>
      </c>
      <c r="B11" s="11">
        <v>0</v>
      </c>
      <c r="C11" s="11">
        <v>0</v>
      </c>
      <c r="D11" s="11">
        <v>0</v>
      </c>
      <c r="E11" s="11">
        <v>0</v>
      </c>
      <c r="F11" s="11">
        <v>0</v>
      </c>
      <c r="G11" s="11">
        <v>27381401.982663807</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27381401.982663807</v>
      </c>
    </row>
    <row r="12" spans="1:23" ht="15.75" x14ac:dyDescent="0.25">
      <c r="A12" s="46" t="s">
        <v>23</v>
      </c>
      <c r="B12" s="11">
        <v>0</v>
      </c>
      <c r="C12" s="11">
        <v>0</v>
      </c>
      <c r="D12" s="11">
        <v>0</v>
      </c>
      <c r="E12" s="11">
        <v>0</v>
      </c>
      <c r="F12" s="11">
        <v>0</v>
      </c>
      <c r="G12" s="11">
        <v>3290511.0440252963</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3290511.0440252963</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88875629.093958348</v>
      </c>
      <c r="G16" s="11">
        <v>43500000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1417859.2040898595</v>
      </c>
      <c r="G17" s="11">
        <v>0</v>
      </c>
      <c r="H17" s="11">
        <v>41115.560012389615</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941948340.50999987</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3290511.0440252963</v>
      </c>
      <c r="M19" s="11">
        <v>0</v>
      </c>
      <c r="N19" s="11">
        <f>H14</f>
        <v>115027.24357279971</v>
      </c>
      <c r="O19" s="11">
        <v>0</v>
      </c>
      <c r="P19" s="11">
        <v>0</v>
      </c>
      <c r="Q19" s="11">
        <v>0</v>
      </c>
      <c r="R19" s="11">
        <v>0</v>
      </c>
      <c r="S19" s="12">
        <v>0</v>
      </c>
      <c r="T19" s="11">
        <v>0</v>
      </c>
      <c r="U19" s="11">
        <v>0</v>
      </c>
      <c r="V19" s="11">
        <v>0</v>
      </c>
      <c r="W19" s="11">
        <f t="shared" si="0"/>
        <v>3405538.2875980958</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287888743.91670197</v>
      </c>
      <c r="G22" s="11">
        <v>23371657.736040164</v>
      </c>
      <c r="H22" s="11">
        <v>0</v>
      </c>
      <c r="I22" s="4">
        <v>0</v>
      </c>
      <c r="J22" s="4">
        <v>0</v>
      </c>
      <c r="K22" s="11">
        <f>G11</f>
        <v>27381401.982663807</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197103415.55426413</v>
      </c>
      <c r="C23" s="13">
        <f t="shared" ref="C23:V23" si="1">SUM(C2:C22)</f>
        <v>1184735104.1791272</v>
      </c>
      <c r="D23" s="13">
        <f t="shared" si="1"/>
        <v>273183444.01903123</v>
      </c>
      <c r="E23" s="13">
        <f t="shared" si="1"/>
        <v>317109179.82345212</v>
      </c>
      <c r="F23" s="13">
        <f t="shared" si="1"/>
        <v>1171736616.8503947</v>
      </c>
      <c r="G23" s="11">
        <f t="shared" si="1"/>
        <v>97543570.762729272</v>
      </c>
      <c r="H23" s="11">
        <f t="shared" si="1"/>
        <v>38816802.186040036</v>
      </c>
      <c r="I23" s="13">
        <f t="shared" si="1"/>
        <v>438577768.50999999</v>
      </c>
      <c r="J23" s="13">
        <f t="shared" si="1"/>
        <v>941948340.50999987</v>
      </c>
      <c r="K23" s="11">
        <f>SUM(K2:K22)</f>
        <v>27381401.982663807</v>
      </c>
      <c r="L23" s="11">
        <f t="shared" si="1"/>
        <v>3290511.0440252963</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3405538.2875980958</v>
      </c>
      <c r="T23" s="13">
        <f t="shared" si="1"/>
        <v>286021544.98176384</v>
      </c>
      <c r="U23" s="13">
        <f t="shared" si="1"/>
        <v>444282343.86940622</v>
      </c>
      <c r="V23" s="13">
        <f t="shared" si="1"/>
        <v>448324963.27192855</v>
      </c>
      <c r="W23" s="4"/>
    </row>
    <row r="24" spans="1:23" ht="15.75" x14ac:dyDescent="0.25">
      <c r="A24" s="44" t="s">
        <v>17</v>
      </c>
      <c r="B24" s="8">
        <f>W2</f>
        <v>197103415.5542641</v>
      </c>
      <c r="C24" s="8">
        <f>W3</f>
        <v>1184735104.1791272</v>
      </c>
      <c r="D24" s="8">
        <f>W4</f>
        <v>273183444.01903123</v>
      </c>
      <c r="E24" s="8">
        <f>W5</f>
        <v>317109179.82345212</v>
      </c>
      <c r="F24" s="8">
        <f>W6</f>
        <v>1265989676.5690987</v>
      </c>
      <c r="G24" s="18">
        <f>W7</f>
        <v>3290511.0440252963</v>
      </c>
      <c r="H24" s="18">
        <f>W8</f>
        <v>38816802.186040036</v>
      </c>
      <c r="I24" s="8">
        <f>W9</f>
        <v>438577768.50999999</v>
      </c>
      <c r="J24" s="8">
        <f>W10</f>
        <v>941948340.50999987</v>
      </c>
      <c r="K24" s="18">
        <f>W11</f>
        <v>27381401.982663807</v>
      </c>
      <c r="L24" s="18">
        <f>W12</f>
        <v>3290511.0440252963</v>
      </c>
      <c r="M24" s="18">
        <f>W13</f>
        <v>8383306.4271610323</v>
      </c>
      <c r="N24" s="18">
        <f>W14</f>
        <v>115027.24357279971</v>
      </c>
      <c r="O24" s="8">
        <f>W15</f>
        <v>96875539.114099994</v>
      </c>
      <c r="P24" s="8">
        <f>W16</f>
        <v>184259346.41189569</v>
      </c>
      <c r="Q24" s="8">
        <f>W17</f>
        <v>4886659.4557681484</v>
      </c>
      <c r="R24" s="8">
        <f>W18</f>
        <v>1380526109.02</v>
      </c>
      <c r="S24" s="19">
        <f>W19</f>
        <v>3405538.2875980958</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-94253059.718703985</v>
      </c>
      <c r="G25" s="20">
        <f t="shared" ref="G25:V25" si="3">G23-G24</f>
        <v>94253059.71870397</v>
      </c>
      <c r="H25" s="20">
        <f t="shared" si="3"/>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23" ht="15.75" customHeight="1" x14ac:dyDescent="0.25">
      <c r="A28" s="22"/>
      <c r="B28" s="40" t="s">
        <v>4</v>
      </c>
      <c r="C28" s="40" t="s">
        <v>12</v>
      </c>
      <c r="D28" s="28" t="s">
        <v>27</v>
      </c>
      <c r="E28" s="28" t="s">
        <v>28</v>
      </c>
      <c r="F28" s="28" t="s">
        <v>29</v>
      </c>
      <c r="G28" s="28" t="s">
        <v>50</v>
      </c>
      <c r="H28" s="28" t="s">
        <v>51</v>
      </c>
      <c r="L28" s="108" t="s">
        <v>69</v>
      </c>
      <c r="M28" s="109"/>
      <c r="N28" s="109"/>
      <c r="O28" s="109"/>
      <c r="P28" s="109"/>
      <c r="Q28" s="109"/>
      <c r="R28" s="109"/>
      <c r="S28" s="109"/>
      <c r="T28" s="110"/>
    </row>
    <row r="29" spans="1:23" x14ac:dyDescent="0.25">
      <c r="A29" s="41" t="s">
        <v>0</v>
      </c>
      <c r="B29" s="24">
        <v>48873763.312576443</v>
      </c>
      <c r="C29" s="25">
        <v>14870055.893344119</v>
      </c>
      <c r="D29" s="26">
        <f>SUM(B29:C29)</f>
        <v>63743819.205920562</v>
      </c>
      <c r="E29" s="26">
        <f>D29/$D$34</f>
        <v>6.5267140633430018E-2</v>
      </c>
      <c r="F29" s="26">
        <f>E29*$B$36</f>
        <v>214762.24706625365</v>
      </c>
      <c r="G29" s="4">
        <f>ESHM_Aşama_3!S2</f>
        <v>7507.4992829417279</v>
      </c>
      <c r="H29" s="4">
        <f>F29+G29</f>
        <v>222269.74634919537</v>
      </c>
      <c r="L29" s="111"/>
      <c r="M29" s="112"/>
      <c r="N29" s="112"/>
      <c r="O29" s="112"/>
      <c r="P29" s="112"/>
      <c r="Q29" s="112"/>
      <c r="R29" s="112"/>
      <c r="S29" s="112"/>
      <c r="T29" s="113"/>
    </row>
    <row r="30" spans="1:23" x14ac:dyDescent="0.25">
      <c r="A30" s="41" t="s">
        <v>1</v>
      </c>
      <c r="B30" s="24">
        <v>111843618.3841894</v>
      </c>
      <c r="C30" s="25">
        <v>48837759.114291877</v>
      </c>
      <c r="D30" s="25">
        <f t="shared" ref="D30:D33" si="4">SUM(B30:C30)</f>
        <v>160681377.49848127</v>
      </c>
      <c r="E30" s="25">
        <f t="shared" ref="E30:E33" si="5">D30/$D$34</f>
        <v>0.16452126956008586</v>
      </c>
      <c r="F30" s="25">
        <f t="shared" ref="F30:F33" si="6">E30*$B$36</f>
        <v>541359.05446452531</v>
      </c>
      <c r="G30" s="4">
        <f>ESHM_Aşama_3!S3</f>
        <v>18924.428146594233</v>
      </c>
      <c r="H30" s="4">
        <f t="shared" ref="H30:H33" si="7">F30+G30</f>
        <v>560283.48261111951</v>
      </c>
      <c r="L30" s="111"/>
      <c r="M30" s="112"/>
      <c r="N30" s="112"/>
      <c r="O30" s="112"/>
      <c r="P30" s="112"/>
      <c r="Q30" s="112"/>
      <c r="R30" s="112"/>
      <c r="S30" s="112"/>
      <c r="T30" s="113"/>
    </row>
    <row r="31" spans="1:23" x14ac:dyDescent="0.25">
      <c r="A31" s="41" t="s">
        <v>2</v>
      </c>
      <c r="B31" s="24">
        <v>34968080.284736931</v>
      </c>
      <c r="C31" s="25">
        <v>6571278.0932340967</v>
      </c>
      <c r="D31" s="26">
        <f t="shared" si="4"/>
        <v>41539358.377971031</v>
      </c>
      <c r="E31" s="26">
        <f t="shared" si="5"/>
        <v>4.2532047480858676E-2</v>
      </c>
      <c r="F31" s="26">
        <f t="shared" si="6"/>
        <v>139952.17196077376</v>
      </c>
      <c r="G31" s="4">
        <f>ESHM_Aşama_3!S4</f>
        <v>4892.3441852306132</v>
      </c>
      <c r="H31" s="4">
        <f t="shared" si="7"/>
        <v>144844.51614600437</v>
      </c>
      <c r="L31" s="111"/>
      <c r="M31" s="112"/>
      <c r="N31" s="112"/>
      <c r="O31" s="112"/>
      <c r="P31" s="112"/>
      <c r="Q31" s="112"/>
      <c r="R31" s="112"/>
      <c r="S31" s="112"/>
      <c r="T31" s="113"/>
    </row>
    <row r="32" spans="1:23" x14ac:dyDescent="0.25">
      <c r="A32" s="41" t="s">
        <v>3</v>
      </c>
      <c r="B32" s="24">
        <v>6156261.8527646083</v>
      </c>
      <c r="C32" s="25">
        <v>232123175.81903091</v>
      </c>
      <c r="D32" s="26">
        <f t="shared" si="4"/>
        <v>238279437.67179552</v>
      </c>
      <c r="E32" s="26">
        <f t="shared" si="5"/>
        <v>0.24397373364687316</v>
      </c>
      <c r="F32" s="26">
        <f t="shared" si="6"/>
        <v>802798.26501712215</v>
      </c>
      <c r="G32" s="4">
        <f>ESHM_Aşama_3!S5</f>
        <v>28063.626085564239</v>
      </c>
      <c r="H32" s="4">
        <f t="shared" si="7"/>
        <v>830861.89110268641</v>
      </c>
      <c r="L32" s="111"/>
      <c r="M32" s="112"/>
      <c r="N32" s="112"/>
      <c r="O32" s="112"/>
      <c r="P32" s="112"/>
      <c r="Q32" s="112"/>
      <c r="R32" s="112"/>
      <c r="S32" s="112"/>
      <c r="T32" s="113"/>
    </row>
    <row r="33" spans="1:20" ht="15.75" x14ac:dyDescent="0.25">
      <c r="A33" s="41" t="s">
        <v>4</v>
      </c>
      <c r="B33" s="27">
        <v>330536141.2050463</v>
      </c>
      <c r="C33" s="25">
        <v>141880074.94950521</v>
      </c>
      <c r="D33" s="26">
        <f t="shared" si="4"/>
        <v>472416216.15455151</v>
      </c>
      <c r="E33" s="26">
        <f t="shared" si="5"/>
        <v>0.48370580867875229</v>
      </c>
      <c r="F33" s="26">
        <f t="shared" si="6"/>
        <v>1591639.3055166216</v>
      </c>
      <c r="G33" s="4">
        <f>ESHM_Aşama_3!S6</f>
        <v>55639.345872468897</v>
      </c>
      <c r="H33" s="4">
        <f t="shared" si="7"/>
        <v>1647278.6513890903</v>
      </c>
      <c r="L33" s="111"/>
      <c r="M33" s="112"/>
      <c r="N33" s="112"/>
      <c r="O33" s="112"/>
      <c r="P33" s="112"/>
      <c r="Q33" s="112"/>
      <c r="R33" s="112"/>
      <c r="S33" s="112"/>
      <c r="T33" s="113"/>
    </row>
    <row r="34" spans="1:20" ht="15.75" x14ac:dyDescent="0.25">
      <c r="A34" s="41" t="s">
        <v>14</v>
      </c>
      <c r="B34" s="23">
        <f>SUM(B29:B33)</f>
        <v>532377865.03931367</v>
      </c>
      <c r="C34" s="23">
        <f t="shared" ref="C34:E34" si="8">SUM(C29:C33)</f>
        <v>444282343.86940622</v>
      </c>
      <c r="D34" s="23">
        <f t="shared" si="8"/>
        <v>976660208.9087199</v>
      </c>
      <c r="E34" s="23">
        <f t="shared" si="8"/>
        <v>1</v>
      </c>
      <c r="F34" s="28">
        <f>SUM(F29:F33)</f>
        <v>3290511.0440252963</v>
      </c>
      <c r="G34" s="28">
        <f t="shared" ref="G34:H34" si="9">SUM(G29:G33)</f>
        <v>115027.24357279971</v>
      </c>
      <c r="H34" s="28">
        <f t="shared" si="9"/>
        <v>3405538.2875980958</v>
      </c>
      <c r="L34" s="111"/>
      <c r="M34" s="112"/>
      <c r="N34" s="112"/>
      <c r="O34" s="112"/>
      <c r="P34" s="112"/>
      <c r="Q34" s="112"/>
      <c r="R34" s="112"/>
      <c r="S34" s="112"/>
      <c r="T34" s="113"/>
    </row>
    <row r="35" spans="1:20" x14ac:dyDescent="0.25">
      <c r="L35" s="111"/>
      <c r="M35" s="112"/>
      <c r="N35" s="112"/>
      <c r="O35" s="112"/>
      <c r="P35" s="112"/>
      <c r="Q35" s="112"/>
      <c r="R35" s="112"/>
      <c r="S35" s="112"/>
      <c r="T35" s="113"/>
    </row>
    <row r="36" spans="1:20" x14ac:dyDescent="0.25">
      <c r="A36" s="29" t="s">
        <v>30</v>
      </c>
      <c r="B36" s="30">
        <f>L19</f>
        <v>3290511.0440252963</v>
      </c>
      <c r="L36" s="111"/>
      <c r="M36" s="112"/>
      <c r="N36" s="112"/>
      <c r="O36" s="112"/>
      <c r="P36" s="112"/>
      <c r="Q36" s="112"/>
      <c r="R36" s="112"/>
      <c r="S36" s="112"/>
      <c r="T36" s="113"/>
    </row>
    <row r="37" spans="1:20" x14ac:dyDescent="0.25">
      <c r="L37" s="111"/>
      <c r="M37" s="112"/>
      <c r="N37" s="112"/>
      <c r="O37" s="112"/>
      <c r="P37" s="112"/>
      <c r="Q37" s="112"/>
      <c r="R37" s="112"/>
      <c r="S37" s="112"/>
      <c r="T37" s="113"/>
    </row>
    <row r="38" spans="1:20" x14ac:dyDescent="0.25">
      <c r="L38" s="111"/>
      <c r="M38" s="112"/>
      <c r="N38" s="112"/>
      <c r="O38" s="112"/>
      <c r="P38" s="112"/>
      <c r="Q38" s="112"/>
      <c r="R38" s="112"/>
      <c r="S38" s="112"/>
      <c r="T38" s="113"/>
    </row>
    <row r="39" spans="1:20" ht="15.75" x14ac:dyDescent="0.25">
      <c r="A39" s="31"/>
      <c r="B39" s="31" t="s">
        <v>31</v>
      </c>
      <c r="C39" s="31" t="s">
        <v>32</v>
      </c>
      <c r="L39" s="111"/>
      <c r="M39" s="112"/>
      <c r="N39" s="112"/>
      <c r="O39" s="112"/>
      <c r="P39" s="112"/>
      <c r="Q39" s="112"/>
      <c r="R39" s="112"/>
      <c r="S39" s="112"/>
      <c r="T39" s="113"/>
    </row>
    <row r="40" spans="1:20" ht="15.75" x14ac:dyDescent="0.25">
      <c r="A40" s="31" t="s">
        <v>33</v>
      </c>
      <c r="B40" s="32">
        <f>ESHM_Aşama_3!F6</f>
        <v>292547512.99434847</v>
      </c>
      <c r="C40" s="52">
        <f>B40-G12</f>
        <v>289257001.95032316</v>
      </c>
      <c r="L40" s="114"/>
      <c r="M40" s="115"/>
      <c r="N40" s="115"/>
      <c r="O40" s="115"/>
      <c r="P40" s="115"/>
      <c r="Q40" s="115"/>
      <c r="R40" s="115"/>
      <c r="S40" s="115"/>
      <c r="T40" s="116"/>
    </row>
    <row r="41" spans="1:20" ht="15.75" x14ac:dyDescent="0.25">
      <c r="A41" s="31" t="s">
        <v>34</v>
      </c>
      <c r="B41" s="32">
        <f>ESHM_Aşama_3!F22</f>
        <v>338641803.63540596</v>
      </c>
      <c r="C41" s="52">
        <f>B41-G11-G22</f>
        <v>287888743.91670197</v>
      </c>
    </row>
    <row r="43" spans="1:20" ht="15.75" x14ac:dyDescent="0.25">
      <c r="A43" s="33"/>
      <c r="B43" s="31" t="s">
        <v>31</v>
      </c>
      <c r="C43" s="31" t="s">
        <v>32</v>
      </c>
    </row>
    <row r="44" spans="1:20" ht="31.5" x14ac:dyDescent="0.25">
      <c r="A44" s="38" t="s">
        <v>35</v>
      </c>
      <c r="B44" s="77">
        <f>ESHM_Aşama_3!F16</f>
        <v>132375629.09395835</v>
      </c>
      <c r="C44" s="32">
        <f>B44-B45</f>
        <v>88875629.093958348</v>
      </c>
    </row>
    <row r="45" spans="1:20" ht="47.25" customHeight="1" x14ac:dyDescent="0.25">
      <c r="A45" s="76" t="s">
        <v>52</v>
      </c>
      <c r="B45" s="129">
        <v>43500000</v>
      </c>
      <c r="C45" s="129"/>
    </row>
  </sheetData>
  <mergeCells count="2">
    <mergeCell ref="B45:C45"/>
    <mergeCell ref="L28:T40"/>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3B4FF-FCD6-4422-84EB-B83468903D41}">
  <dimension ref="A1:W43"/>
  <sheetViews>
    <sheetView topLeftCell="A2" zoomScale="85" zoomScaleNormal="85" workbookViewId="0">
      <selection activeCell="I36" sqref="I36"/>
    </sheetView>
  </sheetViews>
  <sheetFormatPr defaultRowHeight="15" x14ac:dyDescent="0.25"/>
  <cols>
    <col min="1" max="1" width="34.7109375" bestFit="1" customWidth="1"/>
    <col min="2" max="2" width="20.140625" customWidth="1"/>
    <col min="3" max="3" width="21.140625" bestFit="1" customWidth="1"/>
    <col min="4" max="5" width="19.7109375" bestFit="1" customWidth="1"/>
    <col min="6" max="6" width="21.28515625" bestFit="1" customWidth="1"/>
    <col min="7" max="7" width="18.7109375" bestFit="1"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47496445.35070885</v>
      </c>
      <c r="G2" s="11">
        <v>0</v>
      </c>
      <c r="H2" s="11">
        <v>1377317.9618675932</v>
      </c>
      <c r="I2" s="4">
        <v>0</v>
      </c>
      <c r="J2" s="4">
        <v>0</v>
      </c>
      <c r="K2" s="11">
        <v>0</v>
      </c>
      <c r="L2" s="11">
        <v>0</v>
      </c>
      <c r="M2" s="11">
        <v>0</v>
      </c>
      <c r="N2" s="11">
        <v>0</v>
      </c>
      <c r="O2" s="4">
        <v>0</v>
      </c>
      <c r="P2" s="4">
        <v>0</v>
      </c>
      <c r="Q2" s="4">
        <v>0</v>
      </c>
      <c r="R2" s="4">
        <v>76424307.980318904</v>
      </c>
      <c r="S2" s="12">
        <v>222269.74634919537</v>
      </c>
      <c r="T2" s="4">
        <v>0</v>
      </c>
      <c r="U2" s="4">
        <v>14870055.893344119</v>
      </c>
      <c r="V2" s="4">
        <v>14578656.598722316</v>
      </c>
      <c r="W2" s="13">
        <f>SUM(B2:V2)</f>
        <v>197103415.5542641</v>
      </c>
    </row>
    <row r="3" spans="1:23" ht="15.75" x14ac:dyDescent="0.25">
      <c r="A3" s="44" t="s">
        <v>1</v>
      </c>
      <c r="B3" s="4">
        <v>8201500.3547854424</v>
      </c>
      <c r="C3" s="4">
        <v>207072102.20581359</v>
      </c>
      <c r="D3" s="4">
        <v>29730691.6149402</v>
      </c>
      <c r="E3" s="4">
        <v>30099006.094070911</v>
      </c>
      <c r="F3" s="4">
        <v>108691738.64176798</v>
      </c>
      <c r="G3" s="11">
        <v>0</v>
      </c>
      <c r="H3" s="11">
        <v>3151879.7424214147</v>
      </c>
      <c r="I3" s="4">
        <v>0</v>
      </c>
      <c r="J3" s="4">
        <v>0</v>
      </c>
      <c r="K3" s="11">
        <v>0</v>
      </c>
      <c r="L3" s="11">
        <v>0</v>
      </c>
      <c r="M3" s="11">
        <v>0</v>
      </c>
      <c r="N3" s="11">
        <v>0</v>
      </c>
      <c r="O3" s="4">
        <v>0</v>
      </c>
      <c r="P3" s="4">
        <v>0</v>
      </c>
      <c r="Q3" s="4">
        <v>0</v>
      </c>
      <c r="R3" s="4">
        <v>491939337.84275997</v>
      </c>
      <c r="S3" s="12">
        <v>560283.48261111951</v>
      </c>
      <c r="T3" s="4">
        <v>213804174.55210191</v>
      </c>
      <c r="U3" s="4">
        <v>48837759.114291877</v>
      </c>
      <c r="V3" s="4">
        <v>42646630.533562779</v>
      </c>
      <c r="W3" s="13">
        <f t="shared" ref="W3:W22" si="0">SUM(B3:V3)</f>
        <v>1184735104.1791272</v>
      </c>
    </row>
    <row r="4" spans="1:23" ht="15.75" x14ac:dyDescent="0.25">
      <c r="A4" s="44" t="s">
        <v>2</v>
      </c>
      <c r="B4" s="4">
        <v>3297945.7937462959</v>
      </c>
      <c r="C4" s="4">
        <v>34603795.919044763</v>
      </c>
      <c r="D4" s="4">
        <v>52433865.155155607</v>
      </c>
      <c r="E4" s="4">
        <v>6885159.0603461554</v>
      </c>
      <c r="F4" s="4">
        <v>33982640.208019882</v>
      </c>
      <c r="G4" s="11">
        <v>0</v>
      </c>
      <c r="H4" s="11">
        <v>985440.07671704935</v>
      </c>
      <c r="I4" s="4">
        <v>0</v>
      </c>
      <c r="J4" s="4">
        <v>0</v>
      </c>
      <c r="K4" s="11">
        <v>0</v>
      </c>
      <c r="L4" s="11">
        <v>0</v>
      </c>
      <c r="M4" s="11">
        <v>0</v>
      </c>
      <c r="N4" s="11">
        <v>0</v>
      </c>
      <c r="O4" s="4">
        <v>0</v>
      </c>
      <c r="P4" s="4">
        <v>0</v>
      </c>
      <c r="Q4" s="4">
        <v>0</v>
      </c>
      <c r="R4" s="4">
        <v>95466398.340749875</v>
      </c>
      <c r="S4" s="12">
        <v>144844.51614600437</v>
      </c>
      <c r="T4" s="4">
        <v>564443.77217790124</v>
      </c>
      <c r="U4" s="4">
        <v>6571278.0932340967</v>
      </c>
      <c r="V4" s="4">
        <v>38247633.083693638</v>
      </c>
      <c r="W4" s="13">
        <f t="shared" si="0"/>
        <v>273183444.01903123</v>
      </c>
    </row>
    <row r="5" spans="1:23" ht="15.75" x14ac:dyDescent="0.25">
      <c r="A5" s="44" t="s">
        <v>3</v>
      </c>
      <c r="B5" s="4">
        <v>541287.92426468537</v>
      </c>
      <c r="C5" s="4">
        <v>18722734.87567858</v>
      </c>
      <c r="D5" s="4">
        <v>976376.33781984111</v>
      </c>
      <c r="E5" s="4">
        <v>48410369.321627706</v>
      </c>
      <c r="F5" s="4">
        <v>5982771.4265507739</v>
      </c>
      <c r="G5" s="11">
        <v>0</v>
      </c>
      <c r="H5" s="11">
        <v>173490.4262138347</v>
      </c>
      <c r="I5" s="4">
        <v>0</v>
      </c>
      <c r="J5" s="4">
        <v>0</v>
      </c>
      <c r="K5" s="11">
        <v>0</v>
      </c>
      <c r="L5" s="11">
        <v>0</v>
      </c>
      <c r="M5" s="11">
        <v>0</v>
      </c>
      <c r="N5" s="11">
        <v>0</v>
      </c>
      <c r="O5" s="4">
        <v>0</v>
      </c>
      <c r="P5" s="4">
        <v>0</v>
      </c>
      <c r="Q5" s="4">
        <v>0</v>
      </c>
      <c r="R5" s="4">
        <v>4968979.8515232988</v>
      </c>
      <c r="S5" s="12">
        <v>830861.89110268641</v>
      </c>
      <c r="T5" s="4">
        <v>61846.598065966828</v>
      </c>
      <c r="U5" s="4">
        <v>232123175.81903091</v>
      </c>
      <c r="V5" s="4">
        <v>4317285.3515738435</v>
      </c>
      <c r="W5" s="13">
        <f t="shared" si="0"/>
        <v>317109179.82345212</v>
      </c>
    </row>
    <row r="6" spans="1:23" ht="18.75" x14ac:dyDescent="0.3">
      <c r="A6" s="44" t="s">
        <v>4</v>
      </c>
      <c r="B6" s="4">
        <v>6932350.1391206533</v>
      </c>
      <c r="C6" s="4">
        <v>100565519.63054703</v>
      </c>
      <c r="D6" s="4">
        <v>8706371.045305673</v>
      </c>
      <c r="E6" s="4">
        <v>84669414.454367399</v>
      </c>
      <c r="F6" s="37">
        <v>232014301.08289611</v>
      </c>
      <c r="G6" s="11">
        <v>-4054333.8620329285</v>
      </c>
      <c r="H6" s="11">
        <v>9296708.2519394625</v>
      </c>
      <c r="I6" s="4">
        <v>0</v>
      </c>
      <c r="J6" s="4">
        <v>0</v>
      </c>
      <c r="K6" s="11">
        <v>0</v>
      </c>
      <c r="L6" s="11">
        <v>0</v>
      </c>
      <c r="M6" s="11">
        <v>0</v>
      </c>
      <c r="N6" s="11">
        <v>0</v>
      </c>
      <c r="O6" s="4">
        <v>0</v>
      </c>
      <c r="P6" s="4">
        <v>0</v>
      </c>
      <c r="Q6" s="4">
        <v>0</v>
      </c>
      <c r="R6" s="4">
        <v>303343594.4784103</v>
      </c>
      <c r="S6" s="12">
        <v>1647278.6513890903</v>
      </c>
      <c r="T6" s="4">
        <v>8971237.560804246</v>
      </c>
      <c r="U6" s="4">
        <v>141880074.94950521</v>
      </c>
      <c r="V6" s="4">
        <v>258195798.07881257</v>
      </c>
      <c r="W6" s="13">
        <v>1152168314.4610648</v>
      </c>
    </row>
    <row r="7" spans="1:23" ht="15.75" x14ac:dyDescent="0.25">
      <c r="A7" s="45" t="s">
        <v>20</v>
      </c>
      <c r="B7" s="11">
        <v>10499508.548035713</v>
      </c>
      <c r="C7" s="11">
        <v>1398968.7272727301</v>
      </c>
      <c r="D7" s="11">
        <v>28864593.822223306</v>
      </c>
      <c r="E7" s="11">
        <v>637937.61393962649</v>
      </c>
      <c r="F7" s="11">
        <v>58834340.172943667</v>
      </c>
      <c r="G7" s="11">
        <v>2945801.5447762613</v>
      </c>
      <c r="H7" s="11">
        <v>0</v>
      </c>
      <c r="I7" s="11">
        <v>0</v>
      </c>
      <c r="J7" s="11">
        <v>0</v>
      </c>
      <c r="K7" s="11">
        <v>0</v>
      </c>
      <c r="L7" s="11">
        <v>0</v>
      </c>
      <c r="M7" s="11">
        <v>0</v>
      </c>
      <c r="N7" s="11">
        <v>0</v>
      </c>
      <c r="O7" s="11">
        <v>0</v>
      </c>
      <c r="P7" s="11">
        <v>0</v>
      </c>
      <c r="Q7" s="11">
        <v>0</v>
      </c>
      <c r="R7" s="11">
        <v>782943.98265710496</v>
      </c>
      <c r="S7" s="12">
        <v>0</v>
      </c>
      <c r="T7" s="11">
        <v>0</v>
      </c>
      <c r="U7" s="11">
        <v>0</v>
      </c>
      <c r="V7" s="11">
        <v>13147778.74021087</v>
      </c>
      <c r="W7" s="11">
        <v>117111873.15205929</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93697022.733222201</v>
      </c>
      <c r="G9" s="11">
        <v>0</v>
      </c>
      <c r="H9" s="11">
        <v>2717057.9067778001</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184237525.64420885</v>
      </c>
      <c r="G10" s="11">
        <v>0</v>
      </c>
      <c r="H10" s="11">
        <v>5342581.9857911346</v>
      </c>
      <c r="I10" s="4">
        <v>0</v>
      </c>
      <c r="J10" s="4">
        <v>0</v>
      </c>
      <c r="K10" s="11">
        <v>0</v>
      </c>
      <c r="L10" s="11">
        <v>0</v>
      </c>
      <c r="M10" s="11">
        <v>0</v>
      </c>
      <c r="N10" s="11">
        <v>0</v>
      </c>
      <c r="O10" s="4">
        <v>0</v>
      </c>
      <c r="P10" s="4">
        <v>0</v>
      </c>
      <c r="Q10" s="4">
        <v>0</v>
      </c>
      <c r="R10" s="4">
        <v>0</v>
      </c>
      <c r="S10" s="12">
        <v>0</v>
      </c>
      <c r="T10" s="4">
        <v>0</v>
      </c>
      <c r="U10" s="4">
        <v>0</v>
      </c>
      <c r="V10" s="4">
        <v>0</v>
      </c>
      <c r="W10" s="13">
        <f t="shared" si="0"/>
        <v>941948340.50999987</v>
      </c>
    </row>
    <row r="11" spans="1:23" ht="15.75" x14ac:dyDescent="0.25">
      <c r="A11" s="46" t="s">
        <v>22</v>
      </c>
      <c r="B11" s="11">
        <v>0</v>
      </c>
      <c r="C11" s="11">
        <v>0</v>
      </c>
      <c r="D11" s="11">
        <v>0</v>
      </c>
      <c r="E11" s="11">
        <v>0</v>
      </c>
      <c r="F11" s="11">
        <v>0</v>
      </c>
      <c r="G11" s="11">
        <v>27381401.982663807</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27381401.982663807</v>
      </c>
    </row>
    <row r="12" spans="1:23" ht="15.75" x14ac:dyDescent="0.25">
      <c r="A12" s="46" t="s">
        <v>23</v>
      </c>
      <c r="B12" s="11">
        <v>0</v>
      </c>
      <c r="C12" s="11">
        <v>0</v>
      </c>
      <c r="D12" s="11">
        <v>0</v>
      </c>
      <c r="E12" s="11">
        <v>0</v>
      </c>
      <c r="F12" s="11">
        <v>0</v>
      </c>
      <c r="G12" s="11">
        <v>3290511.0440252963</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3290511.0440252963</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88875629.093958348</v>
      </c>
      <c r="G16" s="11">
        <v>43500000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1417859.2040898595</v>
      </c>
      <c r="G17" s="11">
        <v>0</v>
      </c>
      <c r="H17" s="11">
        <v>41115.560012389615</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941948340.50999987</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3290511.0440252963</v>
      </c>
      <c r="M19" s="11">
        <v>0</v>
      </c>
      <c r="N19" s="11">
        <f>H14</f>
        <v>115027.24357279971</v>
      </c>
      <c r="O19" s="11">
        <v>0</v>
      </c>
      <c r="P19" s="11">
        <v>0</v>
      </c>
      <c r="Q19" s="11">
        <v>0</v>
      </c>
      <c r="R19" s="11">
        <v>0</v>
      </c>
      <c r="S19" s="12">
        <v>0</v>
      </c>
      <c r="T19" s="11">
        <v>0</v>
      </c>
      <c r="U19" s="11">
        <v>0</v>
      </c>
      <c r="V19" s="11">
        <v>0</v>
      </c>
      <c r="W19" s="11">
        <f t="shared" si="0"/>
        <v>3405538.2875980958</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287888743.91670197</v>
      </c>
      <c r="G22" s="11">
        <v>23371657.736040164</v>
      </c>
      <c r="H22" s="11">
        <v>0</v>
      </c>
      <c r="I22" s="4">
        <v>0</v>
      </c>
      <c r="J22" s="4">
        <v>0</v>
      </c>
      <c r="K22" s="11">
        <f>G11</f>
        <v>27381401.982663807</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197103415.55426413</v>
      </c>
      <c r="C23" s="13">
        <f t="shared" ref="C23:V23" si="1">SUM(C2:C22)</f>
        <v>1184735104.1791272</v>
      </c>
      <c r="D23" s="13">
        <f t="shared" si="1"/>
        <v>273183444.01903123</v>
      </c>
      <c r="E23" s="13">
        <f t="shared" si="1"/>
        <v>317109179.82345212</v>
      </c>
      <c r="F23" s="13">
        <f t="shared" si="1"/>
        <v>1171736616.8503947</v>
      </c>
      <c r="G23" s="11">
        <f t="shared" si="1"/>
        <v>97543570.762729272</v>
      </c>
      <c r="H23" s="11">
        <f t="shared" si="1"/>
        <v>38816802.186040036</v>
      </c>
      <c r="I23" s="13">
        <f t="shared" si="1"/>
        <v>438577768.50999999</v>
      </c>
      <c r="J23" s="13">
        <f t="shared" si="1"/>
        <v>941948340.50999987</v>
      </c>
      <c r="K23" s="11">
        <f>SUM(K2:K22)</f>
        <v>27381401.982663807</v>
      </c>
      <c r="L23" s="11">
        <f t="shared" si="1"/>
        <v>3290511.0440252963</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3405538.2875980958</v>
      </c>
      <c r="T23" s="13">
        <f t="shared" si="1"/>
        <v>286021544.98176384</v>
      </c>
      <c r="U23" s="13">
        <f t="shared" si="1"/>
        <v>444282343.86940622</v>
      </c>
      <c r="V23" s="13">
        <f t="shared" si="1"/>
        <v>448324963.27192861</v>
      </c>
      <c r="W23" s="4"/>
    </row>
    <row r="24" spans="1:23" ht="15.75" x14ac:dyDescent="0.25">
      <c r="A24" s="44" t="s">
        <v>17</v>
      </c>
      <c r="B24" s="8">
        <f>W2</f>
        <v>197103415.5542641</v>
      </c>
      <c r="C24" s="8">
        <f>W3</f>
        <v>1184735104.1791272</v>
      </c>
      <c r="D24" s="8">
        <f>W4</f>
        <v>273183444.01903123</v>
      </c>
      <c r="E24" s="8">
        <f>W5</f>
        <v>317109179.82345212</v>
      </c>
      <c r="F24" s="8">
        <f>W6</f>
        <v>1152168314.4610648</v>
      </c>
      <c r="G24" s="18">
        <f>W7</f>
        <v>117111873.15205929</v>
      </c>
      <c r="H24" s="18">
        <f>W8</f>
        <v>38816802.186040036</v>
      </c>
      <c r="I24" s="8">
        <f>W9</f>
        <v>438577768.50999999</v>
      </c>
      <c r="J24" s="8">
        <f>W10</f>
        <v>941948340.50999987</v>
      </c>
      <c r="K24" s="18">
        <f>W11</f>
        <v>27381401.982663807</v>
      </c>
      <c r="L24" s="18">
        <f>W12</f>
        <v>3290511.0440252963</v>
      </c>
      <c r="M24" s="18">
        <f>W13</f>
        <v>8383306.4271610323</v>
      </c>
      <c r="N24" s="18">
        <f>W14</f>
        <v>115027.24357279971</v>
      </c>
      <c r="O24" s="8">
        <f>W15</f>
        <v>96875539.114099994</v>
      </c>
      <c r="P24" s="8">
        <f>W16</f>
        <v>184259346.41189569</v>
      </c>
      <c r="Q24" s="8">
        <f>W17</f>
        <v>4886659.4557681484</v>
      </c>
      <c r="R24" s="8">
        <f>W18</f>
        <v>1380526109.02</v>
      </c>
      <c r="S24" s="19">
        <f>W19</f>
        <v>3405538.2875980958</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19568302.38932991</v>
      </c>
      <c r="G25" s="20">
        <f t="shared" ref="G25:V25" si="3">G23-G24</f>
        <v>-19568302.389330015</v>
      </c>
      <c r="H25" s="20">
        <f t="shared" si="3"/>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23" ht="47.25" x14ac:dyDescent="0.25">
      <c r="A28" s="22"/>
      <c r="B28" s="64" t="s">
        <v>0</v>
      </c>
      <c r="C28" s="64" t="s">
        <v>53</v>
      </c>
      <c r="D28" s="64" t="s">
        <v>2</v>
      </c>
      <c r="E28" s="64" t="s">
        <v>3</v>
      </c>
      <c r="F28" s="64" t="s">
        <v>4</v>
      </c>
      <c r="G28" s="64" t="s">
        <v>20</v>
      </c>
      <c r="H28" s="64" t="s">
        <v>21</v>
      </c>
      <c r="I28" s="64" t="s">
        <v>5</v>
      </c>
      <c r="J28" s="64" t="s">
        <v>6</v>
      </c>
      <c r="K28" s="64" t="s">
        <v>54</v>
      </c>
      <c r="L28" s="64" t="s">
        <v>23</v>
      </c>
      <c r="M28" s="64" t="s">
        <v>24</v>
      </c>
      <c r="N28" s="64" t="s">
        <v>25</v>
      </c>
      <c r="O28" s="64" t="s">
        <v>7</v>
      </c>
      <c r="P28" s="64" t="s">
        <v>55</v>
      </c>
      <c r="Q28" s="64" t="s">
        <v>61</v>
      </c>
      <c r="R28" s="64" t="s">
        <v>10</v>
      </c>
      <c r="S28" s="64" t="s">
        <v>26</v>
      </c>
      <c r="T28" s="64" t="s">
        <v>11</v>
      </c>
      <c r="U28" s="64" t="s">
        <v>12</v>
      </c>
      <c r="V28" s="64" t="s">
        <v>38</v>
      </c>
      <c r="W28" s="64" t="s">
        <v>14</v>
      </c>
    </row>
    <row r="29" spans="1:23" ht="18.75" x14ac:dyDescent="0.3">
      <c r="A29" s="78" t="s">
        <v>56</v>
      </c>
      <c r="B29" s="32">
        <v>10499508.548035713</v>
      </c>
      <c r="C29" s="32">
        <v>1398968.7272727268</v>
      </c>
      <c r="D29" s="32">
        <v>68864593.822223306</v>
      </c>
      <c r="E29" s="32">
        <v>637937.61393962649</v>
      </c>
      <c r="F29" s="32">
        <v>18834340.172943667</v>
      </c>
      <c r="G29" s="32">
        <v>2945801.5447762613</v>
      </c>
      <c r="H29" s="32">
        <v>0</v>
      </c>
      <c r="I29" s="32">
        <v>0</v>
      </c>
      <c r="J29" s="32">
        <v>0</v>
      </c>
      <c r="K29" s="32">
        <v>0</v>
      </c>
      <c r="L29" s="32">
        <v>0</v>
      </c>
      <c r="M29" s="32">
        <v>0</v>
      </c>
      <c r="N29" s="32">
        <v>0</v>
      </c>
      <c r="O29" s="32">
        <v>0</v>
      </c>
      <c r="P29" s="32">
        <v>0</v>
      </c>
      <c r="Q29" s="32">
        <v>0</v>
      </c>
      <c r="R29" s="32">
        <v>782943.98265710496</v>
      </c>
      <c r="S29" s="32">
        <v>0</v>
      </c>
      <c r="T29" s="32">
        <v>0</v>
      </c>
      <c r="U29" s="32">
        <v>0</v>
      </c>
      <c r="V29" s="32">
        <v>13147778.74021087</v>
      </c>
      <c r="W29" s="80">
        <f t="shared" ref="W29:W33" si="4">SUM(B29:V29)</f>
        <v>117111873.15205929</v>
      </c>
    </row>
    <row r="30" spans="1:23" ht="18.75" x14ac:dyDescent="0.3">
      <c r="A30" s="78" t="s">
        <v>57</v>
      </c>
      <c r="B30" s="32">
        <v>10499508.548035713</v>
      </c>
      <c r="C30" s="32">
        <v>1398968.7272727301</v>
      </c>
      <c r="D30" s="32">
        <f>D29-40000000</f>
        <v>28864593.822223306</v>
      </c>
      <c r="E30" s="32">
        <v>637937.61393962649</v>
      </c>
      <c r="F30" s="32">
        <f>F29+40000000</f>
        <v>58834340.172943667</v>
      </c>
      <c r="G30" s="32">
        <v>2945801.5447762613</v>
      </c>
      <c r="H30" s="32">
        <v>0</v>
      </c>
      <c r="I30" s="32">
        <v>0</v>
      </c>
      <c r="J30" s="32">
        <v>0</v>
      </c>
      <c r="K30" s="32">
        <v>0</v>
      </c>
      <c r="L30" s="32">
        <v>0</v>
      </c>
      <c r="M30" s="32">
        <v>0</v>
      </c>
      <c r="N30" s="32">
        <v>0</v>
      </c>
      <c r="O30" s="32">
        <v>0</v>
      </c>
      <c r="P30" s="32">
        <v>0</v>
      </c>
      <c r="Q30" s="32">
        <v>0</v>
      </c>
      <c r="R30" s="32">
        <v>782943.98265710496</v>
      </c>
      <c r="S30" s="32">
        <v>0</v>
      </c>
      <c r="T30" s="32">
        <v>0</v>
      </c>
      <c r="U30" s="32">
        <v>0</v>
      </c>
      <c r="V30" s="32">
        <v>13147778.74021087</v>
      </c>
      <c r="W30" s="80">
        <f t="shared" si="4"/>
        <v>117111873.15205929</v>
      </c>
    </row>
    <row r="31" spans="1:23" ht="18.75" x14ac:dyDescent="0.3">
      <c r="A31" s="78" t="s">
        <v>58</v>
      </c>
      <c r="B31" s="80">
        <v>214762.24706625365</v>
      </c>
      <c r="C31" s="80">
        <v>541359.05446452531</v>
      </c>
      <c r="D31" s="80">
        <v>139952.17196077376</v>
      </c>
      <c r="E31" s="80">
        <v>802798.26501712215</v>
      </c>
      <c r="F31" s="80">
        <v>1591639.3055166216</v>
      </c>
      <c r="G31" s="80">
        <v>0</v>
      </c>
      <c r="H31" s="80">
        <v>0</v>
      </c>
      <c r="I31" s="80">
        <v>0</v>
      </c>
      <c r="J31" s="80">
        <v>0</v>
      </c>
      <c r="K31" s="80">
        <v>0</v>
      </c>
      <c r="L31" s="80">
        <v>0</v>
      </c>
      <c r="M31" s="80">
        <v>0</v>
      </c>
      <c r="N31" s="80">
        <v>0</v>
      </c>
      <c r="O31" s="80">
        <v>0</v>
      </c>
      <c r="P31" s="80">
        <v>0</v>
      </c>
      <c r="Q31" s="80">
        <v>0</v>
      </c>
      <c r="R31" s="80">
        <v>0</v>
      </c>
      <c r="S31" s="80">
        <v>0</v>
      </c>
      <c r="T31" s="80">
        <v>0</v>
      </c>
      <c r="U31" s="80">
        <v>0</v>
      </c>
      <c r="V31" s="80">
        <v>0</v>
      </c>
      <c r="W31" s="80">
        <f t="shared" si="4"/>
        <v>3290511.0440252963</v>
      </c>
    </row>
    <row r="32" spans="1:23" ht="37.5" x14ac:dyDescent="0.3">
      <c r="A32" s="79" t="s">
        <v>62</v>
      </c>
      <c r="B32" s="32">
        <f>B30-B31</f>
        <v>10284746.300969459</v>
      </c>
      <c r="C32" s="32">
        <f t="shared" ref="C32:V32" si="5">C30-C31</f>
        <v>857609.67280820478</v>
      </c>
      <c r="D32" s="32">
        <f t="shared" si="5"/>
        <v>28724641.650262531</v>
      </c>
      <c r="E32" s="32">
        <f t="shared" si="5"/>
        <v>-164860.65107749566</v>
      </c>
      <c r="F32" s="32">
        <f t="shared" si="5"/>
        <v>57242700.867427044</v>
      </c>
      <c r="G32" s="32">
        <f t="shared" si="5"/>
        <v>2945801.5447762613</v>
      </c>
      <c r="H32" s="32">
        <f t="shared" si="5"/>
        <v>0</v>
      </c>
      <c r="I32" s="32">
        <f t="shared" si="5"/>
        <v>0</v>
      </c>
      <c r="J32" s="32">
        <f t="shared" si="5"/>
        <v>0</v>
      </c>
      <c r="K32" s="32">
        <f t="shared" si="5"/>
        <v>0</v>
      </c>
      <c r="L32" s="32">
        <f t="shared" si="5"/>
        <v>0</v>
      </c>
      <c r="M32" s="32">
        <f t="shared" si="5"/>
        <v>0</v>
      </c>
      <c r="N32" s="32">
        <f t="shared" si="5"/>
        <v>0</v>
      </c>
      <c r="O32" s="32">
        <f t="shared" si="5"/>
        <v>0</v>
      </c>
      <c r="P32" s="32">
        <f t="shared" si="5"/>
        <v>0</v>
      </c>
      <c r="Q32" s="32">
        <f t="shared" si="5"/>
        <v>0</v>
      </c>
      <c r="R32" s="32">
        <f t="shared" si="5"/>
        <v>782943.98265710496</v>
      </c>
      <c r="S32" s="32">
        <f t="shared" si="5"/>
        <v>0</v>
      </c>
      <c r="T32" s="32">
        <f t="shared" si="5"/>
        <v>0</v>
      </c>
      <c r="U32" s="32">
        <f t="shared" si="5"/>
        <v>0</v>
      </c>
      <c r="V32" s="32">
        <f t="shared" si="5"/>
        <v>13147778.74021087</v>
      </c>
      <c r="W32" s="80">
        <f t="shared" si="4"/>
        <v>113821362.10803398</v>
      </c>
    </row>
    <row r="33" spans="1:23" ht="18.75" x14ac:dyDescent="0.3">
      <c r="A33" s="78" t="s">
        <v>59</v>
      </c>
      <c r="B33" s="32">
        <f>ESHM_Aşama_4!B6-ESHM_Aşama_5!B32</f>
        <v>6932350.1391206533</v>
      </c>
      <c r="C33" s="32">
        <f>ESHM_Aşama_4!C6-ESHM_Aşama_5!C32</f>
        <v>100565519.63054703</v>
      </c>
      <c r="D33" s="32">
        <f>ESHM_Aşama_4!D6-ESHM_Aşama_5!D32</f>
        <v>8706371.045305673</v>
      </c>
      <c r="E33" s="32">
        <f>ESHM_Aşama_4!E6-ESHM_Aşama_5!E32</f>
        <v>84669414.454367399</v>
      </c>
      <c r="F33" s="32">
        <f>ESHM_Aşama_4!F6-ESHM_Aşama_5!F32</f>
        <v>232014301.08289611</v>
      </c>
      <c r="G33" s="32">
        <f>ESHM_Aşama_4!G6-ESHM_Aşama_5!G32</f>
        <v>-4054333.8620329285</v>
      </c>
      <c r="H33" s="32">
        <f>ESHM_Aşama_4!H6-ESHM_Aşama_5!H32</f>
        <v>9296708.2519394625</v>
      </c>
      <c r="I33" s="32">
        <f>ESHM_Aşama_4!I6-ESHM_Aşama_5!I32</f>
        <v>0</v>
      </c>
      <c r="J33" s="32">
        <f>ESHM_Aşama_4!J6-ESHM_Aşama_5!J32</f>
        <v>0</v>
      </c>
      <c r="K33" s="32">
        <f>ESHM_Aşama_4!K6-ESHM_Aşama_5!K32</f>
        <v>0</v>
      </c>
      <c r="L33" s="32">
        <f>ESHM_Aşama_4!L6-ESHM_Aşama_5!L32</f>
        <v>0</v>
      </c>
      <c r="M33" s="32">
        <f>ESHM_Aşama_4!M6-ESHM_Aşama_5!M32</f>
        <v>0</v>
      </c>
      <c r="N33" s="32">
        <f>ESHM_Aşama_4!N6-ESHM_Aşama_5!N32</f>
        <v>0</v>
      </c>
      <c r="O33" s="32">
        <f>ESHM_Aşama_4!O6-ESHM_Aşama_5!O32</f>
        <v>0</v>
      </c>
      <c r="P33" s="32">
        <f>ESHM_Aşama_4!P6-ESHM_Aşama_5!P32</f>
        <v>0</v>
      </c>
      <c r="Q33" s="32">
        <f>ESHM_Aşama_4!Q6-ESHM_Aşama_5!Q32</f>
        <v>0</v>
      </c>
      <c r="R33" s="32">
        <f>ESHM_Aşama_4!R6-ESHM_Aşama_5!R32</f>
        <v>303343594.4784103</v>
      </c>
      <c r="S33" s="32">
        <f>ESHM_Aşama_4!S6-ESHM_Aşama_5!S32</f>
        <v>1647278.6513890903</v>
      </c>
      <c r="T33" s="32">
        <f>ESHM_Aşama_4!T6-ESHM_Aşama_5!T32</f>
        <v>8971237.560804246</v>
      </c>
      <c r="U33" s="32">
        <f>ESHM_Aşama_4!U6-ESHM_Aşama_5!U32</f>
        <v>141880074.94950521</v>
      </c>
      <c r="V33" s="32">
        <f>ESHM_Aşama_4!V6-ESHM_Aşama_5!V32</f>
        <v>258195798.07881257</v>
      </c>
      <c r="W33" s="80">
        <f t="shared" si="4"/>
        <v>1152168314.4610648</v>
      </c>
    </row>
    <row r="40" spans="1:23" x14ac:dyDescent="0.25">
      <c r="A40" s="108" t="s">
        <v>70</v>
      </c>
      <c r="B40" s="109"/>
      <c r="C40" s="109"/>
      <c r="D40" s="109"/>
      <c r="E40" s="110"/>
    </row>
    <row r="41" spans="1:23" x14ac:dyDescent="0.25">
      <c r="A41" s="111"/>
      <c r="B41" s="112"/>
      <c r="C41" s="112"/>
      <c r="D41" s="112"/>
      <c r="E41" s="113"/>
    </row>
    <row r="42" spans="1:23" x14ac:dyDescent="0.25">
      <c r="A42" s="111"/>
      <c r="B42" s="112"/>
      <c r="C42" s="112"/>
      <c r="D42" s="112"/>
      <c r="E42" s="113"/>
    </row>
    <row r="43" spans="1:23" x14ac:dyDescent="0.25">
      <c r="A43" s="114"/>
      <c r="B43" s="115"/>
      <c r="C43" s="115"/>
      <c r="D43" s="115"/>
      <c r="E43" s="116"/>
    </row>
  </sheetData>
  <mergeCells count="1">
    <mergeCell ref="A40:E43"/>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D9AE-15AC-46F9-9ADF-F6F52EAF0C12}">
  <dimension ref="A1:W39"/>
  <sheetViews>
    <sheetView zoomScale="85" zoomScaleNormal="85" workbookViewId="0">
      <selection sqref="A1:XFD1048576"/>
    </sheetView>
  </sheetViews>
  <sheetFormatPr defaultRowHeight="15" x14ac:dyDescent="0.25"/>
  <cols>
    <col min="1" max="1" width="34.7109375" bestFit="1" customWidth="1"/>
    <col min="2" max="2" width="20.140625" customWidth="1"/>
    <col min="3" max="3" width="21.140625" bestFit="1" customWidth="1"/>
    <col min="4" max="5" width="19.7109375" bestFit="1" customWidth="1"/>
    <col min="6" max="6" width="21.28515625" bestFit="1" customWidth="1"/>
    <col min="7" max="7" width="18.7109375" bestFit="1"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36644.609712554397</v>
      </c>
      <c r="E2" s="4">
        <v>176368.5618122062</v>
      </c>
      <c r="F2" s="4">
        <v>46329728.367708825</v>
      </c>
      <c r="G2" s="11">
        <v>1166716.9830000238</v>
      </c>
      <c r="H2" s="11">
        <v>1377317.9618675932</v>
      </c>
      <c r="I2" s="4">
        <v>0</v>
      </c>
      <c r="J2" s="4">
        <v>0</v>
      </c>
      <c r="K2" s="11">
        <v>0</v>
      </c>
      <c r="L2" s="11">
        <v>0</v>
      </c>
      <c r="M2" s="11">
        <v>0</v>
      </c>
      <c r="N2" s="11">
        <v>0</v>
      </c>
      <c r="O2" s="4">
        <v>0</v>
      </c>
      <c r="P2" s="4">
        <v>0</v>
      </c>
      <c r="Q2" s="4">
        <v>0</v>
      </c>
      <c r="R2" s="4">
        <v>76424307.980318904</v>
      </c>
      <c r="S2" s="12">
        <v>222269.74634919537</v>
      </c>
      <c r="T2" s="4">
        <v>0</v>
      </c>
      <c r="U2" s="4">
        <v>14870055.893344119</v>
      </c>
      <c r="V2" s="4">
        <v>14578656.598722316</v>
      </c>
      <c r="W2" s="13">
        <f>SUM(B2:V2)</f>
        <v>197103415.5542641</v>
      </c>
    </row>
    <row r="3" spans="1:23" ht="15.75" x14ac:dyDescent="0.25">
      <c r="A3" s="44" t="s">
        <v>1</v>
      </c>
      <c r="B3" s="4">
        <v>8201500.3547854424</v>
      </c>
      <c r="C3" s="4">
        <v>207072102.20581359</v>
      </c>
      <c r="D3" s="4">
        <v>29730691.6149402</v>
      </c>
      <c r="E3" s="4">
        <v>30099006.094070911</v>
      </c>
      <c r="F3" s="4">
        <v>106021802.05074984</v>
      </c>
      <c r="G3" s="11">
        <v>2669936.5910181329</v>
      </c>
      <c r="H3" s="11">
        <v>3151879.7424214147</v>
      </c>
      <c r="I3" s="4">
        <v>0</v>
      </c>
      <c r="J3" s="4">
        <v>0</v>
      </c>
      <c r="K3" s="11">
        <v>0</v>
      </c>
      <c r="L3" s="11">
        <v>0</v>
      </c>
      <c r="M3" s="11">
        <v>0</v>
      </c>
      <c r="N3" s="11">
        <v>0</v>
      </c>
      <c r="O3" s="4">
        <v>0</v>
      </c>
      <c r="P3" s="4">
        <v>0</v>
      </c>
      <c r="Q3" s="4">
        <v>0</v>
      </c>
      <c r="R3" s="4">
        <v>491939337.84275997</v>
      </c>
      <c r="S3" s="12">
        <v>560283.48261111951</v>
      </c>
      <c r="T3" s="4">
        <v>213804174.55210191</v>
      </c>
      <c r="U3" s="4">
        <v>48837759.114291877</v>
      </c>
      <c r="V3" s="4">
        <v>42646630.533562779</v>
      </c>
      <c r="W3" s="13">
        <f t="shared" ref="W3:W22" si="0">SUM(B3:V3)</f>
        <v>1184735104.1791272</v>
      </c>
    </row>
    <row r="4" spans="1:23" ht="15.75" x14ac:dyDescent="0.25">
      <c r="A4" s="44" t="s">
        <v>2</v>
      </c>
      <c r="B4" s="4">
        <v>3297945.7937462959</v>
      </c>
      <c r="C4" s="4">
        <v>34603795.919044763</v>
      </c>
      <c r="D4" s="4">
        <v>52433865.155155607</v>
      </c>
      <c r="E4" s="4">
        <v>6885159.0603461554</v>
      </c>
      <c r="F4" s="4">
        <v>33147880.40304672</v>
      </c>
      <c r="G4" s="11">
        <v>834759.80497316387</v>
      </c>
      <c r="H4" s="11">
        <v>985440.07671704935</v>
      </c>
      <c r="I4" s="4">
        <v>0</v>
      </c>
      <c r="J4" s="4">
        <v>0</v>
      </c>
      <c r="K4" s="11">
        <v>0</v>
      </c>
      <c r="L4" s="11">
        <v>0</v>
      </c>
      <c r="M4" s="11">
        <v>0</v>
      </c>
      <c r="N4" s="11">
        <v>0</v>
      </c>
      <c r="O4" s="4">
        <v>0</v>
      </c>
      <c r="P4" s="4">
        <v>0</v>
      </c>
      <c r="Q4" s="4">
        <v>0</v>
      </c>
      <c r="R4" s="4">
        <v>95466398.340749875</v>
      </c>
      <c r="S4" s="12">
        <v>144844.51614600437</v>
      </c>
      <c r="T4" s="4">
        <v>564443.77217790124</v>
      </c>
      <c r="U4" s="4">
        <v>6571278.0932340967</v>
      </c>
      <c r="V4" s="4">
        <v>38247633.083693638</v>
      </c>
      <c r="W4" s="13">
        <f t="shared" si="0"/>
        <v>273183444.01903129</v>
      </c>
    </row>
    <row r="5" spans="1:23" ht="15.75" x14ac:dyDescent="0.25">
      <c r="A5" s="44" t="s">
        <v>3</v>
      </c>
      <c r="B5" s="4">
        <v>541287.92426468537</v>
      </c>
      <c r="C5" s="4">
        <v>18722734.87567858</v>
      </c>
      <c r="D5" s="4">
        <v>976376.33781984111</v>
      </c>
      <c r="E5" s="4">
        <v>48410369.321627706</v>
      </c>
      <c r="F5" s="4">
        <v>5835808.8280400224</v>
      </c>
      <c r="G5" s="11">
        <v>146962.59851075136</v>
      </c>
      <c r="H5" s="11">
        <v>173490.4262138347</v>
      </c>
      <c r="I5" s="4">
        <v>0</v>
      </c>
      <c r="J5" s="4">
        <v>0</v>
      </c>
      <c r="K5" s="11">
        <v>0</v>
      </c>
      <c r="L5" s="11">
        <v>0</v>
      </c>
      <c r="M5" s="11">
        <v>0</v>
      </c>
      <c r="N5" s="11">
        <v>0</v>
      </c>
      <c r="O5" s="4">
        <v>0</v>
      </c>
      <c r="P5" s="4">
        <v>0</v>
      </c>
      <c r="Q5" s="4">
        <v>0</v>
      </c>
      <c r="R5" s="4">
        <v>4968979.8515232988</v>
      </c>
      <c r="S5" s="12">
        <v>830861.89110268641</v>
      </c>
      <c r="T5" s="4">
        <v>61846.598065966828</v>
      </c>
      <c r="U5" s="4">
        <v>232123175.81903091</v>
      </c>
      <c r="V5" s="4">
        <v>4317285.3515738435</v>
      </c>
      <c r="W5" s="13">
        <f t="shared" si="0"/>
        <v>317109179.82345212</v>
      </c>
    </row>
    <row r="6" spans="1:23" ht="18.75" x14ac:dyDescent="0.3">
      <c r="A6" s="44" t="s">
        <v>4</v>
      </c>
      <c r="B6" s="4">
        <v>6932350.1391206533</v>
      </c>
      <c r="C6" s="4">
        <v>100565519.63054703</v>
      </c>
      <c r="D6" s="4">
        <v>8706371.045305673</v>
      </c>
      <c r="E6" s="4">
        <v>84669414.454367399</v>
      </c>
      <c r="F6" s="37">
        <v>224126471.31347388</v>
      </c>
      <c r="G6" s="11">
        <v>3833495.9073893139</v>
      </c>
      <c r="H6" s="11">
        <v>9296708.2519394625</v>
      </c>
      <c r="I6" s="4">
        <v>0</v>
      </c>
      <c r="J6" s="4">
        <v>0</v>
      </c>
      <c r="K6" s="11">
        <v>0</v>
      </c>
      <c r="L6" s="11">
        <v>0</v>
      </c>
      <c r="M6" s="11">
        <v>0</v>
      </c>
      <c r="N6" s="11">
        <v>0</v>
      </c>
      <c r="O6" s="4">
        <v>0</v>
      </c>
      <c r="P6" s="4">
        <v>0</v>
      </c>
      <c r="Q6" s="4">
        <v>0</v>
      </c>
      <c r="R6" s="4">
        <v>303343594.4784103</v>
      </c>
      <c r="S6" s="12">
        <v>1647278.6513890903</v>
      </c>
      <c r="T6" s="4">
        <v>8971237.560804246</v>
      </c>
      <c r="U6" s="4">
        <v>141880074.94950521</v>
      </c>
      <c r="V6" s="4">
        <v>258195798.07881257</v>
      </c>
      <c r="W6" s="13">
        <v>1152168314.4610648</v>
      </c>
    </row>
    <row r="7" spans="1:23" ht="15.75" x14ac:dyDescent="0.25">
      <c r="A7" s="45" t="s">
        <v>20</v>
      </c>
      <c r="B7" s="11">
        <v>10499508.548035713</v>
      </c>
      <c r="C7" s="11">
        <v>1398968.7272727301</v>
      </c>
      <c r="D7" s="11">
        <v>28864593.822223306</v>
      </c>
      <c r="E7" s="11">
        <v>637937.61393962649</v>
      </c>
      <c r="F7" s="11">
        <v>58834340.172943667</v>
      </c>
      <c r="G7" s="11">
        <v>2945801.5447762613</v>
      </c>
      <c r="H7" s="11">
        <v>0</v>
      </c>
      <c r="I7" s="11">
        <v>0</v>
      </c>
      <c r="J7" s="11">
        <v>0</v>
      </c>
      <c r="K7" s="11">
        <v>0</v>
      </c>
      <c r="L7" s="11">
        <v>0</v>
      </c>
      <c r="M7" s="11">
        <v>0</v>
      </c>
      <c r="N7" s="11">
        <v>0</v>
      </c>
      <c r="O7" s="11">
        <v>0</v>
      </c>
      <c r="P7" s="11">
        <v>0</v>
      </c>
      <c r="Q7" s="11">
        <v>0</v>
      </c>
      <c r="R7" s="11">
        <v>782943.98265710496</v>
      </c>
      <c r="S7" s="12">
        <v>0</v>
      </c>
      <c r="T7" s="11">
        <v>0</v>
      </c>
      <c r="U7" s="11">
        <v>0</v>
      </c>
      <c r="V7" s="11">
        <v>13147778.74021087</v>
      </c>
      <c r="W7" s="11">
        <v>117111873.15205929</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91395420.858130336</v>
      </c>
      <c r="G9" s="11">
        <v>2301601.8750918624</v>
      </c>
      <c r="H9" s="11">
        <v>2717057.9067778001</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179711859.5972487</v>
      </c>
      <c r="G10" s="11">
        <v>4525666.0469601406</v>
      </c>
      <c r="H10" s="11">
        <v>5342581.9857911346</v>
      </c>
      <c r="I10" s="4">
        <v>0</v>
      </c>
      <c r="J10" s="4">
        <v>0</v>
      </c>
      <c r="K10" s="11">
        <v>0</v>
      </c>
      <c r="L10" s="11">
        <v>0</v>
      </c>
      <c r="M10" s="11">
        <v>0</v>
      </c>
      <c r="N10" s="11">
        <v>0</v>
      </c>
      <c r="O10" s="4">
        <v>0</v>
      </c>
      <c r="P10" s="4">
        <v>0</v>
      </c>
      <c r="Q10" s="4">
        <v>0</v>
      </c>
      <c r="R10" s="4">
        <v>0</v>
      </c>
      <c r="S10" s="12">
        <v>0</v>
      </c>
      <c r="T10" s="4">
        <v>0</v>
      </c>
      <c r="U10" s="4">
        <v>0</v>
      </c>
      <c r="V10" s="4">
        <v>0</v>
      </c>
      <c r="W10" s="13">
        <f t="shared" si="0"/>
        <v>941948340.50999987</v>
      </c>
    </row>
    <row r="11" spans="1:23" ht="15.75" x14ac:dyDescent="0.25">
      <c r="A11" s="46" t="s">
        <v>22</v>
      </c>
      <c r="B11" s="11">
        <v>0</v>
      </c>
      <c r="C11" s="11">
        <v>0</v>
      </c>
      <c r="D11" s="11">
        <v>0</v>
      </c>
      <c r="E11" s="11">
        <v>0</v>
      </c>
      <c r="F11" s="11">
        <v>0</v>
      </c>
      <c r="G11" s="11">
        <v>27381401.982663807</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27381401.982663807</v>
      </c>
    </row>
    <row r="12" spans="1:23" ht="15.75" x14ac:dyDescent="0.25">
      <c r="A12" s="46" t="s">
        <v>23</v>
      </c>
      <c r="B12" s="11">
        <v>0</v>
      </c>
      <c r="C12" s="11">
        <v>0</v>
      </c>
      <c r="D12" s="11">
        <v>0</v>
      </c>
      <c r="E12" s="11">
        <v>0</v>
      </c>
      <c r="F12" s="11">
        <v>0</v>
      </c>
      <c r="G12" s="11">
        <v>3290511.0440252963</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3290511.0440252963</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88875629.093958348</v>
      </c>
      <c r="G16" s="11">
        <v>43500000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1383030.4837361616</v>
      </c>
      <c r="G17" s="11">
        <v>34828.720353697958</v>
      </c>
      <c r="H17" s="11">
        <v>41115.560012389615</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941948340.50999987</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3290511.0440252963</v>
      </c>
      <c r="M19" s="11">
        <v>0</v>
      </c>
      <c r="N19" s="11">
        <f>H14</f>
        <v>115027.24357279971</v>
      </c>
      <c r="O19" s="11">
        <v>0</v>
      </c>
      <c r="P19" s="11">
        <v>0</v>
      </c>
      <c r="Q19" s="11">
        <v>0</v>
      </c>
      <c r="R19" s="11">
        <v>0</v>
      </c>
      <c r="S19" s="12">
        <v>0</v>
      </c>
      <c r="T19" s="11">
        <v>0</v>
      </c>
      <c r="U19" s="11">
        <v>0</v>
      </c>
      <c r="V19" s="11">
        <v>0</v>
      </c>
      <c r="W19" s="11">
        <f t="shared" si="0"/>
        <v>3405538.2875980958</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287888743.91670197</v>
      </c>
      <c r="G22" s="11">
        <v>23371657.736040164</v>
      </c>
      <c r="H22" s="11">
        <v>0</v>
      </c>
      <c r="I22" s="4">
        <v>0</v>
      </c>
      <c r="J22" s="4">
        <v>0</v>
      </c>
      <c r="K22" s="11">
        <f>G11</f>
        <v>27381401.982663807</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197103415.55426413</v>
      </c>
      <c r="C23" s="13">
        <f t="shared" ref="C23:V23" si="1">SUM(C2:C22)</f>
        <v>1184735104.1791272</v>
      </c>
      <c r="D23" s="13">
        <f t="shared" si="1"/>
        <v>273183444.01903123</v>
      </c>
      <c r="E23" s="13">
        <f t="shared" si="1"/>
        <v>317109179.82345212</v>
      </c>
      <c r="F23" s="13">
        <f t="shared" si="1"/>
        <v>1152168314.4610646</v>
      </c>
      <c r="G23" s="11">
        <f t="shared" si="1"/>
        <v>117111873.15205927</v>
      </c>
      <c r="H23" s="11">
        <f t="shared" si="1"/>
        <v>38816802.186040036</v>
      </c>
      <c r="I23" s="13">
        <f t="shared" si="1"/>
        <v>438577768.50999999</v>
      </c>
      <c r="J23" s="13">
        <f t="shared" si="1"/>
        <v>941948340.50999987</v>
      </c>
      <c r="K23" s="11">
        <f>SUM(K2:K22)</f>
        <v>27381401.982663807</v>
      </c>
      <c r="L23" s="11">
        <f t="shared" si="1"/>
        <v>3290511.0440252963</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3405538.2875980958</v>
      </c>
      <c r="T23" s="13">
        <f t="shared" si="1"/>
        <v>286021544.98176384</v>
      </c>
      <c r="U23" s="13">
        <f t="shared" si="1"/>
        <v>444282343.86940622</v>
      </c>
      <c r="V23" s="13">
        <f t="shared" si="1"/>
        <v>448324963.27192861</v>
      </c>
      <c r="W23" s="4"/>
    </row>
    <row r="24" spans="1:23" ht="15.75" x14ac:dyDescent="0.25">
      <c r="A24" s="44" t="s">
        <v>17</v>
      </c>
      <c r="B24" s="8">
        <f>W2</f>
        <v>197103415.5542641</v>
      </c>
      <c r="C24" s="8">
        <f>W3</f>
        <v>1184735104.1791272</v>
      </c>
      <c r="D24" s="8">
        <f>W4</f>
        <v>273183444.01903129</v>
      </c>
      <c r="E24" s="8">
        <f>W5</f>
        <v>317109179.82345212</v>
      </c>
      <c r="F24" s="8">
        <f>W6</f>
        <v>1152168314.4610648</v>
      </c>
      <c r="G24" s="18">
        <f>W7</f>
        <v>117111873.15205929</v>
      </c>
      <c r="H24" s="18">
        <f>W8</f>
        <v>38816802.186040036</v>
      </c>
      <c r="I24" s="8">
        <f>W9</f>
        <v>438577768.50999999</v>
      </c>
      <c r="J24" s="8">
        <f>W10</f>
        <v>941948340.50999987</v>
      </c>
      <c r="K24" s="18">
        <f>W11</f>
        <v>27381401.982663807</v>
      </c>
      <c r="L24" s="18">
        <f>W12</f>
        <v>3290511.0440252963</v>
      </c>
      <c r="M24" s="18">
        <f>W13</f>
        <v>8383306.4271610323</v>
      </c>
      <c r="N24" s="18">
        <f>W14</f>
        <v>115027.24357279971</v>
      </c>
      <c r="O24" s="8">
        <f>W15</f>
        <v>96875539.114099994</v>
      </c>
      <c r="P24" s="8">
        <f>W16</f>
        <v>184259346.41189569</v>
      </c>
      <c r="Q24" s="8">
        <f>W17</f>
        <v>4886659.4557681484</v>
      </c>
      <c r="R24" s="8">
        <f>W18</f>
        <v>1380526109.02</v>
      </c>
      <c r="S24" s="19">
        <f>W19</f>
        <v>3405538.2875980958</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0</v>
      </c>
      <c r="G25" s="20">
        <f t="shared" ref="G25:V25" si="3">G23-G24</f>
        <v>0</v>
      </c>
      <c r="H25" s="20">
        <f>H23-H24</f>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23" ht="15.75" x14ac:dyDescent="0.25">
      <c r="A28" s="22"/>
      <c r="B28" s="64" t="s">
        <v>4</v>
      </c>
      <c r="C28" s="65" t="s">
        <v>43</v>
      </c>
      <c r="D28" s="66" t="s">
        <v>64</v>
      </c>
      <c r="E28" s="66" t="s">
        <v>45</v>
      </c>
      <c r="F28" s="66" t="s">
        <v>46</v>
      </c>
      <c r="K28" s="108" t="s">
        <v>71</v>
      </c>
      <c r="L28" s="121"/>
      <c r="M28" s="121"/>
      <c r="N28" s="121"/>
      <c r="O28" s="121"/>
      <c r="P28" s="122"/>
    </row>
    <row r="29" spans="1:23" x14ac:dyDescent="0.25">
      <c r="A29" s="67" t="s">
        <v>0</v>
      </c>
      <c r="B29" s="68">
        <v>48873763.312576443</v>
      </c>
      <c r="C29" s="68">
        <f>B29/$B$37</f>
        <v>5.9622800168715614E-2</v>
      </c>
      <c r="D29" s="68">
        <f t="shared" ref="D29:D36" si="4">C29*$B$39</f>
        <v>1166716.9830000238</v>
      </c>
      <c r="E29" s="68">
        <v>47496445.35070885</v>
      </c>
      <c r="F29" s="68">
        <f>E29-D29</f>
        <v>46329728.367708825</v>
      </c>
      <c r="K29" s="123"/>
      <c r="L29" s="124"/>
      <c r="M29" s="124"/>
      <c r="N29" s="124"/>
      <c r="O29" s="124"/>
      <c r="P29" s="125"/>
    </row>
    <row r="30" spans="1:23" x14ac:dyDescent="0.25">
      <c r="A30" s="67" t="s">
        <v>1</v>
      </c>
      <c r="B30" s="68">
        <v>111843618.3841894</v>
      </c>
      <c r="C30" s="68">
        <f t="shared" ref="C30:C36" si="5">B30/$B$37</f>
        <v>0.13644191191945021</v>
      </c>
      <c r="D30" s="68">
        <f t="shared" si="4"/>
        <v>2669936.5910181329</v>
      </c>
      <c r="E30" s="68">
        <v>108691738.64176798</v>
      </c>
      <c r="F30" s="68">
        <f t="shared" ref="F30:F36" si="6">E30-D30</f>
        <v>106021802.05074984</v>
      </c>
      <c r="K30" s="123"/>
      <c r="L30" s="124"/>
      <c r="M30" s="124"/>
      <c r="N30" s="124"/>
      <c r="O30" s="124"/>
      <c r="P30" s="125"/>
    </row>
    <row r="31" spans="1:23" x14ac:dyDescent="0.25">
      <c r="A31" s="67" t="s">
        <v>2</v>
      </c>
      <c r="B31" s="68">
        <v>34968080.284736931</v>
      </c>
      <c r="C31" s="68">
        <f t="shared" si="5"/>
        <v>4.2658774806563313E-2</v>
      </c>
      <c r="D31" s="68">
        <f t="shared" si="4"/>
        <v>834759.80497316387</v>
      </c>
      <c r="E31" s="68">
        <v>33982640.208019882</v>
      </c>
      <c r="F31" s="68">
        <f t="shared" si="6"/>
        <v>33147880.40304672</v>
      </c>
      <c r="K31" s="123"/>
      <c r="L31" s="124"/>
      <c r="M31" s="124"/>
      <c r="N31" s="124"/>
      <c r="O31" s="124"/>
      <c r="P31" s="125"/>
    </row>
    <row r="32" spans="1:23" x14ac:dyDescent="0.25">
      <c r="A32" s="67" t="s">
        <v>3</v>
      </c>
      <c r="B32" s="68">
        <v>6156261.8527646083</v>
      </c>
      <c r="C32" s="68">
        <f t="shared" si="5"/>
        <v>7.5102375048581357E-3</v>
      </c>
      <c r="D32" s="68">
        <f t="shared" si="4"/>
        <v>146962.59851075136</v>
      </c>
      <c r="E32" s="68">
        <v>5982771.4265507739</v>
      </c>
      <c r="F32" s="68">
        <f t="shared" si="6"/>
        <v>5835808.8280400224</v>
      </c>
      <c r="H32" s="117" t="s">
        <v>65</v>
      </c>
      <c r="I32" s="118"/>
      <c r="K32" s="123"/>
      <c r="L32" s="124"/>
      <c r="M32" s="124"/>
      <c r="N32" s="124"/>
      <c r="O32" s="124"/>
      <c r="P32" s="125"/>
    </row>
    <row r="33" spans="1:16" ht="15.75" x14ac:dyDescent="0.25">
      <c r="A33" s="67" t="s">
        <v>4</v>
      </c>
      <c r="B33" s="69">
        <v>330421113.96147323</v>
      </c>
      <c r="C33" s="68">
        <f t="shared" si="5"/>
        <v>0.4030921851311553</v>
      </c>
      <c r="D33" s="68">
        <f t="shared" si="4"/>
        <v>7887829.7694222424</v>
      </c>
      <c r="E33" s="68">
        <v>232014301.08289611</v>
      </c>
      <c r="F33" s="68">
        <f>E33-D33</f>
        <v>224126471.31347388</v>
      </c>
      <c r="H33" s="119">
        <f>D33+ESHM_Aşama_5!G6</f>
        <v>3833495.9073893139</v>
      </c>
      <c r="I33" s="120"/>
      <c r="K33" s="123"/>
      <c r="L33" s="124"/>
      <c r="M33" s="124"/>
      <c r="N33" s="124"/>
      <c r="O33" s="124"/>
      <c r="P33" s="125"/>
    </row>
    <row r="34" spans="1:16" x14ac:dyDescent="0.25">
      <c r="A34" s="70" t="s">
        <v>5</v>
      </c>
      <c r="B34" s="71">
        <v>96414080.640000001</v>
      </c>
      <c r="C34" s="71">
        <f t="shared" si="5"/>
        <v>0.11761888329908751</v>
      </c>
      <c r="D34" s="71">
        <f t="shared" si="4"/>
        <v>2301601.8750918624</v>
      </c>
      <c r="E34" s="71">
        <v>93697022.733222201</v>
      </c>
      <c r="F34" s="71">
        <f t="shared" si="6"/>
        <v>91395420.858130336</v>
      </c>
      <c r="K34" s="123"/>
      <c r="L34" s="124"/>
      <c r="M34" s="124"/>
      <c r="N34" s="124"/>
      <c r="O34" s="124"/>
      <c r="P34" s="125"/>
    </row>
    <row r="35" spans="1:16" x14ac:dyDescent="0.25">
      <c r="A35" s="70" t="s">
        <v>6</v>
      </c>
      <c r="B35" s="71">
        <v>189580107.63</v>
      </c>
      <c r="C35" s="71">
        <f t="shared" si="5"/>
        <v>0.23127535321755072</v>
      </c>
      <c r="D35" s="71">
        <f t="shared" si="4"/>
        <v>4525666.0469601406</v>
      </c>
      <c r="E35" s="71">
        <v>184237525.64420885</v>
      </c>
      <c r="F35" s="71">
        <f t="shared" si="6"/>
        <v>179711859.5972487</v>
      </c>
      <c r="K35" s="126"/>
      <c r="L35" s="127"/>
      <c r="M35" s="127"/>
      <c r="N35" s="127"/>
      <c r="O35" s="127"/>
      <c r="P35" s="128"/>
    </row>
    <row r="36" spans="1:16" x14ac:dyDescent="0.25">
      <c r="A36" s="70" t="s">
        <v>47</v>
      </c>
      <c r="B36" s="71">
        <v>1458974.7641022492</v>
      </c>
      <c r="C36" s="71">
        <f t="shared" si="5"/>
        <v>1.7798539526192611E-3</v>
      </c>
      <c r="D36" s="71">
        <f t="shared" si="4"/>
        <v>34828.720353697958</v>
      </c>
      <c r="E36" s="71">
        <v>1417859.2040898595</v>
      </c>
      <c r="F36" s="71">
        <f t="shared" si="6"/>
        <v>1383030.4837361616</v>
      </c>
    </row>
    <row r="37" spans="1:16" x14ac:dyDescent="0.25">
      <c r="A37" s="41" t="s">
        <v>14</v>
      </c>
      <c r="B37" s="72">
        <f>SUM(B29:B36)</f>
        <v>819716000.82984281</v>
      </c>
      <c r="C37" s="72">
        <f>SUM(C29:C36)</f>
        <v>1.0000000000000002</v>
      </c>
      <c r="D37" s="72">
        <f>SUM(D29:D36)</f>
        <v>19568302.389330015</v>
      </c>
      <c r="E37" s="72">
        <f>SUM(E29:E36)</f>
        <v>707520304.29146457</v>
      </c>
      <c r="F37" s="72">
        <f>SUM(F29:F36)</f>
        <v>687952001.90213454</v>
      </c>
    </row>
    <row r="39" spans="1:16" ht="15.75" x14ac:dyDescent="0.25">
      <c r="A39" s="73" t="s">
        <v>63</v>
      </c>
      <c r="B39" s="74">
        <f>-1*ESHM_Aşama_5!G25</f>
        <v>19568302.389330015</v>
      </c>
    </row>
  </sheetData>
  <mergeCells count="3">
    <mergeCell ref="H32:I32"/>
    <mergeCell ref="H33:I33"/>
    <mergeCell ref="K28:P3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04AA-CDCF-45C7-8F63-84B4A0DC38A2}">
  <dimension ref="A1:W39"/>
  <sheetViews>
    <sheetView zoomScale="85" zoomScaleNormal="85" workbookViewId="0">
      <selection sqref="A1:XFD1048576"/>
    </sheetView>
  </sheetViews>
  <sheetFormatPr defaultRowHeight="15" x14ac:dyDescent="0.25"/>
  <cols>
    <col min="1" max="1" width="34.7109375" bestFit="1" customWidth="1"/>
    <col min="2" max="2" width="20.140625" customWidth="1"/>
    <col min="3" max="3" width="21.140625" bestFit="1" customWidth="1"/>
    <col min="4" max="5" width="19.7109375" bestFit="1" customWidth="1"/>
    <col min="6" max="6" width="21.28515625" bestFit="1" customWidth="1"/>
    <col min="7" max="7" width="18.7109375" bestFit="1" customWidth="1"/>
    <col min="8" max="10" width="18.42578125" bestFit="1" customWidth="1"/>
    <col min="11" max="15" width="16.7109375" customWidth="1"/>
    <col min="16" max="16" width="20.28515625" bestFit="1" customWidth="1"/>
    <col min="17" max="17" width="16.7109375" customWidth="1"/>
    <col min="18" max="18" width="21.140625" bestFit="1" customWidth="1"/>
    <col min="19" max="19" width="16.7109375" customWidth="1"/>
    <col min="20" max="20" width="18.42578125" bestFit="1" customWidth="1"/>
    <col min="21" max="22" width="21.140625" bestFit="1" customWidth="1"/>
    <col min="23" max="23" width="23.42578125" bestFit="1" customWidth="1"/>
  </cols>
  <sheetData>
    <row r="1" spans="1:23" ht="30" x14ac:dyDescent="0.25">
      <c r="B1" s="21" t="s">
        <v>0</v>
      </c>
      <c r="C1" s="21" t="s">
        <v>1</v>
      </c>
      <c r="D1" s="21" t="s">
        <v>2</v>
      </c>
      <c r="E1" s="21" t="s">
        <v>3</v>
      </c>
      <c r="F1" s="21" t="s">
        <v>4</v>
      </c>
      <c r="G1" s="21" t="s">
        <v>20</v>
      </c>
      <c r="H1" s="21" t="s">
        <v>21</v>
      </c>
      <c r="I1" s="21" t="s">
        <v>5</v>
      </c>
      <c r="J1" s="21" t="s">
        <v>6</v>
      </c>
      <c r="K1" s="21" t="s">
        <v>22</v>
      </c>
      <c r="L1" s="21" t="s">
        <v>23</v>
      </c>
      <c r="M1" s="21" t="s">
        <v>24</v>
      </c>
      <c r="N1" s="21" t="s">
        <v>25</v>
      </c>
      <c r="O1" s="21" t="s">
        <v>7</v>
      </c>
      <c r="P1" s="21" t="s">
        <v>8</v>
      </c>
      <c r="Q1" s="21" t="s">
        <v>9</v>
      </c>
      <c r="R1" s="21" t="s">
        <v>10</v>
      </c>
      <c r="S1" s="21" t="s">
        <v>26</v>
      </c>
      <c r="T1" s="21" t="s">
        <v>11</v>
      </c>
      <c r="U1" s="21" t="s">
        <v>12</v>
      </c>
      <c r="V1" s="21" t="s">
        <v>13</v>
      </c>
      <c r="W1" s="21" t="s">
        <v>14</v>
      </c>
    </row>
    <row r="2" spans="1:23" ht="15.75" x14ac:dyDescent="0.25">
      <c r="A2" s="44" t="s">
        <v>0</v>
      </c>
      <c r="B2" s="4">
        <v>34803433.224989124</v>
      </c>
      <c r="C2" s="4">
        <v>7117915.6264392734</v>
      </c>
      <c r="D2" s="4">
        <v>20692.047722821153</v>
      </c>
      <c r="E2" s="4">
        <v>176368.5618122062</v>
      </c>
      <c r="F2" s="4">
        <v>46345680.929698557</v>
      </c>
      <c r="G2" s="11">
        <v>1166716.9830000238</v>
      </c>
      <c r="H2" s="11">
        <v>1377317.9618675932</v>
      </c>
      <c r="I2" s="4">
        <v>0</v>
      </c>
      <c r="J2" s="4">
        <v>0</v>
      </c>
      <c r="K2" s="11">
        <v>0</v>
      </c>
      <c r="L2" s="11">
        <v>0</v>
      </c>
      <c r="M2" s="11">
        <v>0</v>
      </c>
      <c r="N2" s="11">
        <v>0</v>
      </c>
      <c r="O2" s="4">
        <v>0</v>
      </c>
      <c r="P2" s="4">
        <v>0</v>
      </c>
      <c r="Q2" s="4">
        <v>0</v>
      </c>
      <c r="R2" s="4">
        <v>76424307.980318904</v>
      </c>
      <c r="S2" s="12">
        <v>222269.74634919537</v>
      </c>
      <c r="T2" s="4">
        <v>0</v>
      </c>
      <c r="U2" s="4">
        <v>14870055.893344119</v>
      </c>
      <c r="V2" s="4">
        <v>14578656.598722316</v>
      </c>
      <c r="W2" s="13">
        <f>SUM(B2:V2)</f>
        <v>197103415.5542641</v>
      </c>
    </row>
    <row r="3" spans="1:23" ht="15.75" x14ac:dyDescent="0.25">
      <c r="A3" s="44" t="s">
        <v>1</v>
      </c>
      <c r="B3" s="4">
        <v>8201500.3547854424</v>
      </c>
      <c r="C3" s="4">
        <v>207072102.20581359</v>
      </c>
      <c r="D3" s="4">
        <v>16787977.674054977</v>
      </c>
      <c r="E3" s="4">
        <v>30099006.094070911</v>
      </c>
      <c r="F3" s="4">
        <v>118964515.99163505</v>
      </c>
      <c r="G3" s="11">
        <v>2669936.5910181329</v>
      </c>
      <c r="H3" s="11">
        <v>3151879.7424214147</v>
      </c>
      <c r="I3" s="4">
        <v>0</v>
      </c>
      <c r="J3" s="4">
        <v>0</v>
      </c>
      <c r="K3" s="11">
        <v>0</v>
      </c>
      <c r="L3" s="11">
        <v>0</v>
      </c>
      <c r="M3" s="11">
        <v>0</v>
      </c>
      <c r="N3" s="11">
        <v>0</v>
      </c>
      <c r="O3" s="4">
        <v>0</v>
      </c>
      <c r="P3" s="4">
        <v>0</v>
      </c>
      <c r="Q3" s="4">
        <v>0</v>
      </c>
      <c r="R3" s="4">
        <v>491939337.84275997</v>
      </c>
      <c r="S3" s="12">
        <v>560283.48261111951</v>
      </c>
      <c r="T3" s="4">
        <v>213804174.55210191</v>
      </c>
      <c r="U3" s="4">
        <v>48837759.114291877</v>
      </c>
      <c r="V3" s="4">
        <v>42646630.533562779</v>
      </c>
      <c r="W3" s="13">
        <f t="shared" ref="W3:W22" si="0">SUM(B3:V3)</f>
        <v>1184735104.1791272</v>
      </c>
    </row>
    <row r="4" spans="1:23" ht="15.75" x14ac:dyDescent="0.25">
      <c r="A4" s="44" t="s">
        <v>2</v>
      </c>
      <c r="B4" s="4">
        <v>3297945.7937462959</v>
      </c>
      <c r="C4" s="4">
        <v>34603795.919044763</v>
      </c>
      <c r="D4" s="4">
        <v>29607738.998806737</v>
      </c>
      <c r="E4" s="4">
        <v>6885159.0603461554</v>
      </c>
      <c r="F4" s="4">
        <v>55974006.559395589</v>
      </c>
      <c r="G4" s="11">
        <v>834759.80497316387</v>
      </c>
      <c r="H4" s="11">
        <v>985440.07671704935</v>
      </c>
      <c r="I4" s="4">
        <v>0</v>
      </c>
      <c r="J4" s="4">
        <v>0</v>
      </c>
      <c r="K4" s="11">
        <v>0</v>
      </c>
      <c r="L4" s="11">
        <v>0</v>
      </c>
      <c r="M4" s="11">
        <v>0</v>
      </c>
      <c r="N4" s="11">
        <v>0</v>
      </c>
      <c r="O4" s="4">
        <v>0</v>
      </c>
      <c r="P4" s="4">
        <v>0</v>
      </c>
      <c r="Q4" s="4">
        <v>0</v>
      </c>
      <c r="R4" s="4">
        <v>95466398.340749875</v>
      </c>
      <c r="S4" s="12">
        <v>144844.51614600437</v>
      </c>
      <c r="T4" s="4">
        <v>564443.77217790124</v>
      </c>
      <c r="U4" s="4">
        <v>6571278.0932340967</v>
      </c>
      <c r="V4" s="4">
        <v>38247633.083693638</v>
      </c>
      <c r="W4" s="13">
        <f t="shared" si="0"/>
        <v>273183444.01903129</v>
      </c>
    </row>
    <row r="5" spans="1:23" ht="15.75" x14ac:dyDescent="0.25">
      <c r="A5" s="44" t="s">
        <v>3</v>
      </c>
      <c r="B5" s="4">
        <v>541287.92426468537</v>
      </c>
      <c r="C5" s="4">
        <v>18722734.87567858</v>
      </c>
      <c r="D5" s="4">
        <v>551328.72026959807</v>
      </c>
      <c r="E5" s="4">
        <v>48410369.321627706</v>
      </c>
      <c r="F5" s="4">
        <v>6260856.4455902651</v>
      </c>
      <c r="G5" s="11">
        <v>146962.59851075136</v>
      </c>
      <c r="H5" s="11">
        <v>173490.4262138347</v>
      </c>
      <c r="I5" s="4">
        <v>0</v>
      </c>
      <c r="J5" s="4">
        <v>0</v>
      </c>
      <c r="K5" s="11">
        <v>0</v>
      </c>
      <c r="L5" s="11">
        <v>0</v>
      </c>
      <c r="M5" s="11">
        <v>0</v>
      </c>
      <c r="N5" s="11">
        <v>0</v>
      </c>
      <c r="O5" s="4">
        <v>0</v>
      </c>
      <c r="P5" s="4">
        <v>0</v>
      </c>
      <c r="Q5" s="4">
        <v>0</v>
      </c>
      <c r="R5" s="4">
        <v>4968979.8515232988</v>
      </c>
      <c r="S5" s="12">
        <v>830861.89110268641</v>
      </c>
      <c r="T5" s="4">
        <v>61846.598065966828</v>
      </c>
      <c r="U5" s="4">
        <v>232123175.81903091</v>
      </c>
      <c r="V5" s="4">
        <v>4317285.3515738435</v>
      </c>
      <c r="W5" s="13">
        <f t="shared" si="0"/>
        <v>317109179.82345212</v>
      </c>
    </row>
    <row r="6" spans="1:23" ht="18.75" x14ac:dyDescent="0.3">
      <c r="A6" s="44" t="s">
        <v>4</v>
      </c>
      <c r="B6" s="4">
        <v>6932350.1391206533</v>
      </c>
      <c r="C6" s="4">
        <v>100565519.63054703</v>
      </c>
      <c r="D6" s="4">
        <v>4916211.3220797442</v>
      </c>
      <c r="E6" s="4">
        <v>84669414.454367399</v>
      </c>
      <c r="F6" s="37">
        <v>227916631.0366998</v>
      </c>
      <c r="G6" s="11">
        <v>3833495.9073893139</v>
      </c>
      <c r="H6" s="11">
        <v>9296708.2519394625</v>
      </c>
      <c r="I6" s="4">
        <v>0</v>
      </c>
      <c r="J6" s="4">
        <v>0</v>
      </c>
      <c r="K6" s="11">
        <v>0</v>
      </c>
      <c r="L6" s="11">
        <v>0</v>
      </c>
      <c r="M6" s="11">
        <v>0</v>
      </c>
      <c r="N6" s="11">
        <v>0</v>
      </c>
      <c r="O6" s="4">
        <v>0</v>
      </c>
      <c r="P6" s="4">
        <v>0</v>
      </c>
      <c r="Q6" s="4">
        <v>0</v>
      </c>
      <c r="R6" s="4">
        <v>303343594.4784103</v>
      </c>
      <c r="S6" s="12">
        <v>1647278.6513890903</v>
      </c>
      <c r="T6" s="4">
        <v>8971237.560804246</v>
      </c>
      <c r="U6" s="4">
        <v>141880074.94950521</v>
      </c>
      <c r="V6" s="4">
        <v>258195798.07881257</v>
      </c>
      <c r="W6" s="13">
        <v>1152168314.4610648</v>
      </c>
    </row>
    <row r="7" spans="1:23" ht="15.75" x14ac:dyDescent="0.25">
      <c r="A7" s="45" t="s">
        <v>20</v>
      </c>
      <c r="B7" s="11">
        <v>10499508.548035713</v>
      </c>
      <c r="C7" s="11">
        <v>1398968.7272727301</v>
      </c>
      <c r="D7" s="11">
        <v>68864593.822223306</v>
      </c>
      <c r="E7" s="11">
        <v>637937.61393962649</v>
      </c>
      <c r="F7" s="11">
        <v>18834340.172943667</v>
      </c>
      <c r="G7" s="11">
        <v>2945801.5447762613</v>
      </c>
      <c r="H7" s="11">
        <v>0</v>
      </c>
      <c r="I7" s="11">
        <v>0</v>
      </c>
      <c r="J7" s="11">
        <v>0</v>
      </c>
      <c r="K7" s="11">
        <v>0</v>
      </c>
      <c r="L7" s="11">
        <v>0</v>
      </c>
      <c r="M7" s="11">
        <v>0</v>
      </c>
      <c r="N7" s="11">
        <v>0</v>
      </c>
      <c r="O7" s="11">
        <v>0</v>
      </c>
      <c r="P7" s="11">
        <v>0</v>
      </c>
      <c r="Q7" s="11">
        <v>0</v>
      </c>
      <c r="R7" s="11">
        <v>782943.98265710496</v>
      </c>
      <c r="S7" s="12">
        <v>0</v>
      </c>
      <c r="T7" s="11">
        <v>0</v>
      </c>
      <c r="U7" s="11">
        <v>0</v>
      </c>
      <c r="V7" s="11">
        <v>13147778.74021087</v>
      </c>
      <c r="W7" s="11">
        <v>117111873.15205929</v>
      </c>
    </row>
    <row r="8" spans="1:23" ht="15.75" x14ac:dyDescent="0.25">
      <c r="A8" s="45" t="s">
        <v>21</v>
      </c>
      <c r="B8" s="11">
        <v>14932.685731666668</v>
      </c>
      <c r="C8" s="11">
        <v>2091323.2042856605</v>
      </c>
      <c r="D8" s="11">
        <v>427228.34559999983</v>
      </c>
      <c r="E8" s="11">
        <v>288566.62806721946</v>
      </c>
      <c r="F8" s="11">
        <v>28617599.375326119</v>
      </c>
      <c r="G8" s="11">
        <v>1108532.317256667</v>
      </c>
      <c r="H8" s="11">
        <v>14932.685731666668</v>
      </c>
      <c r="I8" s="11">
        <v>0</v>
      </c>
      <c r="J8" s="11">
        <v>0</v>
      </c>
      <c r="K8" s="11">
        <v>0</v>
      </c>
      <c r="L8" s="11">
        <v>0</v>
      </c>
      <c r="M8" s="11">
        <v>0</v>
      </c>
      <c r="N8" s="11">
        <v>0</v>
      </c>
      <c r="O8" s="11">
        <v>0</v>
      </c>
      <c r="P8" s="11">
        <v>0</v>
      </c>
      <c r="Q8" s="11">
        <v>0</v>
      </c>
      <c r="R8" s="11">
        <v>6142481.8082451802</v>
      </c>
      <c r="S8" s="12">
        <v>0</v>
      </c>
      <c r="T8" s="11">
        <v>0</v>
      </c>
      <c r="U8" s="11">
        <v>0</v>
      </c>
      <c r="V8" s="11">
        <v>111205.13579585541</v>
      </c>
      <c r="W8" s="11">
        <f t="shared" si="0"/>
        <v>38816802.186040036</v>
      </c>
    </row>
    <row r="9" spans="1:23" ht="15.75" x14ac:dyDescent="0.25">
      <c r="A9" s="44" t="s">
        <v>5</v>
      </c>
      <c r="B9" s="4">
        <v>4492784.05</v>
      </c>
      <c r="C9" s="4">
        <v>284377503.20999998</v>
      </c>
      <c r="D9" s="4">
        <v>23172056.170000002</v>
      </c>
      <c r="E9" s="4">
        <v>30121344.440000001</v>
      </c>
      <c r="F9" s="4">
        <v>91395420.858130336</v>
      </c>
      <c r="G9" s="11">
        <v>2301601.8750918624</v>
      </c>
      <c r="H9" s="11">
        <v>2717057.9067778001</v>
      </c>
      <c r="I9" s="4">
        <v>0</v>
      </c>
      <c r="J9" s="4">
        <v>0</v>
      </c>
      <c r="K9" s="11">
        <v>0</v>
      </c>
      <c r="L9" s="11">
        <v>0</v>
      </c>
      <c r="M9" s="11">
        <v>0</v>
      </c>
      <c r="N9" s="11">
        <v>0</v>
      </c>
      <c r="O9" s="4">
        <v>0</v>
      </c>
      <c r="P9" s="4">
        <v>0</v>
      </c>
      <c r="Q9" s="4">
        <v>0</v>
      </c>
      <c r="R9" s="4">
        <v>0</v>
      </c>
      <c r="S9" s="12">
        <v>0</v>
      </c>
      <c r="T9" s="4">
        <v>0</v>
      </c>
      <c r="U9" s="4">
        <v>0</v>
      </c>
      <c r="V9" s="4">
        <v>0</v>
      </c>
      <c r="W9" s="13">
        <f t="shared" si="0"/>
        <v>438577768.50999999</v>
      </c>
    </row>
    <row r="10" spans="1:23" ht="15.75" x14ac:dyDescent="0.25">
      <c r="A10" s="44" t="s">
        <v>6</v>
      </c>
      <c r="B10" s="4">
        <v>120262357.98999999</v>
      </c>
      <c r="C10" s="4">
        <v>441597976.37</v>
      </c>
      <c r="D10" s="4">
        <v>104435654.17</v>
      </c>
      <c r="E10" s="4">
        <v>86072244.349999994</v>
      </c>
      <c r="F10" s="4">
        <v>179711859.5972487</v>
      </c>
      <c r="G10" s="11">
        <v>4525666.0469601406</v>
      </c>
      <c r="H10" s="11">
        <v>5342581.9857911346</v>
      </c>
      <c r="I10" s="4">
        <v>0</v>
      </c>
      <c r="J10" s="4">
        <v>0</v>
      </c>
      <c r="K10" s="11">
        <v>0</v>
      </c>
      <c r="L10" s="11">
        <v>0</v>
      </c>
      <c r="M10" s="11">
        <v>0</v>
      </c>
      <c r="N10" s="11">
        <v>0</v>
      </c>
      <c r="O10" s="4">
        <v>0</v>
      </c>
      <c r="P10" s="4">
        <v>0</v>
      </c>
      <c r="Q10" s="4">
        <v>0</v>
      </c>
      <c r="R10" s="4">
        <v>0</v>
      </c>
      <c r="S10" s="12">
        <v>0</v>
      </c>
      <c r="T10" s="4">
        <v>0</v>
      </c>
      <c r="U10" s="4">
        <v>0</v>
      </c>
      <c r="V10" s="4">
        <v>0</v>
      </c>
      <c r="W10" s="13">
        <f t="shared" si="0"/>
        <v>941948340.50999987</v>
      </c>
    </row>
    <row r="11" spans="1:23" ht="15.75" x14ac:dyDescent="0.25">
      <c r="A11" s="46" t="s">
        <v>22</v>
      </c>
      <c r="B11" s="11">
        <v>0</v>
      </c>
      <c r="C11" s="11">
        <v>0</v>
      </c>
      <c r="D11" s="11">
        <v>0</v>
      </c>
      <c r="E11" s="11">
        <v>0</v>
      </c>
      <c r="F11" s="11">
        <v>0</v>
      </c>
      <c r="G11" s="11">
        <v>27381401.982663807</v>
      </c>
      <c r="H11" s="11">
        <v>0</v>
      </c>
      <c r="I11" s="11">
        <v>0</v>
      </c>
      <c r="J11" s="11">
        <v>0</v>
      </c>
      <c r="K11" s="11">
        <v>0</v>
      </c>
      <c r="L11" s="11">
        <v>0</v>
      </c>
      <c r="M11" s="11">
        <v>0</v>
      </c>
      <c r="N11" s="11">
        <v>0</v>
      </c>
      <c r="O11" s="11">
        <v>0</v>
      </c>
      <c r="P11" s="11">
        <v>0</v>
      </c>
      <c r="Q11" s="11">
        <v>0</v>
      </c>
      <c r="R11" s="11">
        <v>0</v>
      </c>
      <c r="S11" s="12">
        <v>0</v>
      </c>
      <c r="T11" s="11">
        <v>0</v>
      </c>
      <c r="U11" s="11">
        <v>0</v>
      </c>
      <c r="V11" s="11">
        <v>0</v>
      </c>
      <c r="W11" s="11">
        <f t="shared" si="0"/>
        <v>27381401.982663807</v>
      </c>
    </row>
    <row r="12" spans="1:23" ht="15.75" x14ac:dyDescent="0.25">
      <c r="A12" s="46" t="s">
        <v>23</v>
      </c>
      <c r="B12" s="11">
        <v>0</v>
      </c>
      <c r="C12" s="11">
        <v>0</v>
      </c>
      <c r="D12" s="11">
        <v>0</v>
      </c>
      <c r="E12" s="11">
        <v>0</v>
      </c>
      <c r="F12" s="11">
        <v>0</v>
      </c>
      <c r="G12" s="11">
        <v>3290511.0440252963</v>
      </c>
      <c r="H12" s="11">
        <v>0</v>
      </c>
      <c r="I12" s="11">
        <v>0</v>
      </c>
      <c r="J12" s="11">
        <v>0</v>
      </c>
      <c r="K12" s="11">
        <v>0</v>
      </c>
      <c r="L12" s="11">
        <v>0</v>
      </c>
      <c r="M12" s="11">
        <v>0</v>
      </c>
      <c r="N12" s="11">
        <v>0</v>
      </c>
      <c r="O12" s="11">
        <v>0</v>
      </c>
      <c r="P12" s="11">
        <v>0</v>
      </c>
      <c r="Q12" s="11">
        <v>0</v>
      </c>
      <c r="R12" s="11">
        <v>0</v>
      </c>
      <c r="S12" s="12">
        <v>0</v>
      </c>
      <c r="T12" s="11">
        <v>0</v>
      </c>
      <c r="U12" s="11">
        <v>0</v>
      </c>
      <c r="V12" s="11">
        <v>0</v>
      </c>
      <c r="W12" s="11">
        <f t="shared" si="0"/>
        <v>3290511.0440252963</v>
      </c>
    </row>
    <row r="13" spans="1:23" ht="15.75" x14ac:dyDescent="0.25">
      <c r="A13" s="46" t="s">
        <v>24</v>
      </c>
      <c r="B13" s="11">
        <v>0</v>
      </c>
      <c r="C13" s="11">
        <v>0</v>
      </c>
      <c r="D13" s="11">
        <v>0</v>
      </c>
      <c r="E13" s="11">
        <v>0</v>
      </c>
      <c r="F13" s="11">
        <v>0</v>
      </c>
      <c r="G13" s="11">
        <v>0</v>
      </c>
      <c r="H13" s="11">
        <v>8383306.4271610323</v>
      </c>
      <c r="I13" s="11">
        <v>0</v>
      </c>
      <c r="J13" s="11">
        <v>0</v>
      </c>
      <c r="K13" s="11">
        <v>0</v>
      </c>
      <c r="L13" s="11">
        <v>0</v>
      </c>
      <c r="M13" s="11">
        <v>0</v>
      </c>
      <c r="N13" s="11">
        <v>0</v>
      </c>
      <c r="O13" s="11">
        <v>0</v>
      </c>
      <c r="P13" s="11">
        <v>0</v>
      </c>
      <c r="Q13" s="11">
        <v>0</v>
      </c>
      <c r="R13" s="11">
        <v>0</v>
      </c>
      <c r="S13" s="12">
        <v>0</v>
      </c>
      <c r="T13" s="11">
        <v>0</v>
      </c>
      <c r="U13" s="11">
        <v>0</v>
      </c>
      <c r="V13" s="11">
        <v>0</v>
      </c>
      <c r="W13" s="11">
        <f t="shared" si="0"/>
        <v>8383306.4271610323</v>
      </c>
    </row>
    <row r="14" spans="1:23" ht="15.75" x14ac:dyDescent="0.25">
      <c r="A14" s="46" t="s">
        <v>25</v>
      </c>
      <c r="B14" s="11">
        <v>0</v>
      </c>
      <c r="C14" s="11">
        <v>0</v>
      </c>
      <c r="D14" s="11">
        <v>0</v>
      </c>
      <c r="E14" s="11">
        <v>0</v>
      </c>
      <c r="F14" s="11">
        <v>0</v>
      </c>
      <c r="G14" s="11">
        <v>0</v>
      </c>
      <c r="H14" s="11">
        <v>115027.24357279971</v>
      </c>
      <c r="I14" s="11">
        <v>0</v>
      </c>
      <c r="J14" s="11">
        <v>0</v>
      </c>
      <c r="K14" s="11">
        <v>0</v>
      </c>
      <c r="L14" s="11">
        <v>0</v>
      </c>
      <c r="M14" s="11">
        <v>0</v>
      </c>
      <c r="N14" s="11">
        <v>0</v>
      </c>
      <c r="O14" s="11">
        <v>0</v>
      </c>
      <c r="P14" s="11">
        <v>0</v>
      </c>
      <c r="Q14" s="11">
        <v>0</v>
      </c>
      <c r="R14" s="11">
        <v>0</v>
      </c>
      <c r="S14" s="12">
        <v>0</v>
      </c>
      <c r="T14" s="11">
        <v>0</v>
      </c>
      <c r="U14" s="11">
        <v>0</v>
      </c>
      <c r="V14" s="11">
        <v>0</v>
      </c>
      <c r="W14" s="11">
        <f t="shared" si="0"/>
        <v>115027.24357279971</v>
      </c>
    </row>
    <row r="15" spans="1:23" ht="15.75" x14ac:dyDescent="0.25">
      <c r="A15" s="44" t="s">
        <v>7</v>
      </c>
      <c r="B15" s="4">
        <v>0</v>
      </c>
      <c r="C15" s="4">
        <v>0</v>
      </c>
      <c r="D15" s="4">
        <v>0</v>
      </c>
      <c r="E15" s="4">
        <v>0</v>
      </c>
      <c r="F15" s="4">
        <v>0</v>
      </c>
      <c r="G15" s="11">
        <v>0</v>
      </c>
      <c r="H15" s="11">
        <v>0</v>
      </c>
      <c r="I15" s="4">
        <v>0</v>
      </c>
      <c r="J15" s="4">
        <v>0</v>
      </c>
      <c r="K15" s="11">
        <v>0</v>
      </c>
      <c r="L15" s="11">
        <v>0</v>
      </c>
      <c r="M15" s="11">
        <v>0</v>
      </c>
      <c r="N15" s="11">
        <v>0</v>
      </c>
      <c r="O15" s="4">
        <v>0</v>
      </c>
      <c r="P15" s="4">
        <v>0</v>
      </c>
      <c r="Q15" s="4">
        <v>0</v>
      </c>
      <c r="R15" s="16">
        <v>96875539.114099994</v>
      </c>
      <c r="S15" s="12">
        <v>0</v>
      </c>
      <c r="T15" s="4">
        <v>0</v>
      </c>
      <c r="U15" s="4">
        <v>0</v>
      </c>
      <c r="V15" s="4">
        <v>0</v>
      </c>
      <c r="W15" s="13">
        <f t="shared" si="0"/>
        <v>96875539.114099994</v>
      </c>
    </row>
    <row r="16" spans="1:23" ht="18.75" x14ac:dyDescent="0.3">
      <c r="A16" s="44" t="s">
        <v>8</v>
      </c>
      <c r="B16" s="4">
        <v>-523045.66890559369</v>
      </c>
      <c r="C16" s="4">
        <v>34578180.423213392</v>
      </c>
      <c r="D16" s="4">
        <v>3844076.412641</v>
      </c>
      <c r="E16" s="4">
        <v>6766562.2331546852</v>
      </c>
      <c r="F16" s="37">
        <v>88875629.093958348</v>
      </c>
      <c r="G16" s="11">
        <v>43500000</v>
      </c>
      <c r="H16" s="11">
        <v>7217943.91783386</v>
      </c>
      <c r="I16" s="4">
        <v>0</v>
      </c>
      <c r="J16" s="4">
        <v>0</v>
      </c>
      <c r="K16" s="11">
        <v>0</v>
      </c>
      <c r="L16" s="11">
        <v>0</v>
      </c>
      <c r="M16" s="11">
        <v>0</v>
      </c>
      <c r="N16" s="11">
        <v>0</v>
      </c>
      <c r="O16" s="4">
        <v>0</v>
      </c>
      <c r="P16" s="4">
        <v>0</v>
      </c>
      <c r="Q16" s="4">
        <v>0</v>
      </c>
      <c r="R16" s="4">
        <v>0</v>
      </c>
      <c r="S16" s="12">
        <v>0</v>
      </c>
      <c r="T16" s="4">
        <v>0</v>
      </c>
      <c r="U16" s="4">
        <v>0</v>
      </c>
      <c r="V16" s="4">
        <v>0</v>
      </c>
      <c r="W16" s="13">
        <f t="shared" si="0"/>
        <v>184259346.41189569</v>
      </c>
    </row>
    <row r="17" spans="1:23" ht="15.75" x14ac:dyDescent="0.25">
      <c r="A17" s="47" t="s">
        <v>9</v>
      </c>
      <c r="B17" s="4">
        <v>-3062249.3524642577</v>
      </c>
      <c r="C17" s="4">
        <v>5127883.0826573949</v>
      </c>
      <c r="D17" s="4">
        <v>122497.69799074414</v>
      </c>
      <c r="E17" s="4">
        <v>1239553.2634820174</v>
      </c>
      <c r="F17" s="4">
        <v>1383030.4837361616</v>
      </c>
      <c r="G17" s="11">
        <v>34828.720353697958</v>
      </c>
      <c r="H17" s="11">
        <v>41115.560012389615</v>
      </c>
      <c r="I17" s="4">
        <v>0</v>
      </c>
      <c r="J17" s="4">
        <v>0</v>
      </c>
      <c r="K17" s="11">
        <v>0</v>
      </c>
      <c r="L17" s="11">
        <v>0</v>
      </c>
      <c r="M17" s="11">
        <v>0</v>
      </c>
      <c r="N17" s="11">
        <v>0</v>
      </c>
      <c r="O17" s="4">
        <v>0</v>
      </c>
      <c r="P17" s="4">
        <v>0</v>
      </c>
      <c r="Q17" s="4">
        <v>0</v>
      </c>
      <c r="R17" s="4">
        <v>0</v>
      </c>
      <c r="S17" s="12">
        <v>0</v>
      </c>
      <c r="T17" s="4">
        <v>0</v>
      </c>
      <c r="U17" s="4">
        <v>0</v>
      </c>
      <c r="V17" s="4">
        <v>0</v>
      </c>
      <c r="W17" s="13">
        <f t="shared" si="0"/>
        <v>4886659.4557681484</v>
      </c>
    </row>
    <row r="18" spans="1:23" ht="15.75" x14ac:dyDescent="0.25">
      <c r="A18" s="44" t="s">
        <v>10</v>
      </c>
      <c r="B18" s="4">
        <v>0</v>
      </c>
      <c r="C18" s="4">
        <v>0</v>
      </c>
      <c r="D18" s="4">
        <v>0</v>
      </c>
      <c r="E18" s="4">
        <v>0</v>
      </c>
      <c r="F18" s="4">
        <v>0</v>
      </c>
      <c r="G18" s="11">
        <v>0</v>
      </c>
      <c r="H18" s="11">
        <v>0</v>
      </c>
      <c r="I18" s="4">
        <f>SUM(B9:H9)</f>
        <v>438577768.50999999</v>
      </c>
      <c r="J18" s="4">
        <f>SUM(B10:H10)</f>
        <v>941948340.50999987</v>
      </c>
      <c r="K18" s="11">
        <v>0</v>
      </c>
      <c r="L18" s="11">
        <v>0</v>
      </c>
      <c r="M18" s="11">
        <v>0</v>
      </c>
      <c r="N18" s="11">
        <v>0</v>
      </c>
      <c r="O18" s="4">
        <v>0</v>
      </c>
      <c r="P18" s="4">
        <v>0</v>
      </c>
      <c r="Q18" s="4">
        <v>0</v>
      </c>
      <c r="R18" s="4">
        <v>0</v>
      </c>
      <c r="S18" s="12">
        <v>0</v>
      </c>
      <c r="T18" s="4">
        <v>0</v>
      </c>
      <c r="U18" s="4">
        <v>0</v>
      </c>
      <c r="V18" s="4">
        <v>0</v>
      </c>
      <c r="W18" s="13">
        <f t="shared" si="0"/>
        <v>1380526109.02</v>
      </c>
    </row>
    <row r="19" spans="1:23" ht="15.75" x14ac:dyDescent="0.25">
      <c r="A19" s="46" t="s">
        <v>26</v>
      </c>
      <c r="B19" s="11">
        <v>0</v>
      </c>
      <c r="C19" s="11">
        <v>0</v>
      </c>
      <c r="D19" s="11">
        <v>0</v>
      </c>
      <c r="E19" s="11">
        <v>0</v>
      </c>
      <c r="F19" s="11">
        <v>0</v>
      </c>
      <c r="G19" s="11">
        <v>0</v>
      </c>
      <c r="H19" s="11">
        <v>0</v>
      </c>
      <c r="I19" s="11">
        <v>0</v>
      </c>
      <c r="J19" s="11">
        <v>0</v>
      </c>
      <c r="K19" s="11">
        <v>0</v>
      </c>
      <c r="L19" s="11">
        <f>G12</f>
        <v>3290511.0440252963</v>
      </c>
      <c r="M19" s="11">
        <v>0</v>
      </c>
      <c r="N19" s="11">
        <f>H14</f>
        <v>115027.24357279971</v>
      </c>
      <c r="O19" s="11">
        <v>0</v>
      </c>
      <c r="P19" s="11">
        <v>0</v>
      </c>
      <c r="Q19" s="11">
        <v>0</v>
      </c>
      <c r="R19" s="11">
        <v>0</v>
      </c>
      <c r="S19" s="12">
        <v>0</v>
      </c>
      <c r="T19" s="11">
        <v>0</v>
      </c>
      <c r="U19" s="11">
        <v>0</v>
      </c>
      <c r="V19" s="11">
        <v>0</v>
      </c>
      <c r="W19" s="11">
        <f t="shared" si="0"/>
        <v>3405538.2875980958</v>
      </c>
    </row>
    <row r="20" spans="1:23" ht="15.75" x14ac:dyDescent="0.25">
      <c r="A20" s="44" t="s">
        <v>11</v>
      </c>
      <c r="B20" s="4">
        <v>0</v>
      </c>
      <c r="C20" s="4">
        <v>0</v>
      </c>
      <c r="D20" s="4">
        <v>0</v>
      </c>
      <c r="E20" s="4">
        <v>0</v>
      </c>
      <c r="F20" s="4">
        <v>0</v>
      </c>
      <c r="G20" s="11">
        <v>0</v>
      </c>
      <c r="H20" s="11">
        <v>0</v>
      </c>
      <c r="I20" s="4">
        <v>0</v>
      </c>
      <c r="J20" s="4">
        <v>0</v>
      </c>
      <c r="K20" s="11">
        <v>0</v>
      </c>
      <c r="L20" s="11">
        <v>0</v>
      </c>
      <c r="M20" s="11">
        <v>0</v>
      </c>
      <c r="N20" s="11">
        <v>0</v>
      </c>
      <c r="O20" s="4">
        <f>R15</f>
        <v>96875539.114099994</v>
      </c>
      <c r="P20" s="4">
        <f>SUM(B16:H16)</f>
        <v>184259346.41189569</v>
      </c>
      <c r="Q20" s="4">
        <f>SUM(B17:H17)</f>
        <v>4886659.4557681484</v>
      </c>
      <c r="R20" s="4">
        <v>0</v>
      </c>
      <c r="S20" s="12">
        <v>0</v>
      </c>
      <c r="T20" s="4">
        <v>0</v>
      </c>
      <c r="U20" s="4">
        <v>0</v>
      </c>
      <c r="V20" s="4">
        <v>0</v>
      </c>
      <c r="W20" s="13">
        <f t="shared" si="0"/>
        <v>286021544.98176384</v>
      </c>
    </row>
    <row r="21" spans="1:23" ht="15.75" x14ac:dyDescent="0.25">
      <c r="A21" s="44" t="s">
        <v>15</v>
      </c>
      <c r="B21" s="4">
        <v>0</v>
      </c>
      <c r="C21" s="4">
        <v>0</v>
      </c>
      <c r="D21" s="4">
        <v>0</v>
      </c>
      <c r="E21" s="4">
        <v>0</v>
      </c>
      <c r="F21" s="4">
        <v>0</v>
      </c>
      <c r="G21" s="11">
        <v>0</v>
      </c>
      <c r="H21" s="11">
        <v>0</v>
      </c>
      <c r="I21" s="4">
        <v>0</v>
      </c>
      <c r="J21" s="4">
        <v>0</v>
      </c>
      <c r="K21" s="11">
        <v>0</v>
      </c>
      <c r="L21" s="11">
        <v>0</v>
      </c>
      <c r="M21" s="11">
        <v>0</v>
      </c>
      <c r="N21" s="11">
        <v>0</v>
      </c>
      <c r="O21" s="4">
        <v>0</v>
      </c>
      <c r="P21" s="4">
        <v>0</v>
      </c>
      <c r="Q21" s="4">
        <v>0</v>
      </c>
      <c r="R21" s="6">
        <v>304582525.62123537</v>
      </c>
      <c r="S21" s="12">
        <v>0</v>
      </c>
      <c r="T21" s="7">
        <v>62619842.498613805</v>
      </c>
      <c r="U21" s="7">
        <v>0</v>
      </c>
      <c r="V21" s="7">
        <v>77079975.74955672</v>
      </c>
      <c r="W21" s="13">
        <f t="shared" si="0"/>
        <v>444282343.86940593</v>
      </c>
    </row>
    <row r="22" spans="1:23" ht="18.75" x14ac:dyDescent="0.3">
      <c r="A22" s="44" t="s">
        <v>16</v>
      </c>
      <c r="B22" s="4">
        <v>11642609.86496041</v>
      </c>
      <c r="C22" s="4">
        <v>47481200.9041747</v>
      </c>
      <c r="D22" s="4">
        <v>20433388.637642272</v>
      </c>
      <c r="E22" s="4">
        <v>21742653.80258416</v>
      </c>
      <c r="F22" s="37">
        <v>287888743.91670197</v>
      </c>
      <c r="G22" s="11">
        <v>23371657.736040164</v>
      </c>
      <c r="H22" s="11">
        <v>0</v>
      </c>
      <c r="I22" s="4">
        <v>0</v>
      </c>
      <c r="J22" s="4">
        <v>0</v>
      </c>
      <c r="K22" s="11">
        <f>G11</f>
        <v>27381401.982663807</v>
      </c>
      <c r="L22" s="11">
        <v>0</v>
      </c>
      <c r="M22" s="11">
        <f>H13</f>
        <v>8383306.4271610323</v>
      </c>
      <c r="N22" s="11">
        <v>0</v>
      </c>
      <c r="O22" s="4">
        <v>0</v>
      </c>
      <c r="P22" s="4">
        <v>0</v>
      </c>
      <c r="Q22" s="4">
        <v>0</v>
      </c>
      <c r="R22" s="4">
        <v>0</v>
      </c>
      <c r="S22" s="12">
        <v>0</v>
      </c>
      <c r="T22" s="4">
        <v>0</v>
      </c>
      <c r="U22" s="4">
        <v>0</v>
      </c>
      <c r="V22" s="4">
        <v>0</v>
      </c>
      <c r="W22" s="13">
        <f t="shared" si="0"/>
        <v>448324963.27192855</v>
      </c>
    </row>
    <row r="23" spans="1:23" ht="15.75" x14ac:dyDescent="0.25">
      <c r="A23" s="48" t="s">
        <v>14</v>
      </c>
      <c r="B23" s="13">
        <f>SUM(B2:B22)</f>
        <v>197103415.55426413</v>
      </c>
      <c r="C23" s="13">
        <f t="shared" ref="C23:V23" si="1">SUM(C2:C22)</f>
        <v>1184735104.1791272</v>
      </c>
      <c r="D23" s="13">
        <f t="shared" si="1"/>
        <v>273183444.01903123</v>
      </c>
      <c r="E23" s="13">
        <f t="shared" si="1"/>
        <v>317109179.82345212</v>
      </c>
      <c r="F23" s="13">
        <f t="shared" si="1"/>
        <v>1152168314.4610646</v>
      </c>
      <c r="G23" s="11">
        <f t="shared" si="1"/>
        <v>117111873.15205927</v>
      </c>
      <c r="H23" s="11">
        <f t="shared" si="1"/>
        <v>38816802.186040036</v>
      </c>
      <c r="I23" s="13">
        <f t="shared" si="1"/>
        <v>438577768.50999999</v>
      </c>
      <c r="J23" s="13">
        <f t="shared" si="1"/>
        <v>941948340.50999987</v>
      </c>
      <c r="K23" s="11">
        <f>SUM(K2:K22)</f>
        <v>27381401.982663807</v>
      </c>
      <c r="L23" s="11">
        <f t="shared" si="1"/>
        <v>3290511.0440252963</v>
      </c>
      <c r="M23" s="11">
        <f t="shared" si="1"/>
        <v>8383306.4271610323</v>
      </c>
      <c r="N23" s="11">
        <f t="shared" si="1"/>
        <v>115027.24357279971</v>
      </c>
      <c r="O23" s="13">
        <f t="shared" si="1"/>
        <v>96875539.114099994</v>
      </c>
      <c r="P23" s="13">
        <f t="shared" si="1"/>
        <v>184259346.41189569</v>
      </c>
      <c r="Q23" s="13">
        <f t="shared" si="1"/>
        <v>4886659.4557681484</v>
      </c>
      <c r="R23" s="13">
        <f t="shared" si="1"/>
        <v>1380526109.02</v>
      </c>
      <c r="S23" s="11">
        <f t="shared" si="1"/>
        <v>3405538.2875980958</v>
      </c>
      <c r="T23" s="13">
        <f t="shared" si="1"/>
        <v>286021544.98176384</v>
      </c>
      <c r="U23" s="13">
        <f t="shared" si="1"/>
        <v>444282343.86940622</v>
      </c>
      <c r="V23" s="13">
        <f t="shared" si="1"/>
        <v>448324963.27192861</v>
      </c>
      <c r="W23" s="4"/>
    </row>
    <row r="24" spans="1:23" ht="15.75" x14ac:dyDescent="0.25">
      <c r="A24" s="44" t="s">
        <v>17</v>
      </c>
      <c r="B24" s="8">
        <f>W2</f>
        <v>197103415.5542641</v>
      </c>
      <c r="C24" s="8">
        <f>W3</f>
        <v>1184735104.1791272</v>
      </c>
      <c r="D24" s="8">
        <f>W4</f>
        <v>273183444.01903129</v>
      </c>
      <c r="E24" s="8">
        <f>W5</f>
        <v>317109179.82345212</v>
      </c>
      <c r="F24" s="8">
        <f>W6</f>
        <v>1152168314.4610648</v>
      </c>
      <c r="G24" s="18">
        <f>W7</f>
        <v>117111873.15205929</v>
      </c>
      <c r="H24" s="18">
        <f>W8</f>
        <v>38816802.186040036</v>
      </c>
      <c r="I24" s="8">
        <f>W9</f>
        <v>438577768.50999999</v>
      </c>
      <c r="J24" s="8">
        <f>W10</f>
        <v>941948340.50999987</v>
      </c>
      <c r="K24" s="18">
        <f>W11</f>
        <v>27381401.982663807</v>
      </c>
      <c r="L24" s="18">
        <f>W12</f>
        <v>3290511.0440252963</v>
      </c>
      <c r="M24" s="18">
        <f>W13</f>
        <v>8383306.4271610323</v>
      </c>
      <c r="N24" s="18">
        <f>W14</f>
        <v>115027.24357279971</v>
      </c>
      <c r="O24" s="8">
        <f>W15</f>
        <v>96875539.114099994</v>
      </c>
      <c r="P24" s="8">
        <f>W16</f>
        <v>184259346.41189569</v>
      </c>
      <c r="Q24" s="8">
        <f>W17</f>
        <v>4886659.4557681484</v>
      </c>
      <c r="R24" s="8">
        <f>W18</f>
        <v>1380526109.02</v>
      </c>
      <c r="S24" s="19">
        <f>W19</f>
        <v>3405538.2875980958</v>
      </c>
      <c r="T24" s="8">
        <f>W20</f>
        <v>286021544.98176384</v>
      </c>
      <c r="U24" s="8">
        <f>W21</f>
        <v>444282343.86940593</v>
      </c>
      <c r="V24" s="8">
        <f>W22</f>
        <v>448324963.27192855</v>
      </c>
    </row>
    <row r="25" spans="1:23" ht="15.75" x14ac:dyDescent="0.25">
      <c r="A25" s="9" t="s">
        <v>18</v>
      </c>
      <c r="B25" s="10">
        <f>B23-B24</f>
        <v>0</v>
      </c>
      <c r="C25" s="10">
        <f t="shared" ref="C25:E25" si="2">C23-C24</f>
        <v>0</v>
      </c>
      <c r="D25" s="10">
        <f t="shared" si="2"/>
        <v>0</v>
      </c>
      <c r="E25" s="10">
        <f t="shared" si="2"/>
        <v>0</v>
      </c>
      <c r="F25" s="10">
        <f>F23-F24</f>
        <v>0</v>
      </c>
      <c r="G25" s="20">
        <f t="shared" ref="G25:V25" si="3">G23-G24</f>
        <v>0</v>
      </c>
      <c r="H25" s="20">
        <f>H23-H24</f>
        <v>0</v>
      </c>
      <c r="I25" s="10">
        <f t="shared" si="3"/>
        <v>0</v>
      </c>
      <c r="J25" s="10">
        <f t="shared" si="3"/>
        <v>0</v>
      </c>
      <c r="K25" s="20">
        <f t="shared" si="3"/>
        <v>0</v>
      </c>
      <c r="L25" s="20">
        <f t="shared" si="3"/>
        <v>0</v>
      </c>
      <c r="M25" s="20">
        <f t="shared" si="3"/>
        <v>0</v>
      </c>
      <c r="N25" s="20">
        <f t="shared" si="3"/>
        <v>0</v>
      </c>
      <c r="O25" s="10">
        <f t="shared" si="3"/>
        <v>0</v>
      </c>
      <c r="P25" s="10">
        <f t="shared" si="3"/>
        <v>0</v>
      </c>
      <c r="Q25" s="10">
        <f t="shared" si="3"/>
        <v>0</v>
      </c>
      <c r="R25" s="10">
        <f t="shared" si="3"/>
        <v>0</v>
      </c>
      <c r="S25" s="20">
        <f t="shared" si="3"/>
        <v>0</v>
      </c>
      <c r="T25" s="10">
        <f t="shared" si="3"/>
        <v>0</v>
      </c>
      <c r="U25" s="10">
        <f t="shared" si="3"/>
        <v>0</v>
      </c>
      <c r="V25" s="10">
        <f t="shared" si="3"/>
        <v>0</v>
      </c>
    </row>
    <row r="28" spans="1:23" ht="15.75" x14ac:dyDescent="0.25">
      <c r="A28" s="81" t="s">
        <v>58</v>
      </c>
      <c r="B28" s="82">
        <f>ESHM_Aşama_6!B7</f>
        <v>10499508.548035713</v>
      </c>
      <c r="C28" s="82">
        <f>ESHM_Aşama_6!C7</f>
        <v>1398968.7272727301</v>
      </c>
      <c r="D28" s="82">
        <f>ESHM_Aşama_6!D7</f>
        <v>28864593.822223306</v>
      </c>
      <c r="E28" s="82">
        <f>ESHM_Aşama_6!E7</f>
        <v>637937.61393962649</v>
      </c>
      <c r="F28" s="82">
        <f>ESHM_Aşama_6!F7</f>
        <v>58834340.172943667</v>
      </c>
    </row>
    <row r="29" spans="1:23" ht="15.75" x14ac:dyDescent="0.25">
      <c r="A29" s="81" t="s">
        <v>72</v>
      </c>
      <c r="B29" s="82">
        <f>B28</f>
        <v>10499508.548035713</v>
      </c>
      <c r="C29" s="82">
        <f>C28</f>
        <v>1398968.7272727301</v>
      </c>
      <c r="D29" s="85">
        <f>D28+40000000</f>
        <v>68864593.822223306</v>
      </c>
      <c r="E29" s="82">
        <f>E28</f>
        <v>637937.61393962649</v>
      </c>
      <c r="F29" s="85">
        <f>F28-40000000</f>
        <v>18834340.172943667</v>
      </c>
    </row>
    <row r="31" spans="1:23" ht="15.75" x14ac:dyDescent="0.25">
      <c r="A31" s="22"/>
      <c r="B31" s="66" t="s">
        <v>73</v>
      </c>
      <c r="C31" s="66" t="s">
        <v>74</v>
      </c>
      <c r="D31" s="66" t="s">
        <v>75</v>
      </c>
      <c r="E31" s="64" t="s">
        <v>76</v>
      </c>
      <c r="F31" s="66" t="s">
        <v>77</v>
      </c>
      <c r="G31" s="66" t="s">
        <v>78</v>
      </c>
      <c r="I31" s="130" t="s">
        <v>80</v>
      </c>
      <c r="J31" s="130"/>
      <c r="K31" s="130"/>
      <c r="L31" s="130"/>
      <c r="M31" s="130"/>
    </row>
    <row r="32" spans="1:23" x14ac:dyDescent="0.25">
      <c r="A32" s="39" t="s">
        <v>0</v>
      </c>
      <c r="B32" s="4">
        <v>36644.609712554397</v>
      </c>
      <c r="C32" s="4">
        <f>B32/$B$37</f>
        <v>3.9881404974333108E-4</v>
      </c>
      <c r="D32" s="4">
        <f>C32*$B$39</f>
        <v>15952.561989733244</v>
      </c>
      <c r="E32" s="4">
        <v>46329728.367708825</v>
      </c>
      <c r="F32" s="75">
        <f>B32-D32</f>
        <v>20692.047722821153</v>
      </c>
      <c r="G32" s="75">
        <f>D32+E32</f>
        <v>46345680.929698557</v>
      </c>
      <c r="I32" s="130"/>
      <c r="J32" s="130"/>
      <c r="K32" s="130"/>
      <c r="L32" s="130"/>
      <c r="M32" s="130"/>
    </row>
    <row r="33" spans="1:13" x14ac:dyDescent="0.25">
      <c r="A33" s="39" t="s">
        <v>1</v>
      </c>
      <c r="B33" s="4">
        <v>29730691.6149402</v>
      </c>
      <c r="C33" s="4">
        <f t="shared" ref="C33:C36" si="4">B33/$B$37</f>
        <v>0.32356784852213061</v>
      </c>
      <c r="D33" s="4">
        <f t="shared" ref="D33:D36" si="5">C33*$B$39</f>
        <v>12942713.940885223</v>
      </c>
      <c r="E33" s="4">
        <v>106021802.05074984</v>
      </c>
      <c r="F33" s="75">
        <f t="shared" ref="F33:F36" si="6">B33-D33</f>
        <v>16787977.674054977</v>
      </c>
      <c r="G33" s="75">
        <f t="shared" ref="G33:G36" si="7">D33+E33</f>
        <v>118964515.99163505</v>
      </c>
      <c r="I33" s="130"/>
      <c r="J33" s="130"/>
      <c r="K33" s="130"/>
      <c r="L33" s="130"/>
      <c r="M33" s="130"/>
    </row>
    <row r="34" spans="1:13" x14ac:dyDescent="0.25">
      <c r="A34" s="39" t="s">
        <v>2</v>
      </c>
      <c r="B34" s="4">
        <v>52433865.155155607</v>
      </c>
      <c r="C34" s="4">
        <f t="shared" si="4"/>
        <v>0.57065315390872173</v>
      </c>
      <c r="D34" s="4">
        <f t="shared" si="5"/>
        <v>22826126.156348869</v>
      </c>
      <c r="E34" s="4">
        <v>33147880.40304672</v>
      </c>
      <c r="F34" s="75">
        <f t="shared" si="6"/>
        <v>29607738.998806737</v>
      </c>
      <c r="G34" s="75">
        <f t="shared" si="7"/>
        <v>55974006.559395589</v>
      </c>
      <c r="I34" s="130"/>
      <c r="J34" s="130"/>
      <c r="K34" s="130"/>
      <c r="L34" s="130"/>
      <c r="M34" s="130"/>
    </row>
    <row r="35" spans="1:13" x14ac:dyDescent="0.25">
      <c r="A35" s="39" t="s">
        <v>3</v>
      </c>
      <c r="B35" s="4">
        <v>976376.33781984111</v>
      </c>
      <c r="C35" s="4">
        <f t="shared" si="4"/>
        <v>1.0626190438756076E-2</v>
      </c>
      <c r="D35" s="4">
        <f t="shared" si="5"/>
        <v>425047.61755024304</v>
      </c>
      <c r="E35" s="4">
        <v>5835808.8280400224</v>
      </c>
      <c r="F35" s="75">
        <f t="shared" si="6"/>
        <v>551328.72026959807</v>
      </c>
      <c r="G35" s="75">
        <f t="shared" si="7"/>
        <v>6260856.4455902651</v>
      </c>
      <c r="I35" s="130"/>
      <c r="J35" s="130"/>
      <c r="K35" s="130"/>
      <c r="L35" s="130"/>
      <c r="M35" s="130"/>
    </row>
    <row r="36" spans="1:13" x14ac:dyDescent="0.25">
      <c r="A36" s="39" t="s">
        <v>4</v>
      </c>
      <c r="B36" s="4">
        <v>8706371.045305673</v>
      </c>
      <c r="C36" s="4">
        <f t="shared" si="4"/>
        <v>9.4753993080648233E-2</v>
      </c>
      <c r="D36" s="4">
        <f t="shared" si="5"/>
        <v>3790159.7232259293</v>
      </c>
      <c r="E36" s="4">
        <v>224126471.31347388</v>
      </c>
      <c r="F36" s="75">
        <f t="shared" si="6"/>
        <v>4916211.3220797442</v>
      </c>
      <c r="G36" s="75">
        <f t="shared" si="7"/>
        <v>227916631.0366998</v>
      </c>
      <c r="I36" s="130"/>
      <c r="J36" s="130"/>
      <c r="K36" s="130"/>
      <c r="L36" s="130"/>
      <c r="M36" s="130"/>
    </row>
    <row r="37" spans="1:13" x14ac:dyDescent="0.25">
      <c r="A37" s="41" t="s">
        <v>14</v>
      </c>
      <c r="B37" s="36">
        <f>SUM(B32:B36)</f>
        <v>91883948.76293388</v>
      </c>
      <c r="C37" s="36">
        <f>SUM(C32:C36)</f>
        <v>1</v>
      </c>
      <c r="D37" s="36">
        <f>SUM(D32:D36)</f>
        <v>40000000</v>
      </c>
      <c r="E37" s="36">
        <f>SUM(E32:E36)</f>
        <v>415461690.96301931</v>
      </c>
      <c r="F37" s="36">
        <f t="shared" ref="F37:G37" si="8">SUM(F32:F36)</f>
        <v>51883948.76293388</v>
      </c>
      <c r="G37" s="36">
        <f t="shared" si="8"/>
        <v>455461690.96301925</v>
      </c>
    </row>
    <row r="39" spans="1:13" ht="15.75" x14ac:dyDescent="0.25">
      <c r="A39" s="83" t="s">
        <v>79</v>
      </c>
      <c r="B39" s="84">
        <v>40000000</v>
      </c>
    </row>
  </sheetData>
  <mergeCells count="1">
    <mergeCell ref="I31:M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12</vt:i4>
      </vt:variant>
    </vt:vector>
  </HeadingPairs>
  <TitlesOfParts>
    <vt:vector size="12" baseType="lpstr">
      <vt:lpstr>Genel_SHM</vt:lpstr>
      <vt:lpstr>ESHMŞablon</vt:lpstr>
      <vt:lpstr>ESHM_Aşama_1</vt:lpstr>
      <vt:lpstr>ESHM_Aşama_2</vt:lpstr>
      <vt:lpstr>ESHM_Aşama_3</vt:lpstr>
      <vt:lpstr>ESHM_Aşama_4</vt:lpstr>
      <vt:lpstr>ESHM_Aşama_5</vt:lpstr>
      <vt:lpstr>ESHM_Aşama_6</vt:lpstr>
      <vt:lpstr>ESHM_Aşama_7</vt:lpstr>
      <vt:lpstr>ESHM_Aşama_8</vt:lpstr>
      <vt:lpstr>ESHM_NİHAİ</vt:lpstr>
      <vt:lpstr>ESHM_NİHAİ_2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dc:creator>
  <cp:lastModifiedBy>ER</cp:lastModifiedBy>
  <dcterms:created xsi:type="dcterms:W3CDTF">2015-06-05T18:19:34Z</dcterms:created>
  <dcterms:modified xsi:type="dcterms:W3CDTF">2022-08-11T20:35:25Z</dcterms:modified>
</cp:coreProperties>
</file>