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ER\Desktop\"/>
    </mc:Choice>
  </mc:AlternateContent>
  <xr:revisionPtr revIDLastSave="0" documentId="13_ncr:1_{C4AD759E-D246-4D0A-A118-FE5892E8817E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2" i="1" l="1"/>
  <c r="K11" i="1" l="1"/>
  <c r="L11" i="1" l="1"/>
  <c r="K3" i="1"/>
  <c r="L3" i="1" s="1"/>
  <c r="K4" i="1"/>
  <c r="L4" i="1" s="1"/>
  <c r="K5" i="1"/>
  <c r="L5" i="1" s="1"/>
  <c r="K6" i="1"/>
  <c r="L6" i="1" s="1"/>
  <c r="K7" i="1"/>
  <c r="L7" i="1" s="1"/>
  <c r="K8" i="1"/>
  <c r="K9" i="1"/>
  <c r="L9" i="1" s="1"/>
  <c r="K10" i="1"/>
  <c r="L10" i="1" s="1"/>
  <c r="K17" i="1"/>
  <c r="K2" i="1"/>
  <c r="L2" i="1" l="1"/>
  <c r="K12" i="1"/>
  <c r="L8" i="1"/>
  <c r="N17" i="1"/>
  <c r="V32" i="1" s="1"/>
  <c r="C14" i="1"/>
  <c r="C15" i="1" s="1"/>
  <c r="D14" i="1"/>
  <c r="D15" i="1" s="1"/>
  <c r="E14" i="1"/>
  <c r="E15" i="1" s="1"/>
  <c r="F14" i="1"/>
  <c r="F15" i="1" s="1"/>
  <c r="G14" i="1"/>
  <c r="B14" i="1"/>
  <c r="L12" i="1" l="1"/>
  <c r="M2" i="1"/>
  <c r="B15" i="1"/>
  <c r="N8" i="1" s="1"/>
  <c r="R32" i="1" s="1"/>
  <c r="G15" i="1"/>
  <c r="N7" i="1" s="1"/>
  <c r="D32" i="1" s="1"/>
  <c r="M11" i="1"/>
  <c r="M8" i="1"/>
  <c r="M7" i="1"/>
  <c r="N11" i="1"/>
  <c r="H32" i="1" s="1"/>
  <c r="M3" i="1"/>
  <c r="M4" i="1"/>
  <c r="M5" i="1"/>
  <c r="M6" i="1"/>
  <c r="M10" i="1"/>
  <c r="M9" i="1"/>
  <c r="N6" i="1"/>
  <c r="G32" i="1" s="1"/>
  <c r="N10" i="1"/>
  <c r="B32" i="1" s="1"/>
  <c r="N4" i="1"/>
  <c r="N2" i="1"/>
  <c r="N3" i="1"/>
  <c r="E32" i="1" s="1"/>
  <c r="N9" i="1"/>
  <c r="C32" i="1" s="1"/>
  <c r="N5" i="1"/>
  <c r="N12" i="1" l="1"/>
  <c r="F32" i="1"/>
  <c r="W32" i="1" s="1"/>
  <c r="M12" i="1"/>
  <c r="N13" i="1" l="1"/>
  <c r="N1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</author>
  </authors>
  <commentList>
    <comment ref="B1" authorId="0" shapeId="0" xr:uid="{268545B0-4BFB-4133-8AF1-57B426F2ECA8}">
      <text>
        <r>
          <rPr>
            <b/>
            <sz val="9"/>
            <color indexed="81"/>
            <rFont val="Tahoma"/>
            <family val="2"/>
            <charset val="162"/>
          </rPr>
          <t xml:space="preserve">ER:
2012 yılına ait Doğalgaz yurtiçi satış fiyatları İGDAS'tan alınmıştır.
</t>
        </r>
        <r>
          <rPr>
            <sz val="9"/>
            <color indexed="81"/>
            <rFont val="Tahoma"/>
            <family val="2"/>
            <charset val="162"/>
          </rPr>
          <t xml:space="preserve">
</t>
        </r>
        <r>
          <rPr>
            <b/>
            <sz val="9"/>
            <color indexed="81"/>
            <rFont val="Tahoma"/>
            <family val="2"/>
            <charset val="162"/>
          </rPr>
          <t>Kaynak:</t>
        </r>
        <r>
          <rPr>
            <sz val="9"/>
            <color indexed="81"/>
            <rFont val="Tahoma"/>
            <family val="2"/>
            <charset val="162"/>
          </rPr>
          <t xml:space="preserve"> https://www.igdas.istanbul/serbest-tuketici-satis</t>
        </r>
      </text>
    </comment>
    <comment ref="J1" authorId="0" shapeId="0" xr:uid="{57F746B3-DE55-4932-A5BF-1DA01AF01BD7}">
      <text>
        <r>
          <rPr>
            <b/>
            <sz val="9"/>
            <color indexed="81"/>
            <rFont val="Tahoma"/>
            <family val="2"/>
            <charset val="162"/>
          </rPr>
          <t>ER:</t>
        </r>
        <r>
          <rPr>
            <sz val="9"/>
            <color indexed="81"/>
            <rFont val="Tahoma"/>
            <family val="2"/>
            <charset val="162"/>
          </rPr>
          <t xml:space="preserve">
</t>
        </r>
        <r>
          <rPr>
            <b/>
            <sz val="9"/>
            <color indexed="81"/>
            <rFont val="Tahoma"/>
            <family val="2"/>
            <charset val="162"/>
          </rPr>
          <t>Kaynak:</t>
        </r>
        <r>
          <rPr>
            <sz val="9"/>
            <color indexed="81"/>
            <rFont val="Tahoma"/>
            <family val="2"/>
            <charset val="162"/>
          </rPr>
          <t xml:space="preserve"> EPDK Enerji Denge Tablosu (2012)</t>
        </r>
      </text>
    </comment>
    <comment ref="L1" authorId="0" shapeId="0" xr:uid="{1779E6FE-C960-4BCA-A8E8-773D158B93C2}">
      <text>
        <r>
          <rPr>
            <b/>
            <sz val="9"/>
            <color indexed="81"/>
            <rFont val="Tahoma"/>
            <family val="2"/>
            <charset val="162"/>
          </rPr>
          <t>ER:</t>
        </r>
        <r>
          <rPr>
            <sz val="9"/>
            <color indexed="81"/>
            <rFont val="Tahoma"/>
            <family val="2"/>
            <charset val="162"/>
          </rPr>
          <t xml:space="preserve">
ÖTV tutarı m^3 cinsinden kullanılan doğalgaz ile m^3 başına ÖTV tutarının çarpılması ile bulunmuştur. </t>
        </r>
      </text>
    </comment>
    <comment ref="N1" authorId="0" shapeId="0" xr:uid="{07994B5C-FE1B-41FF-82A3-178E6705869E}">
      <text>
        <r>
          <rPr>
            <b/>
            <sz val="9"/>
            <color indexed="81"/>
            <rFont val="Tahoma"/>
            <family val="2"/>
            <charset val="162"/>
          </rPr>
          <t>ER:</t>
        </r>
        <r>
          <rPr>
            <sz val="9"/>
            <color indexed="81"/>
            <rFont val="Tahoma"/>
            <family val="2"/>
            <charset val="162"/>
          </rPr>
          <t xml:space="preserve">
KDV ÖTV'li fiyat üzerinden %18 olarak hesaplanmış ve nihai değer bulunmuştur.</t>
        </r>
      </text>
    </comment>
    <comment ref="I11" authorId="0" shapeId="0" xr:uid="{C8090991-C2BB-47CE-8052-7DF0408AAB26}">
      <text>
        <r>
          <rPr>
            <b/>
            <sz val="9"/>
            <color indexed="81"/>
            <rFont val="Tahoma"/>
            <family val="2"/>
            <charset val="162"/>
          </rPr>
          <t>ENERJİ SHM'DE BOTAŞ BOTAŞ HÜCRESİ İÇİN</t>
        </r>
      </text>
    </comment>
    <comment ref="N16" authorId="0" shapeId="0" xr:uid="{4E992FA8-D1D0-4EF6-8E69-F2CF4DE8F372}">
      <text>
        <r>
          <rPr>
            <b/>
            <sz val="9"/>
            <color indexed="81"/>
            <rFont val="Tahoma"/>
            <family val="2"/>
            <charset val="162"/>
          </rPr>
          <t xml:space="preserve">ER:
Dünya fiyatları dikkate alınmıştır.
</t>
        </r>
        <r>
          <rPr>
            <sz val="9"/>
            <color indexed="81"/>
            <rFont val="Tahoma"/>
            <family val="2"/>
            <charset val="162"/>
          </rPr>
          <t xml:space="preserve">
</t>
        </r>
        <r>
          <rPr>
            <b/>
            <sz val="9"/>
            <color indexed="81"/>
            <rFont val="Tahoma"/>
            <family val="2"/>
            <charset val="162"/>
          </rPr>
          <t xml:space="preserve">Kaynak: </t>
        </r>
        <r>
          <rPr>
            <sz val="9"/>
            <color indexed="81"/>
            <rFont val="Tahoma"/>
            <family val="2"/>
            <charset val="162"/>
          </rPr>
          <t>https://github.com/MuhammetRidvanInce/phD Thesis/blob/main/EnerjiFiyatlari/dogalgaz_dunya_fiyatlari.xlsx</t>
        </r>
      </text>
    </comment>
    <comment ref="J17" authorId="0" shapeId="0" xr:uid="{474C9283-A67C-450B-9B17-08DE4AAAB5B6}">
      <text>
        <r>
          <rPr>
            <b/>
            <sz val="9"/>
            <color indexed="81"/>
            <rFont val="Tahoma"/>
            <family val="2"/>
            <charset val="162"/>
          </rPr>
          <t>ER:</t>
        </r>
        <r>
          <rPr>
            <sz val="9"/>
            <color indexed="81"/>
            <rFont val="Tahoma"/>
            <family val="2"/>
            <charset val="162"/>
          </rPr>
          <t xml:space="preserve">
Kaynak: EPDK, Enerji Denge Tablosu (2012)</t>
        </r>
      </text>
    </comment>
    <comment ref="A24" authorId="0" shapeId="0" xr:uid="{2B2F31F1-D0D7-4099-B634-FA952E9A4047}">
      <text>
        <r>
          <rPr>
            <b/>
            <sz val="9"/>
            <color indexed="81"/>
            <rFont val="Tahoma"/>
            <family val="2"/>
            <charset val="162"/>
          </rPr>
          <t>ER:</t>
        </r>
        <r>
          <rPr>
            <sz val="9"/>
            <color indexed="81"/>
            <rFont val="Tahoma"/>
            <family val="2"/>
            <charset val="162"/>
          </rPr>
          <t xml:space="preserve">
</t>
        </r>
        <r>
          <rPr>
            <b/>
            <sz val="9"/>
            <color indexed="81"/>
            <rFont val="Tahoma"/>
            <family val="2"/>
            <charset val="162"/>
          </rPr>
          <t>Motorlu taşıtlar için ÖTV</t>
        </r>
        <r>
          <rPr>
            <sz val="9"/>
            <color indexed="81"/>
            <rFont val="Tahoma"/>
            <family val="2"/>
            <charset val="162"/>
          </rPr>
          <t xml:space="preserve">  14.09.2011: 0.6964 TL / Sm^3
                                       18.05.2012: 0.6964 TL / Sm^3
                                       22.09.2012: 0.8599 TL / Sm^3
</t>
        </r>
        <r>
          <rPr>
            <b/>
            <sz val="9"/>
            <color indexed="81"/>
            <rFont val="Tahoma"/>
            <family val="2"/>
            <charset val="162"/>
          </rPr>
          <t>0.6964 VE 0.8599 rakamlarının ortalaması alınmıştır.</t>
        </r>
        <r>
          <rPr>
            <sz val="9"/>
            <color indexed="81"/>
            <rFont val="Tahoma"/>
            <family val="2"/>
            <charset val="162"/>
          </rPr>
          <t xml:space="preserve"> 
</t>
        </r>
        <r>
          <rPr>
            <b/>
            <sz val="9"/>
            <color indexed="81"/>
            <rFont val="Tahoma"/>
            <family val="2"/>
            <charset val="162"/>
          </rPr>
          <t>Kaynak:</t>
        </r>
        <r>
          <rPr>
            <sz val="9"/>
            <color indexed="81"/>
            <rFont val="Tahoma"/>
            <family val="2"/>
            <charset val="162"/>
          </rPr>
          <t xml:space="preserve"> https://www.gib.gov.tr/yardim-ve-kaynaklar/yararli-bilgiler/ozel-tuketim-vergisi-tutarlari-ve-oranlari</t>
        </r>
      </text>
    </comment>
  </commentList>
</comments>
</file>

<file path=xl/sharedStrings.xml><?xml version="1.0" encoding="utf-8"?>
<sst xmlns="http://schemas.openxmlformats.org/spreadsheetml/2006/main" count="59" uniqueCount="58">
  <si>
    <t>Ocak</t>
  </si>
  <si>
    <t>Şubat</t>
  </si>
  <si>
    <t>Mart</t>
  </si>
  <si>
    <t>Nisan</t>
  </si>
  <si>
    <t>Mayıs</t>
  </si>
  <si>
    <t>Haziran</t>
  </si>
  <si>
    <t>Temmuz</t>
  </si>
  <si>
    <t>Ağustos</t>
  </si>
  <si>
    <t>Eylül</t>
  </si>
  <si>
    <t>Ekim</t>
  </si>
  <si>
    <t>Kasım</t>
  </si>
  <si>
    <t>Aralık</t>
  </si>
  <si>
    <t>Sanayi Tüketimi</t>
  </si>
  <si>
    <t>İnşaat</t>
  </si>
  <si>
    <t>Elektrik</t>
  </si>
  <si>
    <t>Kombine Isı Santralleri</t>
  </si>
  <si>
    <t>Petrol Rafinerileri</t>
  </si>
  <si>
    <t>Ulaştırma</t>
  </si>
  <si>
    <t>Konut</t>
  </si>
  <si>
    <t>Ticaret ve Hizmet</t>
  </si>
  <si>
    <t>Tarım</t>
  </si>
  <si>
    <t>İhracat</t>
  </si>
  <si>
    <t>Milyon Sm^3</t>
  </si>
  <si>
    <t>Bin Sm^3</t>
  </si>
  <si>
    <t>TOPLAM</t>
  </si>
  <si>
    <t>ÖTV (Bin TL)</t>
  </si>
  <si>
    <t>Ortalama (KDV Dahil)</t>
  </si>
  <si>
    <t>Ortalama ( ÖTV Dahil KDV Hariç)</t>
  </si>
  <si>
    <t>Toplam KDV</t>
  </si>
  <si>
    <t>ÖTV + KVDV</t>
  </si>
  <si>
    <t>İhracat Fiyatı</t>
  </si>
  <si>
    <t>TARIM</t>
  </si>
  <si>
    <t>ULAŞIM</t>
  </si>
  <si>
    <t>İNŞAAT</t>
  </si>
  <si>
    <t>SANAYİ</t>
  </si>
  <si>
    <t>BOTAŞ</t>
  </si>
  <si>
    <t>RAFİNERİLER</t>
  </si>
  <si>
    <t>EMEK</t>
  </si>
  <si>
    <t>SERMAYE</t>
  </si>
  <si>
    <t>YURTİÇİ DOĞALGAZ</t>
  </si>
  <si>
    <t>İTHAL DOĞALGAZ</t>
  </si>
  <si>
    <t>YURTİÇİ HAMPETROL</t>
  </si>
  <si>
    <t>HANEHALKI</t>
  </si>
  <si>
    <t>DEVLET</t>
  </si>
  <si>
    <t>TPOA</t>
  </si>
  <si>
    <t>YATIRIM</t>
  </si>
  <si>
    <t>DIŞ DÜNYA 
(İHRACAT)</t>
  </si>
  <si>
    <t>İç Tüketim ve Kayıp</t>
  </si>
  <si>
    <t>TİCARET VE HİZMET</t>
  </si>
  <si>
    <t>İTHAL HAM PETROL</t>
  </si>
  <si>
    <t>ÜRÜN ÜZERİNDEKİ VERGİ</t>
  </si>
  <si>
    <r>
      <rPr>
        <b/>
        <sz val="11"/>
        <color theme="1"/>
        <rFont val="Calibri"/>
        <family val="2"/>
        <charset val="162"/>
        <scheme val="minor"/>
      </rPr>
      <t>1:</t>
    </r>
    <r>
      <rPr>
        <sz val="11"/>
        <color theme="1"/>
        <rFont val="Calibri"/>
        <family val="2"/>
        <scheme val="minor"/>
      </rPr>
      <t xml:space="preserve"> 100.000-300.000 m3 catalca birim fiyatı (Hanehalkı)
</t>
    </r>
    <r>
      <rPr>
        <b/>
        <sz val="11"/>
        <color theme="1"/>
        <rFont val="Calibri"/>
        <family val="2"/>
        <charset val="162"/>
        <scheme val="minor"/>
      </rPr>
      <t>2:</t>
    </r>
    <r>
      <rPr>
        <sz val="11"/>
        <color theme="1"/>
        <rFont val="Calibri"/>
        <family val="2"/>
        <scheme val="minor"/>
      </rPr>
      <t xml:space="preserve"> Serbest Tüketiciler (0 -300.000 metreküp) (Ulaşım hariç sektörler)
</t>
    </r>
    <r>
      <rPr>
        <b/>
        <sz val="11"/>
        <color theme="1"/>
        <rFont val="Calibri"/>
        <family val="2"/>
        <charset val="162"/>
        <scheme val="minor"/>
      </rPr>
      <t>3:</t>
    </r>
    <r>
      <rPr>
        <sz val="11"/>
        <color theme="1"/>
        <rFont val="Calibri"/>
        <family val="2"/>
        <scheme val="minor"/>
      </rPr>
      <t xml:space="preserve"> Serbest Tüketiciler (300.001 -800.000 metreküp)
</t>
    </r>
    <r>
      <rPr>
        <b/>
        <sz val="11"/>
        <color theme="1"/>
        <rFont val="Calibri"/>
        <family val="2"/>
        <charset val="162"/>
        <scheme val="minor"/>
      </rPr>
      <t>4:</t>
    </r>
    <r>
      <rPr>
        <sz val="11"/>
        <color theme="1"/>
        <rFont val="Calibri"/>
        <family val="2"/>
        <scheme val="minor"/>
      </rPr>
      <t xml:space="preserve"> Serbest Tüketiciler (800.000 üzeri metreküp)
</t>
    </r>
    <r>
      <rPr>
        <b/>
        <sz val="11"/>
        <color theme="1"/>
        <rFont val="Calibri"/>
        <family val="2"/>
        <charset val="162"/>
        <scheme val="minor"/>
      </rPr>
      <t>5:</t>
    </r>
    <r>
      <rPr>
        <sz val="11"/>
        <color theme="1"/>
        <rFont val="Calibri"/>
        <family val="2"/>
        <scheme val="minor"/>
      </rPr>
      <t xml:space="preserve"> Serbest Tüketici Düz.(800.000 üzeri metreküp)
</t>
    </r>
    <r>
      <rPr>
        <b/>
        <sz val="11"/>
        <color theme="1"/>
        <rFont val="Calibri"/>
        <family val="2"/>
        <charset val="162"/>
        <scheme val="minor"/>
      </rPr>
      <t xml:space="preserve">6: </t>
    </r>
    <r>
      <rPr>
        <sz val="11"/>
        <color theme="1"/>
        <rFont val="Calibri"/>
        <family val="2"/>
        <scheme val="minor"/>
      </rPr>
      <t>taşıma müşterileri için birim fiyat (Ulaşım sektörü)</t>
    </r>
    <r>
      <rPr>
        <sz val="11"/>
        <color theme="1"/>
        <rFont val="Calibri"/>
        <family val="2"/>
        <charset val="162"/>
        <scheme val="minor"/>
      </rPr>
      <t xml:space="preserve">
</t>
    </r>
    <r>
      <rPr>
        <b/>
        <sz val="11"/>
        <color theme="1"/>
        <rFont val="Calibri"/>
        <family val="2"/>
        <charset val="162"/>
        <scheme val="minor"/>
      </rPr>
      <t xml:space="preserve">
</t>
    </r>
  </si>
  <si>
    <t>GELİR KUR. VERGİSİ</t>
  </si>
  <si>
    <t>ÜRETİM  NET VERGİ</t>
  </si>
  <si>
    <t>Toplam Değer (Bin TL) (KDV Hariç)</t>
  </si>
  <si>
    <t>Toplam Değer (Bin TL) (KDV Dahil)</t>
  </si>
  <si>
    <r>
      <rPr>
        <b/>
        <sz val="11"/>
        <color theme="1"/>
        <rFont val="Calibri"/>
        <family val="2"/>
        <charset val="162"/>
        <scheme val="minor"/>
      </rPr>
      <t xml:space="preserve">ÖTV: </t>
    </r>
    <r>
      <rPr>
        <sz val="11"/>
        <color theme="1"/>
        <rFont val="Calibri"/>
        <family val="2"/>
        <charset val="162"/>
        <scheme val="minor"/>
      </rPr>
      <t xml:space="preserve">Motorlu taşıtlar için 0,77815 / Sm^3,  </t>
    </r>
    <r>
      <rPr>
        <b/>
        <sz val="11"/>
        <color theme="1"/>
        <rFont val="Calibri"/>
        <family val="2"/>
        <charset val="162"/>
        <scheme val="minor"/>
      </rPr>
      <t>diğerleri 0,023 / Sm^3</t>
    </r>
    <r>
      <rPr>
        <sz val="11"/>
        <color theme="1"/>
        <rFont val="Calibri"/>
        <family val="2"/>
        <charset val="162"/>
        <scheme val="minor"/>
      </rPr>
      <t xml:space="preserve">
</t>
    </r>
    <r>
      <rPr>
        <b/>
        <sz val="11"/>
        <color theme="1"/>
        <rFont val="Calibri"/>
        <family val="2"/>
        <charset val="162"/>
        <scheme val="minor"/>
      </rPr>
      <t xml:space="preserve">KDV </t>
    </r>
    <r>
      <rPr>
        <sz val="11"/>
        <color theme="1"/>
        <rFont val="Calibri"/>
        <family val="2"/>
        <charset val="162"/>
        <scheme val="minor"/>
      </rPr>
      <t>= %18</t>
    </r>
  </si>
  <si>
    <t>ENERJİ SHM DAĞILIM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</si>
</sst>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\ _₺_-;\-* #,##0.00\ _₺_-;_-* &quot;-&quot;??\ _₺_-;_-@_-"/>
    <numFmt numFmtId="165" formatCode="_-* #,##0.000\ &quot;₺&quot;_-;\-* #,##0.000\ &quot;₺&quot;_-;_-* &quot;-&quot;??\ &quot;₺&quot;_-;_-@_-"/>
    <numFmt numFmtId="166" formatCode="_-* #,##0.00000\ &quot;₺&quot;_-;\-* #,##0.00000\ &quot;₺&quot;_-;_-* &quot;-&quot;??\ &quot;₺&quot;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charset val="162"/>
      <scheme val="minor"/>
    </font>
    <font>
      <sz val="9"/>
      <color indexed="81"/>
      <name val="Tahoma"/>
      <family val="2"/>
      <charset val="162"/>
    </font>
    <font>
      <b/>
      <sz val="9"/>
      <color indexed="81"/>
      <name val="Tahoma"/>
      <family val="2"/>
      <charset val="162"/>
    </font>
    <font>
      <b/>
      <sz val="11"/>
      <color theme="1"/>
      <name val="Arial"/>
      <family val="2"/>
      <charset val="162"/>
    </font>
    <font>
      <b/>
      <sz val="12"/>
      <color rgb="FFFF0000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  <font>
      <b/>
      <sz val="16"/>
      <color theme="1"/>
      <name val="Calibri"/>
      <family val="2"/>
      <charset val="162"/>
      <scheme val="minor"/>
    </font>
    <font>
      <b/>
      <sz val="22"/>
      <color theme="1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8" fillId="0" borderId="1" xfId="0" applyFont="1" applyBorder="1"/>
    <xf numFmtId="164" fontId="0" fillId="0" borderId="0" xfId="0" applyNumberFormat="1"/>
    <xf numFmtId="0" fontId="8" fillId="0" borderId="0" xfId="0" applyFont="1" applyBorder="1"/>
    <xf numFmtId="0" fontId="0" fillId="0" borderId="0" xfId="0" applyAlignment="1">
      <alignment vertical="top"/>
    </xf>
    <xf numFmtId="0" fontId="6" fillId="0" borderId="1" xfId="0" applyFont="1" applyBorder="1" applyAlignment="1">
      <alignment horizontal="right"/>
    </xf>
    <xf numFmtId="43" fontId="0" fillId="0" borderId="1" xfId="1" applyFont="1" applyBorder="1" applyAlignment="1">
      <alignment horizontal="center"/>
    </xf>
    <xf numFmtId="164" fontId="0" fillId="0" borderId="1" xfId="0" applyNumberFormat="1" applyBorder="1"/>
    <xf numFmtId="43" fontId="8" fillId="0" borderId="1" xfId="0" applyNumberFormat="1" applyFont="1" applyBorder="1"/>
    <xf numFmtId="164" fontId="8" fillId="0" borderId="1" xfId="0" applyNumberFormat="1" applyFont="1" applyBorder="1"/>
    <xf numFmtId="164" fontId="6" fillId="0" borderId="1" xfId="0" applyNumberFormat="1" applyFont="1" applyBorder="1"/>
    <xf numFmtId="165" fontId="0" fillId="0" borderId="1" xfId="0" applyNumberFormat="1" applyBorder="1"/>
    <xf numFmtId="165" fontId="8" fillId="0" borderId="1" xfId="0" applyNumberFormat="1" applyFont="1" applyBorder="1"/>
    <xf numFmtId="0" fontId="4" fillId="0" borderId="0" xfId="0" applyFont="1" applyAlignment="1">
      <alignment vertical="top" wrapText="1"/>
    </xf>
    <xf numFmtId="43" fontId="8" fillId="0" borderId="1" xfId="1" applyFont="1" applyFill="1" applyBorder="1"/>
    <xf numFmtId="0" fontId="8" fillId="0" borderId="1" xfId="0" applyFont="1" applyBorder="1" applyAlignment="1">
      <alignment horizontal="right"/>
    </xf>
    <xf numFmtId="43" fontId="12" fillId="0" borderId="1" xfId="0" applyNumberFormat="1" applyFont="1" applyBorder="1"/>
    <xf numFmtId="164" fontId="12" fillId="0" borderId="1" xfId="0" applyNumberFormat="1" applyFont="1" applyBorder="1"/>
    <xf numFmtId="43" fontId="12" fillId="0" borderId="1" xfId="0" applyNumberFormat="1" applyFont="1" applyBorder="1" applyAlignment="1">
      <alignment horizontal="right"/>
    </xf>
    <xf numFmtId="164" fontId="12" fillId="0" borderId="1" xfId="0" applyNumberFormat="1" applyFont="1" applyBorder="1" applyAlignment="1">
      <alignment horizontal="right"/>
    </xf>
    <xf numFmtId="166" fontId="6" fillId="0" borderId="1" xfId="0" applyNumberFormat="1" applyFont="1" applyBorder="1"/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right"/>
    </xf>
    <xf numFmtId="0" fontId="14" fillId="0" borderId="1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/>
    </xf>
    <xf numFmtId="0" fontId="15" fillId="4" borderId="4" xfId="0" applyFont="1" applyFill="1" applyBorder="1" applyAlignment="1">
      <alignment horizontal="center"/>
    </xf>
    <xf numFmtId="0" fontId="15" fillId="4" borderId="3" xfId="0" applyFont="1" applyFill="1" applyBorder="1" applyAlignment="1">
      <alignment horizontal="center"/>
    </xf>
    <xf numFmtId="0" fontId="2" fillId="3" borderId="0" xfId="0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 wrapText="1"/>
    </xf>
    <xf numFmtId="0" fontId="8" fillId="0" borderId="1" xfId="0" applyFont="1" applyBorder="1" applyAlignment="1">
      <alignment horizontal="right"/>
    </xf>
    <xf numFmtId="0" fontId="8" fillId="0" borderId="1" xfId="0" applyFont="1" applyBorder="1" applyAlignment="1">
      <alignment horizontal="center" vertical="center"/>
    </xf>
    <xf numFmtId="0" fontId="3" fillId="2" borderId="0" xfId="0" applyFont="1" applyFill="1" applyAlignment="1">
      <alignment horizontal="left" vertical="top" wrapText="1"/>
    </xf>
    <xf numFmtId="0" fontId="8" fillId="0" borderId="2" xfId="0" applyFont="1" applyBorder="1" applyAlignment="1">
      <alignment horizontal="right"/>
    </xf>
    <xf numFmtId="0" fontId="8" fillId="0" borderId="3" xfId="0" applyFont="1" applyBorder="1" applyAlignment="1">
      <alignment horizontal="right"/>
    </xf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2"/>
  <sheetViews>
    <sheetView tabSelected="1" topLeftCell="J11" zoomScale="85" zoomScaleNormal="85" workbookViewId="0">
      <selection activeCell="Q24" sqref="Q24"/>
    </sheetView>
  </sheetViews>
  <sheetFormatPr defaultRowHeight="15" x14ac:dyDescent="0.25"/>
  <cols>
    <col min="1" max="1" width="26.42578125" bestFit="1" customWidth="1"/>
    <col min="2" max="5" width="14.85546875" customWidth="1"/>
    <col min="6" max="6" width="16.42578125" bestFit="1" customWidth="1"/>
    <col min="7" max="8" width="14.85546875" customWidth="1"/>
    <col min="9" max="9" width="21.42578125" bestFit="1" customWidth="1"/>
    <col min="10" max="10" width="12.42578125" bestFit="1" customWidth="1"/>
    <col min="11" max="11" width="16.42578125" bestFit="1" customWidth="1"/>
    <col min="12" max="12" width="14.7109375" bestFit="1" customWidth="1"/>
    <col min="13" max="13" width="20.85546875" customWidth="1"/>
    <col min="14" max="14" width="23.42578125" customWidth="1"/>
    <col min="15" max="22" width="14.85546875" customWidth="1"/>
    <col min="23" max="23" width="16.42578125" bestFit="1" customWidth="1"/>
  </cols>
  <sheetData>
    <row r="1" spans="1:14" ht="30" x14ac:dyDescent="0.25">
      <c r="A1" s="25">
        <v>2012</v>
      </c>
      <c r="B1" s="22">
        <v>1</v>
      </c>
      <c r="C1" s="22">
        <v>2</v>
      </c>
      <c r="D1" s="22">
        <v>3</v>
      </c>
      <c r="E1" s="22">
        <v>4</v>
      </c>
      <c r="F1" s="22">
        <v>5</v>
      </c>
      <c r="G1" s="22">
        <v>6</v>
      </c>
      <c r="I1" s="1"/>
      <c r="J1" s="23" t="s">
        <v>22</v>
      </c>
      <c r="K1" s="23" t="s">
        <v>23</v>
      </c>
      <c r="L1" s="23" t="s">
        <v>25</v>
      </c>
      <c r="M1" s="23" t="s">
        <v>54</v>
      </c>
      <c r="N1" s="23" t="s">
        <v>55</v>
      </c>
    </row>
    <row r="2" spans="1:14" x14ac:dyDescent="0.25">
      <c r="A2" s="6" t="s">
        <v>0</v>
      </c>
      <c r="B2" s="12">
        <v>0.55623599999999995</v>
      </c>
      <c r="C2" s="12">
        <v>0.71497699999999997</v>
      </c>
      <c r="D2" s="12">
        <v>0.67515499999999995</v>
      </c>
      <c r="E2" s="12">
        <v>0.59117699999999995</v>
      </c>
      <c r="F2" s="12">
        <v>0.59117699999999995</v>
      </c>
      <c r="G2" s="12">
        <v>1.0001599999999999</v>
      </c>
      <c r="I2" s="6" t="s">
        <v>12</v>
      </c>
      <c r="J2" s="7">
        <v>8916.4835652946404</v>
      </c>
      <c r="K2" s="8">
        <f>J2*1000</f>
        <v>8916483.5652946401</v>
      </c>
      <c r="L2" s="8">
        <f>K2*0.023</f>
        <v>205079.12200177673</v>
      </c>
      <c r="M2" s="8">
        <f>K2*AVERAGE($C$14:$F$14)</f>
        <v>6637440.0255291928</v>
      </c>
      <c r="N2" s="8">
        <f>K2*AVERAGE($C$15:$F$15)</f>
        <v>7832179.2301244484</v>
      </c>
    </row>
    <row r="3" spans="1:14" x14ac:dyDescent="0.25">
      <c r="A3" s="6" t="s">
        <v>1</v>
      </c>
      <c r="B3" s="12">
        <v>0.55623599999999995</v>
      </c>
      <c r="C3" s="12">
        <v>0.71607799999999999</v>
      </c>
      <c r="D3" s="12">
        <v>0.67625599999999997</v>
      </c>
      <c r="E3" s="12">
        <v>0.59143800000000002</v>
      </c>
      <c r="F3" s="12">
        <v>0.59143800000000002</v>
      </c>
      <c r="G3" s="12">
        <v>1.0001599999999999</v>
      </c>
      <c r="I3" s="6" t="s">
        <v>13</v>
      </c>
      <c r="J3" s="7">
        <v>328.51643470535976</v>
      </c>
      <c r="K3" s="8">
        <f t="shared" ref="K3:K7" si="0">J3*1000</f>
        <v>328516.43470535974</v>
      </c>
      <c r="L3" s="8">
        <f>K3*0.023</f>
        <v>7555.8779982232736</v>
      </c>
      <c r="M3" s="8">
        <f t="shared" ref="M3:M10" si="1">K3*AVERAGE($C$14:$F$14)</f>
        <v>244547.98988747405</v>
      </c>
      <c r="N3" s="8">
        <f>K3*AVERAGE($C$15:$F$15)</f>
        <v>288566.62806721946</v>
      </c>
    </row>
    <row r="4" spans="1:14" x14ac:dyDescent="0.25">
      <c r="A4" s="6" t="s">
        <v>2</v>
      </c>
      <c r="B4" s="12">
        <v>0.55623599999999995</v>
      </c>
      <c r="C4" s="12">
        <v>0.71650100000000005</v>
      </c>
      <c r="D4" s="12">
        <v>0.67667900000000003</v>
      </c>
      <c r="E4" s="12">
        <v>0.59153800000000001</v>
      </c>
      <c r="F4" s="12">
        <v>0.59153800000000001</v>
      </c>
      <c r="G4" s="12">
        <v>1.0001599999999999</v>
      </c>
      <c r="I4" s="6" t="s">
        <v>14</v>
      </c>
      <c r="J4" s="7">
        <v>23090</v>
      </c>
      <c r="K4" s="8">
        <f t="shared" si="0"/>
        <v>23090000</v>
      </c>
      <c r="L4" s="8">
        <f t="shared" ref="L4:L10" si="2">K4*0.023</f>
        <v>531070</v>
      </c>
      <c r="M4" s="8">
        <f t="shared" si="1"/>
        <v>17188221.014166668</v>
      </c>
      <c r="N4" s="8">
        <f>K4*AVERAGE($C$15:$F$15)</f>
        <v>20282100.796716671</v>
      </c>
    </row>
    <row r="5" spans="1:14" x14ac:dyDescent="0.25">
      <c r="A5" s="6" t="s">
        <v>3</v>
      </c>
      <c r="B5" s="12">
        <v>0.55623599999999995</v>
      </c>
      <c r="C5" s="12">
        <v>0.83277500000000004</v>
      </c>
      <c r="D5" s="12">
        <v>0.78498900000000005</v>
      </c>
      <c r="E5" s="12">
        <v>0.69992399999999999</v>
      </c>
      <c r="F5" s="12">
        <v>0.69992399999999999</v>
      </c>
      <c r="G5" s="12">
        <v>1.0001599999999999</v>
      </c>
      <c r="I5" s="6" t="s">
        <v>15</v>
      </c>
      <c r="J5" s="7">
        <v>573</v>
      </c>
      <c r="K5" s="8">
        <f t="shared" si="0"/>
        <v>573000</v>
      </c>
      <c r="L5" s="8">
        <f t="shared" si="2"/>
        <v>13179</v>
      </c>
      <c r="M5" s="8">
        <f t="shared" si="1"/>
        <v>426541.82075000001</v>
      </c>
      <c r="N5" s="8">
        <f>K5*AVERAGE($C$15:$F$15)</f>
        <v>503319.34848500008</v>
      </c>
    </row>
    <row r="6" spans="1:14" x14ac:dyDescent="0.25">
      <c r="A6" s="6" t="s">
        <v>4</v>
      </c>
      <c r="B6" s="12">
        <v>0.66432000000000002</v>
      </c>
      <c r="C6" s="12">
        <v>0.83317699999999995</v>
      </c>
      <c r="D6" s="12">
        <v>0.78539099999999995</v>
      </c>
      <c r="E6" s="12">
        <v>0.70001899999999995</v>
      </c>
      <c r="F6" s="12">
        <v>0.70001899999999995</v>
      </c>
      <c r="G6" s="12">
        <v>1.0001599999999999</v>
      </c>
      <c r="I6" s="6" t="s">
        <v>16</v>
      </c>
      <c r="J6" s="7">
        <v>1262</v>
      </c>
      <c r="K6" s="8">
        <f t="shared" si="0"/>
        <v>1262000</v>
      </c>
      <c r="L6" s="8">
        <f t="shared" si="2"/>
        <v>29026</v>
      </c>
      <c r="M6" s="8">
        <f t="shared" si="1"/>
        <v>939434.16716666671</v>
      </c>
      <c r="N6" s="8">
        <f>K6*AVERAGE($C$15:$F$15)</f>
        <v>1108532.317256667</v>
      </c>
    </row>
    <row r="7" spans="1:14" x14ac:dyDescent="0.25">
      <c r="A7" s="6" t="s">
        <v>5</v>
      </c>
      <c r="B7" s="12">
        <v>0.66432000000000002</v>
      </c>
      <c r="C7" s="12">
        <v>0.83326699999999998</v>
      </c>
      <c r="D7" s="12">
        <v>0.78548099999999998</v>
      </c>
      <c r="E7" s="12">
        <v>0.70004</v>
      </c>
      <c r="F7" s="12">
        <v>0.70004</v>
      </c>
      <c r="G7" s="12">
        <v>1.0001599999999999</v>
      </c>
      <c r="I7" s="6" t="s">
        <v>17</v>
      </c>
      <c r="J7" s="7">
        <v>362</v>
      </c>
      <c r="K7" s="8">
        <f t="shared" si="0"/>
        <v>362000</v>
      </c>
      <c r="L7" s="8">
        <f>K7*0.77815</f>
        <v>281690.3</v>
      </c>
      <c r="M7" s="8">
        <f>K7*G14</f>
        <v>362057.91999999993</v>
      </c>
      <c r="N7" s="8">
        <f>K7*G15</f>
        <v>427228.34559999983</v>
      </c>
    </row>
    <row r="8" spans="1:14" x14ac:dyDescent="0.25">
      <c r="A8" s="6" t="s">
        <v>6</v>
      </c>
      <c r="B8" s="12">
        <v>0.66432000000000002</v>
      </c>
      <c r="C8" s="12">
        <v>0.83386099999999996</v>
      </c>
      <c r="D8" s="12">
        <v>0.78607499999999997</v>
      </c>
      <c r="E8" s="12">
        <v>0.70018100000000005</v>
      </c>
      <c r="F8" s="12">
        <v>0.70018100000000005</v>
      </c>
      <c r="G8" s="12">
        <v>1.0001599999999999</v>
      </c>
      <c r="I8" s="6" t="s">
        <v>18</v>
      </c>
      <c r="J8" s="7">
        <v>8285.1493538591913</v>
      </c>
      <c r="K8" s="8">
        <f>J8*1000</f>
        <v>8285149.3538591908</v>
      </c>
      <c r="L8" s="8">
        <f t="shared" si="2"/>
        <v>190558.43513876139</v>
      </c>
      <c r="M8" s="8">
        <f>K8*B14</f>
        <v>5205493.0578348981</v>
      </c>
      <c r="N8" s="8">
        <f>K8*B15</f>
        <v>6142481.8082451802</v>
      </c>
    </row>
    <row r="9" spans="1:14" x14ac:dyDescent="0.25">
      <c r="A9" s="6" t="s">
        <v>7</v>
      </c>
      <c r="B9" s="12">
        <v>0.66432000000000002</v>
      </c>
      <c r="C9" s="12">
        <v>0.83218300000000001</v>
      </c>
      <c r="D9" s="12">
        <v>0.78439700000000001</v>
      </c>
      <c r="E9" s="12">
        <v>0.69978300000000004</v>
      </c>
      <c r="F9" s="12">
        <v>0.69978300000000004</v>
      </c>
      <c r="G9" s="12">
        <v>1.0001599999999999</v>
      </c>
      <c r="I9" s="6" t="s">
        <v>19</v>
      </c>
      <c r="J9" s="7">
        <v>2380.8506461408092</v>
      </c>
      <c r="K9" s="8">
        <f>J9*1000</f>
        <v>2380850.6461408092</v>
      </c>
      <c r="L9" s="8">
        <f t="shared" si="2"/>
        <v>54759.564861238607</v>
      </c>
      <c r="M9" s="8">
        <f t="shared" si="1"/>
        <v>1772307.800242085</v>
      </c>
      <c r="N9" s="8">
        <f>K9*AVERAGE($C$15:$F$15)</f>
        <v>2091323.2042856605</v>
      </c>
    </row>
    <row r="10" spans="1:14" x14ac:dyDescent="0.25">
      <c r="A10" s="6" t="s">
        <v>8</v>
      </c>
      <c r="B10" s="12">
        <v>0.66432000000000002</v>
      </c>
      <c r="C10" s="12">
        <v>0.83183799999999997</v>
      </c>
      <c r="D10" s="12">
        <v>0.78405199999999997</v>
      </c>
      <c r="E10" s="12">
        <v>0.69970100000000002</v>
      </c>
      <c r="F10" s="12">
        <v>0.69970100000000002</v>
      </c>
      <c r="G10" s="12">
        <v>1.0001599999999999</v>
      </c>
      <c r="I10" s="6" t="s">
        <v>20</v>
      </c>
      <c r="J10" s="7">
        <v>17</v>
      </c>
      <c r="K10" s="8">
        <f>J10*1000</f>
        <v>17000</v>
      </c>
      <c r="L10" s="8">
        <f t="shared" si="2"/>
        <v>391</v>
      </c>
      <c r="M10" s="8">
        <f t="shared" si="1"/>
        <v>12654.818416666667</v>
      </c>
      <c r="N10" s="8">
        <f>K10*AVERAGE($C$15:$F$15)</f>
        <v>14932.685731666668</v>
      </c>
    </row>
    <row r="11" spans="1:14" ht="15.75" x14ac:dyDescent="0.25">
      <c r="A11" s="6" t="s">
        <v>9</v>
      </c>
      <c r="B11" s="12">
        <v>0.66432000000000002</v>
      </c>
      <c r="C11" s="12">
        <v>0.91228500000000001</v>
      </c>
      <c r="D11" s="12">
        <v>0.85166299999999995</v>
      </c>
      <c r="E11" s="12">
        <v>0.767092</v>
      </c>
      <c r="F11" s="12">
        <v>0.767092</v>
      </c>
      <c r="G11" s="12">
        <v>1.0001599999999999</v>
      </c>
      <c r="I11" s="6" t="s">
        <v>47</v>
      </c>
      <c r="J11" s="7">
        <v>17</v>
      </c>
      <c r="K11" s="8">
        <f>J11*1000</f>
        <v>17000</v>
      </c>
      <c r="L11" s="11">
        <f>K11*0.023</f>
        <v>391</v>
      </c>
      <c r="M11" s="8">
        <f>K11*AVERAGE($C$14:$F$14)</f>
        <v>12654.818416666667</v>
      </c>
      <c r="N11" s="10">
        <f>K11*AVERAGE($C$15:$F$15)</f>
        <v>14932.685731666668</v>
      </c>
    </row>
    <row r="12" spans="1:14" ht="15.75" x14ac:dyDescent="0.25">
      <c r="A12" s="6" t="s">
        <v>10</v>
      </c>
      <c r="B12" s="12">
        <v>0.66432000000000002</v>
      </c>
      <c r="C12" s="12">
        <v>0.91342699999999999</v>
      </c>
      <c r="D12" s="12">
        <v>0.85280500000000004</v>
      </c>
      <c r="E12" s="12">
        <v>0.76736300000000002</v>
      </c>
      <c r="F12" s="12">
        <v>0.76736300000000002</v>
      </c>
      <c r="G12" s="12">
        <v>1.0001599999999999</v>
      </c>
      <c r="I12" s="2" t="s">
        <v>24</v>
      </c>
      <c r="J12" s="9">
        <f>SUM(J2:J11)</f>
        <v>45232</v>
      </c>
      <c r="K12" s="9">
        <f>SUM(K2:K11)</f>
        <v>45232000</v>
      </c>
      <c r="L12" s="17">
        <f>SUM(L2:L11)</f>
        <v>1313700.3</v>
      </c>
      <c r="M12" s="9">
        <f>SUM(M2:M11)</f>
        <v>32801353.432410315</v>
      </c>
      <c r="N12" s="19">
        <f>SUM(N2:N11)</f>
        <v>38705597.050244175</v>
      </c>
    </row>
    <row r="13" spans="1:14" ht="15.75" x14ac:dyDescent="0.25">
      <c r="A13" s="6" t="s">
        <v>11</v>
      </c>
      <c r="B13" s="12">
        <v>0.66432000000000002</v>
      </c>
      <c r="C13" s="12">
        <v>0.91361700000000001</v>
      </c>
      <c r="D13" s="12">
        <v>0.85299499999999995</v>
      </c>
      <c r="E13" s="12">
        <v>0.76740799999999998</v>
      </c>
      <c r="F13" s="12">
        <v>0.76740799999999998</v>
      </c>
      <c r="G13" s="12">
        <v>1.0001599999999999</v>
      </c>
      <c r="L13" s="36" t="s">
        <v>28</v>
      </c>
      <c r="M13" s="37"/>
      <c r="N13" s="20">
        <f>N12-M12</f>
        <v>5904243.6178338602</v>
      </c>
    </row>
    <row r="14" spans="1:14" ht="15.75" x14ac:dyDescent="0.25">
      <c r="A14" s="24" t="s">
        <v>27</v>
      </c>
      <c r="B14" s="13">
        <f>AVERAGEA(B2:B13)</f>
        <v>0.62829199999999996</v>
      </c>
      <c r="C14" s="13">
        <f t="shared" ref="C14:G14" si="3">AVERAGEA(C2:C13)</f>
        <v>0.82366550000000005</v>
      </c>
      <c r="D14" s="13">
        <f t="shared" si="3"/>
        <v>0.7746615</v>
      </c>
      <c r="E14" s="13">
        <f t="shared" si="3"/>
        <v>0.68963866666666673</v>
      </c>
      <c r="F14" s="13">
        <f t="shared" si="3"/>
        <v>0.68963866666666673</v>
      </c>
      <c r="G14" s="13">
        <f t="shared" si="3"/>
        <v>1.0001599999999997</v>
      </c>
      <c r="L14" s="33" t="s">
        <v>29</v>
      </c>
      <c r="M14" s="33"/>
      <c r="N14" s="20">
        <f>N13+L12</f>
        <v>7217943.91783386</v>
      </c>
    </row>
    <row r="15" spans="1:14" ht="15.75" x14ac:dyDescent="0.25">
      <c r="A15" s="24" t="s">
        <v>26</v>
      </c>
      <c r="B15" s="13">
        <f>B14*(1.18)</f>
        <v>0.74138455999999997</v>
      </c>
      <c r="C15" s="13">
        <f t="shared" ref="C15:G15" si="4">C14*(1.18)</f>
        <v>0.97192529000000005</v>
      </c>
      <c r="D15" s="13">
        <f t="shared" si="4"/>
        <v>0.91410057</v>
      </c>
      <c r="E15" s="13">
        <f t="shared" si="4"/>
        <v>0.81377362666666675</v>
      </c>
      <c r="F15" s="13">
        <f t="shared" si="4"/>
        <v>0.81377362666666675</v>
      </c>
      <c r="G15" s="13">
        <f t="shared" si="4"/>
        <v>1.1801887999999996</v>
      </c>
    </row>
    <row r="16" spans="1:14" ht="15.75" x14ac:dyDescent="0.25">
      <c r="A16" s="4"/>
      <c r="B16" s="4"/>
      <c r="C16" s="4"/>
      <c r="D16" s="4"/>
      <c r="E16" s="4"/>
      <c r="F16" s="4"/>
      <c r="G16" s="4"/>
      <c r="L16" s="34" t="s">
        <v>30</v>
      </c>
      <c r="M16" s="34"/>
      <c r="N16" s="21">
        <v>0.18200513223544257</v>
      </c>
    </row>
    <row r="17" spans="1:23" ht="16.5" customHeight="1" x14ac:dyDescent="0.25">
      <c r="A17" s="35" t="s">
        <v>51</v>
      </c>
      <c r="B17" s="35"/>
      <c r="C17" s="35"/>
      <c r="D17" s="35"/>
      <c r="E17" s="35"/>
      <c r="F17" s="14"/>
      <c r="G17" s="5"/>
      <c r="I17" s="16" t="s">
        <v>21</v>
      </c>
      <c r="J17" s="7">
        <v>611</v>
      </c>
      <c r="K17" s="8">
        <f>J17*1000</f>
        <v>611000</v>
      </c>
      <c r="L17" s="8"/>
      <c r="M17" s="8"/>
      <c r="N17" s="18">
        <f>K17*N16</f>
        <v>111205.13579585541</v>
      </c>
    </row>
    <row r="18" spans="1:23" x14ac:dyDescent="0.25">
      <c r="A18" s="35"/>
      <c r="B18" s="35"/>
      <c r="C18" s="35"/>
      <c r="D18" s="35"/>
      <c r="E18" s="35"/>
      <c r="F18" s="14"/>
    </row>
    <row r="19" spans="1:23" x14ac:dyDescent="0.25">
      <c r="A19" s="35"/>
      <c r="B19" s="35"/>
      <c r="C19" s="35"/>
      <c r="D19" s="35"/>
      <c r="E19" s="35"/>
      <c r="F19" s="14"/>
    </row>
    <row r="20" spans="1:23" x14ac:dyDescent="0.25">
      <c r="A20" s="35"/>
      <c r="B20" s="35"/>
      <c r="C20" s="35"/>
      <c r="D20" s="35"/>
      <c r="E20" s="35"/>
      <c r="F20" s="14"/>
      <c r="J20" s="3"/>
    </row>
    <row r="21" spans="1:23" x14ac:dyDescent="0.25">
      <c r="A21" s="35"/>
      <c r="B21" s="35"/>
      <c r="C21" s="35"/>
      <c r="D21" s="35"/>
      <c r="E21" s="35"/>
      <c r="F21" s="14"/>
    </row>
    <row r="22" spans="1:23" x14ac:dyDescent="0.25">
      <c r="A22" s="35"/>
      <c r="B22" s="35"/>
      <c r="C22" s="35"/>
      <c r="D22" s="35"/>
      <c r="E22" s="35"/>
      <c r="F22" s="14"/>
    </row>
    <row r="23" spans="1:23" x14ac:dyDescent="0.25">
      <c r="A23" s="14"/>
      <c r="B23" s="14"/>
      <c r="C23" s="14"/>
      <c r="D23" s="14"/>
      <c r="E23" s="14"/>
      <c r="F23" s="14"/>
    </row>
    <row r="24" spans="1:23" x14ac:dyDescent="0.25">
      <c r="A24" s="31" t="s">
        <v>56</v>
      </c>
      <c r="B24" s="32"/>
      <c r="C24" s="32"/>
      <c r="D24" s="32"/>
      <c r="E24" s="32"/>
      <c r="F24" s="14"/>
    </row>
    <row r="25" spans="1:23" x14ac:dyDescent="0.25">
      <c r="A25" s="32"/>
      <c r="B25" s="32"/>
      <c r="C25" s="32"/>
      <c r="D25" s="32"/>
      <c r="E25" s="32"/>
      <c r="F25" s="14"/>
    </row>
    <row r="30" spans="1:23" ht="28.5" x14ac:dyDescent="0.45">
      <c r="B30" s="28" t="s">
        <v>57</v>
      </c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30"/>
    </row>
    <row r="31" spans="1:23" ht="45" x14ac:dyDescent="0.25">
      <c r="B31" s="26" t="s">
        <v>31</v>
      </c>
      <c r="C31" s="26" t="s">
        <v>48</v>
      </c>
      <c r="D31" s="26" t="s">
        <v>32</v>
      </c>
      <c r="E31" s="26" t="s">
        <v>33</v>
      </c>
      <c r="F31" s="26" t="s">
        <v>34</v>
      </c>
      <c r="G31" s="26" t="s">
        <v>36</v>
      </c>
      <c r="H31" s="26" t="s">
        <v>35</v>
      </c>
      <c r="I31" s="26" t="s">
        <v>37</v>
      </c>
      <c r="J31" s="26" t="s">
        <v>38</v>
      </c>
      <c r="K31" s="26" t="s">
        <v>49</v>
      </c>
      <c r="L31" s="26" t="s">
        <v>41</v>
      </c>
      <c r="M31" s="26" t="s">
        <v>40</v>
      </c>
      <c r="N31" s="26" t="s">
        <v>39</v>
      </c>
      <c r="O31" s="26" t="s">
        <v>52</v>
      </c>
      <c r="P31" s="26" t="s">
        <v>50</v>
      </c>
      <c r="Q31" s="26" t="s">
        <v>53</v>
      </c>
      <c r="R31" s="26" t="s">
        <v>42</v>
      </c>
      <c r="S31" s="26" t="s">
        <v>44</v>
      </c>
      <c r="T31" s="26" t="s">
        <v>43</v>
      </c>
      <c r="U31" s="26" t="s">
        <v>45</v>
      </c>
      <c r="V31" s="26" t="s">
        <v>46</v>
      </c>
      <c r="W31" s="27" t="s">
        <v>24</v>
      </c>
    </row>
    <row r="32" spans="1:23" ht="15.75" x14ac:dyDescent="0.25">
      <c r="B32" s="15">
        <f>N10</f>
        <v>14932.685731666668</v>
      </c>
      <c r="C32" s="15">
        <f>N9</f>
        <v>2091323.2042856605</v>
      </c>
      <c r="D32" s="15">
        <f>N7</f>
        <v>427228.34559999983</v>
      </c>
      <c r="E32" s="15">
        <f>N3</f>
        <v>288566.62806721946</v>
      </c>
      <c r="F32" s="15">
        <f>N2+N4+N5</f>
        <v>28617599.375326119</v>
      </c>
      <c r="G32" s="15">
        <f>N6</f>
        <v>1108532.317256667</v>
      </c>
      <c r="H32" s="15">
        <f>N11</f>
        <v>14932.685731666668</v>
      </c>
      <c r="I32" s="15"/>
      <c r="J32" s="15"/>
      <c r="K32" s="15"/>
      <c r="L32" s="15"/>
      <c r="M32" s="15"/>
      <c r="N32" s="15"/>
      <c r="O32" s="15"/>
      <c r="P32" s="15"/>
      <c r="Q32" s="15"/>
      <c r="R32" s="15">
        <f>N8</f>
        <v>6142481.8082451802</v>
      </c>
      <c r="S32" s="15"/>
      <c r="T32" s="15"/>
      <c r="U32" s="15"/>
      <c r="V32" s="15">
        <f>N17</f>
        <v>111205.13579585541</v>
      </c>
      <c r="W32" s="15">
        <f>SUM(B32:V32)</f>
        <v>38816802.186040036</v>
      </c>
    </row>
  </sheetData>
  <mergeCells count="6">
    <mergeCell ref="L13:M13"/>
    <mergeCell ref="B30:W30"/>
    <mergeCell ref="A24:E25"/>
    <mergeCell ref="L14:M14"/>
    <mergeCell ref="L16:M16"/>
    <mergeCell ref="A17:E22"/>
  </mergeCells>
  <phoneticPr fontId="7" type="noConversion"/>
  <pageMargins left="0.7" right="0.7" top="0.75" bottom="0.75" header="0.3" footer="0.3"/>
  <pageSetup paperSize="9" orientation="portrait" r:id="rId1"/>
  <ignoredErrors>
    <ignoredError sqref="B14:G14" formulaRange="1"/>
    <ignoredError sqref="L7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</dc:creator>
  <cp:lastModifiedBy>ER</cp:lastModifiedBy>
  <dcterms:created xsi:type="dcterms:W3CDTF">2015-06-05T18:19:34Z</dcterms:created>
  <dcterms:modified xsi:type="dcterms:W3CDTF">2022-08-11T15:15:16Z</dcterms:modified>
</cp:coreProperties>
</file>