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nerji Fiyatları\"/>
    </mc:Choice>
  </mc:AlternateContent>
  <xr:revisionPtr revIDLastSave="0" documentId="13_ncr:1_{A678582B-E79A-445D-8F78-4B5620A5B9C7}" xr6:coauthVersionLast="47" xr6:coauthVersionMax="47" xr10:uidLastSave="{00000000-0000-0000-0000-000000000000}"/>
  <bookViews>
    <workbookView minimized="1" xWindow="4452" yWindow="1716" windowWidth="19212" windowHeight="9408" tabRatio="745" activeTab="1" xr2:uid="{00000000-000D-0000-FFFF-FFFF00000000}"/>
  </bookViews>
  <sheets>
    <sheet name="YİPetrolÜrünDağılımRapor" sheetId="9" r:id="rId1"/>
    <sheet name="Yurtiçi_Petrol_Ürünleri_Dağılım" sheetId="2" r:id="rId2"/>
    <sheet name="İthalat_Petrol_Ürünleri_Değer" sheetId="4" r:id="rId3"/>
    <sheet name="Yurtiçi_Fiyatlar" sheetId="5" r:id="rId4"/>
    <sheet name="Dünya_Fiyatları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K17" i="4"/>
  <c r="Q8" i="4"/>
  <c r="K13" i="4"/>
  <c r="Q6" i="4"/>
  <c r="J6" i="4"/>
  <c r="I6" i="4"/>
  <c r="G6" i="4"/>
  <c r="E6" i="4"/>
  <c r="C6" i="4"/>
  <c r="B6" i="4"/>
  <c r="V82" i="2"/>
  <c r="U82" i="2"/>
  <c r="Q82" i="2"/>
  <c r="F82" i="2"/>
  <c r="E82" i="2"/>
  <c r="D82" i="2"/>
  <c r="C82" i="2"/>
  <c r="B82" i="2"/>
  <c r="A82" i="2"/>
  <c r="F63" i="2"/>
  <c r="H63" i="2"/>
  <c r="J63" i="2"/>
  <c r="K63" i="2"/>
  <c r="L63" i="2"/>
  <c r="N63" i="2"/>
  <c r="O63" i="2"/>
  <c r="D66" i="2"/>
  <c r="F66" i="2"/>
  <c r="J66" i="2"/>
  <c r="K66" i="2"/>
  <c r="L66" i="2"/>
  <c r="N66" i="2"/>
  <c r="O66" i="2"/>
  <c r="F69" i="2"/>
  <c r="J69" i="2"/>
  <c r="K69" i="2"/>
  <c r="L69" i="2"/>
  <c r="N69" i="2"/>
  <c r="O69" i="2"/>
  <c r="B70" i="2"/>
  <c r="F70" i="2"/>
  <c r="H70" i="2"/>
  <c r="J70" i="2"/>
  <c r="K70" i="2"/>
  <c r="L70" i="2"/>
  <c r="N70" i="2"/>
  <c r="O70" i="2"/>
  <c r="I56" i="2"/>
  <c r="G56" i="2"/>
  <c r="E56" i="2"/>
  <c r="D56" i="2"/>
  <c r="E31" i="8"/>
  <c r="J31" i="8"/>
  <c r="I31" i="8"/>
  <c r="H31" i="8"/>
  <c r="G31" i="8"/>
  <c r="F31" i="8"/>
  <c r="D31" i="8"/>
  <c r="C31" i="8"/>
  <c r="B31" i="8"/>
  <c r="H55" i="2"/>
  <c r="H66" i="2" s="1"/>
  <c r="M55" i="2"/>
  <c r="M63" i="2" s="1"/>
  <c r="E55" i="2"/>
  <c r="E63" i="2" s="1"/>
  <c r="D55" i="2"/>
  <c r="D63" i="2" s="1"/>
  <c r="C55" i="2"/>
  <c r="C70" i="2" s="1"/>
  <c r="B55" i="2"/>
  <c r="B69" i="2" s="1"/>
  <c r="B137" i="5"/>
  <c r="B133" i="5"/>
  <c r="C74" i="8"/>
  <c r="D74" i="8" s="1"/>
  <c r="C134" i="5" s="1"/>
  <c r="B69" i="8"/>
  <c r="B68" i="8"/>
  <c r="C64" i="8"/>
  <c r="B64" i="8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J48" i="8"/>
  <c r="I48" i="8"/>
  <c r="H48" i="8"/>
  <c r="G48" i="8"/>
  <c r="F48" i="8"/>
  <c r="E48" i="8"/>
  <c r="B56" i="2" s="1"/>
  <c r="D48" i="8"/>
  <c r="C48" i="8"/>
  <c r="B48" i="8"/>
  <c r="J15" i="8"/>
  <c r="I15" i="8"/>
  <c r="H15" i="8"/>
  <c r="G15" i="8"/>
  <c r="F15" i="8"/>
  <c r="E15" i="8"/>
  <c r="C56" i="2" s="1"/>
  <c r="P56" i="2" s="1"/>
  <c r="D15" i="8"/>
  <c r="C15" i="8"/>
  <c r="B15" i="8"/>
  <c r="B127" i="5"/>
  <c r="N107" i="5"/>
  <c r="M107" i="5"/>
  <c r="L107" i="5"/>
  <c r="K107" i="5"/>
  <c r="J107" i="5"/>
  <c r="I107" i="5"/>
  <c r="H107" i="5"/>
  <c r="G107" i="5"/>
  <c r="F107" i="5"/>
  <c r="D107" i="5"/>
  <c r="C107" i="5"/>
  <c r="B107" i="5"/>
  <c r="C63" i="2" l="1"/>
  <c r="H69" i="2"/>
  <c r="M66" i="2"/>
  <c r="E66" i="2"/>
  <c r="B63" i="2"/>
  <c r="P55" i="2"/>
  <c r="M69" i="2"/>
  <c r="E69" i="2"/>
  <c r="B66" i="2"/>
  <c r="C66" i="2"/>
  <c r="C62" i="2"/>
  <c r="M70" i="2"/>
  <c r="E70" i="2"/>
  <c r="D69" i="2"/>
  <c r="D70" i="2"/>
  <c r="C69" i="2"/>
  <c r="O56" i="2"/>
  <c r="J56" i="2" s="1"/>
  <c r="C133" i="5"/>
  <c r="B134" i="5" s="1"/>
  <c r="G55" i="2" s="1"/>
  <c r="C68" i="8"/>
  <c r="C69" i="8" s="1"/>
  <c r="C137" i="5"/>
  <c r="E64" i="8"/>
  <c r="C138" i="5" s="1"/>
  <c r="B138" i="5" s="1"/>
  <c r="I55" i="2" s="1"/>
  <c r="D64" i="8"/>
  <c r="B109" i="5"/>
  <c r="B110" i="5" s="1"/>
  <c r="P66" i="2" l="1"/>
  <c r="P70" i="2"/>
  <c r="P63" i="2"/>
  <c r="P69" i="2"/>
  <c r="I63" i="2"/>
  <c r="I66" i="2"/>
  <c r="I70" i="2"/>
  <c r="I69" i="2"/>
  <c r="G66" i="2"/>
  <c r="G69" i="2"/>
  <c r="G63" i="2"/>
  <c r="G70" i="2"/>
  <c r="Q66" i="2"/>
  <c r="Q70" i="2"/>
  <c r="Q69" i="2"/>
  <c r="I72" i="5"/>
  <c r="H72" i="5"/>
  <c r="G72" i="5"/>
  <c r="G73" i="5" s="1"/>
  <c r="F72" i="5"/>
  <c r="F73" i="5" s="1"/>
  <c r="E72" i="5"/>
  <c r="D72" i="5"/>
  <c r="C72" i="5"/>
  <c r="B72" i="5"/>
  <c r="B73" i="5" s="1"/>
  <c r="D73" i="5" l="1"/>
  <c r="Q2" i="4" l="1"/>
  <c r="J3" i="4" s="1"/>
  <c r="J4" i="4" s="1"/>
  <c r="J5" i="4" s="1"/>
  <c r="J7" i="4" s="1"/>
  <c r="Q48" i="2"/>
  <c r="D29" i="2"/>
  <c r="D46" i="2" s="1"/>
  <c r="D72" i="2" s="1"/>
  <c r="I29" i="2"/>
  <c r="I46" i="2" s="1"/>
  <c r="I72" i="2" s="1"/>
  <c r="Q13" i="2"/>
  <c r="E29" i="2" s="1"/>
  <c r="E46" i="2" s="1"/>
  <c r="E72" i="2" s="1"/>
  <c r="Q14" i="2"/>
  <c r="F30" i="2" s="1"/>
  <c r="F47" i="2" s="1"/>
  <c r="F73" i="2" s="1"/>
  <c r="Q4" i="2"/>
  <c r="E20" i="2" s="1"/>
  <c r="Q3" i="2"/>
  <c r="L19" i="2" s="1"/>
  <c r="L36" i="2" s="1"/>
  <c r="L62" i="2" s="1"/>
  <c r="U35" i="2"/>
  <c r="T43" i="2"/>
  <c r="U41" i="2" s="1"/>
  <c r="V41" i="2" s="1"/>
  <c r="Q5" i="2"/>
  <c r="F21" i="2" s="1"/>
  <c r="F38" i="2" s="1"/>
  <c r="F64" i="2" s="1"/>
  <c r="Q6" i="2"/>
  <c r="G22" i="2" s="1"/>
  <c r="G39" i="2" s="1"/>
  <c r="G65" i="2" s="1"/>
  <c r="Q7" i="2"/>
  <c r="H23" i="2" s="1"/>
  <c r="Q8" i="2"/>
  <c r="I24" i="2" s="1"/>
  <c r="I41" i="2" s="1"/>
  <c r="I67" i="2" s="1"/>
  <c r="Q9" i="2"/>
  <c r="B25" i="2" s="1"/>
  <c r="B42" i="2" s="1"/>
  <c r="B68" i="2" s="1"/>
  <c r="Q10" i="2"/>
  <c r="C26" i="2" s="1"/>
  <c r="Q11" i="2"/>
  <c r="D27" i="2" s="1"/>
  <c r="Q12" i="2"/>
  <c r="E28" i="2" s="1"/>
  <c r="E45" i="2" s="1"/>
  <c r="E71" i="2" s="1"/>
  <c r="L29" i="2" l="1"/>
  <c r="L46" i="2" s="1"/>
  <c r="L72" i="2" s="1"/>
  <c r="E30" i="2"/>
  <c r="E47" i="2" s="1"/>
  <c r="E73" i="2" s="1"/>
  <c r="M30" i="2"/>
  <c r="M47" i="2" s="1"/>
  <c r="M73" i="2" s="1"/>
  <c r="L30" i="2"/>
  <c r="L47" i="2" s="1"/>
  <c r="L73" i="2" s="1"/>
  <c r="D30" i="2"/>
  <c r="D47" i="2" s="1"/>
  <c r="D73" i="2" s="1"/>
  <c r="K29" i="2"/>
  <c r="K46" i="2" s="1"/>
  <c r="K72" i="2" s="1"/>
  <c r="C29" i="2"/>
  <c r="C46" i="2" s="1"/>
  <c r="C72" i="2" s="1"/>
  <c r="K30" i="2"/>
  <c r="K47" i="2" s="1"/>
  <c r="K73" i="2" s="1"/>
  <c r="C30" i="2"/>
  <c r="C47" i="2" s="1"/>
  <c r="C73" i="2" s="1"/>
  <c r="J29" i="2"/>
  <c r="J46" i="2" s="1"/>
  <c r="J72" i="2" s="1"/>
  <c r="B29" i="2"/>
  <c r="J30" i="2"/>
  <c r="J47" i="2" s="1"/>
  <c r="J73" i="2" s="1"/>
  <c r="B30" i="2"/>
  <c r="P30" i="2"/>
  <c r="P47" i="2" s="1"/>
  <c r="P73" i="2" s="1"/>
  <c r="H30" i="2"/>
  <c r="H47" i="2" s="1"/>
  <c r="H73" i="2" s="1"/>
  <c r="O29" i="2"/>
  <c r="O46" i="2" s="1"/>
  <c r="O72" i="2" s="1"/>
  <c r="G29" i="2"/>
  <c r="G46" i="2" s="1"/>
  <c r="G72" i="2" s="1"/>
  <c r="O30" i="2"/>
  <c r="O47" i="2" s="1"/>
  <c r="O73" i="2" s="1"/>
  <c r="G30" i="2"/>
  <c r="G47" i="2" s="1"/>
  <c r="G73" i="2" s="1"/>
  <c r="N29" i="2"/>
  <c r="N46" i="2" s="1"/>
  <c r="N72" i="2" s="1"/>
  <c r="F29" i="2"/>
  <c r="F46" i="2" s="1"/>
  <c r="F72" i="2" s="1"/>
  <c r="I30" i="2"/>
  <c r="I47" i="2" s="1"/>
  <c r="I73" i="2" s="1"/>
  <c r="P29" i="2"/>
  <c r="P46" i="2" s="1"/>
  <c r="P72" i="2" s="1"/>
  <c r="H29" i="2"/>
  <c r="H46" i="2" s="1"/>
  <c r="H72" i="2" s="1"/>
  <c r="N30" i="2"/>
  <c r="N47" i="2" s="1"/>
  <c r="N73" i="2" s="1"/>
  <c r="M29" i="2"/>
  <c r="M46" i="2" s="1"/>
  <c r="M72" i="2" s="1"/>
  <c r="Q15" i="2"/>
  <c r="C3" i="4"/>
  <c r="C4" i="4" s="1"/>
  <c r="C5" i="4" s="1"/>
  <c r="C7" i="4" s="1"/>
  <c r="O3" i="4"/>
  <c r="O4" i="4" s="1"/>
  <c r="O5" i="4" s="1"/>
  <c r="O7" i="4" s="1"/>
  <c r="B3" i="4"/>
  <c r="B4" i="4" s="1"/>
  <c r="B5" i="4" s="1"/>
  <c r="I3" i="4"/>
  <c r="I4" i="4" s="1"/>
  <c r="I5" i="4" s="1"/>
  <c r="I7" i="4" s="1"/>
  <c r="K3" i="4"/>
  <c r="K4" i="4" s="1"/>
  <c r="K5" i="4" s="1"/>
  <c r="K7" i="4" s="1"/>
  <c r="P3" i="4"/>
  <c r="P4" i="4" s="1"/>
  <c r="P5" i="4" s="1"/>
  <c r="P7" i="4" s="1"/>
  <c r="H3" i="4"/>
  <c r="H4" i="4" s="1"/>
  <c r="H5" i="4" s="1"/>
  <c r="H7" i="4" s="1"/>
  <c r="G3" i="4"/>
  <c r="G4" i="4" s="1"/>
  <c r="G5" i="4" s="1"/>
  <c r="G7" i="4" s="1"/>
  <c r="N3" i="4"/>
  <c r="N4" i="4" s="1"/>
  <c r="N5" i="4" s="1"/>
  <c r="N7" i="4" s="1"/>
  <c r="F3" i="4"/>
  <c r="F4" i="4" s="1"/>
  <c r="F5" i="4" s="1"/>
  <c r="F7" i="4" s="1"/>
  <c r="M3" i="4"/>
  <c r="M4" i="4" s="1"/>
  <c r="M5" i="4" s="1"/>
  <c r="M7" i="4" s="1"/>
  <c r="E3" i="4"/>
  <c r="E4" i="4" s="1"/>
  <c r="E5" i="4" s="1"/>
  <c r="E7" i="4" s="1"/>
  <c r="L3" i="4"/>
  <c r="L4" i="4" s="1"/>
  <c r="L5" i="4" s="1"/>
  <c r="L7" i="4" s="1"/>
  <c r="D3" i="4"/>
  <c r="D4" i="4" s="1"/>
  <c r="D5" i="4" s="1"/>
  <c r="D7" i="4" s="1"/>
  <c r="N24" i="2"/>
  <c r="N41" i="2" s="1"/>
  <c r="N67" i="2" s="1"/>
  <c r="F24" i="2"/>
  <c r="F41" i="2" s="1"/>
  <c r="F67" i="2" s="1"/>
  <c r="C24" i="2"/>
  <c r="C41" i="2" s="1"/>
  <c r="C67" i="2" s="1"/>
  <c r="N27" i="2"/>
  <c r="E21" i="2"/>
  <c r="E38" i="2" s="1"/>
  <c r="E64" i="2" s="1"/>
  <c r="L25" i="2"/>
  <c r="L42" i="2" s="1"/>
  <c r="L68" i="2" s="1"/>
  <c r="C21" i="2"/>
  <c r="C38" i="2" s="1"/>
  <c r="C64" i="2" s="1"/>
  <c r="I25" i="2"/>
  <c r="I42" i="2" s="1"/>
  <c r="I68" i="2" s="1"/>
  <c r="G25" i="2"/>
  <c r="G42" i="2" s="1"/>
  <c r="G68" i="2" s="1"/>
  <c r="P24" i="2"/>
  <c r="P41" i="2" s="1"/>
  <c r="P67" i="2" s="1"/>
  <c r="N19" i="2"/>
  <c r="N36" i="2" s="1"/>
  <c r="N62" i="2" s="1"/>
  <c r="P19" i="2"/>
  <c r="P36" i="2" s="1"/>
  <c r="P62" i="2" s="1"/>
  <c r="N22" i="2"/>
  <c r="N39" i="2" s="1"/>
  <c r="N65" i="2" s="1"/>
  <c r="K27" i="2"/>
  <c r="D25" i="2"/>
  <c r="D42" i="2" s="1"/>
  <c r="D68" i="2" s="1"/>
  <c r="L22" i="2"/>
  <c r="L39" i="2" s="1"/>
  <c r="L65" i="2" s="1"/>
  <c r="C19" i="2"/>
  <c r="H19" i="2"/>
  <c r="H36" i="2" s="1"/>
  <c r="H62" i="2" s="1"/>
  <c r="C27" i="2"/>
  <c r="K24" i="2"/>
  <c r="K41" i="2" s="1"/>
  <c r="K67" i="2" s="1"/>
  <c r="M21" i="2"/>
  <c r="M38" i="2" s="1"/>
  <c r="M64" i="2" s="1"/>
  <c r="I27" i="2"/>
  <c r="F22" i="2"/>
  <c r="F39" i="2" s="1"/>
  <c r="F65" i="2" s="1"/>
  <c r="F19" i="2"/>
  <c r="F36" i="2" s="1"/>
  <c r="F62" i="2" s="1"/>
  <c r="F27" i="2"/>
  <c r="D22" i="2"/>
  <c r="D39" i="2" s="1"/>
  <c r="D65" i="2" s="1"/>
  <c r="K19" i="2"/>
  <c r="K36" i="2" s="1"/>
  <c r="K62" i="2" s="1"/>
  <c r="O25" i="2"/>
  <c r="O42" i="2" s="1"/>
  <c r="O68" i="2" s="1"/>
  <c r="H24" i="2"/>
  <c r="H41" i="2" s="1"/>
  <c r="H67" i="2" s="1"/>
  <c r="K21" i="2"/>
  <c r="K38" i="2" s="1"/>
  <c r="K64" i="2" s="1"/>
  <c r="D28" i="2"/>
  <c r="D45" i="2" s="1"/>
  <c r="D71" i="2" s="1"/>
  <c r="J26" i="2"/>
  <c r="B26" i="2"/>
  <c r="O23" i="2"/>
  <c r="G23" i="2"/>
  <c r="L20" i="2"/>
  <c r="D20" i="2"/>
  <c r="G19" i="2"/>
  <c r="G36" i="2" s="1"/>
  <c r="G62" i="2" s="1"/>
  <c r="O19" i="2"/>
  <c r="O36" i="2" s="1"/>
  <c r="O62" i="2" s="1"/>
  <c r="K28" i="2"/>
  <c r="K45" i="2" s="1"/>
  <c r="K71" i="2" s="1"/>
  <c r="C28" i="2"/>
  <c r="C45" i="2" s="1"/>
  <c r="C71" i="2" s="1"/>
  <c r="J27" i="2"/>
  <c r="B27" i="2"/>
  <c r="I26" i="2"/>
  <c r="P25" i="2"/>
  <c r="P42" i="2" s="1"/>
  <c r="P68" i="2" s="1"/>
  <c r="H25" i="2"/>
  <c r="H42" i="2" s="1"/>
  <c r="H68" i="2" s="1"/>
  <c r="O24" i="2"/>
  <c r="O41" i="2" s="1"/>
  <c r="O67" i="2" s="1"/>
  <c r="G24" i="2"/>
  <c r="G41" i="2" s="1"/>
  <c r="G67" i="2" s="1"/>
  <c r="N23" i="2"/>
  <c r="F23" i="2"/>
  <c r="M22" i="2"/>
  <c r="M39" i="2" s="1"/>
  <c r="M65" i="2" s="1"/>
  <c r="E22" i="2"/>
  <c r="E39" i="2" s="1"/>
  <c r="E65" i="2" s="1"/>
  <c r="L21" i="2"/>
  <c r="L38" i="2" s="1"/>
  <c r="L64" i="2" s="1"/>
  <c r="D21" i="2"/>
  <c r="D38" i="2" s="1"/>
  <c r="D64" i="2" s="1"/>
  <c r="K20" i="2"/>
  <c r="C20" i="2"/>
  <c r="J28" i="2"/>
  <c r="J45" i="2" s="1"/>
  <c r="J71" i="2" s="1"/>
  <c r="P26" i="2"/>
  <c r="B20" i="2"/>
  <c r="I19" i="2"/>
  <c r="I36" i="2" s="1"/>
  <c r="I62" i="2" s="1"/>
  <c r="I28" i="2"/>
  <c r="I45" i="2" s="1"/>
  <c r="I71" i="2" s="1"/>
  <c r="P27" i="2"/>
  <c r="H27" i="2"/>
  <c r="O26" i="2"/>
  <c r="G26" i="2"/>
  <c r="N25" i="2"/>
  <c r="N42" i="2" s="1"/>
  <c r="N68" i="2" s="1"/>
  <c r="F25" i="2"/>
  <c r="F42" i="2" s="1"/>
  <c r="F68" i="2" s="1"/>
  <c r="M24" i="2"/>
  <c r="M41" i="2" s="1"/>
  <c r="M67" i="2" s="1"/>
  <c r="E24" i="2"/>
  <c r="E41" i="2" s="1"/>
  <c r="E67" i="2" s="1"/>
  <c r="L23" i="2"/>
  <c r="D23" i="2"/>
  <c r="K22" i="2"/>
  <c r="K39" i="2" s="1"/>
  <c r="K65" i="2" s="1"/>
  <c r="C22" i="2"/>
  <c r="C39" i="2" s="1"/>
  <c r="C65" i="2" s="1"/>
  <c r="J21" i="2"/>
  <c r="J38" i="2" s="1"/>
  <c r="J64" i="2" s="1"/>
  <c r="B21" i="2"/>
  <c r="B38" i="2" s="1"/>
  <c r="B64" i="2" s="1"/>
  <c r="I20" i="2"/>
  <c r="L28" i="2"/>
  <c r="L45" i="2" s="1"/>
  <c r="L71" i="2" s="1"/>
  <c r="H26" i="2"/>
  <c r="M23" i="2"/>
  <c r="E23" i="2"/>
  <c r="J20" i="2"/>
  <c r="B19" i="2"/>
  <c r="B36" i="2" s="1"/>
  <c r="J19" i="2"/>
  <c r="J36" i="2" s="1"/>
  <c r="J62" i="2" s="1"/>
  <c r="P28" i="2"/>
  <c r="P45" i="2" s="1"/>
  <c r="P71" i="2" s="1"/>
  <c r="H28" i="2"/>
  <c r="H45" i="2" s="1"/>
  <c r="H71" i="2" s="1"/>
  <c r="O27" i="2"/>
  <c r="G27" i="2"/>
  <c r="N26" i="2"/>
  <c r="F26" i="2"/>
  <c r="M25" i="2"/>
  <c r="M42" i="2" s="1"/>
  <c r="M68" i="2" s="1"/>
  <c r="E25" i="2"/>
  <c r="E42" i="2" s="1"/>
  <c r="E68" i="2" s="1"/>
  <c r="L24" i="2"/>
  <c r="L41" i="2" s="1"/>
  <c r="L67" i="2" s="1"/>
  <c r="D24" i="2"/>
  <c r="D41" i="2" s="1"/>
  <c r="D67" i="2" s="1"/>
  <c r="K23" i="2"/>
  <c r="C23" i="2"/>
  <c r="J22" i="2"/>
  <c r="J39" i="2" s="1"/>
  <c r="J65" i="2" s="1"/>
  <c r="B22" i="2"/>
  <c r="B39" i="2" s="1"/>
  <c r="B65" i="2" s="1"/>
  <c r="I21" i="2"/>
  <c r="I38" i="2" s="1"/>
  <c r="I64" i="2" s="1"/>
  <c r="P20" i="2"/>
  <c r="H20" i="2"/>
  <c r="U40" i="2"/>
  <c r="V40" i="2" s="1"/>
  <c r="J23" i="2"/>
  <c r="B23" i="2"/>
  <c r="I22" i="2"/>
  <c r="I39" i="2" s="1"/>
  <c r="I65" i="2" s="1"/>
  <c r="P21" i="2"/>
  <c r="P38" i="2" s="1"/>
  <c r="P64" i="2" s="1"/>
  <c r="H21" i="2"/>
  <c r="H38" i="2" s="1"/>
  <c r="H64" i="2" s="1"/>
  <c r="O20" i="2"/>
  <c r="G20" i="2"/>
  <c r="U42" i="2"/>
  <c r="V42" i="2" s="1"/>
  <c r="D19" i="2"/>
  <c r="D36" i="2" s="1"/>
  <c r="D62" i="2" s="1"/>
  <c r="N28" i="2"/>
  <c r="N45" i="2" s="1"/>
  <c r="N71" i="2" s="1"/>
  <c r="F28" i="2"/>
  <c r="F45" i="2" s="1"/>
  <c r="F71" i="2" s="1"/>
  <c r="M27" i="2"/>
  <c r="E27" i="2"/>
  <c r="L26" i="2"/>
  <c r="D26" i="2"/>
  <c r="K25" i="2"/>
  <c r="C25" i="2"/>
  <c r="C42" i="2" s="1"/>
  <c r="C68" i="2" s="1"/>
  <c r="J24" i="2"/>
  <c r="J41" i="2" s="1"/>
  <c r="J67" i="2" s="1"/>
  <c r="B24" i="2"/>
  <c r="B41" i="2" s="1"/>
  <c r="B67" i="2" s="1"/>
  <c r="I23" i="2"/>
  <c r="P22" i="2"/>
  <c r="P39" i="2" s="1"/>
  <c r="P65" i="2" s="1"/>
  <c r="H22" i="2"/>
  <c r="H39" i="2" s="1"/>
  <c r="H65" i="2" s="1"/>
  <c r="O21" i="2"/>
  <c r="O38" i="2" s="1"/>
  <c r="O64" i="2" s="1"/>
  <c r="G21" i="2"/>
  <c r="G38" i="2" s="1"/>
  <c r="N20" i="2"/>
  <c r="F20" i="2"/>
  <c r="B28" i="2"/>
  <c r="B45" i="2" s="1"/>
  <c r="B71" i="2" s="1"/>
  <c r="O28" i="2"/>
  <c r="O45" i="2" s="1"/>
  <c r="O71" i="2" s="1"/>
  <c r="G28" i="2"/>
  <c r="G45" i="2" s="1"/>
  <c r="G71" i="2" s="1"/>
  <c r="M26" i="2"/>
  <c r="E26" i="2"/>
  <c r="E19" i="2"/>
  <c r="E36" i="2" s="1"/>
  <c r="E62" i="2" s="1"/>
  <c r="M19" i="2"/>
  <c r="M36" i="2" s="1"/>
  <c r="M62" i="2" s="1"/>
  <c r="M28" i="2"/>
  <c r="M45" i="2" s="1"/>
  <c r="M71" i="2" s="1"/>
  <c r="L27" i="2"/>
  <c r="K26" i="2"/>
  <c r="J25" i="2"/>
  <c r="J42" i="2" s="1"/>
  <c r="J68" i="2" s="1"/>
  <c r="P23" i="2"/>
  <c r="O22" i="2"/>
  <c r="O39" i="2" s="1"/>
  <c r="O65" i="2" s="1"/>
  <c r="N21" i="2"/>
  <c r="N38" i="2" s="1"/>
  <c r="N64" i="2" s="1"/>
  <c r="M20" i="2"/>
  <c r="B7" i="4" l="1"/>
  <c r="Q7" i="4" s="1"/>
  <c r="Q5" i="4"/>
  <c r="G64" i="2"/>
  <c r="Q64" i="2" s="1"/>
  <c r="Q65" i="2"/>
  <c r="Q62" i="2"/>
  <c r="Q67" i="2"/>
  <c r="Q71" i="2"/>
  <c r="Q30" i="2"/>
  <c r="B47" i="2"/>
  <c r="B46" i="2"/>
  <c r="Q29" i="2"/>
  <c r="Q3" i="4"/>
  <c r="Q27" i="2"/>
  <c r="Q25" i="2"/>
  <c r="K42" i="2"/>
  <c r="Q23" i="2"/>
  <c r="Q24" i="2"/>
  <c r="U43" i="2"/>
  <c r="Q28" i="2"/>
  <c r="Q21" i="2"/>
  <c r="Q20" i="2"/>
  <c r="Q26" i="2"/>
  <c r="Q19" i="2"/>
  <c r="Q22" i="2"/>
  <c r="B73" i="2" l="1"/>
  <c r="Q73" i="2" s="1"/>
  <c r="K68" i="2"/>
  <c r="Q68" i="2" s="1"/>
  <c r="Q74" i="2" s="1"/>
  <c r="Q72" i="2"/>
  <c r="B72" i="2"/>
  <c r="Q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C3" authorId="0" shapeId="0" xr:uid="{FB6D97BC-C2C5-4EE3-BCD1-7FE2227E6416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İnşaat sektörü sanayiden ayrıştırılmıştır. 
</t>
        </r>
        <r>
          <rPr>
            <b/>
            <sz val="9"/>
            <color indexed="81"/>
            <rFont val="Tahoma"/>
            <family val="2"/>
            <charset val="162"/>
          </rPr>
          <t>Toplam Sanayi:</t>
        </r>
        <r>
          <rPr>
            <sz val="9"/>
            <color indexed="81"/>
            <rFont val="Tahoma"/>
            <family val="2"/>
            <charset val="162"/>
          </rPr>
          <t xml:space="preserve"> 614.261</t>
        </r>
      </text>
    </comment>
    <comment ref="Q9" authorId="0" shapeId="0" xr:uid="{01501B0C-87F0-445A-B8EC-840FFFF839FA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Buradaki veriler!!!!</t>
        </r>
      </text>
    </comment>
    <comment ref="Q36" authorId="0" shapeId="0" xr:uid="{6F02F401-C7C4-4DC5-87A3-E105E3E48E68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2012 Enerji Denge Tablosu Sanayi Tüketimi - Petrol Ürünleri hücresindeki değer</t>
        </r>
        <r>
          <rPr>
            <sz val="9"/>
            <color indexed="81"/>
            <rFont val="Tahoma"/>
            <family val="2"/>
            <charset val="162"/>
          </rPr>
          <t>.</t>
        </r>
      </text>
    </comment>
    <comment ref="Q40" authorId="0" shapeId="0" xr:uid="{684B7617-77BD-4A0F-926A-3323C6FAC68C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2012 Enerji Denge Tablosu, İç tüketim ve Kayıp - Petrol Ürünleri hücresindeki değer. Enerji SHM'de RAFİNERİ - RAFİNERİ hücresi için.</t>
        </r>
      </text>
    </comment>
    <comment ref="V43" authorId="0" shapeId="0" xr:uid="{989FFC64-DBBF-4269-B03C-75751CF10AE3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2012 Enerji Denge Tablosu, Diğer Sektörler - Petrol Ürünleri hücresindeki değer. Bu değer, 2015 yılı denge tablosundan elde edilen oranlar doğrultusunda 2012 yılı konut, ticaret ve hizmet, tarım ve hayvancılık petrol ürünleri tüketimlerini bulmak için dağıtılmıştır. </t>
        </r>
      </text>
    </comment>
    <comment ref="A53" authorId="0" shapeId="0" xr:uid="{FC90EACB-329D-4A68-B6A1-01E187F69BF6}">
      <text>
        <r>
          <rPr>
            <b/>
            <sz val="9"/>
            <color indexed="81"/>
            <rFont val="Tahoma"/>
            <family val="2"/>
            <charset val="162"/>
          </rPr>
          <t xml:space="preserve">ER:
İlgili sayfada ilgili hücreye referans gösterilmiştir.
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Yurtiçi Fiyatlarda;</t>
        </r>
        <r>
          <rPr>
            <sz val="9"/>
            <color indexed="81"/>
            <rFont val="Tahoma"/>
            <family val="2"/>
            <charset val="162"/>
          </rPr>
          <t xml:space="preserve"> Rafinerii Gazı, Ara Ürünler, Baz Yağlar, Beyaz İspirto ve Diğer ürünlere ait fiyatlar diğerlerinin ortalaması olarak dikkate alınmıuştır. Denizcilik Yakıtının fiyatı Motorinle aynı olarak dikkate alınmıştır. 
</t>
        </r>
        <r>
          <rPr>
            <b/>
            <sz val="9"/>
            <color indexed="81"/>
            <rFont val="Tahoma"/>
            <family val="2"/>
            <charset val="162"/>
          </rPr>
          <t>Dünya Fiyatlarında;</t>
        </r>
        <r>
          <rPr>
            <sz val="9"/>
            <color indexed="81"/>
            <rFont val="Tahoma"/>
            <family val="2"/>
            <charset val="162"/>
          </rPr>
          <t xml:space="preserve"> Ara Ürünler diğerlerinin ortalaması olarak dikkate alınmıştır. Deniz motorini ve denizcilik yakıtı motorinle aynı olduğu varsayılmıştır.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Q4" authorId="0" shapeId="0" xr:uid="{D7CA3F06-B00B-45A9-AE61-8E1EBE1D2DD0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2012 Enerji Denge Tablosunda İthalat- Petrol Ürünleri hücresindeki değer.
</t>
        </r>
      </text>
    </comment>
    <comment ref="Q8" authorId="0" shapeId="0" xr:uid="{7AB41BDF-54C9-448A-BF01-ECA013042E06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Enerji SHM'de RAFİNERİ - İTHALAT hücresi için. İTHALAT - SANAYİ hücresinden ayrıştırılacak.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A1" authorId="0" shapeId="0" xr:uid="{AB41768A-1B7D-4A8F-B5B6-CD3FDE3E24C5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 xml:space="preserve">Kaynak: </t>
        </r>
        <r>
          <rPr>
            <sz val="11"/>
            <color indexed="81"/>
            <rFont val="Tahoma"/>
            <family val="2"/>
            <charset val="162"/>
          </rPr>
          <t xml:space="preserve">https://www.aytemiz.com.tr/akaryakit-fiyatlari/arsiv-fiyat-listesi
İstanbul Adalar fiyatları dikkate alınmıştır. 
Tarih verileri sabit frekanslı olmadığı için sayısal olarak verilmiştir. 2012 yılına ait sabit olmayan frekanslarda 70 adet gözlem değeri bulunmaktadır. 
</t>
        </r>
        <r>
          <rPr>
            <b/>
            <sz val="11"/>
            <color indexed="81"/>
            <rFont val="Tahoma"/>
            <family val="2"/>
            <charset val="162"/>
          </rPr>
          <t xml:space="preserve">Fiyatlar Nihai tüketici için tüm vergi ve gelir payları dahil olan fiyatlardır. </t>
        </r>
      </text>
    </comment>
    <comment ref="B73" authorId="0" shapeId="0" xr:uid="{925D01F9-BE44-45A9-99EC-0336C99FE049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Benzin fiyatı</t>
        </r>
      </text>
    </comment>
    <comment ref="D73" authorId="0" shapeId="0" xr:uid="{D9F5C2DB-B585-49CE-812C-4EEB19E65481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Motorin Fiyatı</t>
        </r>
      </text>
    </comment>
    <comment ref="F73" authorId="0" shapeId="0" xr:uid="{6B1A248B-835B-4385-8E70-5E37F605D7EC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Gazyağı Fiyatı</t>
        </r>
      </text>
    </comment>
    <comment ref="G73" authorId="0" shapeId="0" xr:uid="{DABB8BC6-87FB-4C08-A9BB-61ADB8BBC8BE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Fuel Oil Fiyatı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82" authorId="0" shapeId="0" xr:uid="{D0F0C083-E596-448D-A482-2823F8C4E11D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Kaynak: https://www.tupras.com.tr/bitum-fiyatlari-kronolojik</t>
        </r>
      </text>
    </comment>
    <comment ref="A115" authorId="0" shapeId="0" xr:uid="{1CE4041A-4606-4B99-BDDE-6E233532B3E0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1"/>
            <color indexed="81"/>
            <rFont val="Tahoma"/>
            <family val="2"/>
            <charset val="162"/>
          </rPr>
          <t>Kaynak: https://www.aytemiz.com.tr/akaryakit-fiyatlari/arsiv-fiyat-listesi</t>
        </r>
      </text>
    </comment>
    <comment ref="B134" authorId="0" shapeId="0" xr:uid="{2227558C-1D15-4D3E-B686-489AC7A5CCAF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10"/>
            <color indexed="81"/>
            <rFont val="Tahoma"/>
            <family val="2"/>
            <charset val="162"/>
          </rPr>
          <t xml:space="preserve">Motorin yurtiçi ve ithalat fiyatları kapsamında Kerosen dünya fiyatı dikkate alınarak yaklaşım yapılmıştır. </t>
        </r>
      </text>
    </comment>
    <comment ref="B138" authorId="0" shapeId="0" xr:uid="{2A98254B-C199-48A8-954D-90903B017875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Motorin yurtiçi ve ithalat fiyatları kapsamında Nafta dünya fiyatı dikkate alınarak yaklaşım yapılmıştır.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A1" authorId="0" shapeId="0" xr:uid="{1E4A74BD-5C9D-45E1-85F7-553CD7A4C8B4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Kaynak: </t>
        </r>
        <r>
          <rPr>
            <sz val="9"/>
            <color indexed="81"/>
            <rFont val="Tahoma"/>
            <family val="2"/>
            <charset val="162"/>
          </rPr>
          <t>Petrol Piyasası Sektör Raporu (2012) Sayfa: 139</t>
        </r>
      </text>
    </comment>
    <comment ref="A17" authorId="0" shapeId="0" xr:uid="{A9B3EE7A-23E4-4AFE-A1F1-C5D22CFABC25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Petrol Piyasası Sektör Raporu (2012) Sayfa: 130
</t>
        </r>
      </text>
    </comment>
    <comment ref="A34" authorId="0" shapeId="0" xr:uid="{DF29726C-4A7C-42E7-88B4-82D28BFCF6FA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Petrol Piyasası Sektör Raporu (2012) Sayfa: 148</t>
        </r>
      </text>
    </comment>
    <comment ref="A50" authorId="0" shapeId="0" xr:uid="{E4C292CA-D421-49F1-966A-A656D21DDD4A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https://tradingeconomics.com/commodity/naphtha</t>
        </r>
      </text>
    </comment>
    <comment ref="C69" authorId="0" shapeId="0" xr:uid="{F4155280-03A1-4700-86BB-B839E1485DCA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Motorin fiyatının yurtiçi ve ithal fiyatlarına göre LPG yurtiçi fiyatı baz alınarak yaklaşım yapılmıştır. </t>
        </r>
      </text>
    </comment>
    <comment ref="B74" authorId="0" shapeId="0" xr:uid="{516CF637-77A2-4BE0-9D28-C4A2CCB62E66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https://www.eia.gov/dnav/pet/hist/LeafHandler.ashx?n=PET&amp;s=EER_EPJK_PF4_RGC_DPG&amp;f=A
</t>
        </r>
      </text>
    </comment>
    <comment ref="B75" authorId="0" shapeId="0" xr:uid="{CAD04F18-2D73-4803-BF62-E1951F5B3C2C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https://www.eia.gov/energyexplained/units-and-calculators/energy-conversion-calculators.php</t>
        </r>
      </text>
    </comment>
    <comment ref="B76" authorId="0" shapeId="0" xr:uid="{A9E1D112-52F9-4698-BA5E-7504087F8D47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Kaynak: </t>
        </r>
        <r>
          <rPr>
            <sz val="9"/>
            <color indexed="81"/>
            <rFont val="Tahoma"/>
            <family val="2"/>
            <charset val="162"/>
          </rPr>
          <t>TCMB Elektronik veri dağıtım sistemi</t>
        </r>
      </text>
    </comment>
  </commentList>
</comments>
</file>

<file path=xl/sharedStrings.xml><?xml version="1.0" encoding="utf-8"?>
<sst xmlns="http://schemas.openxmlformats.org/spreadsheetml/2006/main" count="354" uniqueCount="128">
  <si>
    <t>Fuel Oil</t>
  </si>
  <si>
    <t>Motorin</t>
  </si>
  <si>
    <t>Benzin</t>
  </si>
  <si>
    <t>LPG</t>
  </si>
  <si>
    <t>Rafineri Gazı</t>
  </si>
  <si>
    <t>Havacılık Yakıtı</t>
  </si>
  <si>
    <t>Gaz Yağı</t>
  </si>
  <si>
    <t>Nafta</t>
  </si>
  <si>
    <t>Ara Ürünler</t>
  </si>
  <si>
    <t>Baz Yağlar</t>
  </si>
  <si>
    <t>Beyaz İspirto</t>
  </si>
  <si>
    <t>Bitümen</t>
  </si>
  <si>
    <t>Diğer</t>
  </si>
  <si>
    <t>Deniz Motorini</t>
  </si>
  <si>
    <t>Denizcilik Yakıtı</t>
  </si>
  <si>
    <t>TOPLAM</t>
  </si>
  <si>
    <t>Oran</t>
  </si>
  <si>
    <t>Gazyağı</t>
  </si>
  <si>
    <t>SANAYİ</t>
  </si>
  <si>
    <t>İNŞAAT</t>
  </si>
  <si>
    <t>ULAŞTIRMA</t>
  </si>
  <si>
    <t>KONUT</t>
  </si>
  <si>
    <t>TİCARET VE HİZMET</t>
  </si>
  <si>
    <t>TARIM VE HAYVANCILIK</t>
  </si>
  <si>
    <t>ENERJİ DIŞI KULLANIM</t>
  </si>
  <si>
    <t>Elektrik Üretimi</t>
  </si>
  <si>
    <t>Isı üretimi</t>
  </si>
  <si>
    <t>İnşaat</t>
  </si>
  <si>
    <t>2012 Dağılım</t>
  </si>
  <si>
    <t>RAFİNERİ</t>
  </si>
  <si>
    <t>İHRACAT</t>
  </si>
  <si>
    <t>İHRAKİYE</t>
  </si>
  <si>
    <t>Fiyat (TL/Litre)</t>
  </si>
  <si>
    <t>Kerosen (havacılık Yakıtı)</t>
  </si>
  <si>
    <t>2012 Fiyat ($/Galon)</t>
  </si>
  <si>
    <t>Galon / Litre</t>
  </si>
  <si>
    <t>2012 Fiyat ($/litre)</t>
  </si>
  <si>
    <t>2012 Fiyat (TL/litre)</t>
  </si>
  <si>
    <t>2012 $/TL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</si>
  <si>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</si>
  <si>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</si>
  <si>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</si>
  <si>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</si>
  <si>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</si>
  <si>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</si>
  <si>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</si>
  <si>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</si>
  <si>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</si>
  <si>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</si>
  <si>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</si>
  <si>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</si>
  <si>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Ortalama</t>
  </si>
  <si>
    <t>Nafta (TL / Ton)</t>
  </si>
  <si>
    <t>Nafta (TL / LT</t>
  </si>
  <si>
    <t>Tarih</t>
  </si>
  <si>
    <t>Yurtiçi</t>
  </si>
  <si>
    <t>İthalat</t>
  </si>
  <si>
    <t>ÜRÜN TANIMI</t>
  </si>
  <si>
    <t>BİTÜM 50/70</t>
  </si>
  <si>
    <t>Kerosen</t>
  </si>
  <si>
    <t>TARIM</t>
  </si>
  <si>
    <t>TİCARET VE 
HİZMET</t>
  </si>
  <si>
    <t>ULAŞIM</t>
  </si>
  <si>
    <t>BOTAŞ</t>
  </si>
  <si>
    <t>RAFİNERİLER</t>
  </si>
  <si>
    <t>EMEK</t>
  </si>
  <si>
    <t>SERMAYE</t>
  </si>
  <si>
    <t>YURTİÇİ DOĞALGAZ</t>
  </si>
  <si>
    <t>İTHAL DOĞALGAZ</t>
  </si>
  <si>
    <t>YURTİÇİ HAMPETROL</t>
  </si>
  <si>
    <t>İTHAL HAMPETROL</t>
  </si>
  <si>
    <t>ÜRÜN ÜZERİNDEKİ 
VERGİ</t>
  </si>
  <si>
    <t>HANEHALKI</t>
  </si>
  <si>
    <t>DEVLET</t>
  </si>
  <si>
    <t>TPOA</t>
  </si>
  <si>
    <t>YATIRIM</t>
  </si>
  <si>
    <t>DIŞ DÜNYA 
(İHRACAT)</t>
  </si>
  <si>
    <t>2012 (TL)</t>
  </si>
  <si>
    <t>(Bin TL)</t>
  </si>
  <si>
    <t>2015 ENERJİ DENGE TABLOSU PETROL ÜRÜNLERİ KULLANIMI (BİN TON)</t>
  </si>
  <si>
    <t>2015 ENERJİ DENGE TABLOSU PETROL ÜRÜNLERİ KULLANIMI ORANLARI</t>
  </si>
  <si>
    <t>2012 ENERJİ DENGE TABLOSU PETROL ÜRÜNLERİ KULLANIMI (BİN TON) - 2015 YILI ORANLARINA GÖRE</t>
  </si>
  <si>
    <t>2015 yılı İnşaatın Sanayi içindeki Oranı</t>
  </si>
  <si>
    <t>K. Benzin 95 Oktan</t>
  </si>
  <si>
    <t>K. Benzin Premium</t>
  </si>
  <si>
    <t>Motorin Optimum</t>
  </si>
  <si>
    <t>Yüksek Kükürtlü Fuel Oil</t>
  </si>
  <si>
    <t>Kalorifer Yakıtı</t>
  </si>
  <si>
    <t>KDV (TL/TON)</t>
  </si>
  <si>
    <t>YÜRÜRLÜK TARİHİ</t>
  </si>
  <si>
    <t>RAFİNERİ SATIŞ FİYATI (TL/TON)</t>
  </si>
  <si>
    <t>KDV DAHİL RAFİNERİ SATIŞ FİYATI (TL/TON)</t>
  </si>
  <si>
    <t>İZMİT RAFİNERİSİ</t>
  </si>
  <si>
    <t>İZMİR RAFİNERİSİ</t>
  </si>
  <si>
    <t>KIRIKKALE RAFİNERİSİ</t>
  </si>
  <si>
    <t>BATMAN RAFİNERİSİ</t>
  </si>
  <si>
    <t>ORTALAMA</t>
  </si>
  <si>
    <t>NİHAİ ORTALAMA</t>
  </si>
  <si>
    <t>BİTÜMEN FİYATLARI</t>
  </si>
  <si>
    <t>LPG (TL / Lİtre)</t>
  </si>
  <si>
    <t>(TL / Ton)</t>
  </si>
  <si>
    <t>(TL / Litre)</t>
  </si>
  <si>
    <t>Rafineri Vergisiz</t>
  </si>
  <si>
    <t>ÖTV</t>
  </si>
  <si>
    <t>Gelir Payı</t>
  </si>
  <si>
    <t>Akdeniz CIF Fiyatı</t>
  </si>
  <si>
    <t>Rafineri Payı</t>
  </si>
  <si>
    <t>Dağıtıcı Payı</t>
  </si>
  <si>
    <t>Bayi Payı</t>
  </si>
  <si>
    <t>Toplam KDV</t>
  </si>
  <si>
    <t>Bayi Satış Fiyatı</t>
  </si>
  <si>
    <t>2012 Yılı Motorin Aylık Ortalama Fiyat Oluşumu (₺/l)</t>
  </si>
  <si>
    <t>2012 Yılı Kalorifer Yakıtı (%0.1&lt; kükürt oranı &lt;%1 ) Aylık Ortalama Fiyat Oluşumu (₺/l)
(Fuel Oil)</t>
  </si>
  <si>
    <t>Yurtiçi Fiyatlar</t>
  </si>
  <si>
    <t>Dünya Fiyatları</t>
  </si>
  <si>
    <t>2012 YILI YURTİÇİ VE DÜNYA FİYATLARI</t>
  </si>
  <si>
    <t>Diğer Ürünler</t>
  </si>
  <si>
    <t>Kurşunsuz Benzin 95 Oktan Aylık Ortalama Fiyat Oluşumu (₺/l)</t>
  </si>
  <si>
    <t>ÜRETİM  
NET VERGİ</t>
  </si>
  <si>
    <t>GELİR VE KUR. VERGİSİ</t>
  </si>
  <si>
    <t>ENERJİ SHM DAĞILIM</t>
  </si>
  <si>
    <t>NAFTA 2012 Fiyat Oluşumu</t>
  </si>
  <si>
    <t xml:space="preserve"> (USD / TL) (2012)</t>
  </si>
  <si>
    <t>Nafta (USDT / Ton) (2012)</t>
  </si>
  <si>
    <t>2015 Enerji Denge Tablosu İthalat (Bin Ton)</t>
  </si>
  <si>
    <t>2015 Enerji Denge Tablosu İthalat Oran</t>
  </si>
  <si>
    <t>2012 Enerji Denge Tablosu İthalat (Bin Ton)</t>
  </si>
  <si>
    <t>2012 Enerji Denge Tablosu İthalat (Litre)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</si>
</sst>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₺_-;\-* #,##0.00\ _₺_-;_-* &quot;-&quot;??\ _₺_-;_-@_-"/>
    <numFmt numFmtId="167" formatCode="0.0000"/>
    <numFmt numFmtId="168" formatCode="_-* #,##0.000000\ _₺_-;\-* #,##0.000000\ _₺_-;_-* &quot;-&quot;??\ _₺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20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10"/>
      <color indexed="81"/>
      <name val="Tahoma"/>
      <family val="2"/>
      <charset val="162"/>
    </font>
    <font>
      <b/>
      <sz val="11"/>
      <color indexed="81"/>
      <name val="Tahoma"/>
      <family val="2"/>
      <charset val="162"/>
    </font>
    <font>
      <b/>
      <sz val="14"/>
      <color rgb="FFFF0000"/>
      <name val="Calibri"/>
      <family val="2"/>
      <charset val="162"/>
      <scheme val="minor"/>
    </font>
    <font>
      <sz val="11"/>
      <color indexed="81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7" tint="-0.249977111117893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43" fontId="0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/>
    <xf numFmtId="0" fontId="2" fillId="0" borderId="0" xfId="0" applyFont="1" applyAlignment="1">
      <alignment horizontal="right"/>
    </xf>
    <xf numFmtId="43" fontId="2" fillId="0" borderId="0" xfId="0" applyNumberFormat="1" applyFont="1"/>
    <xf numFmtId="43" fontId="2" fillId="2" borderId="2" xfId="0" applyNumberFormat="1" applyFont="1" applyFill="1" applyBorder="1"/>
    <xf numFmtId="0" fontId="2" fillId="0" borderId="2" xfId="0" applyFont="1" applyBorder="1"/>
    <xf numFmtId="164" fontId="2" fillId="0" borderId="2" xfId="1" applyNumberFormat="1" applyFont="1" applyBorder="1"/>
    <xf numFmtId="166" fontId="0" fillId="0" borderId="0" xfId="0" applyNumberFormat="1"/>
    <xf numFmtId="0" fontId="2" fillId="2" borderId="2" xfId="0" applyFont="1" applyFill="1" applyBorder="1" applyAlignment="1">
      <alignment horizontal="center"/>
    </xf>
    <xf numFmtId="43" fontId="0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43" fontId="6" fillId="2" borderId="2" xfId="1" applyFont="1" applyFill="1" applyBorder="1" applyAlignment="1">
      <alignment horizontal="center"/>
    </xf>
    <xf numFmtId="0" fontId="2" fillId="2" borderId="3" xfId="0" applyFont="1" applyFill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4" fillId="0" borderId="2" xfId="0" applyFont="1" applyBorder="1"/>
    <xf numFmtId="43" fontId="5" fillId="0" borderId="2" xfId="0" applyNumberFormat="1" applyFont="1" applyBorder="1"/>
    <xf numFmtId="0" fontId="2" fillId="3" borderId="2" xfId="0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165" fontId="0" fillId="3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3" fontId="3" fillId="2" borderId="2" xfId="1" applyFont="1" applyFill="1" applyBorder="1" applyAlignment="1">
      <alignment horizontal="center"/>
    </xf>
    <xf numFmtId="43" fontId="2" fillId="5" borderId="2" xfId="0" applyNumberFormat="1" applyFont="1" applyFill="1" applyBorder="1"/>
    <xf numFmtId="43" fontId="2" fillId="5" borderId="4" xfId="1" applyFont="1" applyFill="1" applyBorder="1"/>
    <xf numFmtId="43" fontId="4" fillId="0" borderId="4" xfId="1" applyFont="1" applyBorder="1"/>
    <xf numFmtId="43" fontId="4" fillId="0" borderId="2" xfId="1" applyFont="1" applyBorder="1"/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2" fillId="0" borderId="2" xfId="1" applyNumberFormat="1" applyFont="1" applyBorder="1" applyAlignment="1">
      <alignment horizontal="center"/>
    </xf>
    <xf numFmtId="14" fontId="2" fillId="0" borderId="2" xfId="0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center"/>
    </xf>
    <xf numFmtId="14" fontId="2" fillId="0" borderId="2" xfId="1" applyNumberFormat="1" applyFont="1" applyBorder="1"/>
    <xf numFmtId="0" fontId="13" fillId="0" borderId="0" xfId="0" applyFont="1" applyAlignment="1">
      <alignment horizontal="center"/>
    </xf>
    <xf numFmtId="43" fontId="13" fillId="0" borderId="2" xfId="0" applyNumberFormat="1" applyFont="1" applyBorder="1"/>
    <xf numFmtId="0" fontId="5" fillId="0" borderId="2" xfId="0" applyFont="1" applyBorder="1"/>
    <xf numFmtId="168" fontId="13" fillId="6" borderId="2" xfId="0" applyNumberFormat="1" applyFont="1" applyFill="1" applyBorder="1"/>
    <xf numFmtId="0" fontId="15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right"/>
    </xf>
    <xf numFmtId="2" fontId="16" fillId="0" borderId="2" xfId="0" applyNumberFormat="1" applyFont="1" applyBorder="1"/>
    <xf numFmtId="2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164" fontId="6" fillId="0" borderId="2" xfId="1" applyNumberFormat="1" applyFont="1" applyBorder="1"/>
    <xf numFmtId="0" fontId="6" fillId="7" borderId="2" xfId="0" applyFont="1" applyFill="1" applyBorder="1"/>
    <xf numFmtId="167" fontId="6" fillId="7" borderId="2" xfId="0" applyNumberFormat="1" applyFont="1" applyFill="1" applyBorder="1"/>
    <xf numFmtId="0" fontId="16" fillId="2" borderId="2" xfId="0" applyFont="1" applyFill="1" applyBorder="1" applyAlignment="1">
      <alignment horizontal="center"/>
    </xf>
    <xf numFmtId="43" fontId="13" fillId="0" borderId="2" xfId="1" applyFont="1" applyBorder="1" applyAlignment="1">
      <alignment horizontal="center"/>
    </xf>
    <xf numFmtId="165" fontId="6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165" fontId="0" fillId="0" borderId="0" xfId="0" applyNumberFormat="1"/>
    <xf numFmtId="165" fontId="17" fillId="3" borderId="2" xfId="1" applyNumberFormat="1" applyFont="1" applyFill="1" applyBorder="1" applyAlignment="1">
      <alignment horizontal="center"/>
    </xf>
    <xf numFmtId="0" fontId="4" fillId="0" borderId="0" xfId="0" applyFont="1"/>
    <xf numFmtId="0" fontId="4" fillId="9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167" fontId="6" fillId="9" borderId="2" xfId="0" applyNumberFormat="1" applyFont="1" applyFill="1" applyBorder="1"/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vertical="center"/>
    </xf>
    <xf numFmtId="43" fontId="5" fillId="0" borderId="2" xfId="1" applyFont="1" applyBorder="1" applyAlignment="1">
      <alignment vertic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wrapText="1"/>
    </xf>
    <xf numFmtId="43" fontId="4" fillId="0" borderId="2" xfId="1" applyFont="1" applyBorder="1" applyAlignment="1">
      <alignment vertical="center"/>
    </xf>
    <xf numFmtId="43" fontId="4" fillId="0" borderId="2" xfId="0" applyNumberFormat="1" applyFont="1" applyBorder="1" applyAlignment="1">
      <alignment vertical="center"/>
    </xf>
    <xf numFmtId="43" fontId="0" fillId="0" borderId="2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5" fillId="0" borderId="2" xfId="0" applyNumberFormat="1" applyFon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6" fontId="13" fillId="0" borderId="2" xfId="0" applyNumberFormat="1" applyFont="1" applyBorder="1"/>
    <xf numFmtId="43" fontId="21" fillId="10" borderId="2" xfId="0" applyNumberFormat="1" applyFont="1" applyFill="1" applyBorder="1" applyAlignment="1">
      <alignment horizontal="center" vertical="center"/>
    </xf>
    <xf numFmtId="43" fontId="5" fillId="0" borderId="0" xfId="1" applyFont="1"/>
    <xf numFmtId="43" fontId="0" fillId="0" borderId="0" xfId="1" applyFont="1"/>
    <xf numFmtId="43" fontId="0" fillId="0" borderId="0" xfId="0" applyNumberFormat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3" fontId="2" fillId="0" borderId="6" xfId="0" applyNumberFormat="1" applyFont="1" applyBorder="1" applyAlignment="1">
      <alignment horizontal="center" vertical="center"/>
    </xf>
    <xf numFmtId="43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2" borderId="6" xfId="0" applyNumberFormat="1" applyFont="1" applyFill="1" applyBorder="1" applyAlignment="1">
      <alignment horizontal="center" vertical="center"/>
    </xf>
    <xf numFmtId="43" fontId="2" fillId="2" borderId="7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9128-A24B-4AB2-AD09-E082981C28DC}">
  <dimension ref="A1"/>
  <sheetViews>
    <sheetView topLeftCell="A28" zoomScaleNormal="100" workbookViewId="0">
      <selection activeCell="S30" sqref="S30"/>
    </sheetView>
  </sheetViews>
  <sheetFormatPr defaultRowHeight="14.4" x14ac:dyDescent="0.3"/>
  <sheetData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12BF-D16E-4A97-B236-479D7B3FB5A8}">
  <dimension ref="A1:V82"/>
  <sheetViews>
    <sheetView tabSelected="1" topLeftCell="A56" zoomScale="85" zoomScaleNormal="85" workbookViewId="0">
      <selection activeCell="J86" sqref="J86"/>
    </sheetView>
  </sheetViews>
  <sheetFormatPr defaultRowHeight="14.4" x14ac:dyDescent="0.3"/>
  <cols>
    <col min="1" max="1" width="22.44140625" bestFit="1" customWidth="1"/>
    <col min="2" max="2" width="18.33203125" bestFit="1" customWidth="1"/>
    <col min="3" max="3" width="19.6640625" bestFit="1" customWidth="1"/>
    <col min="4" max="4" width="16.88671875" bestFit="1" customWidth="1"/>
    <col min="5" max="5" width="21.88671875" bestFit="1" customWidth="1"/>
    <col min="6" max="6" width="20.33203125" bestFit="1" customWidth="1"/>
    <col min="7" max="7" width="16.88671875" bestFit="1" customWidth="1"/>
    <col min="8" max="8" width="15.33203125" bestFit="1" customWidth="1"/>
    <col min="9" max="10" width="16.88671875" bestFit="1" customWidth="1"/>
    <col min="11" max="11" width="15.33203125" bestFit="1" customWidth="1"/>
    <col min="12" max="12" width="14.33203125" bestFit="1" customWidth="1"/>
    <col min="13" max="13" width="16.88671875" bestFit="1" customWidth="1"/>
    <col min="14" max="14" width="15.33203125" bestFit="1" customWidth="1"/>
    <col min="15" max="15" width="15.109375" customWidth="1"/>
    <col min="16" max="16" width="16.88671875" bestFit="1" customWidth="1"/>
    <col min="17" max="17" width="19" bestFit="1" customWidth="1"/>
    <col min="19" max="19" width="22.44140625" bestFit="1" customWidth="1"/>
    <col min="20" max="20" width="10.88671875" bestFit="1" customWidth="1"/>
    <col min="21" max="21" width="19.6640625" bestFit="1" customWidth="1"/>
    <col min="22" max="22" width="21.109375" bestFit="1" customWidth="1"/>
  </cols>
  <sheetData>
    <row r="1" spans="1:17" ht="25.8" x14ac:dyDescent="0.5">
      <c r="A1" s="103" t="s">
        <v>79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/>
    </row>
    <row r="2" spans="1:17" ht="36" x14ac:dyDescent="0.3">
      <c r="A2" s="3"/>
      <c r="B2" s="46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46" t="s">
        <v>5</v>
      </c>
      <c r="H2" s="46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11</v>
      </c>
      <c r="N2" s="46" t="s">
        <v>12</v>
      </c>
      <c r="O2" s="46" t="s">
        <v>13</v>
      </c>
      <c r="P2" s="46" t="s">
        <v>14</v>
      </c>
      <c r="Q2" s="65" t="s">
        <v>15</v>
      </c>
    </row>
    <row r="3" spans="1:17" x14ac:dyDescent="0.3">
      <c r="A3" s="31" t="s">
        <v>18</v>
      </c>
      <c r="B3" s="15">
        <v>58.429999999999993</v>
      </c>
      <c r="C3" s="32">
        <v>466.83100000000002</v>
      </c>
      <c r="D3" s="15">
        <v>0</v>
      </c>
      <c r="E3" s="15">
        <v>110.02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0">
        <f>SUM(B3:P3)</f>
        <v>635.28099999999995</v>
      </c>
    </row>
    <row r="4" spans="1:17" x14ac:dyDescent="0.3">
      <c r="A4" s="16" t="s">
        <v>27</v>
      </c>
      <c r="B4" s="15"/>
      <c r="C4" s="15">
        <v>147.43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0">
        <f t="shared" ref="Q4:Q14" si="0">SUM(B4:P4)</f>
        <v>147.43</v>
      </c>
    </row>
    <row r="5" spans="1:17" x14ac:dyDescent="0.3">
      <c r="A5" s="16" t="s">
        <v>25</v>
      </c>
      <c r="B5" s="15">
        <v>325</v>
      </c>
      <c r="C5" s="15">
        <v>238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0">
        <f t="shared" si="0"/>
        <v>563</v>
      </c>
    </row>
    <row r="6" spans="1:17" x14ac:dyDescent="0.3">
      <c r="A6" s="16" t="s">
        <v>26</v>
      </c>
      <c r="B6" s="15">
        <v>192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0">
        <f t="shared" si="0"/>
        <v>192</v>
      </c>
    </row>
    <row r="7" spans="1:17" x14ac:dyDescent="0.3">
      <c r="A7" s="30" t="s">
        <v>29</v>
      </c>
      <c r="B7" s="5"/>
      <c r="C7" s="5"/>
      <c r="D7" s="5"/>
      <c r="E7" s="5"/>
      <c r="F7" s="5">
        <v>1391</v>
      </c>
      <c r="G7" s="5"/>
      <c r="H7" s="5"/>
      <c r="I7" s="5"/>
      <c r="J7" s="5"/>
      <c r="K7" s="5"/>
      <c r="L7" s="5"/>
      <c r="M7" s="5"/>
      <c r="N7" s="5"/>
      <c r="O7" s="5"/>
      <c r="P7" s="5"/>
      <c r="Q7" s="7">
        <f t="shared" si="0"/>
        <v>1391</v>
      </c>
    </row>
    <row r="8" spans="1:17" x14ac:dyDescent="0.3">
      <c r="A8" s="30" t="s">
        <v>20</v>
      </c>
      <c r="B8" s="5">
        <v>0</v>
      </c>
      <c r="C8" s="5">
        <v>16562.57</v>
      </c>
      <c r="D8" s="5">
        <v>2028</v>
      </c>
      <c r="E8" s="5">
        <v>3069.24</v>
      </c>
      <c r="F8" s="5">
        <v>0</v>
      </c>
      <c r="G8" s="5">
        <v>1319.2400000000002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182.70400000000001</v>
      </c>
      <c r="Q8" s="7">
        <f t="shared" si="0"/>
        <v>23161.754000000001</v>
      </c>
    </row>
    <row r="9" spans="1:17" x14ac:dyDescent="0.3">
      <c r="A9" s="30" t="s">
        <v>21</v>
      </c>
      <c r="B9" s="5"/>
      <c r="C9" s="5"/>
      <c r="D9" s="5"/>
      <c r="E9" s="5">
        <v>244.79999999999998</v>
      </c>
      <c r="F9" s="5"/>
      <c r="G9" s="5"/>
      <c r="H9" s="5">
        <v>58</v>
      </c>
      <c r="I9" s="5"/>
      <c r="J9" s="5"/>
      <c r="K9" s="5"/>
      <c r="L9" s="5"/>
      <c r="M9" s="5"/>
      <c r="N9" s="5"/>
      <c r="O9" s="5"/>
      <c r="P9" s="5"/>
      <c r="Q9" s="33">
        <f t="shared" si="0"/>
        <v>302.79999999999995</v>
      </c>
    </row>
    <row r="10" spans="1:17" x14ac:dyDescent="0.3">
      <c r="A10" s="30" t="s">
        <v>22</v>
      </c>
      <c r="B10" s="5"/>
      <c r="C10" s="5"/>
      <c r="D10" s="5"/>
      <c r="E10" s="5">
        <v>571.19999999999993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33">
        <f t="shared" si="0"/>
        <v>571.19999999999993</v>
      </c>
    </row>
    <row r="11" spans="1:17" x14ac:dyDescent="0.3">
      <c r="A11" s="30" t="s">
        <v>23</v>
      </c>
      <c r="B11" s="5"/>
      <c r="C11" s="5">
        <v>2727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3">
        <f t="shared" si="0"/>
        <v>2727</v>
      </c>
    </row>
    <row r="12" spans="1:17" x14ac:dyDescent="0.3">
      <c r="A12" s="30" t="s">
        <v>24</v>
      </c>
      <c r="B12" s="5"/>
      <c r="C12" s="5"/>
      <c r="D12" s="5"/>
      <c r="E12" s="5"/>
      <c r="F12" s="5"/>
      <c r="G12" s="5"/>
      <c r="H12" s="5"/>
      <c r="I12" s="5">
        <v>1851</v>
      </c>
      <c r="J12" s="5">
        <v>507</v>
      </c>
      <c r="K12" s="5">
        <v>127</v>
      </c>
      <c r="L12" s="5">
        <v>10</v>
      </c>
      <c r="M12" s="5">
        <v>2872</v>
      </c>
      <c r="N12" s="5">
        <v>299</v>
      </c>
      <c r="O12" s="5"/>
      <c r="P12" s="5"/>
      <c r="Q12" s="7">
        <f t="shared" si="0"/>
        <v>5666</v>
      </c>
    </row>
    <row r="13" spans="1:17" x14ac:dyDescent="0.3">
      <c r="A13" s="30" t="s">
        <v>30</v>
      </c>
      <c r="B13" s="5">
        <v>982.34</v>
      </c>
      <c r="C13" s="5">
        <v>27.53</v>
      </c>
      <c r="D13" s="5">
        <v>3115.47</v>
      </c>
      <c r="E13" s="5">
        <v>258</v>
      </c>
      <c r="F13" s="5"/>
      <c r="G13" s="5">
        <v>280.06</v>
      </c>
      <c r="H13" s="5"/>
      <c r="I13" s="5"/>
      <c r="J13" s="5">
        <v>443</v>
      </c>
      <c r="K13" s="5"/>
      <c r="L13" s="5"/>
      <c r="M13" s="5"/>
      <c r="N13" s="5"/>
      <c r="O13" s="5">
        <v>111</v>
      </c>
      <c r="P13" s="5">
        <v>1744.9699999999998</v>
      </c>
      <c r="Q13" s="7">
        <f t="shared" si="0"/>
        <v>6962.3700000000008</v>
      </c>
    </row>
    <row r="14" spans="1:17" x14ac:dyDescent="0.3">
      <c r="A14" s="30" t="s">
        <v>31</v>
      </c>
      <c r="B14" s="5"/>
      <c r="C14" s="5"/>
      <c r="D14" s="5"/>
      <c r="E14" s="5"/>
      <c r="F14" s="5"/>
      <c r="G14" s="5">
        <v>3477.42</v>
      </c>
      <c r="H14" s="5"/>
      <c r="I14" s="5"/>
      <c r="J14" s="5"/>
      <c r="K14" s="5"/>
      <c r="L14" s="5"/>
      <c r="M14" s="5"/>
      <c r="N14" s="5"/>
      <c r="O14" s="5"/>
      <c r="P14" s="5">
        <v>689.15</v>
      </c>
      <c r="Q14" s="7">
        <f t="shared" si="0"/>
        <v>4166.57</v>
      </c>
    </row>
    <row r="15" spans="1:17" x14ac:dyDescent="0.3">
      <c r="A15" s="108" t="s">
        <v>15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7">
        <f>SUM(Q3:Q14)</f>
        <v>46486.404999999999</v>
      </c>
    </row>
    <row r="16" spans="1:17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8" x14ac:dyDescent="0.35">
      <c r="A17" s="113" t="s">
        <v>80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 ht="36" x14ac:dyDescent="0.35">
      <c r="A18" s="81"/>
      <c r="B18" s="82" t="s">
        <v>0</v>
      </c>
      <c r="C18" s="82" t="s">
        <v>1</v>
      </c>
      <c r="D18" s="82" t="s">
        <v>2</v>
      </c>
      <c r="E18" s="82" t="s">
        <v>3</v>
      </c>
      <c r="F18" s="82" t="s">
        <v>4</v>
      </c>
      <c r="G18" s="82" t="s">
        <v>5</v>
      </c>
      <c r="H18" s="82" t="s">
        <v>6</v>
      </c>
      <c r="I18" s="82" t="s">
        <v>7</v>
      </c>
      <c r="J18" s="82" t="s">
        <v>8</v>
      </c>
      <c r="K18" s="82" t="s">
        <v>9</v>
      </c>
      <c r="L18" s="82" t="s">
        <v>10</v>
      </c>
      <c r="M18" s="82" t="s">
        <v>11</v>
      </c>
      <c r="N18" s="82" t="s">
        <v>12</v>
      </c>
      <c r="O18" s="82" t="s">
        <v>13</v>
      </c>
      <c r="P18" s="82" t="s">
        <v>14</v>
      </c>
      <c r="Q18" s="83" t="s">
        <v>15</v>
      </c>
    </row>
    <row r="19" spans="1:17" x14ac:dyDescent="0.3">
      <c r="A19" s="14" t="s">
        <v>18</v>
      </c>
      <c r="B19" s="15">
        <f t="shared" ref="B19:B30" si="1">B3/Q3</f>
        <v>9.1975047262549958E-2</v>
      </c>
      <c r="C19" s="15">
        <f t="shared" ref="C19:C30" si="2">C3/Q3</f>
        <v>0.73484174719533568</v>
      </c>
      <c r="D19" s="15">
        <f t="shared" ref="D19:D30" si="3">D3/Q3</f>
        <v>0</v>
      </c>
      <c r="E19" s="15">
        <f t="shared" ref="E19:E30" si="4">E3/Q3</f>
        <v>0.17318320554211444</v>
      </c>
      <c r="F19" s="15">
        <f t="shared" ref="F19:F30" si="5">F3/Q3</f>
        <v>0</v>
      </c>
      <c r="G19" s="15">
        <f t="shared" ref="G19:G30" si="6">G3/Q3</f>
        <v>0</v>
      </c>
      <c r="H19" s="15">
        <f t="shared" ref="H19:H30" si="7">H3/Q3</f>
        <v>0</v>
      </c>
      <c r="I19" s="15">
        <f t="shared" ref="I19:I30" si="8">I3/Q3</f>
        <v>0</v>
      </c>
      <c r="J19" s="15">
        <f t="shared" ref="J19:J30" si="9">J3/Q3</f>
        <v>0</v>
      </c>
      <c r="K19" s="15">
        <f t="shared" ref="K19:K30" si="10">K3/Q3</f>
        <v>0</v>
      </c>
      <c r="L19" s="15">
        <f t="shared" ref="L19:L30" si="11">L3/Q3</f>
        <v>0</v>
      </c>
      <c r="M19" s="15">
        <f t="shared" ref="M19:M30" si="12">M3/Q3</f>
        <v>0</v>
      </c>
      <c r="N19" s="15">
        <f t="shared" ref="N19:N30" si="13">N3/Q3</f>
        <v>0</v>
      </c>
      <c r="O19" s="15">
        <f t="shared" ref="O19:O30" si="14">O3/Q3</f>
        <v>0</v>
      </c>
      <c r="P19" s="15">
        <f t="shared" ref="P19:P30" si="15">P3/Q3</f>
        <v>0</v>
      </c>
      <c r="Q19" s="10">
        <f>SUM(B19:P19)</f>
        <v>1.0000000000000002</v>
      </c>
    </row>
    <row r="20" spans="1:17" x14ac:dyDescent="0.3">
      <c r="A20" s="16" t="s">
        <v>27</v>
      </c>
      <c r="B20" s="15">
        <f t="shared" si="1"/>
        <v>0</v>
      </c>
      <c r="C20" s="15">
        <f t="shared" si="2"/>
        <v>1</v>
      </c>
      <c r="D20" s="15">
        <f t="shared" si="3"/>
        <v>0</v>
      </c>
      <c r="E20" s="15">
        <f t="shared" si="4"/>
        <v>0</v>
      </c>
      <c r="F20" s="15">
        <f t="shared" si="5"/>
        <v>0</v>
      </c>
      <c r="G20" s="15">
        <f t="shared" si="6"/>
        <v>0</v>
      </c>
      <c r="H20" s="15">
        <f t="shared" si="7"/>
        <v>0</v>
      </c>
      <c r="I20" s="15">
        <f t="shared" si="8"/>
        <v>0</v>
      </c>
      <c r="J20" s="15">
        <f t="shared" si="9"/>
        <v>0</v>
      </c>
      <c r="K20" s="15">
        <f t="shared" si="10"/>
        <v>0</v>
      </c>
      <c r="L20" s="15">
        <f t="shared" si="11"/>
        <v>0</v>
      </c>
      <c r="M20" s="15">
        <f t="shared" si="12"/>
        <v>0</v>
      </c>
      <c r="N20" s="15">
        <f t="shared" si="13"/>
        <v>0</v>
      </c>
      <c r="O20" s="15">
        <f t="shared" si="14"/>
        <v>0</v>
      </c>
      <c r="P20" s="15">
        <f t="shared" si="15"/>
        <v>0</v>
      </c>
      <c r="Q20" s="10">
        <f t="shared" ref="Q20:Q30" si="16">SUM(B20:P20)</f>
        <v>1</v>
      </c>
    </row>
    <row r="21" spans="1:17" x14ac:dyDescent="0.3">
      <c r="A21" s="16" t="s">
        <v>25</v>
      </c>
      <c r="B21" s="15">
        <f t="shared" si="1"/>
        <v>0.57726465364120783</v>
      </c>
      <c r="C21" s="15">
        <f t="shared" si="2"/>
        <v>0.42273534635879217</v>
      </c>
      <c r="D21" s="15">
        <f t="shared" si="3"/>
        <v>0</v>
      </c>
      <c r="E21" s="15">
        <f t="shared" si="4"/>
        <v>0</v>
      </c>
      <c r="F21" s="15">
        <f t="shared" si="5"/>
        <v>0</v>
      </c>
      <c r="G21" s="15">
        <f t="shared" si="6"/>
        <v>0</v>
      </c>
      <c r="H21" s="15">
        <f t="shared" si="7"/>
        <v>0</v>
      </c>
      <c r="I21" s="15">
        <f t="shared" si="8"/>
        <v>0</v>
      </c>
      <c r="J21" s="15">
        <f t="shared" si="9"/>
        <v>0</v>
      </c>
      <c r="K21" s="15">
        <f t="shared" si="10"/>
        <v>0</v>
      </c>
      <c r="L21" s="15">
        <f t="shared" si="11"/>
        <v>0</v>
      </c>
      <c r="M21" s="15">
        <f t="shared" si="12"/>
        <v>0</v>
      </c>
      <c r="N21" s="15">
        <f t="shared" si="13"/>
        <v>0</v>
      </c>
      <c r="O21" s="15">
        <f t="shared" si="14"/>
        <v>0</v>
      </c>
      <c r="P21" s="15">
        <f t="shared" si="15"/>
        <v>0</v>
      </c>
      <c r="Q21" s="10">
        <f t="shared" si="16"/>
        <v>1</v>
      </c>
    </row>
    <row r="22" spans="1:17" x14ac:dyDescent="0.3">
      <c r="A22" s="16" t="s">
        <v>26</v>
      </c>
      <c r="B22" s="15">
        <f t="shared" si="1"/>
        <v>1</v>
      </c>
      <c r="C22" s="15">
        <f t="shared" si="2"/>
        <v>0</v>
      </c>
      <c r="D22" s="15">
        <f t="shared" si="3"/>
        <v>0</v>
      </c>
      <c r="E22" s="15">
        <f t="shared" si="4"/>
        <v>0</v>
      </c>
      <c r="F22" s="15">
        <f t="shared" si="5"/>
        <v>0</v>
      </c>
      <c r="G22" s="15">
        <f t="shared" si="6"/>
        <v>0</v>
      </c>
      <c r="H22" s="15">
        <f t="shared" si="7"/>
        <v>0</v>
      </c>
      <c r="I22" s="15">
        <f t="shared" si="8"/>
        <v>0</v>
      </c>
      <c r="J22" s="15">
        <f t="shared" si="9"/>
        <v>0</v>
      </c>
      <c r="K22" s="15">
        <f t="shared" si="10"/>
        <v>0</v>
      </c>
      <c r="L22" s="15">
        <f t="shared" si="11"/>
        <v>0</v>
      </c>
      <c r="M22" s="15">
        <f t="shared" si="12"/>
        <v>0</v>
      </c>
      <c r="N22" s="15">
        <f t="shared" si="13"/>
        <v>0</v>
      </c>
      <c r="O22" s="15">
        <f t="shared" si="14"/>
        <v>0</v>
      </c>
      <c r="P22" s="15">
        <f t="shared" si="15"/>
        <v>0</v>
      </c>
      <c r="Q22" s="10">
        <f t="shared" si="16"/>
        <v>1</v>
      </c>
    </row>
    <row r="23" spans="1:17" x14ac:dyDescent="0.3">
      <c r="A23" s="6" t="s">
        <v>29</v>
      </c>
      <c r="B23" s="5">
        <f t="shared" si="1"/>
        <v>0</v>
      </c>
      <c r="C23" s="5">
        <f t="shared" si="2"/>
        <v>0</v>
      </c>
      <c r="D23" s="5">
        <f t="shared" si="3"/>
        <v>0</v>
      </c>
      <c r="E23" s="5">
        <f t="shared" si="4"/>
        <v>0</v>
      </c>
      <c r="F23" s="5">
        <f t="shared" si="5"/>
        <v>1</v>
      </c>
      <c r="G23" s="5">
        <f t="shared" si="6"/>
        <v>0</v>
      </c>
      <c r="H23" s="5">
        <f t="shared" si="7"/>
        <v>0</v>
      </c>
      <c r="I23" s="5">
        <f t="shared" si="8"/>
        <v>0</v>
      </c>
      <c r="J23" s="5">
        <f t="shared" si="9"/>
        <v>0</v>
      </c>
      <c r="K23" s="5">
        <f t="shared" si="10"/>
        <v>0</v>
      </c>
      <c r="L23" s="5">
        <f t="shared" si="11"/>
        <v>0</v>
      </c>
      <c r="M23" s="5">
        <f t="shared" si="12"/>
        <v>0</v>
      </c>
      <c r="N23" s="5">
        <f t="shared" si="13"/>
        <v>0</v>
      </c>
      <c r="O23" s="5">
        <f t="shared" si="14"/>
        <v>0</v>
      </c>
      <c r="P23" s="5">
        <f t="shared" si="15"/>
        <v>0</v>
      </c>
      <c r="Q23" s="7">
        <f t="shared" si="16"/>
        <v>1</v>
      </c>
    </row>
    <row r="24" spans="1:17" x14ac:dyDescent="0.3">
      <c r="A24" s="6" t="s">
        <v>20</v>
      </c>
      <c r="B24" s="5">
        <f t="shared" si="1"/>
        <v>0</v>
      </c>
      <c r="C24" s="5">
        <f t="shared" si="2"/>
        <v>0.71508271782871013</v>
      </c>
      <c r="D24" s="5">
        <f t="shared" si="3"/>
        <v>8.7558135709411303E-2</v>
      </c>
      <c r="E24" s="5">
        <f t="shared" si="4"/>
        <v>0.13251328029820192</v>
      </c>
      <c r="F24" s="5">
        <f t="shared" si="5"/>
        <v>0</v>
      </c>
      <c r="G24" s="5">
        <f t="shared" si="6"/>
        <v>5.6957689819173464E-2</v>
      </c>
      <c r="H24" s="5">
        <f t="shared" si="7"/>
        <v>0</v>
      </c>
      <c r="I24" s="5">
        <f t="shared" si="8"/>
        <v>0</v>
      </c>
      <c r="J24" s="5">
        <f t="shared" si="9"/>
        <v>0</v>
      </c>
      <c r="K24" s="5">
        <f t="shared" si="10"/>
        <v>0</v>
      </c>
      <c r="L24" s="5">
        <f t="shared" si="11"/>
        <v>0</v>
      </c>
      <c r="M24" s="5">
        <f t="shared" si="12"/>
        <v>0</v>
      </c>
      <c r="N24" s="5">
        <f t="shared" si="13"/>
        <v>0</v>
      </c>
      <c r="O24" s="5">
        <f t="shared" si="14"/>
        <v>0</v>
      </c>
      <c r="P24" s="5">
        <f t="shared" si="15"/>
        <v>7.8881763445030981E-3</v>
      </c>
      <c r="Q24" s="7">
        <f t="shared" si="16"/>
        <v>1</v>
      </c>
    </row>
    <row r="25" spans="1:17" x14ac:dyDescent="0.3">
      <c r="A25" s="6" t="s">
        <v>21</v>
      </c>
      <c r="B25" s="5">
        <f t="shared" si="1"/>
        <v>0</v>
      </c>
      <c r="C25" s="5">
        <f t="shared" si="2"/>
        <v>0</v>
      </c>
      <c r="D25" s="5">
        <f t="shared" si="3"/>
        <v>0</v>
      </c>
      <c r="E25" s="5">
        <f t="shared" si="4"/>
        <v>0.80845442536327616</v>
      </c>
      <c r="F25" s="5">
        <f t="shared" si="5"/>
        <v>0</v>
      </c>
      <c r="G25" s="5">
        <f t="shared" si="6"/>
        <v>0</v>
      </c>
      <c r="H25" s="5">
        <f t="shared" si="7"/>
        <v>0.19154557463672395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 s="5">
        <f t="shared" si="11"/>
        <v>0</v>
      </c>
      <c r="M25" s="5">
        <f t="shared" si="12"/>
        <v>0</v>
      </c>
      <c r="N25" s="5">
        <f t="shared" si="13"/>
        <v>0</v>
      </c>
      <c r="O25" s="5">
        <f t="shared" si="14"/>
        <v>0</v>
      </c>
      <c r="P25" s="5">
        <f t="shared" si="15"/>
        <v>0</v>
      </c>
      <c r="Q25" s="7">
        <f t="shared" si="16"/>
        <v>1</v>
      </c>
    </row>
    <row r="26" spans="1:17" x14ac:dyDescent="0.3">
      <c r="A26" s="6" t="s">
        <v>22</v>
      </c>
      <c r="B26" s="5">
        <f t="shared" si="1"/>
        <v>0</v>
      </c>
      <c r="C26" s="5">
        <f t="shared" si="2"/>
        <v>0</v>
      </c>
      <c r="D26" s="5">
        <f t="shared" si="3"/>
        <v>0</v>
      </c>
      <c r="E26" s="5">
        <f t="shared" si="4"/>
        <v>1</v>
      </c>
      <c r="F26" s="5">
        <f t="shared" si="5"/>
        <v>0</v>
      </c>
      <c r="G26" s="5">
        <f t="shared" si="6"/>
        <v>0</v>
      </c>
      <c r="H26" s="5">
        <f t="shared" si="7"/>
        <v>0</v>
      </c>
      <c r="I26" s="5">
        <f t="shared" si="8"/>
        <v>0</v>
      </c>
      <c r="J26" s="5">
        <f t="shared" si="9"/>
        <v>0</v>
      </c>
      <c r="K26" s="5">
        <f t="shared" si="10"/>
        <v>0</v>
      </c>
      <c r="L26" s="5">
        <f t="shared" si="11"/>
        <v>0</v>
      </c>
      <c r="M26" s="5">
        <f t="shared" si="12"/>
        <v>0</v>
      </c>
      <c r="N26" s="5">
        <f t="shared" si="13"/>
        <v>0</v>
      </c>
      <c r="O26" s="5">
        <f t="shared" si="14"/>
        <v>0</v>
      </c>
      <c r="P26" s="5">
        <f t="shared" si="15"/>
        <v>0</v>
      </c>
      <c r="Q26" s="7">
        <f t="shared" si="16"/>
        <v>1</v>
      </c>
    </row>
    <row r="27" spans="1:17" x14ac:dyDescent="0.3">
      <c r="A27" s="6" t="s">
        <v>23</v>
      </c>
      <c r="B27" s="5">
        <f t="shared" si="1"/>
        <v>0</v>
      </c>
      <c r="C27" s="5">
        <f t="shared" si="2"/>
        <v>1</v>
      </c>
      <c r="D27" s="5">
        <f t="shared" si="3"/>
        <v>0</v>
      </c>
      <c r="E27" s="5">
        <f t="shared" si="4"/>
        <v>0</v>
      </c>
      <c r="F27" s="5">
        <f t="shared" si="5"/>
        <v>0</v>
      </c>
      <c r="G27" s="5">
        <f t="shared" si="6"/>
        <v>0</v>
      </c>
      <c r="H27" s="5">
        <f t="shared" si="7"/>
        <v>0</v>
      </c>
      <c r="I27" s="5">
        <f t="shared" si="8"/>
        <v>0</v>
      </c>
      <c r="J27" s="5">
        <f t="shared" si="9"/>
        <v>0</v>
      </c>
      <c r="K27" s="5">
        <f t="shared" si="10"/>
        <v>0</v>
      </c>
      <c r="L27" s="5">
        <f t="shared" si="11"/>
        <v>0</v>
      </c>
      <c r="M27" s="5">
        <f t="shared" si="12"/>
        <v>0</v>
      </c>
      <c r="N27" s="5">
        <f t="shared" si="13"/>
        <v>0</v>
      </c>
      <c r="O27" s="5">
        <f t="shared" si="14"/>
        <v>0</v>
      </c>
      <c r="P27" s="5">
        <f t="shared" si="15"/>
        <v>0</v>
      </c>
      <c r="Q27" s="7">
        <f t="shared" si="16"/>
        <v>1</v>
      </c>
    </row>
    <row r="28" spans="1:17" x14ac:dyDescent="0.3">
      <c r="A28" s="6" t="s">
        <v>24</v>
      </c>
      <c r="B28" s="5">
        <f t="shared" si="1"/>
        <v>0</v>
      </c>
      <c r="C28" s="5">
        <f t="shared" si="2"/>
        <v>0</v>
      </c>
      <c r="D28" s="5">
        <f t="shared" si="3"/>
        <v>0</v>
      </c>
      <c r="E28" s="5">
        <f t="shared" si="4"/>
        <v>0</v>
      </c>
      <c r="F28" s="5">
        <f t="shared" si="5"/>
        <v>0</v>
      </c>
      <c r="G28" s="5">
        <f t="shared" si="6"/>
        <v>0</v>
      </c>
      <c r="H28" s="5">
        <f t="shared" si="7"/>
        <v>0</v>
      </c>
      <c r="I28" s="5">
        <f t="shared" si="8"/>
        <v>0.32668549241087186</v>
      </c>
      <c r="J28" s="5">
        <f t="shared" si="9"/>
        <v>8.9481115425344163E-2</v>
      </c>
      <c r="K28" s="5">
        <f t="shared" si="10"/>
        <v>2.2414401694316979E-2</v>
      </c>
      <c r="L28" s="5">
        <f t="shared" si="11"/>
        <v>1.7649135192375574E-3</v>
      </c>
      <c r="M28" s="5">
        <f t="shared" si="12"/>
        <v>0.50688316272502643</v>
      </c>
      <c r="N28" s="5">
        <f t="shared" si="13"/>
        <v>5.2770914225202963E-2</v>
      </c>
      <c r="O28" s="5">
        <f t="shared" si="14"/>
        <v>0</v>
      </c>
      <c r="P28" s="5">
        <f t="shared" si="15"/>
        <v>0</v>
      </c>
      <c r="Q28" s="7">
        <f t="shared" si="16"/>
        <v>0.99999999999999989</v>
      </c>
    </row>
    <row r="29" spans="1:17" x14ac:dyDescent="0.3">
      <c r="A29" s="6" t="s">
        <v>30</v>
      </c>
      <c r="B29" s="5">
        <f t="shared" si="1"/>
        <v>0.14109276008026</v>
      </c>
      <c r="C29" s="5">
        <f t="shared" si="2"/>
        <v>3.9541133263529512E-3</v>
      </c>
      <c r="D29" s="5">
        <f t="shared" si="3"/>
        <v>0.44747262785516995</v>
      </c>
      <c r="E29" s="5">
        <f t="shared" si="4"/>
        <v>3.7056347192119921E-2</v>
      </c>
      <c r="F29" s="5">
        <f t="shared" si="5"/>
        <v>0</v>
      </c>
      <c r="G29" s="5">
        <f t="shared" si="6"/>
        <v>4.0224808506298858E-2</v>
      </c>
      <c r="H29" s="5">
        <f t="shared" si="7"/>
        <v>0</v>
      </c>
      <c r="I29" s="5">
        <f t="shared" si="8"/>
        <v>0</v>
      </c>
      <c r="J29" s="5">
        <f t="shared" si="9"/>
        <v>6.3627758938407455E-2</v>
      </c>
      <c r="K29" s="5">
        <f t="shared" si="10"/>
        <v>0</v>
      </c>
      <c r="L29" s="5">
        <f t="shared" si="11"/>
        <v>0</v>
      </c>
      <c r="M29" s="5">
        <f t="shared" si="12"/>
        <v>0</v>
      </c>
      <c r="N29" s="5">
        <f t="shared" si="13"/>
        <v>0</v>
      </c>
      <c r="O29" s="5">
        <f t="shared" si="14"/>
        <v>1.5942847047772525E-2</v>
      </c>
      <c r="P29" s="5">
        <f t="shared" si="15"/>
        <v>0.25062873705361816</v>
      </c>
      <c r="Q29" s="7">
        <f t="shared" si="16"/>
        <v>0.99999999999999978</v>
      </c>
    </row>
    <row r="30" spans="1:17" x14ac:dyDescent="0.3">
      <c r="A30" s="6" t="s">
        <v>31</v>
      </c>
      <c r="B30" s="5">
        <f t="shared" si="1"/>
        <v>0</v>
      </c>
      <c r="C30" s="5">
        <f t="shared" si="2"/>
        <v>0</v>
      </c>
      <c r="D30" s="5">
        <f t="shared" si="3"/>
        <v>0</v>
      </c>
      <c r="E30" s="5">
        <f t="shared" si="4"/>
        <v>0</v>
      </c>
      <c r="F30" s="5">
        <f t="shared" si="5"/>
        <v>0</v>
      </c>
      <c r="G30" s="5">
        <f t="shared" si="6"/>
        <v>0.83460016272377524</v>
      </c>
      <c r="H30" s="5">
        <f t="shared" si="7"/>
        <v>0</v>
      </c>
      <c r="I30" s="5">
        <f t="shared" si="8"/>
        <v>0</v>
      </c>
      <c r="J30" s="5">
        <f t="shared" si="9"/>
        <v>0</v>
      </c>
      <c r="K30" s="5">
        <f t="shared" si="10"/>
        <v>0</v>
      </c>
      <c r="L30" s="5">
        <f t="shared" si="11"/>
        <v>0</v>
      </c>
      <c r="M30" s="5">
        <f t="shared" si="12"/>
        <v>0</v>
      </c>
      <c r="N30" s="5">
        <f t="shared" si="13"/>
        <v>0</v>
      </c>
      <c r="O30" s="5">
        <f t="shared" si="14"/>
        <v>0</v>
      </c>
      <c r="P30" s="5">
        <f t="shared" si="15"/>
        <v>0.16539983727622481</v>
      </c>
      <c r="Q30" s="7">
        <f t="shared" si="16"/>
        <v>1</v>
      </c>
    </row>
    <row r="31" spans="1:17" x14ac:dyDescent="0.3">
      <c r="A31" s="108" t="s">
        <v>15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7">
        <f>SUM(Q19:Q28)</f>
        <v>10</v>
      </c>
    </row>
    <row r="32" spans="1:17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22" ht="25.8" x14ac:dyDescent="0.5">
      <c r="A33" s="103" t="s">
        <v>81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5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2" ht="36" x14ac:dyDescent="0.3">
      <c r="A35" s="3"/>
      <c r="B35" s="46" t="s">
        <v>0</v>
      </c>
      <c r="C35" s="46" t="s">
        <v>1</v>
      </c>
      <c r="D35" s="46" t="s">
        <v>2</v>
      </c>
      <c r="E35" s="46" t="s">
        <v>3</v>
      </c>
      <c r="F35" s="46" t="s">
        <v>4</v>
      </c>
      <c r="G35" s="46" t="s">
        <v>5</v>
      </c>
      <c r="H35" s="46" t="s">
        <v>6</v>
      </c>
      <c r="I35" s="46" t="s">
        <v>7</v>
      </c>
      <c r="J35" s="46" t="s">
        <v>8</v>
      </c>
      <c r="K35" s="46" t="s">
        <v>9</v>
      </c>
      <c r="L35" s="46" t="s">
        <v>10</v>
      </c>
      <c r="M35" s="46" t="s">
        <v>11</v>
      </c>
      <c r="N35" s="46" t="s">
        <v>12</v>
      </c>
      <c r="O35" s="46" t="s">
        <v>13</v>
      </c>
      <c r="P35" s="46" t="s">
        <v>14</v>
      </c>
      <c r="Q35" s="65" t="s">
        <v>15</v>
      </c>
      <c r="S35" s="109" t="s">
        <v>82</v>
      </c>
      <c r="T35" s="110"/>
      <c r="U35" s="84">
        <f>C4/SUM(C3:C4)</f>
        <v>0.24001198187741044</v>
      </c>
    </row>
    <row r="36" spans="1:22" ht="15.6" x14ac:dyDescent="0.3">
      <c r="A36" s="14" t="s">
        <v>18</v>
      </c>
      <c r="B36" s="15">
        <f>$Q$36*B19</f>
        <v>84.34111833975831</v>
      </c>
      <c r="C36" s="17">
        <v>512.11783646869196</v>
      </c>
      <c r="D36" s="15">
        <f t="shared" ref="D36:P36" si="17">$Q$36*D19</f>
        <v>0</v>
      </c>
      <c r="E36" s="15">
        <f>$Q$36*E19</f>
        <v>158.80899948211894</v>
      </c>
      <c r="F36" s="15">
        <f t="shared" si="17"/>
        <v>0</v>
      </c>
      <c r="G36" s="15">
        <f t="shared" si="17"/>
        <v>0</v>
      </c>
      <c r="H36" s="15">
        <f t="shared" si="17"/>
        <v>0</v>
      </c>
      <c r="I36" s="15">
        <f t="shared" si="17"/>
        <v>0</v>
      </c>
      <c r="J36" s="15">
        <f t="shared" si="17"/>
        <v>0</v>
      </c>
      <c r="K36" s="15">
        <f t="shared" si="17"/>
        <v>0</v>
      </c>
      <c r="L36" s="15">
        <f t="shared" si="17"/>
        <v>0</v>
      </c>
      <c r="M36" s="15">
        <f t="shared" si="17"/>
        <v>0</v>
      </c>
      <c r="N36" s="15">
        <f t="shared" si="17"/>
        <v>0</v>
      </c>
      <c r="O36" s="15">
        <f t="shared" si="17"/>
        <v>0</v>
      </c>
      <c r="P36" s="15">
        <f t="shared" si="17"/>
        <v>0</v>
      </c>
      <c r="Q36" s="111">
        <v>917</v>
      </c>
    </row>
    <row r="37" spans="1:22" x14ac:dyDescent="0.3">
      <c r="A37" s="16" t="s">
        <v>27</v>
      </c>
      <c r="B37" s="15"/>
      <c r="C37" s="15">
        <v>161.73204570943099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12"/>
    </row>
    <row r="38" spans="1:22" x14ac:dyDescent="0.3">
      <c r="A38" s="16" t="s">
        <v>25</v>
      </c>
      <c r="B38" s="15">
        <f>$Q$38*B21</f>
        <v>427.75310834813502</v>
      </c>
      <c r="C38" s="15">
        <f t="shared" ref="C38:P38" si="18">$Q$38*C21</f>
        <v>313.24689165186498</v>
      </c>
      <c r="D38" s="15">
        <f t="shared" si="18"/>
        <v>0</v>
      </c>
      <c r="E38" s="15">
        <f t="shared" si="18"/>
        <v>0</v>
      </c>
      <c r="F38" s="15">
        <f t="shared" si="18"/>
        <v>0</v>
      </c>
      <c r="G38" s="15">
        <f t="shared" si="18"/>
        <v>0</v>
      </c>
      <c r="H38" s="15">
        <f t="shared" si="18"/>
        <v>0</v>
      </c>
      <c r="I38" s="15">
        <f t="shared" si="18"/>
        <v>0</v>
      </c>
      <c r="J38" s="15">
        <f t="shared" si="18"/>
        <v>0</v>
      </c>
      <c r="K38" s="15">
        <f t="shared" si="18"/>
        <v>0</v>
      </c>
      <c r="L38" s="15">
        <f t="shared" si="18"/>
        <v>0</v>
      </c>
      <c r="M38" s="15">
        <f t="shared" si="18"/>
        <v>0</v>
      </c>
      <c r="N38" s="15">
        <f t="shared" si="18"/>
        <v>0</v>
      </c>
      <c r="O38" s="15">
        <f t="shared" si="18"/>
        <v>0</v>
      </c>
      <c r="P38" s="15">
        <f t="shared" si="18"/>
        <v>0</v>
      </c>
      <c r="Q38" s="10">
        <v>741</v>
      </c>
    </row>
    <row r="39" spans="1:22" x14ac:dyDescent="0.3">
      <c r="A39" s="16" t="s">
        <v>26</v>
      </c>
      <c r="B39" s="15">
        <f>$Q$39*B22</f>
        <v>165</v>
      </c>
      <c r="C39" s="15">
        <f t="shared" ref="C39:P39" si="19">$Q$39*C22</f>
        <v>0</v>
      </c>
      <c r="D39" s="15">
        <f t="shared" si="19"/>
        <v>0</v>
      </c>
      <c r="E39" s="15">
        <f t="shared" si="19"/>
        <v>0</v>
      </c>
      <c r="F39" s="15">
        <f t="shared" si="19"/>
        <v>0</v>
      </c>
      <c r="G39" s="15">
        <f t="shared" si="19"/>
        <v>0</v>
      </c>
      <c r="H39" s="15">
        <f t="shared" si="19"/>
        <v>0</v>
      </c>
      <c r="I39" s="15">
        <f t="shared" si="19"/>
        <v>0</v>
      </c>
      <c r="J39" s="15">
        <f t="shared" si="19"/>
        <v>0</v>
      </c>
      <c r="K39" s="15">
        <f t="shared" si="19"/>
        <v>0</v>
      </c>
      <c r="L39" s="15">
        <f t="shared" si="19"/>
        <v>0</v>
      </c>
      <c r="M39" s="15">
        <f t="shared" si="19"/>
        <v>0</v>
      </c>
      <c r="N39" s="15">
        <f t="shared" si="19"/>
        <v>0</v>
      </c>
      <c r="O39" s="15">
        <f t="shared" si="19"/>
        <v>0</v>
      </c>
      <c r="P39" s="15">
        <f t="shared" si="19"/>
        <v>0</v>
      </c>
      <c r="Q39" s="10">
        <v>165</v>
      </c>
      <c r="U39" s="6" t="s">
        <v>16</v>
      </c>
      <c r="V39" s="6" t="s">
        <v>28</v>
      </c>
    </row>
    <row r="40" spans="1:22" x14ac:dyDescent="0.3">
      <c r="A40" s="6" t="s">
        <v>29</v>
      </c>
      <c r="B40" s="5"/>
      <c r="C40" s="5"/>
      <c r="D40" s="5"/>
      <c r="E40" s="5"/>
      <c r="F40" s="5">
        <v>885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7">
        <v>885</v>
      </c>
      <c r="S40" s="6" t="s">
        <v>21</v>
      </c>
      <c r="T40" s="34">
        <v>302.79999999999995</v>
      </c>
      <c r="U40" s="2">
        <f>T40/$T$43</f>
        <v>8.4087753401832818E-2</v>
      </c>
      <c r="V40" s="2">
        <f>U40*$V$43</f>
        <v>295.56845320744236</v>
      </c>
    </row>
    <row r="41" spans="1:22" x14ac:dyDescent="0.3">
      <c r="A41" s="6" t="s">
        <v>20</v>
      </c>
      <c r="B41" s="5">
        <f>$Q$41*B24</f>
        <v>0</v>
      </c>
      <c r="C41" s="5">
        <f t="shared" ref="C41:P41" si="20">$Q$41*C24</f>
        <v>12968.740170541487</v>
      </c>
      <c r="D41" s="5">
        <f t="shared" si="20"/>
        <v>1587.9543492258833</v>
      </c>
      <c r="E41" s="5">
        <f t="shared" si="20"/>
        <v>2403.2608514881899</v>
      </c>
      <c r="F41" s="5">
        <f t="shared" si="20"/>
        <v>0</v>
      </c>
      <c r="G41" s="5">
        <f t="shared" si="20"/>
        <v>1032.9846625605298</v>
      </c>
      <c r="H41" s="5">
        <f t="shared" si="20"/>
        <v>0</v>
      </c>
      <c r="I41" s="5">
        <f t="shared" si="20"/>
        <v>0</v>
      </c>
      <c r="J41" s="5">
        <f t="shared" si="20"/>
        <v>0</v>
      </c>
      <c r="K41" s="5">
        <f t="shared" si="20"/>
        <v>0</v>
      </c>
      <c r="L41" s="5">
        <f t="shared" si="20"/>
        <v>0</v>
      </c>
      <c r="M41" s="5">
        <f t="shared" si="20"/>
        <v>0</v>
      </c>
      <c r="N41" s="5">
        <f t="shared" si="20"/>
        <v>0</v>
      </c>
      <c r="O41" s="5">
        <f t="shared" si="20"/>
        <v>0</v>
      </c>
      <c r="P41" s="5">
        <f t="shared" si="20"/>
        <v>143.05996618390819</v>
      </c>
      <c r="Q41" s="7">
        <v>18136</v>
      </c>
      <c r="S41" s="6" t="s">
        <v>22</v>
      </c>
      <c r="T41" s="34">
        <v>571.19999999999993</v>
      </c>
      <c r="U41" s="2">
        <f>T41/$T$43</f>
        <v>0.15862260483199109</v>
      </c>
      <c r="V41" s="2">
        <f>U41*$V$43</f>
        <v>557.55845598444864</v>
      </c>
    </row>
    <row r="42" spans="1:22" x14ac:dyDescent="0.3">
      <c r="A42" s="6" t="s">
        <v>21</v>
      </c>
      <c r="B42" s="5">
        <f>$Q$42*B25</f>
        <v>0</v>
      </c>
      <c r="C42" s="5">
        <f t="shared" ref="C42:P42" si="21">$Q$42*C25</f>
        <v>0</v>
      </c>
      <c r="D42" s="5">
        <f t="shared" si="21"/>
        <v>0</v>
      </c>
      <c r="E42" s="5">
        <f t="shared" si="21"/>
        <v>238.95487450462352</v>
      </c>
      <c r="F42" s="5">
        <f t="shared" si="21"/>
        <v>0</v>
      </c>
      <c r="G42" s="5">
        <f t="shared" si="21"/>
        <v>0</v>
      </c>
      <c r="H42" s="5">
        <f t="shared" si="21"/>
        <v>56.615125495376496</v>
      </c>
      <c r="I42" s="5">
        <f t="shared" si="21"/>
        <v>0</v>
      </c>
      <c r="J42" s="5">
        <f t="shared" si="21"/>
        <v>0</v>
      </c>
      <c r="K42" s="5">
        <f t="shared" si="21"/>
        <v>0</v>
      </c>
      <c r="L42" s="5">
        <f t="shared" si="21"/>
        <v>0</v>
      </c>
      <c r="M42" s="5">
        <f t="shared" si="21"/>
        <v>0</v>
      </c>
      <c r="N42" s="5">
        <f t="shared" si="21"/>
        <v>0</v>
      </c>
      <c r="O42" s="5">
        <f t="shared" si="21"/>
        <v>0</v>
      </c>
      <c r="P42" s="5">
        <f t="shared" si="21"/>
        <v>0</v>
      </c>
      <c r="Q42" s="33">
        <v>295.57</v>
      </c>
      <c r="S42" s="6" t="s">
        <v>23</v>
      </c>
      <c r="T42" s="34">
        <v>2727</v>
      </c>
      <c r="U42" s="2">
        <f>T42/$T$43</f>
        <v>0.75728964176617608</v>
      </c>
      <c r="V42" s="2">
        <f>U42*$V$43</f>
        <v>2661.8730908081088</v>
      </c>
    </row>
    <row r="43" spans="1:22" ht="15.6" x14ac:dyDescent="0.3">
      <c r="A43" s="6" t="s">
        <v>22</v>
      </c>
      <c r="B43" s="5"/>
      <c r="C43" s="5"/>
      <c r="D43" s="5"/>
      <c r="E43" s="5">
        <v>557.55999999999995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33">
        <v>557.55999999999995</v>
      </c>
      <c r="S43" s="29" t="s">
        <v>15</v>
      </c>
      <c r="T43" s="35">
        <f>SUM(T40:T42)</f>
        <v>3601</v>
      </c>
      <c r="U43" s="36">
        <f>SUM(U40:U42)</f>
        <v>1</v>
      </c>
      <c r="V43" s="36">
        <v>3515</v>
      </c>
    </row>
    <row r="44" spans="1:22" x14ac:dyDescent="0.3">
      <c r="A44" s="6" t="s">
        <v>23</v>
      </c>
      <c r="B44" s="5"/>
      <c r="C44" s="5">
        <v>2661.87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3">
        <v>2661.87</v>
      </c>
    </row>
    <row r="45" spans="1:22" x14ac:dyDescent="0.3">
      <c r="A45" s="6" t="s">
        <v>24</v>
      </c>
      <c r="B45" s="5">
        <f>$Q$45*B28</f>
        <v>0</v>
      </c>
      <c r="C45" s="5">
        <f t="shared" ref="C45:P45" si="22">$Q$45*C28</f>
        <v>0</v>
      </c>
      <c r="D45" s="5">
        <f t="shared" si="22"/>
        <v>0</v>
      </c>
      <c r="E45" s="5">
        <f t="shared" si="22"/>
        <v>0</v>
      </c>
      <c r="F45" s="5">
        <f t="shared" si="22"/>
        <v>0</v>
      </c>
      <c r="G45" s="5">
        <f t="shared" si="22"/>
        <v>0</v>
      </c>
      <c r="H45" s="5">
        <f t="shared" si="22"/>
        <v>0</v>
      </c>
      <c r="I45" s="5">
        <f t="shared" si="22"/>
        <v>1693.8642781503706</v>
      </c>
      <c r="J45" s="5">
        <f t="shared" si="22"/>
        <v>463.95958348040949</v>
      </c>
      <c r="K45" s="5">
        <f t="shared" si="22"/>
        <v>116.21867278503353</v>
      </c>
      <c r="L45" s="5">
        <f t="shared" si="22"/>
        <v>9.1510765972467354</v>
      </c>
      <c r="M45" s="5">
        <f t="shared" si="22"/>
        <v>2628.189198729262</v>
      </c>
      <c r="N45" s="5">
        <f t="shared" si="22"/>
        <v>273.61719025767735</v>
      </c>
      <c r="O45" s="5">
        <f t="shared" si="22"/>
        <v>0</v>
      </c>
      <c r="P45" s="5">
        <f t="shared" si="22"/>
        <v>0</v>
      </c>
      <c r="Q45" s="7">
        <v>5185</v>
      </c>
    </row>
    <row r="46" spans="1:22" x14ac:dyDescent="0.3">
      <c r="A46" s="6" t="s">
        <v>30</v>
      </c>
      <c r="B46" s="5">
        <f>$Q$46*B29</f>
        <v>835.12804691505892</v>
      </c>
      <c r="C46" s="5">
        <f t="shared" ref="C46:P46" si="23">$Q$46*C29</f>
        <v>23.404396778683118</v>
      </c>
      <c r="D46" s="5">
        <f t="shared" si="23"/>
        <v>2648.5904842747509</v>
      </c>
      <c r="E46" s="5">
        <f t="shared" si="23"/>
        <v>219.3365190301578</v>
      </c>
      <c r="F46" s="5">
        <f t="shared" si="23"/>
        <v>0</v>
      </c>
      <c r="G46" s="5">
        <f t="shared" si="23"/>
        <v>238.09064154878294</v>
      </c>
      <c r="H46" s="5">
        <f t="shared" si="23"/>
        <v>0</v>
      </c>
      <c r="I46" s="5">
        <f t="shared" si="23"/>
        <v>0</v>
      </c>
      <c r="J46" s="5">
        <f t="shared" si="23"/>
        <v>376.61270515643372</v>
      </c>
      <c r="K46" s="5">
        <f t="shared" si="23"/>
        <v>0</v>
      </c>
      <c r="L46" s="5">
        <f t="shared" si="23"/>
        <v>0</v>
      </c>
      <c r="M46" s="5">
        <f t="shared" si="23"/>
        <v>0</v>
      </c>
      <c r="N46" s="5">
        <f t="shared" si="23"/>
        <v>0</v>
      </c>
      <c r="O46" s="5">
        <f t="shared" si="23"/>
        <v>94.365711675765581</v>
      </c>
      <c r="P46" s="5">
        <f t="shared" si="23"/>
        <v>1483.4714946203658</v>
      </c>
      <c r="Q46" s="7">
        <v>5919</v>
      </c>
    </row>
    <row r="47" spans="1:22" x14ac:dyDescent="0.3">
      <c r="A47" s="6" t="s">
        <v>31</v>
      </c>
      <c r="B47" s="5">
        <f>$Q$47*B30</f>
        <v>0</v>
      </c>
      <c r="C47" s="5">
        <f t="shared" ref="C47:P47" si="24">$Q$47*C30</f>
        <v>0</v>
      </c>
      <c r="D47" s="5">
        <f t="shared" si="24"/>
        <v>0</v>
      </c>
      <c r="E47" s="5">
        <f t="shared" si="24"/>
        <v>0</v>
      </c>
      <c r="F47" s="5">
        <f t="shared" si="24"/>
        <v>0</v>
      </c>
      <c r="G47" s="5">
        <f t="shared" si="24"/>
        <v>2725.80413145585</v>
      </c>
      <c r="H47" s="5">
        <f t="shared" si="24"/>
        <v>0</v>
      </c>
      <c r="I47" s="5">
        <f t="shared" si="24"/>
        <v>0</v>
      </c>
      <c r="J47" s="5">
        <f t="shared" si="24"/>
        <v>0</v>
      </c>
      <c r="K47" s="5">
        <f t="shared" si="24"/>
        <v>0</v>
      </c>
      <c r="L47" s="5">
        <f t="shared" si="24"/>
        <v>0</v>
      </c>
      <c r="M47" s="5">
        <f t="shared" si="24"/>
        <v>0</v>
      </c>
      <c r="N47" s="5">
        <f t="shared" si="24"/>
        <v>0</v>
      </c>
      <c r="O47" s="5">
        <f t="shared" si="24"/>
        <v>0</v>
      </c>
      <c r="P47" s="5">
        <f t="shared" si="24"/>
        <v>540.19586854415024</v>
      </c>
      <c r="Q47" s="7">
        <v>3266</v>
      </c>
    </row>
    <row r="48" spans="1:22" x14ac:dyDescent="0.3">
      <c r="A48" s="108" t="s">
        <v>15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7">
        <f>SUM(Q36:Q47)</f>
        <v>38729</v>
      </c>
    </row>
    <row r="51" spans="1:17" x14ac:dyDescent="0.3">
      <c r="C51" s="13"/>
      <c r="D51" s="13"/>
    </row>
    <row r="52" spans="1:17" ht="29.25" customHeight="1" x14ac:dyDescent="0.3">
      <c r="C52" s="13"/>
      <c r="D52" s="13"/>
    </row>
    <row r="53" spans="1:17" ht="25.8" x14ac:dyDescent="0.5">
      <c r="A53" s="103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5"/>
    </row>
    <row r="54" spans="1:17" ht="36" x14ac:dyDescent="0.3">
      <c r="A54" s="3"/>
      <c r="B54" s="46" t="s">
        <v>0</v>
      </c>
      <c r="C54" s="46" t="s">
        <v>1</v>
      </c>
      <c r="D54" s="46" t="s">
        <v>2</v>
      </c>
      <c r="E54" s="46" t="s">
        <v>3</v>
      </c>
      <c r="F54" s="46" t="s">
        <v>4</v>
      </c>
      <c r="G54" s="46" t="s">
        <v>5</v>
      </c>
      <c r="H54" s="46" t="s">
        <v>6</v>
      </c>
      <c r="I54" s="46" t="s">
        <v>7</v>
      </c>
      <c r="J54" s="46" t="s">
        <v>8</v>
      </c>
      <c r="K54" s="46" t="s">
        <v>9</v>
      </c>
      <c r="L54" s="46" t="s">
        <v>10</v>
      </c>
      <c r="M54" s="46" t="s">
        <v>11</v>
      </c>
      <c r="N54" s="46" t="s">
        <v>116</v>
      </c>
      <c r="O54" s="46" t="s">
        <v>13</v>
      </c>
      <c r="P54" s="46" t="s">
        <v>14</v>
      </c>
    </row>
    <row r="55" spans="1:17" x14ac:dyDescent="0.3">
      <c r="A55" s="25" t="s">
        <v>113</v>
      </c>
      <c r="B55" s="28">
        <f>Yurtiçi_Fiyatlar!G73</f>
        <v>2.3177142857142861</v>
      </c>
      <c r="C55" s="28">
        <f>Yurtiçi_Fiyatlar!D73</f>
        <v>3.9444107142857145</v>
      </c>
      <c r="D55" s="28">
        <f>Yurtiçi_Fiyatlar!B73</f>
        <v>4.5092142857142852</v>
      </c>
      <c r="E55" s="28">
        <f>Yurtiçi_Fiyatlar!B127</f>
        <v>2.5090909090909088</v>
      </c>
      <c r="F55" s="71">
        <v>3.3285893161313687</v>
      </c>
      <c r="G55" s="28">
        <f>Yurtiçi_Fiyatlar!B134</f>
        <v>3.8295268376110854</v>
      </c>
      <c r="H55" s="28">
        <f>Yurtiçi_Fiyatlar!F73</f>
        <v>3.2391428571428564</v>
      </c>
      <c r="I55" s="28">
        <f>Yurtiçi_Fiyatlar!B138</f>
        <v>4.4384230681772925</v>
      </c>
      <c r="J55" s="71">
        <v>3.3285893161313687</v>
      </c>
      <c r="K55" s="71">
        <v>3.3285893161313687</v>
      </c>
      <c r="L55" s="71">
        <v>3.3285893161313687</v>
      </c>
      <c r="M55" s="28">
        <f>Yurtiçi_Fiyatlar!B110</f>
        <v>1.2253701731601734</v>
      </c>
      <c r="N55" s="71">
        <v>3.3285893161313687</v>
      </c>
      <c r="O55" s="28"/>
      <c r="P55" s="28">
        <f>C55</f>
        <v>3.9444107142857145</v>
      </c>
    </row>
    <row r="56" spans="1:17" x14ac:dyDescent="0.3">
      <c r="A56" s="25" t="s">
        <v>114</v>
      </c>
      <c r="B56" s="28">
        <f>Dünya_Fiyatları!E48</f>
        <v>1.4141666666666666</v>
      </c>
      <c r="C56" s="28">
        <f>Dünya_Fiyatları!E15</f>
        <v>1.4975000000000003</v>
      </c>
      <c r="D56" s="28">
        <f>Dünya_Fiyatları!E31</f>
        <v>1.4041666666666666</v>
      </c>
      <c r="E56" s="28">
        <f>Dünya_Fiyatları!C69</f>
        <v>0.95257920853813782</v>
      </c>
      <c r="F56" s="28"/>
      <c r="G56" s="28">
        <f>Dünya_Fiyatları!D74</f>
        <v>1.4538842059608108</v>
      </c>
      <c r="H56" s="28"/>
      <c r="I56" s="28">
        <f>Dünya_Fiyatları!E64</f>
        <v>1.6850523502847512</v>
      </c>
      <c r="J56" s="71">
        <f>AVERAGE(B56:E56,G56,O56:P56)</f>
        <v>1.388185249690326</v>
      </c>
      <c r="K56" s="28"/>
      <c r="L56" s="28"/>
      <c r="M56" s="28"/>
      <c r="N56" s="28"/>
      <c r="O56" s="28">
        <f>C56</f>
        <v>1.4975000000000003</v>
      </c>
      <c r="P56" s="28">
        <f>C56</f>
        <v>1.4975000000000003</v>
      </c>
    </row>
    <row r="60" spans="1:17" x14ac:dyDescent="0.3">
      <c r="H60" s="70"/>
      <c r="K60" s="70"/>
    </row>
    <row r="61" spans="1:17" ht="50.25" customHeight="1" x14ac:dyDescent="0.3">
      <c r="A61" s="3"/>
      <c r="B61" s="76" t="s">
        <v>0</v>
      </c>
      <c r="C61" s="76" t="s">
        <v>1</v>
      </c>
      <c r="D61" s="76" t="s">
        <v>2</v>
      </c>
      <c r="E61" s="76" t="s">
        <v>3</v>
      </c>
      <c r="F61" s="76" t="s">
        <v>4</v>
      </c>
      <c r="G61" s="76" t="s">
        <v>5</v>
      </c>
      <c r="H61" s="76" t="s">
        <v>6</v>
      </c>
      <c r="I61" s="76" t="s">
        <v>7</v>
      </c>
      <c r="J61" s="76" t="s">
        <v>8</v>
      </c>
      <c r="K61" s="76" t="s">
        <v>9</v>
      </c>
      <c r="L61" s="76" t="s">
        <v>10</v>
      </c>
      <c r="M61" s="76" t="s">
        <v>11</v>
      </c>
      <c r="N61" s="76" t="s">
        <v>12</v>
      </c>
      <c r="O61" s="76" t="s">
        <v>13</v>
      </c>
      <c r="P61" s="76" t="s">
        <v>14</v>
      </c>
      <c r="Q61" s="77" t="s">
        <v>15</v>
      </c>
    </row>
    <row r="62" spans="1:17" x14ac:dyDescent="0.3">
      <c r="A62" s="6" t="s">
        <v>18</v>
      </c>
      <c r="B62" s="26">
        <f>B36*$B$55*1000</f>
        <v>195478.61484917701</v>
      </c>
      <c r="C62" s="26">
        <f>C36*$C$55*1000</f>
        <v>2020003.081143928</v>
      </c>
      <c r="D62" s="26">
        <f>D36*$D$55*1000</f>
        <v>0</v>
      </c>
      <c r="E62" s="26">
        <f>E36*$E$55*1000</f>
        <v>398466.21688240749</v>
      </c>
      <c r="F62" s="26">
        <f>F36*$F$55*1000</f>
        <v>0</v>
      </c>
      <c r="G62" s="26">
        <f>G36*$G$55*1000</f>
        <v>0</v>
      </c>
      <c r="H62" s="26">
        <f>H36*$H$55*1000</f>
        <v>0</v>
      </c>
      <c r="I62" s="26">
        <f>I36*$I$55*1000</f>
        <v>0</v>
      </c>
      <c r="J62" s="26">
        <f>J36*$J$55*1000</f>
        <v>0</v>
      </c>
      <c r="K62" s="26">
        <f>K36*$K$55*1000</f>
        <v>0</v>
      </c>
      <c r="L62" s="26">
        <f>L36*$L$55*1000</f>
        <v>0</v>
      </c>
      <c r="M62" s="26">
        <f>M36*$M$55*1000</f>
        <v>0</v>
      </c>
      <c r="N62" s="26">
        <f>N36*$N$55*1000</f>
        <v>0</v>
      </c>
      <c r="O62" s="26">
        <f>O36*$O$55*1000</f>
        <v>0</v>
      </c>
      <c r="P62" s="26">
        <f>P36*$P$55*1000</f>
        <v>0</v>
      </c>
      <c r="Q62" s="106">
        <f>SUM(B62:P63)</f>
        <v>3251885.5268151392</v>
      </c>
    </row>
    <row r="63" spans="1:17" x14ac:dyDescent="0.3">
      <c r="A63" s="27" t="s">
        <v>27</v>
      </c>
      <c r="B63" s="26">
        <f t="shared" ref="B63:B71" si="25">B37*$B$55*1000</f>
        <v>0</v>
      </c>
      <c r="C63" s="26">
        <f t="shared" ref="C63:C71" si="26">C37*$C$55*1000</f>
        <v>637937.61393962649</v>
      </c>
      <c r="D63" s="26">
        <f t="shared" ref="D63:D71" si="27">D37*$D$55*1000</f>
        <v>0</v>
      </c>
      <c r="E63" s="26">
        <f t="shared" ref="E63:E71" si="28">E37*$E$55*1000</f>
        <v>0</v>
      </c>
      <c r="F63" s="26">
        <f t="shared" ref="F63:F71" si="29">F37*$F$55*1000</f>
        <v>0</v>
      </c>
      <c r="G63" s="26">
        <f t="shared" ref="G63:G71" si="30">G37*$G$55*1000</f>
        <v>0</v>
      </c>
      <c r="H63" s="26">
        <f t="shared" ref="H63:H71" si="31">H37*$H$55*1000</f>
        <v>0</v>
      </c>
      <c r="I63" s="26">
        <f t="shared" ref="I63:I71" si="32">I37*$I$55*1000</f>
        <v>0</v>
      </c>
      <c r="J63" s="26">
        <f t="shared" ref="J63:J71" si="33">J37*$J$55*1000</f>
        <v>0</v>
      </c>
      <c r="K63" s="26">
        <f t="shared" ref="K63:K71" si="34">K37*$K$55*1000</f>
        <v>0</v>
      </c>
      <c r="L63" s="26">
        <f t="shared" ref="L63:L71" si="35">L37*$L$55*1000</f>
        <v>0</v>
      </c>
      <c r="M63" s="26">
        <f t="shared" ref="M63:M71" si="36">M37*$M$55*1000</f>
        <v>0</v>
      </c>
      <c r="N63" s="26">
        <f t="shared" ref="N63:N71" si="37">N37*$N$55*1000</f>
        <v>0</v>
      </c>
      <c r="O63" s="26">
        <f t="shared" ref="O63:O71" si="38">O37*$O$55*1000</f>
        <v>0</v>
      </c>
      <c r="P63" s="26">
        <f t="shared" ref="P63:P71" si="39">P37*$P$55*1000</f>
        <v>0</v>
      </c>
      <c r="Q63" s="107"/>
    </row>
    <row r="64" spans="1:17" x14ac:dyDescent="0.3">
      <c r="A64" s="27" t="s">
        <v>25</v>
      </c>
      <c r="B64" s="26">
        <f t="shared" si="25"/>
        <v>991409.48997716338</v>
      </c>
      <c r="C64" s="26">
        <f t="shared" si="26"/>
        <v>1235574.3956483128</v>
      </c>
      <c r="D64" s="26">
        <f t="shared" si="27"/>
        <v>0</v>
      </c>
      <c r="E64" s="26">
        <f t="shared" si="28"/>
        <v>0</v>
      </c>
      <c r="F64" s="26">
        <f t="shared" si="29"/>
        <v>0</v>
      </c>
      <c r="G64" s="26">
        <f t="shared" si="30"/>
        <v>0</v>
      </c>
      <c r="H64" s="26">
        <f t="shared" si="31"/>
        <v>0</v>
      </c>
      <c r="I64" s="26">
        <f t="shared" si="32"/>
        <v>0</v>
      </c>
      <c r="J64" s="26">
        <f t="shared" si="33"/>
        <v>0</v>
      </c>
      <c r="K64" s="26">
        <f t="shared" si="34"/>
        <v>0</v>
      </c>
      <c r="L64" s="26">
        <f t="shared" si="35"/>
        <v>0</v>
      </c>
      <c r="M64" s="26">
        <f t="shared" si="36"/>
        <v>0</v>
      </c>
      <c r="N64" s="26">
        <f t="shared" si="37"/>
        <v>0</v>
      </c>
      <c r="O64" s="26">
        <f t="shared" si="38"/>
        <v>0</v>
      </c>
      <c r="P64" s="26">
        <f t="shared" si="39"/>
        <v>0</v>
      </c>
      <c r="Q64" s="7">
        <f>SUM(B64:P64)</f>
        <v>2226983.885625476</v>
      </c>
    </row>
    <row r="65" spans="1:22" x14ac:dyDescent="0.3">
      <c r="A65" s="27" t="s">
        <v>26</v>
      </c>
      <c r="B65" s="26">
        <f t="shared" si="25"/>
        <v>382422.85714285722</v>
      </c>
      <c r="C65" s="26">
        <f t="shared" si="26"/>
        <v>0</v>
      </c>
      <c r="D65" s="26">
        <f t="shared" si="27"/>
        <v>0</v>
      </c>
      <c r="E65" s="26">
        <f t="shared" si="28"/>
        <v>0</v>
      </c>
      <c r="F65" s="26">
        <f t="shared" si="29"/>
        <v>0</v>
      </c>
      <c r="G65" s="26">
        <f t="shared" si="30"/>
        <v>0</v>
      </c>
      <c r="H65" s="26">
        <f t="shared" si="31"/>
        <v>0</v>
      </c>
      <c r="I65" s="26">
        <f t="shared" si="32"/>
        <v>0</v>
      </c>
      <c r="J65" s="26">
        <f t="shared" si="33"/>
        <v>0</v>
      </c>
      <c r="K65" s="26">
        <f t="shared" si="34"/>
        <v>0</v>
      </c>
      <c r="L65" s="26">
        <f t="shared" si="35"/>
        <v>0</v>
      </c>
      <c r="M65" s="26">
        <f t="shared" si="36"/>
        <v>0</v>
      </c>
      <c r="N65" s="26">
        <f t="shared" si="37"/>
        <v>0</v>
      </c>
      <c r="O65" s="26">
        <f t="shared" si="38"/>
        <v>0</v>
      </c>
      <c r="P65" s="26">
        <f t="shared" si="39"/>
        <v>0</v>
      </c>
      <c r="Q65" s="7">
        <f t="shared" ref="Q65:Q73" si="40">SUM(B65:P65)</f>
        <v>382422.85714285722</v>
      </c>
    </row>
    <row r="66" spans="1:22" x14ac:dyDescent="0.3">
      <c r="A66" s="6" t="s">
        <v>29</v>
      </c>
      <c r="B66" s="26">
        <f t="shared" si="25"/>
        <v>0</v>
      </c>
      <c r="C66" s="26">
        <f t="shared" si="26"/>
        <v>0</v>
      </c>
      <c r="D66" s="26">
        <f t="shared" si="27"/>
        <v>0</v>
      </c>
      <c r="E66" s="26">
        <f t="shared" si="28"/>
        <v>0</v>
      </c>
      <c r="F66" s="26">
        <f t="shared" si="29"/>
        <v>2945801.5447762613</v>
      </c>
      <c r="G66" s="26">
        <f t="shared" si="30"/>
        <v>0</v>
      </c>
      <c r="H66" s="26">
        <f t="shared" si="31"/>
        <v>0</v>
      </c>
      <c r="I66" s="26">
        <f t="shared" si="32"/>
        <v>0</v>
      </c>
      <c r="J66" s="26">
        <f t="shared" si="33"/>
        <v>0</v>
      </c>
      <c r="K66" s="26">
        <f t="shared" si="34"/>
        <v>0</v>
      </c>
      <c r="L66" s="26">
        <f t="shared" si="35"/>
        <v>0</v>
      </c>
      <c r="M66" s="26">
        <f t="shared" si="36"/>
        <v>0</v>
      </c>
      <c r="N66" s="26">
        <f t="shared" si="37"/>
        <v>0</v>
      </c>
      <c r="O66" s="26">
        <f t="shared" si="38"/>
        <v>0</v>
      </c>
      <c r="P66" s="26">
        <f t="shared" si="39"/>
        <v>0</v>
      </c>
      <c r="Q66" s="7">
        <f t="shared" si="40"/>
        <v>2945801.5447762613</v>
      </c>
    </row>
    <row r="67" spans="1:22" x14ac:dyDescent="0.3">
      <c r="A67" s="6" t="s">
        <v>20</v>
      </c>
      <c r="B67" s="26">
        <f t="shared" si="25"/>
        <v>0</v>
      </c>
      <c r="C67" s="26">
        <f t="shared" si="26"/>
        <v>51154037.679471388</v>
      </c>
      <c r="D67" s="26">
        <f t="shared" si="27"/>
        <v>7160426.4365914846</v>
      </c>
      <c r="E67" s="26">
        <f t="shared" si="28"/>
        <v>6029999.9546430949</v>
      </c>
      <c r="F67" s="26">
        <f t="shared" si="29"/>
        <v>0</v>
      </c>
      <c r="G67" s="26">
        <f t="shared" si="30"/>
        <v>3955842.4881161801</v>
      </c>
      <c r="H67" s="26">
        <f t="shared" si="31"/>
        <v>0</v>
      </c>
      <c r="I67" s="26">
        <f t="shared" si="32"/>
        <v>0</v>
      </c>
      <c r="J67" s="26">
        <f t="shared" si="33"/>
        <v>0</v>
      </c>
      <c r="K67" s="26">
        <f t="shared" si="34"/>
        <v>0</v>
      </c>
      <c r="L67" s="26">
        <f t="shared" si="35"/>
        <v>0</v>
      </c>
      <c r="M67" s="26">
        <f t="shared" si="36"/>
        <v>0</v>
      </c>
      <c r="N67" s="26">
        <f t="shared" si="37"/>
        <v>0</v>
      </c>
      <c r="O67" s="26">
        <f t="shared" si="38"/>
        <v>0</v>
      </c>
      <c r="P67" s="26">
        <f t="shared" si="39"/>
        <v>564287.26340115943</v>
      </c>
      <c r="Q67" s="7">
        <f t="shared" si="40"/>
        <v>68864593.822223306</v>
      </c>
    </row>
    <row r="68" spans="1:22" x14ac:dyDescent="0.3">
      <c r="A68" s="6" t="s">
        <v>21</v>
      </c>
      <c r="B68" s="26">
        <f t="shared" si="25"/>
        <v>0</v>
      </c>
      <c r="C68" s="26">
        <f t="shared" si="26"/>
        <v>0</v>
      </c>
      <c r="D68" s="26">
        <f t="shared" si="27"/>
        <v>0</v>
      </c>
      <c r="E68" s="26">
        <f t="shared" si="28"/>
        <v>599559.50330250978</v>
      </c>
      <c r="F68" s="26">
        <f t="shared" si="29"/>
        <v>0</v>
      </c>
      <c r="G68" s="26">
        <f t="shared" si="30"/>
        <v>0</v>
      </c>
      <c r="H68" s="26">
        <f t="shared" si="31"/>
        <v>183384.47935459518</v>
      </c>
      <c r="I68" s="26">
        <f t="shared" si="32"/>
        <v>0</v>
      </c>
      <c r="J68" s="26">
        <f t="shared" si="33"/>
        <v>0</v>
      </c>
      <c r="K68" s="26">
        <f t="shared" si="34"/>
        <v>0</v>
      </c>
      <c r="L68" s="26">
        <f t="shared" si="35"/>
        <v>0</v>
      </c>
      <c r="M68" s="26">
        <f t="shared" si="36"/>
        <v>0</v>
      </c>
      <c r="N68" s="26">
        <f t="shared" si="37"/>
        <v>0</v>
      </c>
      <c r="O68" s="26">
        <f t="shared" si="38"/>
        <v>0</v>
      </c>
      <c r="P68" s="26">
        <f t="shared" si="39"/>
        <v>0</v>
      </c>
      <c r="Q68" s="7">
        <f t="shared" si="40"/>
        <v>782943.98265710496</v>
      </c>
    </row>
    <row r="69" spans="1:22" x14ac:dyDescent="0.3">
      <c r="A69" s="6" t="s">
        <v>22</v>
      </c>
      <c r="B69" s="26">
        <f t="shared" si="25"/>
        <v>0</v>
      </c>
      <c r="C69" s="26">
        <f t="shared" si="26"/>
        <v>0</v>
      </c>
      <c r="D69" s="26">
        <f t="shared" si="27"/>
        <v>0</v>
      </c>
      <c r="E69" s="26">
        <f t="shared" si="28"/>
        <v>1398968.7272727268</v>
      </c>
      <c r="F69" s="26">
        <f t="shared" si="29"/>
        <v>0</v>
      </c>
      <c r="G69" s="26">
        <f t="shared" si="30"/>
        <v>0</v>
      </c>
      <c r="H69" s="26">
        <f t="shared" si="31"/>
        <v>0</v>
      </c>
      <c r="I69" s="26">
        <f t="shared" si="32"/>
        <v>0</v>
      </c>
      <c r="J69" s="26">
        <f t="shared" si="33"/>
        <v>0</v>
      </c>
      <c r="K69" s="26">
        <f t="shared" si="34"/>
        <v>0</v>
      </c>
      <c r="L69" s="26">
        <f t="shared" si="35"/>
        <v>0</v>
      </c>
      <c r="M69" s="26">
        <f t="shared" si="36"/>
        <v>0</v>
      </c>
      <c r="N69" s="26">
        <f t="shared" si="37"/>
        <v>0</v>
      </c>
      <c r="O69" s="26">
        <f t="shared" si="38"/>
        <v>0</v>
      </c>
      <c r="P69" s="26">
        <f t="shared" si="39"/>
        <v>0</v>
      </c>
      <c r="Q69" s="7">
        <f t="shared" si="40"/>
        <v>1398968.7272727268</v>
      </c>
    </row>
    <row r="70" spans="1:22" x14ac:dyDescent="0.3">
      <c r="A70" s="6" t="s">
        <v>23</v>
      </c>
      <c r="B70" s="26">
        <f t="shared" si="25"/>
        <v>0</v>
      </c>
      <c r="C70" s="26">
        <f t="shared" si="26"/>
        <v>10499508.548035713</v>
      </c>
      <c r="D70" s="26">
        <f t="shared" si="27"/>
        <v>0</v>
      </c>
      <c r="E70" s="26">
        <f t="shared" si="28"/>
        <v>0</v>
      </c>
      <c r="F70" s="26">
        <f t="shared" si="29"/>
        <v>0</v>
      </c>
      <c r="G70" s="26">
        <f t="shared" si="30"/>
        <v>0</v>
      </c>
      <c r="H70" s="26">
        <f t="shared" si="31"/>
        <v>0</v>
      </c>
      <c r="I70" s="26">
        <f t="shared" si="32"/>
        <v>0</v>
      </c>
      <c r="J70" s="26">
        <f t="shared" si="33"/>
        <v>0</v>
      </c>
      <c r="K70" s="26">
        <f t="shared" si="34"/>
        <v>0</v>
      </c>
      <c r="L70" s="26">
        <f t="shared" si="35"/>
        <v>0</v>
      </c>
      <c r="M70" s="26">
        <f t="shared" si="36"/>
        <v>0</v>
      </c>
      <c r="N70" s="26">
        <f t="shared" si="37"/>
        <v>0</v>
      </c>
      <c r="O70" s="26">
        <f t="shared" si="38"/>
        <v>0</v>
      </c>
      <c r="P70" s="26">
        <f t="shared" si="39"/>
        <v>0</v>
      </c>
      <c r="Q70" s="7">
        <f t="shared" si="40"/>
        <v>10499508.548035713</v>
      </c>
    </row>
    <row r="71" spans="1:22" x14ac:dyDescent="0.3">
      <c r="A71" s="6" t="s">
        <v>24</v>
      </c>
      <c r="B71" s="26">
        <f t="shared" si="25"/>
        <v>0</v>
      </c>
      <c r="C71" s="26">
        <f t="shared" si="26"/>
        <v>0</v>
      </c>
      <c r="D71" s="26">
        <f t="shared" si="27"/>
        <v>0</v>
      </c>
      <c r="E71" s="26">
        <f t="shared" si="28"/>
        <v>0</v>
      </c>
      <c r="F71" s="26">
        <f t="shared" si="29"/>
        <v>0</v>
      </c>
      <c r="G71" s="26">
        <f t="shared" si="30"/>
        <v>0</v>
      </c>
      <c r="H71" s="26">
        <f t="shared" si="31"/>
        <v>0</v>
      </c>
      <c r="I71" s="26">
        <f t="shared" si="32"/>
        <v>7518086.2865040824</v>
      </c>
      <c r="J71" s="26">
        <f t="shared" si="33"/>
        <v>1544330.9126896509</v>
      </c>
      <c r="K71" s="26">
        <f t="shared" si="34"/>
        <v>386844.23256723006</v>
      </c>
      <c r="L71" s="26">
        <f t="shared" si="35"/>
        <v>30460.175792695281</v>
      </c>
      <c r="M71" s="26">
        <f t="shared" si="36"/>
        <v>3220504.6535445731</v>
      </c>
      <c r="N71" s="26">
        <f t="shared" si="37"/>
        <v>910759.2562015889</v>
      </c>
      <c r="O71" s="26">
        <f t="shared" si="38"/>
        <v>0</v>
      </c>
      <c r="P71" s="26">
        <f t="shared" si="39"/>
        <v>0</v>
      </c>
      <c r="Q71" s="7">
        <f t="shared" si="40"/>
        <v>13610985.517299822</v>
      </c>
    </row>
    <row r="72" spans="1:22" x14ac:dyDescent="0.3">
      <c r="A72" s="6" t="s">
        <v>30</v>
      </c>
      <c r="B72" s="26">
        <f>B46*B56*1000</f>
        <v>1181010.2463457123</v>
      </c>
      <c r="C72" s="26">
        <f t="shared" ref="C72:P72" si="41">C46*C56*1000</f>
        <v>35048.08417607798</v>
      </c>
      <c r="D72" s="26">
        <f t="shared" si="41"/>
        <v>3719062.4716691291</v>
      </c>
      <c r="E72" s="26">
        <f t="shared" si="41"/>
        <v>208935.40770125794</v>
      </c>
      <c r="F72" s="26">
        <f t="shared" si="41"/>
        <v>0</v>
      </c>
      <c r="G72" s="26">
        <f t="shared" si="41"/>
        <v>346156.22333485232</v>
      </c>
      <c r="H72" s="26">
        <f t="shared" si="41"/>
        <v>0</v>
      </c>
      <c r="I72" s="26">
        <f t="shared" si="41"/>
        <v>0</v>
      </c>
      <c r="J72" s="26">
        <f t="shared" si="41"/>
        <v>522808.20214413304</v>
      </c>
      <c r="K72" s="26">
        <f t="shared" si="41"/>
        <v>0</v>
      </c>
      <c r="L72" s="26">
        <f t="shared" si="41"/>
        <v>0</v>
      </c>
      <c r="M72" s="26">
        <f t="shared" si="41"/>
        <v>0</v>
      </c>
      <c r="N72" s="26">
        <f t="shared" si="41"/>
        <v>0</v>
      </c>
      <c r="O72" s="26">
        <f t="shared" si="41"/>
        <v>141312.65323445899</v>
      </c>
      <c r="P72" s="26">
        <f t="shared" si="41"/>
        <v>2221498.5631939978</v>
      </c>
      <c r="Q72" s="7">
        <f t="shared" si="40"/>
        <v>8375831.8517996185</v>
      </c>
    </row>
    <row r="73" spans="1:22" x14ac:dyDescent="0.3">
      <c r="A73" s="6" t="s">
        <v>31</v>
      </c>
      <c r="B73" s="26">
        <f>B47*B56*1000</f>
        <v>0</v>
      </c>
      <c r="C73" s="26">
        <f t="shared" ref="C73:P73" si="42">C47*C56*1000</f>
        <v>0</v>
      </c>
      <c r="D73" s="26">
        <f t="shared" si="42"/>
        <v>0</v>
      </c>
      <c r="E73" s="26">
        <f t="shared" si="42"/>
        <v>0</v>
      </c>
      <c r="F73" s="26">
        <f t="shared" si="42"/>
        <v>0</v>
      </c>
      <c r="G73" s="26">
        <f t="shared" si="42"/>
        <v>3963003.5752663864</v>
      </c>
      <c r="H73" s="26">
        <f t="shared" si="42"/>
        <v>0</v>
      </c>
      <c r="I73" s="26">
        <f t="shared" si="42"/>
        <v>0</v>
      </c>
      <c r="J73" s="26">
        <f t="shared" si="42"/>
        <v>0</v>
      </c>
      <c r="K73" s="26">
        <f t="shared" si="42"/>
        <v>0</v>
      </c>
      <c r="L73" s="26">
        <f t="shared" si="42"/>
        <v>0</v>
      </c>
      <c r="M73" s="26">
        <f t="shared" si="42"/>
        <v>0</v>
      </c>
      <c r="N73" s="26">
        <f t="shared" si="42"/>
        <v>0</v>
      </c>
      <c r="O73" s="26">
        <f t="shared" si="42"/>
        <v>0</v>
      </c>
      <c r="P73" s="26">
        <f t="shared" si="42"/>
        <v>808943.3131448651</v>
      </c>
      <c r="Q73" s="7">
        <f t="shared" si="40"/>
        <v>4771946.8884112518</v>
      </c>
    </row>
    <row r="74" spans="1:22" x14ac:dyDescent="0.3">
      <c r="A74" s="108" t="s">
        <v>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7">
        <f>SUM(Q62:Q73)</f>
        <v>117111873.15205929</v>
      </c>
    </row>
    <row r="80" spans="1:22" ht="28.8" x14ac:dyDescent="0.55000000000000004">
      <c r="A80" s="100" t="s">
        <v>120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2"/>
    </row>
    <row r="81" spans="1:22" ht="41.4" x14ac:dyDescent="0.3">
      <c r="A81" s="78" t="s">
        <v>60</v>
      </c>
      <c r="B81" s="78" t="s">
        <v>61</v>
      </c>
      <c r="C81" s="78" t="s">
        <v>62</v>
      </c>
      <c r="D81" s="78" t="s">
        <v>19</v>
      </c>
      <c r="E81" s="78" t="s">
        <v>18</v>
      </c>
      <c r="F81" s="78" t="s">
        <v>64</v>
      </c>
      <c r="G81" s="78" t="s">
        <v>63</v>
      </c>
      <c r="H81" s="78" t="s">
        <v>65</v>
      </c>
      <c r="I81" s="78" t="s">
        <v>66</v>
      </c>
      <c r="J81" s="78" t="s">
        <v>70</v>
      </c>
      <c r="K81" s="78" t="s">
        <v>69</v>
      </c>
      <c r="L81" s="78" t="s">
        <v>68</v>
      </c>
      <c r="M81" s="78" t="s">
        <v>67</v>
      </c>
      <c r="N81" s="78" t="s">
        <v>119</v>
      </c>
      <c r="O81" s="78" t="s">
        <v>71</v>
      </c>
      <c r="P81" s="78" t="s">
        <v>118</v>
      </c>
      <c r="Q81" s="78" t="s">
        <v>72</v>
      </c>
      <c r="R81" s="78" t="s">
        <v>74</v>
      </c>
      <c r="S81" s="78" t="s">
        <v>73</v>
      </c>
      <c r="T81" s="78" t="s">
        <v>75</v>
      </c>
      <c r="U81" s="78" t="s">
        <v>76</v>
      </c>
      <c r="V81" s="78" t="s">
        <v>15</v>
      </c>
    </row>
    <row r="82" spans="1:22" ht="33" customHeight="1" x14ac:dyDescent="0.3">
      <c r="A82" s="79">
        <f>Q70</f>
        <v>10499508.548035713</v>
      </c>
      <c r="B82" s="79">
        <f>Q69</f>
        <v>1398968.7272727268</v>
      </c>
      <c r="C82" s="79">
        <f>Q67</f>
        <v>68864593.822223306</v>
      </c>
      <c r="D82" s="79">
        <f>C63</f>
        <v>637937.61393962649</v>
      </c>
      <c r="E82" s="79">
        <f>SUM(B62:E62)+SUM(B64:C65) + SUM(I71:N71)</f>
        <v>18834340.172943667</v>
      </c>
      <c r="F82" s="79">
        <f>Q66</f>
        <v>2945801.5447762613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f>Q68</f>
        <v>782943.98265710496</v>
      </c>
      <c r="R82" s="79"/>
      <c r="S82" s="79"/>
      <c r="T82" s="79"/>
      <c r="U82" s="79">
        <f>Q72+Q73</f>
        <v>13147778.74021087</v>
      </c>
      <c r="V82" s="80">
        <f>SUM(A82:U82)</f>
        <v>117111873.15205929</v>
      </c>
    </row>
  </sheetData>
  <mergeCells count="12">
    <mergeCell ref="A15:P15"/>
    <mergeCell ref="A48:P48"/>
    <mergeCell ref="A1:Q1"/>
    <mergeCell ref="A33:Q33"/>
    <mergeCell ref="A31:P31"/>
    <mergeCell ref="Q36:Q37"/>
    <mergeCell ref="A17:Q17"/>
    <mergeCell ref="A80:V80"/>
    <mergeCell ref="A53:P53"/>
    <mergeCell ref="Q62:Q63"/>
    <mergeCell ref="A74:P74"/>
    <mergeCell ref="S35:T3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B5C8-75FF-459F-B2E0-9D2A65A4688C}">
  <dimension ref="A1:R17"/>
  <sheetViews>
    <sheetView workbookViewId="0">
      <selection activeCell="K13" sqref="K13:L19"/>
    </sheetView>
  </sheetViews>
  <sheetFormatPr defaultRowHeight="14.4" x14ac:dyDescent="0.3"/>
  <cols>
    <col min="1" max="1" width="26.33203125" customWidth="1"/>
    <col min="2" max="2" width="18.6640625" bestFit="1" customWidth="1"/>
    <col min="3" max="3" width="19.88671875" bestFit="1" customWidth="1"/>
    <col min="4" max="4" width="7.109375" bestFit="1" customWidth="1"/>
    <col min="5" max="5" width="18.6640625" bestFit="1" customWidth="1"/>
    <col min="6" max="6" width="8.109375" bestFit="1" customWidth="1"/>
    <col min="7" max="7" width="16.88671875" bestFit="1" customWidth="1"/>
    <col min="8" max="8" width="8.5546875" bestFit="1" customWidth="1"/>
    <col min="9" max="10" width="18.6640625" bestFit="1" customWidth="1"/>
    <col min="11" max="11" width="17.6640625" bestFit="1" customWidth="1"/>
    <col min="12" max="12" width="6.88671875" bestFit="1" customWidth="1"/>
    <col min="13" max="13" width="8.6640625" bestFit="1" customWidth="1"/>
    <col min="14" max="14" width="5.88671875" bestFit="1" customWidth="1"/>
    <col min="15" max="15" width="9" bestFit="1" customWidth="1"/>
    <col min="16" max="16" width="14.44140625" bestFit="1" customWidth="1"/>
    <col min="17" max="17" width="24.88671875" bestFit="1" customWidth="1"/>
    <col min="18" max="18" width="18" customWidth="1"/>
  </cols>
  <sheetData>
    <row r="1" spans="1:18" ht="28.8" x14ac:dyDescent="0.3">
      <c r="A1" s="1"/>
      <c r="B1" s="85" t="s">
        <v>0</v>
      </c>
      <c r="C1" s="85" t="s">
        <v>1</v>
      </c>
      <c r="D1" s="85" t="s">
        <v>2</v>
      </c>
      <c r="E1" s="85" t="s">
        <v>3</v>
      </c>
      <c r="F1" s="85" t="s">
        <v>4</v>
      </c>
      <c r="G1" s="85" t="s">
        <v>5</v>
      </c>
      <c r="H1" s="85" t="s">
        <v>6</v>
      </c>
      <c r="I1" s="85" t="s">
        <v>7</v>
      </c>
      <c r="J1" s="85" t="s">
        <v>8</v>
      </c>
      <c r="K1" s="85" t="s">
        <v>9</v>
      </c>
      <c r="L1" s="85" t="s">
        <v>10</v>
      </c>
      <c r="M1" s="85" t="s">
        <v>11</v>
      </c>
      <c r="N1" s="85" t="s">
        <v>12</v>
      </c>
      <c r="O1" s="85" t="s">
        <v>13</v>
      </c>
      <c r="P1" s="85" t="s">
        <v>14</v>
      </c>
      <c r="Q1" s="14" t="s">
        <v>15</v>
      </c>
    </row>
    <row r="2" spans="1:18" ht="28.8" x14ac:dyDescent="0.3">
      <c r="A2" s="86" t="s">
        <v>124</v>
      </c>
      <c r="B2" s="87">
        <v>919.70900000000006</v>
      </c>
      <c r="C2" s="87">
        <v>11884.892</v>
      </c>
      <c r="D2" s="87">
        <v>0</v>
      </c>
      <c r="E2" s="87">
        <v>3462</v>
      </c>
      <c r="F2" s="87">
        <v>0</v>
      </c>
      <c r="G2" s="87">
        <v>180.571</v>
      </c>
      <c r="H2" s="87">
        <v>0</v>
      </c>
      <c r="I2" s="87">
        <v>1604</v>
      </c>
      <c r="J2" s="87">
        <v>1357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75.95</v>
      </c>
      <c r="Q2" s="88">
        <f>SUM(B2:P2)</f>
        <v>19484.122000000003</v>
      </c>
    </row>
    <row r="3" spans="1:18" ht="28.8" x14ac:dyDescent="0.3">
      <c r="A3" s="86" t="s">
        <v>125</v>
      </c>
      <c r="B3" s="91">
        <f>B2/$Q$2</f>
        <v>4.7202999447447512E-2</v>
      </c>
      <c r="C3" s="91">
        <f t="shared" ref="C3:P3" si="0">C2/$Q$2</f>
        <v>0.60997831978264139</v>
      </c>
      <c r="D3" s="91">
        <f t="shared" si="0"/>
        <v>0</v>
      </c>
      <c r="E3" s="91">
        <f t="shared" si="0"/>
        <v>0.17768314117515788</v>
      </c>
      <c r="F3" s="91">
        <f t="shared" si="0"/>
        <v>0</v>
      </c>
      <c r="G3" s="91">
        <f t="shared" si="0"/>
        <v>9.2675974827092535E-3</v>
      </c>
      <c r="H3" s="91">
        <f t="shared" si="0"/>
        <v>0</v>
      </c>
      <c r="I3" s="91">
        <f t="shared" si="0"/>
        <v>8.2323442647300182E-2</v>
      </c>
      <c r="J3" s="91">
        <f t="shared" si="0"/>
        <v>6.964645366108875E-2</v>
      </c>
      <c r="K3" s="91">
        <f t="shared" si="0"/>
        <v>0</v>
      </c>
      <c r="L3" s="91">
        <f t="shared" si="0"/>
        <v>0</v>
      </c>
      <c r="M3" s="91">
        <f t="shared" si="0"/>
        <v>0</v>
      </c>
      <c r="N3" s="91">
        <f t="shared" si="0"/>
        <v>0</v>
      </c>
      <c r="O3" s="91">
        <f t="shared" si="0"/>
        <v>0</v>
      </c>
      <c r="P3" s="91">
        <f t="shared" si="0"/>
        <v>3.8980458036548937E-3</v>
      </c>
      <c r="Q3" s="92">
        <f>SUM(B3:P3)</f>
        <v>1</v>
      </c>
    </row>
    <row r="4" spans="1:18" ht="28.8" x14ac:dyDescent="0.3">
      <c r="A4" s="86" t="s">
        <v>126</v>
      </c>
      <c r="B4" s="89">
        <f>$Q$4*B3</f>
        <v>788.95093276463774</v>
      </c>
      <c r="C4" s="89">
        <f t="shared" ref="C4:P4" si="1">$Q$4*C3</f>
        <v>10195.177636847067</v>
      </c>
      <c r="D4" s="89">
        <f t="shared" si="1"/>
        <v>0</v>
      </c>
      <c r="E4" s="89">
        <f t="shared" si="1"/>
        <v>2969.7960216015886</v>
      </c>
      <c r="F4" s="89">
        <f t="shared" si="1"/>
        <v>0</v>
      </c>
      <c r="G4" s="89">
        <f t="shared" si="1"/>
        <v>154.89862432600248</v>
      </c>
      <c r="H4" s="89">
        <f t="shared" si="1"/>
        <v>0</v>
      </c>
      <c r="I4" s="89">
        <f t="shared" si="1"/>
        <v>1375.9540204069754</v>
      </c>
      <c r="J4" s="89">
        <f t="shared" si="1"/>
        <v>1164.0708264914374</v>
      </c>
      <c r="K4" s="89">
        <f t="shared" si="1"/>
        <v>0</v>
      </c>
      <c r="L4" s="89">
        <f t="shared" si="1"/>
        <v>0</v>
      </c>
      <c r="M4" s="89">
        <f t="shared" si="1"/>
        <v>0</v>
      </c>
      <c r="N4" s="89">
        <f t="shared" si="1"/>
        <v>0</v>
      </c>
      <c r="O4" s="89">
        <f t="shared" si="1"/>
        <v>0</v>
      </c>
      <c r="P4" s="89">
        <f t="shared" si="1"/>
        <v>65.151937562287898</v>
      </c>
      <c r="Q4" s="96">
        <v>16714</v>
      </c>
    </row>
    <row r="5" spans="1:18" ht="28.8" x14ac:dyDescent="0.3">
      <c r="A5" s="86" t="s">
        <v>127</v>
      </c>
      <c r="B5" s="89">
        <f>B4*1000000</f>
        <v>788950932.76463771</v>
      </c>
      <c r="C5" s="89">
        <f t="shared" ref="C5:P5" si="2">C4*1000000</f>
        <v>10195177636.847067</v>
      </c>
      <c r="D5" s="89">
        <f t="shared" si="2"/>
        <v>0</v>
      </c>
      <c r="E5" s="89">
        <f t="shared" si="2"/>
        <v>2969796021.6015887</v>
      </c>
      <c r="F5" s="89">
        <f t="shared" si="2"/>
        <v>0</v>
      </c>
      <c r="G5" s="89">
        <f t="shared" si="2"/>
        <v>154898624.32600248</v>
      </c>
      <c r="H5" s="89">
        <f t="shared" si="2"/>
        <v>0</v>
      </c>
      <c r="I5" s="89">
        <f t="shared" si="2"/>
        <v>1375954020.4069753</v>
      </c>
      <c r="J5" s="89">
        <f t="shared" si="2"/>
        <v>1164070826.4914374</v>
      </c>
      <c r="K5" s="89">
        <f t="shared" si="2"/>
        <v>0</v>
      </c>
      <c r="L5" s="89">
        <f t="shared" si="2"/>
        <v>0</v>
      </c>
      <c r="M5" s="89">
        <f t="shared" si="2"/>
        <v>0</v>
      </c>
      <c r="N5" s="89">
        <f t="shared" si="2"/>
        <v>0</v>
      </c>
      <c r="O5" s="89">
        <f t="shared" si="2"/>
        <v>0</v>
      </c>
      <c r="P5" s="89">
        <f t="shared" si="2"/>
        <v>65151937.562287897</v>
      </c>
      <c r="Q5" s="90">
        <f>SUM(B5:P5)</f>
        <v>16713999999.999996</v>
      </c>
    </row>
    <row r="6" spans="1:18" ht="15.6" x14ac:dyDescent="0.3">
      <c r="A6" s="16" t="s">
        <v>32</v>
      </c>
      <c r="B6" s="93">
        <f>Dünya_Fiyatları!E48</f>
        <v>1.4141666666666666</v>
      </c>
      <c r="C6" s="93">
        <f>Dünya_Fiyatları!E15</f>
        <v>1.4975000000000003</v>
      </c>
      <c r="D6" s="93"/>
      <c r="E6" s="93">
        <f>Dünya_Fiyatları!C69</f>
        <v>0.95257920853813782</v>
      </c>
      <c r="F6" s="93"/>
      <c r="G6" s="93">
        <f>Dünya_Fiyatları!D74</f>
        <v>1.4538842059608108</v>
      </c>
      <c r="H6" s="93"/>
      <c r="I6" s="93">
        <f>Dünya_Fiyatları!E64</f>
        <v>1.6850523502847512</v>
      </c>
      <c r="J6" s="94">
        <f>Yurtiçi_Petrol_Ürünleri_Dağılım!J56</f>
        <v>1.388185249690326</v>
      </c>
      <c r="K6" s="93"/>
      <c r="L6" s="93"/>
      <c r="M6" s="93"/>
      <c r="N6" s="93"/>
      <c r="O6" s="93"/>
      <c r="P6" s="93"/>
      <c r="Q6" s="90">
        <f>SUM(B6:P6)</f>
        <v>8.391367681140693</v>
      </c>
    </row>
    <row r="7" spans="1:18" ht="17.25" customHeight="1" x14ac:dyDescent="0.35">
      <c r="A7" s="18" t="s">
        <v>77</v>
      </c>
      <c r="B7" s="36">
        <f>B5*B6</f>
        <v>1115708110.7513251</v>
      </c>
      <c r="C7" s="36">
        <f t="shared" ref="C7:P7" si="3">C5*C6</f>
        <v>15267278511.178486</v>
      </c>
      <c r="D7" s="36">
        <f t="shared" si="3"/>
        <v>0</v>
      </c>
      <c r="E7" s="36">
        <f t="shared" si="3"/>
        <v>2828965943.7769518</v>
      </c>
      <c r="F7" s="36">
        <f t="shared" si="3"/>
        <v>0</v>
      </c>
      <c r="G7" s="36">
        <f t="shared" si="3"/>
        <v>225204663.43263206</v>
      </c>
      <c r="H7" s="36">
        <f t="shared" si="3"/>
        <v>0</v>
      </c>
      <c r="I7" s="36">
        <f t="shared" si="3"/>
        <v>2318554555.9705262</v>
      </c>
      <c r="J7" s="36">
        <f t="shared" si="3"/>
        <v>1615945950.9302402</v>
      </c>
      <c r="K7" s="36">
        <f t="shared" si="3"/>
        <v>0</v>
      </c>
      <c r="L7" s="36">
        <f t="shared" si="3"/>
        <v>0</v>
      </c>
      <c r="M7" s="36">
        <f t="shared" si="3"/>
        <v>0</v>
      </c>
      <c r="N7" s="36">
        <f t="shared" si="3"/>
        <v>0</v>
      </c>
      <c r="O7" s="36">
        <f t="shared" si="3"/>
        <v>0</v>
      </c>
      <c r="P7" s="36">
        <f t="shared" si="3"/>
        <v>0</v>
      </c>
      <c r="Q7" s="24">
        <f>SUM(B7:P7)</f>
        <v>23371657736.040165</v>
      </c>
    </row>
    <row r="8" spans="1:18" ht="18" x14ac:dyDescent="0.35">
      <c r="Q8" s="95">
        <f>Q7/1000</f>
        <v>23371657.736040164</v>
      </c>
      <c r="R8" s="49" t="s">
        <v>78</v>
      </c>
    </row>
    <row r="13" spans="1:18" ht="18" x14ac:dyDescent="0.35">
      <c r="K13" s="97">
        <f>F13*H13</f>
        <v>0</v>
      </c>
    </row>
    <row r="14" spans="1:18" x14ac:dyDescent="0.3">
      <c r="K14" s="98">
        <v>728842160.90253496</v>
      </c>
    </row>
    <row r="17" spans="11:11" x14ac:dyDescent="0.3">
      <c r="K17" s="99">
        <f>Q7+K14</f>
        <v>24100499896.942699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3329-C42A-40A3-8A96-181994DE1DFA}">
  <dimension ref="A1:O138"/>
  <sheetViews>
    <sheetView zoomScale="85" zoomScaleNormal="85" workbookViewId="0">
      <pane ySplit="1" topLeftCell="A2" activePane="bottomLeft" state="frozen"/>
      <selection pane="bottomLeft" activeCell="B73" sqref="B73:C73"/>
    </sheetView>
  </sheetViews>
  <sheetFormatPr defaultRowHeight="14.4" x14ac:dyDescent="0.3"/>
  <cols>
    <col min="1" max="1" width="22.44140625" bestFit="1" customWidth="1"/>
    <col min="2" max="2" width="16.6640625" customWidth="1"/>
    <col min="3" max="3" width="19.33203125" customWidth="1"/>
    <col min="4" max="4" width="13" bestFit="1" customWidth="1"/>
    <col min="5" max="5" width="14.44140625" bestFit="1" customWidth="1"/>
    <col min="6" max="6" width="13" bestFit="1" customWidth="1"/>
    <col min="7" max="7" width="15.44140625" bestFit="1" customWidth="1"/>
    <col min="8" max="8" width="13.6640625" customWidth="1"/>
    <col min="9" max="9" width="13" bestFit="1" customWidth="1"/>
    <col min="10" max="10" width="9.44140625" bestFit="1" customWidth="1"/>
    <col min="11" max="12" width="13" bestFit="1" customWidth="1"/>
    <col min="13" max="13" width="9.44140625" bestFit="1" customWidth="1"/>
    <col min="14" max="14" width="13" bestFit="1" customWidth="1"/>
    <col min="15" max="15" width="14.44140625" bestFit="1" customWidth="1"/>
  </cols>
  <sheetData>
    <row r="1" spans="1:10" ht="43.5" customHeight="1" x14ac:dyDescent="0.3">
      <c r="A1" s="38" t="s">
        <v>54</v>
      </c>
      <c r="B1" s="39" t="s">
        <v>83</v>
      </c>
      <c r="C1" s="39" t="s">
        <v>84</v>
      </c>
      <c r="D1" s="39" t="s">
        <v>1</v>
      </c>
      <c r="E1" s="39" t="s">
        <v>85</v>
      </c>
      <c r="F1" s="39" t="s">
        <v>17</v>
      </c>
      <c r="G1" s="39" t="s">
        <v>86</v>
      </c>
      <c r="H1" s="39" t="s">
        <v>87</v>
      </c>
      <c r="I1" s="39" t="s">
        <v>0</v>
      </c>
      <c r="J1" s="37"/>
    </row>
    <row r="2" spans="1:10" x14ac:dyDescent="0.3">
      <c r="A2" s="43">
        <v>1</v>
      </c>
      <c r="B2" s="3">
        <v>4.3099999999999996</v>
      </c>
      <c r="C2" s="3">
        <v>4.34</v>
      </c>
      <c r="D2" s="3">
        <v>3.79</v>
      </c>
      <c r="E2" s="3"/>
      <c r="F2" s="3">
        <v>3.16</v>
      </c>
      <c r="G2" s="3">
        <v>2.1800000000000002</v>
      </c>
      <c r="H2" s="3">
        <v>2.81</v>
      </c>
      <c r="I2" s="3">
        <v>2.33</v>
      </c>
    </row>
    <row r="3" spans="1:10" x14ac:dyDescent="0.3">
      <c r="A3" s="43">
        <v>2</v>
      </c>
      <c r="B3" s="3">
        <v>4.3099999999999996</v>
      </c>
      <c r="C3" s="3">
        <v>4.34</v>
      </c>
      <c r="D3" s="3">
        <v>3.87</v>
      </c>
      <c r="E3" s="3"/>
      <c r="F3" s="3">
        <v>3.24</v>
      </c>
      <c r="G3" s="3">
        <v>2.1800000000000002</v>
      </c>
      <c r="H3" s="3">
        <v>2.81</v>
      </c>
      <c r="I3" s="3">
        <v>2.33</v>
      </c>
    </row>
    <row r="4" spans="1:10" x14ac:dyDescent="0.3">
      <c r="A4" s="43">
        <v>3</v>
      </c>
      <c r="B4" s="3">
        <v>4.3600000000000003</v>
      </c>
      <c r="C4" s="3">
        <v>4.3899999999999997</v>
      </c>
      <c r="D4" s="3">
        <v>3.87</v>
      </c>
      <c r="E4" s="3"/>
      <c r="F4" s="3">
        <v>3.24</v>
      </c>
      <c r="G4" s="3">
        <v>2.1800000000000002</v>
      </c>
      <c r="H4" s="3">
        <v>2.81</v>
      </c>
      <c r="I4" s="3">
        <v>2.33</v>
      </c>
    </row>
    <row r="5" spans="1:10" x14ac:dyDescent="0.3">
      <c r="A5" s="43">
        <v>4</v>
      </c>
      <c r="B5" s="3">
        <v>4.3600000000000003</v>
      </c>
      <c r="C5" s="3">
        <v>4.3899999999999997</v>
      </c>
      <c r="D5" s="3">
        <v>3.87</v>
      </c>
      <c r="E5" s="3"/>
      <c r="F5" s="3">
        <v>3.24</v>
      </c>
      <c r="G5" s="3">
        <v>2.1800000000000002</v>
      </c>
      <c r="H5" s="3">
        <v>2.81</v>
      </c>
      <c r="I5" s="3">
        <v>2.33</v>
      </c>
    </row>
    <row r="6" spans="1:10" x14ac:dyDescent="0.3">
      <c r="A6" s="43">
        <v>5</v>
      </c>
      <c r="B6" s="3">
        <v>4.3600000000000003</v>
      </c>
      <c r="C6" s="3">
        <v>4.3899999999999997</v>
      </c>
      <c r="D6" s="3">
        <v>3.87</v>
      </c>
      <c r="E6" s="3"/>
      <c r="F6" s="3">
        <v>3.24</v>
      </c>
      <c r="G6" s="3">
        <v>2.16</v>
      </c>
      <c r="H6" s="3">
        <v>2.73</v>
      </c>
      <c r="I6" s="3">
        <v>2.2599999999999998</v>
      </c>
    </row>
    <row r="7" spans="1:10" x14ac:dyDescent="0.3">
      <c r="A7" s="43">
        <v>6</v>
      </c>
      <c r="B7" s="3">
        <v>4.3600000000000003</v>
      </c>
      <c r="C7" s="3">
        <v>4.3899999999999997</v>
      </c>
      <c r="D7" s="3">
        <v>3.78</v>
      </c>
      <c r="E7" s="3"/>
      <c r="F7" s="3">
        <v>3.24</v>
      </c>
      <c r="G7" s="3">
        <v>2.16</v>
      </c>
      <c r="H7" s="3">
        <v>2.73</v>
      </c>
      <c r="I7" s="3">
        <v>2.2599999999999998</v>
      </c>
    </row>
    <row r="8" spans="1:10" x14ac:dyDescent="0.3">
      <c r="A8" s="43">
        <v>7</v>
      </c>
      <c r="B8" s="3">
        <v>4.3600000000000003</v>
      </c>
      <c r="C8" s="3">
        <v>4.3899999999999997</v>
      </c>
      <c r="D8" s="3">
        <v>3.78</v>
      </c>
      <c r="E8" s="3"/>
      <c r="F8" s="3">
        <v>3.24</v>
      </c>
      <c r="G8" s="3">
        <v>2.16</v>
      </c>
      <c r="H8" s="3">
        <v>2.73</v>
      </c>
      <c r="I8" s="3">
        <v>2.2599999999999998</v>
      </c>
    </row>
    <row r="9" spans="1:10" x14ac:dyDescent="0.3">
      <c r="A9" s="43">
        <v>8</v>
      </c>
      <c r="B9" s="3">
        <v>4.3600000000000003</v>
      </c>
      <c r="C9" s="3">
        <v>4.3899999999999997</v>
      </c>
      <c r="D9" s="3">
        <v>3.78</v>
      </c>
      <c r="E9" s="3"/>
      <c r="F9" s="3">
        <v>3.18</v>
      </c>
      <c r="G9" s="3">
        <v>2.16</v>
      </c>
      <c r="H9" s="3">
        <v>2.73</v>
      </c>
      <c r="I9" s="3">
        <v>2.2599999999999998</v>
      </c>
    </row>
    <row r="10" spans="1:10" x14ac:dyDescent="0.3">
      <c r="A10" s="43">
        <v>9</v>
      </c>
      <c r="B10" s="3">
        <v>4.43</v>
      </c>
      <c r="C10" s="3">
        <v>4.46</v>
      </c>
      <c r="D10" s="3">
        <v>3.78</v>
      </c>
      <c r="E10" s="3"/>
      <c r="F10" s="3">
        <v>3.18</v>
      </c>
      <c r="G10" s="3">
        <v>2.16</v>
      </c>
      <c r="H10" s="3">
        <v>2.73</v>
      </c>
      <c r="I10" s="3">
        <v>2.2599999999999998</v>
      </c>
    </row>
    <row r="11" spans="1:10" x14ac:dyDescent="0.3">
      <c r="A11" s="43">
        <v>10</v>
      </c>
      <c r="B11" s="3">
        <v>4.43</v>
      </c>
      <c r="C11" s="3">
        <v>4.46</v>
      </c>
      <c r="D11" s="3">
        <v>3.87</v>
      </c>
      <c r="E11" s="3"/>
      <c r="F11" s="3">
        <v>3.18</v>
      </c>
      <c r="G11" s="3">
        <v>2.1800000000000002</v>
      </c>
      <c r="H11" s="3">
        <v>2.8</v>
      </c>
      <c r="I11" s="3">
        <v>2.33</v>
      </c>
    </row>
    <row r="12" spans="1:10" x14ac:dyDescent="0.3">
      <c r="A12" s="43">
        <v>11</v>
      </c>
      <c r="B12" s="3">
        <v>4.43</v>
      </c>
      <c r="C12" s="3">
        <v>4.46</v>
      </c>
      <c r="D12" s="3">
        <v>3.87</v>
      </c>
      <c r="E12" s="3"/>
      <c r="F12" s="3">
        <v>3.29</v>
      </c>
      <c r="G12" s="3">
        <v>2.1800000000000002</v>
      </c>
      <c r="H12" s="3">
        <v>2.8</v>
      </c>
      <c r="I12" s="3">
        <v>2.33</v>
      </c>
    </row>
    <row r="13" spans="1:10" x14ac:dyDescent="0.3">
      <c r="A13" s="43">
        <v>12</v>
      </c>
      <c r="B13" s="3">
        <v>4.54</v>
      </c>
      <c r="C13" s="3">
        <v>4.55</v>
      </c>
      <c r="D13" s="3">
        <v>3.87</v>
      </c>
      <c r="E13" s="3"/>
      <c r="F13" s="3">
        <v>3.29</v>
      </c>
      <c r="G13" s="3">
        <v>2.1800000000000002</v>
      </c>
      <c r="H13" s="3">
        <v>2.8</v>
      </c>
      <c r="I13" s="3">
        <v>2.33</v>
      </c>
    </row>
    <row r="14" spans="1:10" x14ac:dyDescent="0.3">
      <c r="A14" s="43">
        <v>13</v>
      </c>
      <c r="B14" s="3">
        <v>4.54</v>
      </c>
      <c r="C14" s="3">
        <v>4.55</v>
      </c>
      <c r="D14" s="3">
        <v>3.87</v>
      </c>
      <c r="E14" s="3"/>
      <c r="F14" s="3">
        <v>3.29</v>
      </c>
      <c r="G14" s="3">
        <v>2.21</v>
      </c>
      <c r="H14" s="3">
        <v>2.88</v>
      </c>
      <c r="I14" s="3">
        <v>2.4</v>
      </c>
    </row>
    <row r="15" spans="1:10" x14ac:dyDescent="0.3">
      <c r="A15" s="43">
        <v>14</v>
      </c>
      <c r="B15" s="3">
        <v>4.53</v>
      </c>
      <c r="C15" s="3">
        <v>4.55</v>
      </c>
      <c r="D15" s="3">
        <v>3.97</v>
      </c>
      <c r="E15" s="3"/>
      <c r="F15" s="3">
        <v>3.29</v>
      </c>
      <c r="G15" s="3">
        <v>2.21</v>
      </c>
      <c r="H15" s="3">
        <v>2.88</v>
      </c>
      <c r="I15" s="3">
        <v>2.4</v>
      </c>
    </row>
    <row r="16" spans="1:10" x14ac:dyDescent="0.3">
      <c r="A16" s="43">
        <v>15</v>
      </c>
      <c r="B16" s="3">
        <v>4.53</v>
      </c>
      <c r="C16" s="3">
        <v>4.55</v>
      </c>
      <c r="D16" s="3">
        <v>3.97</v>
      </c>
      <c r="E16" s="3">
        <v>4.0199999999999996</v>
      </c>
      <c r="F16" s="3">
        <v>3.29</v>
      </c>
      <c r="G16" s="3">
        <v>2.21</v>
      </c>
      <c r="H16" s="3">
        <v>2.88</v>
      </c>
      <c r="I16" s="3">
        <v>2.4</v>
      </c>
    </row>
    <row r="17" spans="1:9" x14ac:dyDescent="0.3">
      <c r="A17" s="43">
        <v>16</v>
      </c>
      <c r="B17" s="3">
        <v>4.6100000000000003</v>
      </c>
      <c r="C17" s="3">
        <v>4.6500000000000004</v>
      </c>
      <c r="D17" s="3">
        <v>3.97</v>
      </c>
      <c r="E17" s="3">
        <v>4.0199999999999996</v>
      </c>
      <c r="F17" s="3">
        <v>3.29</v>
      </c>
      <c r="G17" s="3">
        <v>2.21</v>
      </c>
      <c r="H17" s="3">
        <v>2.88</v>
      </c>
      <c r="I17" s="3">
        <v>2.4</v>
      </c>
    </row>
    <row r="18" spans="1:9" x14ac:dyDescent="0.3">
      <c r="A18" s="43">
        <v>17</v>
      </c>
      <c r="B18" s="3">
        <v>4.6100000000000003</v>
      </c>
      <c r="C18" s="3">
        <v>4.6900000000000004</v>
      </c>
      <c r="D18" s="3">
        <v>3.97</v>
      </c>
      <c r="E18" s="3">
        <v>4.0199999999999996</v>
      </c>
      <c r="F18" s="3">
        <v>3.29</v>
      </c>
      <c r="G18" s="3">
        <v>2.27</v>
      </c>
      <c r="H18" s="3">
        <v>2.92</v>
      </c>
      <c r="I18" s="3">
        <v>2.42</v>
      </c>
    </row>
    <row r="19" spans="1:9" x14ac:dyDescent="0.3">
      <c r="A19" s="43">
        <v>18</v>
      </c>
      <c r="B19" s="3">
        <v>4.6100000000000003</v>
      </c>
      <c r="C19" s="3">
        <v>4.6900000000000004</v>
      </c>
      <c r="D19" s="3">
        <v>3.97</v>
      </c>
      <c r="E19" s="3">
        <v>4.0199999999999996</v>
      </c>
      <c r="F19" s="3">
        <v>3.29</v>
      </c>
      <c r="G19" s="3">
        <v>2.27</v>
      </c>
      <c r="H19" s="3">
        <v>2.92</v>
      </c>
      <c r="I19" s="3">
        <v>2.42</v>
      </c>
    </row>
    <row r="20" spans="1:9" x14ac:dyDescent="0.3">
      <c r="A20" s="43">
        <v>19</v>
      </c>
      <c r="B20" s="3">
        <v>4.6900000000000004</v>
      </c>
      <c r="C20" s="3">
        <v>4.7699999999999996</v>
      </c>
      <c r="D20" s="3">
        <v>3.97</v>
      </c>
      <c r="E20" s="3">
        <v>4.0199999999999996</v>
      </c>
      <c r="F20" s="3">
        <v>3.29</v>
      </c>
      <c r="G20" s="3">
        <v>2.27</v>
      </c>
      <c r="H20" s="3">
        <v>2.92</v>
      </c>
      <c r="I20" s="3">
        <v>2.42</v>
      </c>
    </row>
    <row r="21" spans="1:9" x14ac:dyDescent="0.3">
      <c r="A21" s="43">
        <v>20</v>
      </c>
      <c r="B21" s="3">
        <v>4.6900000000000004</v>
      </c>
      <c r="C21" s="3">
        <v>4.7699999999999996</v>
      </c>
      <c r="D21" s="3">
        <v>3.97</v>
      </c>
      <c r="E21" s="3">
        <v>4.0199999999999996</v>
      </c>
      <c r="F21" s="3">
        <v>3.29</v>
      </c>
      <c r="G21" s="3">
        <v>2.23</v>
      </c>
      <c r="H21" s="3">
        <v>2.89</v>
      </c>
      <c r="I21" s="3">
        <v>2.41</v>
      </c>
    </row>
    <row r="22" spans="1:9" x14ac:dyDescent="0.3">
      <c r="A22" s="43">
        <v>21</v>
      </c>
      <c r="B22" s="3">
        <v>4.6900000000000004</v>
      </c>
      <c r="C22" s="3">
        <v>4.7699999999999996</v>
      </c>
      <c r="D22" s="3">
        <v>3.91</v>
      </c>
      <c r="E22" s="3">
        <v>3.96</v>
      </c>
      <c r="F22" s="3">
        <v>3.29</v>
      </c>
      <c r="G22" s="3">
        <v>2.23</v>
      </c>
      <c r="H22" s="3">
        <v>2.89</v>
      </c>
      <c r="I22" s="3">
        <v>2.41</v>
      </c>
    </row>
    <row r="23" spans="1:9" x14ac:dyDescent="0.3">
      <c r="A23" s="43">
        <v>22</v>
      </c>
      <c r="B23" s="3">
        <v>4.57</v>
      </c>
      <c r="C23" s="3">
        <v>4.6500000000000004</v>
      </c>
      <c r="D23" s="3">
        <v>3.91</v>
      </c>
      <c r="E23" s="3">
        <v>3.96</v>
      </c>
      <c r="F23" s="3">
        <v>3.29</v>
      </c>
      <c r="G23" s="3">
        <v>2.1800000000000002</v>
      </c>
      <c r="H23" s="3">
        <v>2.81</v>
      </c>
      <c r="I23" s="3">
        <v>2.3199999999999998</v>
      </c>
    </row>
    <row r="24" spans="1:9" x14ac:dyDescent="0.3">
      <c r="A24" s="43">
        <v>23</v>
      </c>
      <c r="B24" s="3">
        <v>4.47</v>
      </c>
      <c r="C24" s="3">
        <v>4.55</v>
      </c>
      <c r="D24" s="3">
        <v>3.91</v>
      </c>
      <c r="E24" s="3">
        <v>3.96</v>
      </c>
      <c r="F24" s="3">
        <v>3.29</v>
      </c>
      <c r="G24" s="3">
        <v>2.1800000000000002</v>
      </c>
      <c r="H24" s="3">
        <v>2.81</v>
      </c>
      <c r="I24" s="3">
        <v>2.3199999999999998</v>
      </c>
    </row>
    <row r="25" spans="1:9" x14ac:dyDescent="0.3">
      <c r="A25" s="43">
        <v>24</v>
      </c>
      <c r="B25" s="3">
        <v>4.34</v>
      </c>
      <c r="C25" s="3">
        <v>4.42</v>
      </c>
      <c r="D25" s="3">
        <v>3.77</v>
      </c>
      <c r="E25" s="3">
        <v>3.82</v>
      </c>
      <c r="F25" s="3">
        <v>3.16</v>
      </c>
      <c r="G25" s="3">
        <v>2.1800000000000002</v>
      </c>
      <c r="H25" s="3">
        <v>2.81</v>
      </c>
      <c r="I25" s="3">
        <v>2.3199999999999998</v>
      </c>
    </row>
    <row r="26" spans="1:9" x14ac:dyDescent="0.3">
      <c r="A26" s="43">
        <v>25</v>
      </c>
      <c r="B26" s="3">
        <v>4.3499999999999996</v>
      </c>
      <c r="C26" s="3">
        <v>4.43</v>
      </c>
      <c r="D26" s="3">
        <v>3.78</v>
      </c>
      <c r="E26" s="3">
        <v>3.83</v>
      </c>
      <c r="F26" s="3">
        <v>3.16</v>
      </c>
      <c r="G26" s="3">
        <v>2.0699999999999998</v>
      </c>
      <c r="H26" s="3">
        <v>2.7</v>
      </c>
      <c r="I26" s="3">
        <v>2.2200000000000002</v>
      </c>
    </row>
    <row r="27" spans="1:9" x14ac:dyDescent="0.3">
      <c r="A27" s="43">
        <v>26</v>
      </c>
      <c r="B27" s="3">
        <v>4.33</v>
      </c>
      <c r="C27" s="3">
        <v>4.41</v>
      </c>
      <c r="D27" s="3">
        <v>3.77</v>
      </c>
      <c r="E27" s="3">
        <v>3.82</v>
      </c>
      <c r="F27" s="3">
        <v>3.16</v>
      </c>
      <c r="G27" s="3">
        <v>2.13</v>
      </c>
      <c r="H27" s="3">
        <v>2.73</v>
      </c>
      <c r="I27" s="3">
        <v>2.23</v>
      </c>
    </row>
    <row r="28" spans="1:9" x14ac:dyDescent="0.3">
      <c r="A28" s="43">
        <v>27</v>
      </c>
      <c r="B28" s="3">
        <v>4.33</v>
      </c>
      <c r="C28" s="3">
        <v>4.41</v>
      </c>
      <c r="D28" s="3">
        <v>3.77</v>
      </c>
      <c r="E28" s="3">
        <v>3.82</v>
      </c>
      <c r="F28" s="3">
        <v>3.16</v>
      </c>
      <c r="G28" s="3">
        <v>2.1</v>
      </c>
      <c r="H28" s="3">
        <v>2.69</v>
      </c>
      <c r="I28" s="3">
        <v>2.2000000000000002</v>
      </c>
    </row>
    <row r="29" spans="1:9" x14ac:dyDescent="0.3">
      <c r="A29" s="43">
        <v>28</v>
      </c>
      <c r="B29" s="3">
        <v>4.33</v>
      </c>
      <c r="C29" s="3">
        <v>4.41</v>
      </c>
      <c r="D29" s="3">
        <v>3.67</v>
      </c>
      <c r="E29" s="3">
        <v>3.72</v>
      </c>
      <c r="F29" s="3">
        <v>3.16</v>
      </c>
      <c r="G29" s="3">
        <v>2.1</v>
      </c>
      <c r="H29" s="3">
        <v>2.69</v>
      </c>
      <c r="I29" s="3">
        <v>2.2000000000000002</v>
      </c>
    </row>
    <row r="30" spans="1:9" x14ac:dyDescent="0.3">
      <c r="A30" s="43">
        <v>29</v>
      </c>
      <c r="B30" s="3">
        <v>4.33</v>
      </c>
      <c r="C30" s="3">
        <v>4.41</v>
      </c>
      <c r="D30" s="3">
        <v>3.67</v>
      </c>
      <c r="E30" s="3">
        <v>3.72</v>
      </c>
      <c r="F30" s="3">
        <v>3.04</v>
      </c>
      <c r="G30" s="3">
        <v>2</v>
      </c>
      <c r="H30" s="3">
        <v>2.57</v>
      </c>
      <c r="I30" s="3">
        <v>2.09</v>
      </c>
    </row>
    <row r="31" spans="1:9" x14ac:dyDescent="0.3">
      <c r="A31" s="43">
        <v>30</v>
      </c>
      <c r="B31" s="3">
        <v>4.25</v>
      </c>
      <c r="C31" s="3">
        <v>4.33</v>
      </c>
      <c r="D31" s="3">
        <v>3.67</v>
      </c>
      <c r="E31" s="3">
        <v>3.72</v>
      </c>
      <c r="F31" s="3">
        <v>3.04</v>
      </c>
      <c r="G31" s="3">
        <v>2</v>
      </c>
      <c r="H31" s="3">
        <v>2.57</v>
      </c>
      <c r="I31" s="3">
        <v>2.09</v>
      </c>
    </row>
    <row r="32" spans="1:9" x14ac:dyDescent="0.3">
      <c r="A32" s="43">
        <v>31</v>
      </c>
      <c r="B32" s="3">
        <v>4.25</v>
      </c>
      <c r="C32" s="3">
        <v>4.33</v>
      </c>
      <c r="D32" s="3">
        <v>3.67</v>
      </c>
      <c r="E32" s="3">
        <v>3.72</v>
      </c>
      <c r="F32" s="3">
        <v>3.04</v>
      </c>
      <c r="G32" s="3">
        <v>2</v>
      </c>
      <c r="H32" s="3">
        <v>2.57</v>
      </c>
      <c r="I32" s="3">
        <v>2.09</v>
      </c>
    </row>
    <row r="33" spans="1:9" x14ac:dyDescent="0.3">
      <c r="A33" s="43">
        <v>32</v>
      </c>
      <c r="B33" s="3">
        <v>4.2</v>
      </c>
      <c r="C33" s="3">
        <v>4.28</v>
      </c>
      <c r="D33" s="3">
        <v>3.67</v>
      </c>
      <c r="E33" s="3">
        <v>3.72</v>
      </c>
      <c r="F33" s="3">
        <v>3.04</v>
      </c>
      <c r="G33" s="3">
        <v>2</v>
      </c>
      <c r="H33" s="3">
        <v>2.57</v>
      </c>
      <c r="I33" s="3">
        <v>2.09</v>
      </c>
    </row>
    <row r="34" spans="1:9" x14ac:dyDescent="0.3">
      <c r="A34" s="43">
        <v>33</v>
      </c>
      <c r="B34" s="3">
        <v>4.2</v>
      </c>
      <c r="C34" s="3">
        <v>4.28</v>
      </c>
      <c r="D34" s="3">
        <v>3.6</v>
      </c>
      <c r="E34" s="3">
        <v>3.65</v>
      </c>
      <c r="F34" s="3">
        <v>2.97</v>
      </c>
      <c r="G34" s="3">
        <v>2</v>
      </c>
      <c r="H34" s="3">
        <v>2.57</v>
      </c>
      <c r="I34" s="3">
        <v>2.09</v>
      </c>
    </row>
    <row r="35" spans="1:9" x14ac:dyDescent="0.3">
      <c r="A35" s="43">
        <v>34</v>
      </c>
      <c r="B35" s="3">
        <v>4.2</v>
      </c>
      <c r="C35" s="3">
        <v>4.28</v>
      </c>
      <c r="D35" s="3">
        <v>3.6</v>
      </c>
      <c r="E35" s="3">
        <v>3.65</v>
      </c>
      <c r="F35" s="3">
        <v>2.97</v>
      </c>
      <c r="G35" s="3">
        <v>1.89</v>
      </c>
      <c r="H35" s="3">
        <v>2.46</v>
      </c>
      <c r="I35" s="3">
        <v>1.98</v>
      </c>
    </row>
    <row r="36" spans="1:9" x14ac:dyDescent="0.3">
      <c r="A36" s="43">
        <v>35</v>
      </c>
      <c r="B36" s="3">
        <v>4.17</v>
      </c>
      <c r="C36" s="3">
        <v>4.25</v>
      </c>
      <c r="D36" s="3">
        <v>3.6</v>
      </c>
      <c r="E36" s="3">
        <v>3.65</v>
      </c>
      <c r="F36" s="3">
        <v>2.97</v>
      </c>
      <c r="G36" s="3">
        <v>1.89</v>
      </c>
      <c r="H36" s="3">
        <v>2.46</v>
      </c>
      <c r="I36" s="3">
        <v>1.98</v>
      </c>
    </row>
    <row r="37" spans="1:9" x14ac:dyDescent="0.3">
      <c r="A37" s="43">
        <v>36</v>
      </c>
      <c r="B37" s="3">
        <v>4.17</v>
      </c>
      <c r="C37" s="3">
        <v>4.25</v>
      </c>
      <c r="D37" s="3">
        <v>3.62</v>
      </c>
      <c r="E37" s="3">
        <v>3.67</v>
      </c>
      <c r="F37" s="3">
        <v>2.97</v>
      </c>
      <c r="G37" s="3">
        <v>1.89</v>
      </c>
      <c r="H37" s="3">
        <v>2.46</v>
      </c>
      <c r="I37" s="3">
        <v>1.98</v>
      </c>
    </row>
    <row r="38" spans="1:9" x14ac:dyDescent="0.3">
      <c r="A38" s="43">
        <v>37</v>
      </c>
      <c r="B38" s="3">
        <v>4.17</v>
      </c>
      <c r="C38" s="3">
        <v>4.25</v>
      </c>
      <c r="D38" s="3">
        <v>3.62</v>
      </c>
      <c r="E38" s="3">
        <v>3.67</v>
      </c>
      <c r="F38" s="3">
        <v>2.97</v>
      </c>
      <c r="G38" s="3">
        <v>1.94</v>
      </c>
      <c r="H38" s="3">
        <v>2.54</v>
      </c>
      <c r="I38" s="3">
        <v>2.06</v>
      </c>
    </row>
    <row r="39" spans="1:9" x14ac:dyDescent="0.3">
      <c r="A39" s="43">
        <v>38</v>
      </c>
      <c r="B39" s="3">
        <v>4.29</v>
      </c>
      <c r="C39" s="3">
        <v>4.37</v>
      </c>
      <c r="D39" s="3">
        <v>3.62</v>
      </c>
      <c r="E39" s="3">
        <v>3.67</v>
      </c>
      <c r="F39" s="3">
        <v>2.97</v>
      </c>
      <c r="G39" s="3">
        <v>1.94</v>
      </c>
      <c r="H39" s="3">
        <v>2.54</v>
      </c>
      <c r="I39" s="3">
        <v>2.06</v>
      </c>
    </row>
    <row r="40" spans="1:9" x14ac:dyDescent="0.3">
      <c r="A40" s="43">
        <v>39</v>
      </c>
      <c r="B40" s="3">
        <v>4.29</v>
      </c>
      <c r="C40" s="3">
        <v>4.37</v>
      </c>
      <c r="D40" s="3">
        <v>3.72</v>
      </c>
      <c r="E40" s="3">
        <v>3.79</v>
      </c>
      <c r="F40" s="3">
        <v>3.06</v>
      </c>
      <c r="G40" s="3">
        <v>1.94</v>
      </c>
      <c r="H40" s="3">
        <v>2.54</v>
      </c>
      <c r="I40" s="3">
        <v>2.06</v>
      </c>
    </row>
    <row r="41" spans="1:9" x14ac:dyDescent="0.3">
      <c r="A41" s="43">
        <v>40</v>
      </c>
      <c r="B41" s="3">
        <v>4.29</v>
      </c>
      <c r="C41" s="3">
        <v>4.37</v>
      </c>
      <c r="D41" s="3">
        <v>3.72</v>
      </c>
      <c r="E41" s="3">
        <v>3.79</v>
      </c>
      <c r="F41" s="3">
        <v>3.06</v>
      </c>
      <c r="G41" s="3">
        <v>1.98</v>
      </c>
      <c r="H41" s="3">
        <v>2.59</v>
      </c>
      <c r="I41" s="3">
        <v>2.1</v>
      </c>
    </row>
    <row r="42" spans="1:9" x14ac:dyDescent="0.3">
      <c r="A42" s="43">
        <v>41</v>
      </c>
      <c r="B42" s="3">
        <v>4.29</v>
      </c>
      <c r="C42" s="3">
        <v>4.37</v>
      </c>
      <c r="D42" s="3">
        <v>3.83</v>
      </c>
      <c r="E42" s="3">
        <v>3.9</v>
      </c>
      <c r="F42" s="3">
        <v>3.06</v>
      </c>
      <c r="G42" s="3">
        <v>2.06</v>
      </c>
      <c r="H42" s="3">
        <v>2.7</v>
      </c>
      <c r="I42" s="3">
        <v>2.2000000000000002</v>
      </c>
    </row>
    <row r="43" spans="1:9" x14ac:dyDescent="0.3">
      <c r="A43" s="43">
        <v>42</v>
      </c>
      <c r="B43" s="3">
        <v>4.29</v>
      </c>
      <c r="C43" s="3">
        <v>4.37</v>
      </c>
      <c r="D43" s="3">
        <v>3.83</v>
      </c>
      <c r="E43" s="3">
        <v>3.9</v>
      </c>
      <c r="F43" s="3">
        <v>3.15</v>
      </c>
      <c r="G43" s="3">
        <v>2.06</v>
      </c>
      <c r="H43" s="3">
        <v>2.7</v>
      </c>
      <c r="I43" s="3">
        <v>2.2000000000000002</v>
      </c>
    </row>
    <row r="44" spans="1:9" x14ac:dyDescent="0.3">
      <c r="A44" s="43">
        <v>43</v>
      </c>
      <c r="B44" s="3">
        <v>4.29</v>
      </c>
      <c r="C44" s="3">
        <v>4.37</v>
      </c>
      <c r="D44" s="3">
        <v>3.79</v>
      </c>
      <c r="E44" s="3">
        <v>3.86</v>
      </c>
      <c r="F44" s="3">
        <v>3.15</v>
      </c>
      <c r="G44" s="3">
        <v>2.06</v>
      </c>
      <c r="H44" s="3">
        <v>2.7</v>
      </c>
      <c r="I44" s="3">
        <v>2.2000000000000002</v>
      </c>
    </row>
    <row r="45" spans="1:9" x14ac:dyDescent="0.3">
      <c r="A45" s="43">
        <v>44</v>
      </c>
      <c r="B45" s="3">
        <v>4.37</v>
      </c>
      <c r="C45" s="3">
        <v>4.46</v>
      </c>
      <c r="D45" s="3">
        <v>3.79</v>
      </c>
      <c r="E45" s="3">
        <v>3.86</v>
      </c>
      <c r="F45" s="3">
        <v>3.15</v>
      </c>
      <c r="G45" s="3">
        <v>2.06</v>
      </c>
      <c r="H45" s="3">
        <v>2.7</v>
      </c>
      <c r="I45" s="3">
        <v>2.2000000000000002</v>
      </c>
    </row>
    <row r="46" spans="1:9" x14ac:dyDescent="0.3">
      <c r="A46" s="43">
        <v>45</v>
      </c>
      <c r="B46" s="3">
        <v>4.46</v>
      </c>
      <c r="C46" s="3">
        <v>4.55</v>
      </c>
      <c r="D46" s="3">
        <v>3.79</v>
      </c>
      <c r="E46" s="3">
        <v>3.86</v>
      </c>
      <c r="F46" s="3">
        <v>3.15</v>
      </c>
      <c r="G46" s="3">
        <v>2.06</v>
      </c>
      <c r="H46" s="3">
        <v>2.7</v>
      </c>
      <c r="I46" s="3">
        <v>2.2000000000000002</v>
      </c>
    </row>
    <row r="47" spans="1:9" x14ac:dyDescent="0.3">
      <c r="A47" s="43">
        <v>46</v>
      </c>
      <c r="B47" s="3">
        <v>4.46</v>
      </c>
      <c r="C47" s="3">
        <v>4.55</v>
      </c>
      <c r="D47" s="3">
        <v>3.86</v>
      </c>
      <c r="E47" s="3">
        <v>3.93</v>
      </c>
      <c r="F47" s="3">
        <v>3.22</v>
      </c>
      <c r="G47" s="3">
        <v>2.06</v>
      </c>
      <c r="H47" s="3">
        <v>2.7</v>
      </c>
      <c r="I47" s="3">
        <v>2.2000000000000002</v>
      </c>
    </row>
    <row r="48" spans="1:9" x14ac:dyDescent="0.3">
      <c r="A48" s="43">
        <v>47</v>
      </c>
      <c r="B48" s="3">
        <v>4.46</v>
      </c>
      <c r="C48" s="3">
        <v>4.55</v>
      </c>
      <c r="D48" s="3">
        <v>3.86</v>
      </c>
      <c r="E48" s="3">
        <v>3.93</v>
      </c>
      <c r="F48" s="3">
        <v>3.22</v>
      </c>
      <c r="G48" s="3">
        <v>2.13</v>
      </c>
      <c r="H48" s="3">
        <v>2.77</v>
      </c>
      <c r="I48" s="3">
        <v>2.2599999999999998</v>
      </c>
    </row>
    <row r="49" spans="1:9" x14ac:dyDescent="0.3">
      <c r="A49" s="43">
        <v>48</v>
      </c>
      <c r="B49" s="3">
        <v>4.57</v>
      </c>
      <c r="C49" s="3">
        <v>4.66</v>
      </c>
      <c r="D49" s="3">
        <v>3.86</v>
      </c>
      <c r="E49" s="3">
        <v>3.93</v>
      </c>
      <c r="F49" s="3">
        <v>3.22</v>
      </c>
      <c r="G49" s="3">
        <v>2.13</v>
      </c>
      <c r="H49" s="3">
        <v>2.77</v>
      </c>
      <c r="I49" s="3">
        <v>2.2599999999999998</v>
      </c>
    </row>
    <row r="50" spans="1:9" x14ac:dyDescent="0.3">
      <c r="A50" s="43">
        <v>49</v>
      </c>
      <c r="B50" s="3">
        <v>4.57</v>
      </c>
      <c r="C50" s="3">
        <v>4.66</v>
      </c>
      <c r="D50" s="3">
        <v>3.92</v>
      </c>
      <c r="E50" s="3">
        <v>3.99</v>
      </c>
      <c r="F50" s="3">
        <v>3.22</v>
      </c>
      <c r="G50" s="3">
        <v>2.15</v>
      </c>
      <c r="H50" s="3">
        <v>2.77</v>
      </c>
      <c r="I50" s="3">
        <v>2.2599999999999998</v>
      </c>
    </row>
    <row r="51" spans="1:9" x14ac:dyDescent="0.3">
      <c r="A51" s="43">
        <v>50</v>
      </c>
      <c r="B51" s="3">
        <v>4.57</v>
      </c>
      <c r="C51" s="3">
        <v>4.66</v>
      </c>
      <c r="D51" s="3">
        <v>3.92</v>
      </c>
      <c r="E51" s="3">
        <v>3.99</v>
      </c>
      <c r="F51" s="3">
        <v>3.29</v>
      </c>
      <c r="G51" s="3">
        <v>2.15</v>
      </c>
      <c r="H51" s="3">
        <v>2.77</v>
      </c>
      <c r="I51" s="3">
        <v>2.2599999999999998</v>
      </c>
    </row>
    <row r="52" spans="1:9" x14ac:dyDescent="0.3">
      <c r="A52" s="43">
        <v>51</v>
      </c>
      <c r="B52" s="3">
        <v>4.57</v>
      </c>
      <c r="C52" s="3">
        <v>4.66</v>
      </c>
      <c r="D52" s="3">
        <v>3.92</v>
      </c>
      <c r="E52" s="3">
        <v>3.99</v>
      </c>
      <c r="F52" s="3">
        <v>3.29</v>
      </c>
      <c r="G52" s="3">
        <v>2.15</v>
      </c>
      <c r="H52" s="3">
        <v>2.4900000000000002</v>
      </c>
      <c r="I52" s="3">
        <v>2.2599999999999998</v>
      </c>
    </row>
    <row r="53" spans="1:9" x14ac:dyDescent="0.3">
      <c r="A53" s="43">
        <v>52</v>
      </c>
      <c r="B53" s="3">
        <v>4.57</v>
      </c>
      <c r="C53" s="3">
        <v>4.66</v>
      </c>
      <c r="D53" s="3">
        <v>3.92</v>
      </c>
      <c r="E53" s="3">
        <v>3.99</v>
      </c>
      <c r="F53" s="3">
        <v>3.29</v>
      </c>
      <c r="G53" s="3">
        <v>2.17</v>
      </c>
      <c r="H53" s="3">
        <v>2.56</v>
      </c>
      <c r="I53" s="3">
        <v>2.33</v>
      </c>
    </row>
    <row r="54" spans="1:9" x14ac:dyDescent="0.3">
      <c r="A54" s="43">
        <v>53</v>
      </c>
      <c r="B54" s="3">
        <v>4.47</v>
      </c>
      <c r="C54" s="3">
        <v>4.5599999999999996</v>
      </c>
      <c r="D54" s="3">
        <v>3.92</v>
      </c>
      <c r="E54" s="3">
        <v>3.99</v>
      </c>
      <c r="F54" s="3">
        <v>3.29</v>
      </c>
      <c r="G54" s="3">
        <v>2.17</v>
      </c>
      <c r="H54" s="3">
        <v>2.56</v>
      </c>
      <c r="I54" s="3">
        <v>2.33</v>
      </c>
    </row>
    <row r="55" spans="1:9" x14ac:dyDescent="0.3">
      <c r="A55" s="43">
        <v>54</v>
      </c>
      <c r="B55" s="3">
        <v>4.72</v>
      </c>
      <c r="C55" s="3">
        <v>4.82</v>
      </c>
      <c r="D55" s="3">
        <v>4.2699999999999996</v>
      </c>
      <c r="E55" s="3">
        <v>4.34</v>
      </c>
      <c r="F55" s="3">
        <v>3.5</v>
      </c>
      <c r="G55" s="3">
        <v>2.1</v>
      </c>
      <c r="H55" s="3">
        <v>2.44</v>
      </c>
      <c r="I55" s="3">
        <v>2.2000000000000002</v>
      </c>
    </row>
    <row r="56" spans="1:9" x14ac:dyDescent="0.3">
      <c r="A56" s="43">
        <v>55</v>
      </c>
      <c r="B56" s="3">
        <v>4.72</v>
      </c>
      <c r="C56" s="3">
        <v>4.82</v>
      </c>
      <c r="D56" s="3">
        <v>4.2699999999999996</v>
      </c>
      <c r="E56" s="3">
        <v>4.34</v>
      </c>
      <c r="F56" s="3">
        <v>3.42</v>
      </c>
      <c r="G56" s="3">
        <v>2.1</v>
      </c>
      <c r="H56" s="3">
        <v>2.44</v>
      </c>
      <c r="I56" s="3">
        <v>2.2000000000000002</v>
      </c>
    </row>
    <row r="57" spans="1:9" x14ac:dyDescent="0.3">
      <c r="A57" s="43">
        <v>56</v>
      </c>
      <c r="B57" s="3">
        <v>4.8099999999999996</v>
      </c>
      <c r="C57" s="3">
        <v>4.91</v>
      </c>
      <c r="D57" s="3">
        <v>4.2699999999999996</v>
      </c>
      <c r="E57" s="3">
        <v>4.34</v>
      </c>
      <c r="F57" s="3">
        <v>3.42</v>
      </c>
      <c r="G57" s="3">
        <v>2.1</v>
      </c>
      <c r="H57" s="3">
        <v>2.44</v>
      </c>
      <c r="I57" s="3">
        <v>2.2000000000000002</v>
      </c>
    </row>
    <row r="58" spans="1:9" x14ac:dyDescent="0.3">
      <c r="A58" s="43">
        <v>57</v>
      </c>
      <c r="B58" s="3">
        <v>4.8099999999999996</v>
      </c>
      <c r="C58" s="3">
        <v>4.91</v>
      </c>
      <c r="D58" s="3">
        <v>4.2699999999999996</v>
      </c>
      <c r="E58" s="3">
        <v>4.34</v>
      </c>
      <c r="F58" s="3">
        <v>3.53</v>
      </c>
      <c r="G58" s="3">
        <v>2.1</v>
      </c>
      <c r="H58" s="3">
        <v>2.44</v>
      </c>
      <c r="I58" s="3">
        <v>2.2000000000000002</v>
      </c>
    </row>
    <row r="59" spans="1:9" x14ac:dyDescent="0.3">
      <c r="A59" s="43">
        <v>58</v>
      </c>
      <c r="B59" s="3">
        <v>4.8899999999999997</v>
      </c>
      <c r="C59" s="3">
        <v>5</v>
      </c>
      <c r="D59" s="3">
        <v>4.2699999999999996</v>
      </c>
      <c r="E59" s="3">
        <v>4.34</v>
      </c>
      <c r="F59" s="3">
        <v>3.53</v>
      </c>
      <c r="G59" s="3">
        <v>2.1</v>
      </c>
      <c r="H59" s="3">
        <v>2.44</v>
      </c>
      <c r="I59" s="3">
        <v>2.2000000000000002</v>
      </c>
    </row>
    <row r="60" spans="1:9" x14ac:dyDescent="0.3">
      <c r="A60" s="43">
        <v>59</v>
      </c>
      <c r="B60" s="3">
        <v>4.76</v>
      </c>
      <c r="C60" s="3">
        <v>4.8600000000000003</v>
      </c>
      <c r="D60" s="3">
        <v>4.2699999999999996</v>
      </c>
      <c r="E60" s="3">
        <v>4.34</v>
      </c>
      <c r="F60" s="3">
        <v>3.53</v>
      </c>
      <c r="G60" s="3">
        <v>2.1</v>
      </c>
      <c r="H60" s="3">
        <v>2.44</v>
      </c>
      <c r="I60" s="3">
        <v>2.2000000000000002</v>
      </c>
    </row>
    <row r="61" spans="1:9" x14ac:dyDescent="0.3">
      <c r="A61" s="43">
        <v>60</v>
      </c>
      <c r="B61" s="3">
        <v>4.76</v>
      </c>
      <c r="C61" s="3">
        <v>4.8600000000000003</v>
      </c>
      <c r="D61" s="3">
        <v>4.2699999999999996</v>
      </c>
      <c r="E61" s="3">
        <v>4.34</v>
      </c>
      <c r="F61" s="3">
        <v>3.53</v>
      </c>
      <c r="G61" s="3">
        <v>2.09</v>
      </c>
      <c r="H61" s="3">
        <v>2.4300000000000002</v>
      </c>
      <c r="I61" s="3">
        <v>2.15</v>
      </c>
    </row>
    <row r="62" spans="1:9" x14ac:dyDescent="0.3">
      <c r="A62" s="43">
        <v>61</v>
      </c>
      <c r="B62" s="3">
        <v>4.67</v>
      </c>
      <c r="C62" s="3">
        <v>4.76</v>
      </c>
      <c r="D62" s="3">
        <v>4.2699999999999996</v>
      </c>
      <c r="E62" s="3">
        <v>4.34</v>
      </c>
      <c r="F62" s="3">
        <v>3.42</v>
      </c>
      <c r="G62" s="3">
        <v>2.09</v>
      </c>
      <c r="H62" s="3">
        <v>2.4300000000000002</v>
      </c>
      <c r="I62" s="3">
        <v>2.15</v>
      </c>
    </row>
    <row r="63" spans="1:9" x14ac:dyDescent="0.3">
      <c r="A63" s="43">
        <v>62</v>
      </c>
      <c r="B63" s="3">
        <v>4.67</v>
      </c>
      <c r="C63" s="3">
        <v>4.76</v>
      </c>
      <c r="D63" s="3">
        <v>4.1900000000000004</v>
      </c>
      <c r="E63" s="3">
        <v>4.26</v>
      </c>
      <c r="F63" s="3">
        <v>3.42</v>
      </c>
      <c r="G63" s="3">
        <v>2.09</v>
      </c>
      <c r="H63" s="3">
        <v>2.4300000000000002</v>
      </c>
      <c r="I63" s="3">
        <v>2.15</v>
      </c>
    </row>
    <row r="64" spans="1:9" x14ac:dyDescent="0.3">
      <c r="A64" s="43">
        <v>63</v>
      </c>
      <c r="B64" s="3">
        <v>4.58</v>
      </c>
      <c r="C64" s="3">
        <v>4.67</v>
      </c>
      <c r="D64" s="3">
        <v>4.1900000000000004</v>
      </c>
      <c r="E64" s="3">
        <v>4.26</v>
      </c>
      <c r="F64" s="3">
        <v>3.42</v>
      </c>
      <c r="G64" s="3">
        <v>2.0299999999999998</v>
      </c>
      <c r="H64" s="3">
        <v>2.38</v>
      </c>
      <c r="I64" s="3">
        <v>2.13</v>
      </c>
    </row>
    <row r="65" spans="1:9" x14ac:dyDescent="0.3">
      <c r="A65" s="43">
        <v>64</v>
      </c>
      <c r="B65" s="3">
        <v>4.58</v>
      </c>
      <c r="C65" s="3">
        <v>4.67</v>
      </c>
      <c r="D65" s="3">
        <v>4.0999999999999996</v>
      </c>
      <c r="E65" s="3">
        <v>4.17</v>
      </c>
      <c r="F65" s="3">
        <v>3.33</v>
      </c>
      <c r="G65" s="3">
        <v>2.0299999999999998</v>
      </c>
      <c r="H65" s="3">
        <v>2.38</v>
      </c>
      <c r="I65" s="3">
        <v>2.13</v>
      </c>
    </row>
    <row r="66" spans="1:9" x14ac:dyDescent="0.3">
      <c r="A66" s="43">
        <v>65</v>
      </c>
      <c r="B66" s="3">
        <v>4.58</v>
      </c>
      <c r="C66" s="3">
        <v>4.67</v>
      </c>
      <c r="D66" s="3">
        <v>4.0999999999999996</v>
      </c>
      <c r="E66" s="3">
        <v>4.17</v>
      </c>
      <c r="F66" s="3">
        <v>3.33</v>
      </c>
      <c r="G66" s="3">
        <v>1.97</v>
      </c>
      <c r="H66" s="3">
        <v>2.31</v>
      </c>
      <c r="I66" s="3">
        <v>2.0699999999999998</v>
      </c>
    </row>
    <row r="67" spans="1:9" x14ac:dyDescent="0.3">
      <c r="A67" s="43">
        <v>66</v>
      </c>
      <c r="B67" s="3">
        <v>4.58</v>
      </c>
      <c r="C67" s="3">
        <v>4.67</v>
      </c>
      <c r="D67" s="3">
        <v>4.0999999999999996</v>
      </c>
      <c r="E67" s="3">
        <v>4.17</v>
      </c>
      <c r="F67" s="3">
        <v>3.33</v>
      </c>
      <c r="G67" s="3">
        <v>2</v>
      </c>
      <c r="H67" s="3">
        <v>2.3199999999999998</v>
      </c>
      <c r="I67" s="3">
        <v>2.08</v>
      </c>
    </row>
    <row r="68" spans="1:9" x14ac:dyDescent="0.3">
      <c r="A68" s="43">
        <v>67</v>
      </c>
      <c r="B68" s="3">
        <v>4.58</v>
      </c>
      <c r="C68" s="3">
        <v>4.67</v>
      </c>
      <c r="D68" s="3">
        <v>4.0999999999999996</v>
      </c>
      <c r="E68" s="3">
        <v>4.17</v>
      </c>
      <c r="F68" s="3">
        <v>3.42</v>
      </c>
      <c r="G68" s="3">
        <v>2</v>
      </c>
      <c r="H68" s="3">
        <v>2.3199999999999998</v>
      </c>
      <c r="I68" s="3">
        <v>2.08</v>
      </c>
    </row>
    <row r="69" spans="1:9" x14ac:dyDescent="0.3">
      <c r="A69" s="43">
        <v>68</v>
      </c>
      <c r="B69" s="3">
        <v>4.58</v>
      </c>
      <c r="C69" s="3">
        <v>4.67</v>
      </c>
      <c r="D69" s="3">
        <v>4.17</v>
      </c>
      <c r="E69" s="3">
        <v>4.24</v>
      </c>
      <c r="F69" s="3">
        <v>3.42</v>
      </c>
      <c r="G69" s="3">
        <v>2</v>
      </c>
      <c r="H69" s="3">
        <v>2.3199999999999998</v>
      </c>
      <c r="I69" s="3">
        <v>2.08</v>
      </c>
    </row>
    <row r="70" spans="1:9" x14ac:dyDescent="0.3">
      <c r="A70" s="43">
        <v>69</v>
      </c>
      <c r="B70" s="3">
        <v>4.58</v>
      </c>
      <c r="C70" s="3">
        <v>4.67</v>
      </c>
      <c r="D70" s="3">
        <v>4.09</v>
      </c>
      <c r="E70" s="3">
        <v>4.16</v>
      </c>
      <c r="F70" s="3">
        <v>3.34</v>
      </c>
      <c r="G70" s="3">
        <v>2</v>
      </c>
      <c r="H70" s="3">
        <v>2.3199999999999998</v>
      </c>
      <c r="I70" s="3">
        <v>2.08</v>
      </c>
    </row>
    <row r="71" spans="1:9" x14ac:dyDescent="0.3">
      <c r="A71" s="43">
        <v>70</v>
      </c>
      <c r="B71" s="3">
        <v>4.6399999999999997</v>
      </c>
      <c r="C71" s="3">
        <v>4.74</v>
      </c>
      <c r="D71" s="3">
        <v>4.09</v>
      </c>
      <c r="E71" s="3">
        <v>4.16</v>
      </c>
      <c r="F71" s="3">
        <v>3.34</v>
      </c>
      <c r="G71" s="3">
        <v>2</v>
      </c>
      <c r="H71" s="3">
        <v>2.3199999999999998</v>
      </c>
      <c r="I71" s="3">
        <v>2.08</v>
      </c>
    </row>
    <row r="72" spans="1:9" x14ac:dyDescent="0.3">
      <c r="A72" s="6" t="s">
        <v>51</v>
      </c>
      <c r="B72" s="40">
        <f>AVERAGE(B2:B71)</f>
        <v>4.4727142857142823</v>
      </c>
      <c r="C72" s="40">
        <f t="shared" ref="C72:I72" si="0">AVERAGE(C2:C71)</f>
        <v>4.545714285714288</v>
      </c>
      <c r="D72" s="40">
        <f t="shared" si="0"/>
        <v>3.9061428571428571</v>
      </c>
      <c r="E72" s="40">
        <f t="shared" si="0"/>
        <v>3.9826785714285724</v>
      </c>
      <c r="F72" s="40">
        <f t="shared" si="0"/>
        <v>3.2391428571428564</v>
      </c>
      <c r="G72" s="40">
        <f t="shared" si="0"/>
        <v>2.0984285714285718</v>
      </c>
      <c r="H72" s="40">
        <f t="shared" si="0"/>
        <v>2.6360000000000001</v>
      </c>
      <c r="I72" s="40">
        <f t="shared" si="0"/>
        <v>2.2187142857142872</v>
      </c>
    </row>
    <row r="73" spans="1:9" ht="18" x14ac:dyDescent="0.35">
      <c r="A73" s="6" t="s">
        <v>51</v>
      </c>
      <c r="B73" s="116">
        <f>AVERAGE(B72:C72)</f>
        <v>4.5092142857142852</v>
      </c>
      <c r="C73" s="117"/>
      <c r="D73" s="116">
        <f>AVERAGE(D72:E72)</f>
        <v>3.9444107142857145</v>
      </c>
      <c r="E73" s="117"/>
      <c r="F73" s="41">
        <f>AVERAGE(F2:F72)</f>
        <v>3.2391428571428564</v>
      </c>
      <c r="G73" s="116">
        <f>AVERAGE(G72:I72)</f>
        <v>2.3177142857142861</v>
      </c>
      <c r="H73" s="118"/>
      <c r="I73" s="117"/>
    </row>
    <row r="82" spans="1:15" ht="25.8" x14ac:dyDescent="0.5">
      <c r="A82" s="123" t="s">
        <v>98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5"/>
    </row>
    <row r="83" spans="1:15" x14ac:dyDescent="0.3">
      <c r="A83" s="1"/>
      <c r="B83" s="126" t="s">
        <v>92</v>
      </c>
      <c r="C83" s="126"/>
      <c r="D83" s="126"/>
      <c r="E83" s="127" t="s">
        <v>89</v>
      </c>
      <c r="F83" s="126" t="s">
        <v>93</v>
      </c>
      <c r="G83" s="126"/>
      <c r="H83" s="126"/>
      <c r="I83" s="126" t="s">
        <v>94</v>
      </c>
      <c r="J83" s="126"/>
      <c r="K83" s="126"/>
      <c r="L83" s="126" t="s">
        <v>95</v>
      </c>
      <c r="M83" s="126"/>
      <c r="N83" s="126"/>
      <c r="O83" s="127" t="s">
        <v>89</v>
      </c>
    </row>
    <row r="84" spans="1:15" ht="36" x14ac:dyDescent="0.3">
      <c r="A84" s="46" t="s">
        <v>57</v>
      </c>
      <c r="B84" s="53" t="s">
        <v>90</v>
      </c>
      <c r="C84" s="53" t="s">
        <v>88</v>
      </c>
      <c r="D84" s="53" t="s">
        <v>91</v>
      </c>
      <c r="E84" s="128"/>
      <c r="F84" s="53" t="s">
        <v>90</v>
      </c>
      <c r="G84" s="53" t="s">
        <v>88</v>
      </c>
      <c r="H84" s="53" t="s">
        <v>91</v>
      </c>
      <c r="I84" s="53" t="s">
        <v>90</v>
      </c>
      <c r="J84" s="53" t="s">
        <v>88</v>
      </c>
      <c r="K84" s="53" t="s">
        <v>91</v>
      </c>
      <c r="L84" s="53" t="s">
        <v>90</v>
      </c>
      <c r="M84" s="53" t="s">
        <v>88</v>
      </c>
      <c r="N84" s="53" t="s">
        <v>91</v>
      </c>
      <c r="O84" s="128"/>
    </row>
    <row r="85" spans="1:15" ht="15.6" x14ac:dyDescent="0.3">
      <c r="A85" s="54" t="s">
        <v>58</v>
      </c>
      <c r="B85" s="2">
        <v>1066</v>
      </c>
      <c r="C85" s="2">
        <v>10.66</v>
      </c>
      <c r="D85" s="2">
        <v>1076.6600000000001</v>
      </c>
      <c r="E85" s="47">
        <v>41223</v>
      </c>
      <c r="F85" s="2">
        <v>1072</v>
      </c>
      <c r="G85" s="2">
        <v>10.72</v>
      </c>
      <c r="H85" s="2">
        <v>1082.72</v>
      </c>
      <c r="I85" s="2">
        <v>1117</v>
      </c>
      <c r="J85" s="2">
        <v>11.17</v>
      </c>
      <c r="K85" s="2">
        <v>1128.17</v>
      </c>
      <c r="L85" s="2">
        <v>1117</v>
      </c>
      <c r="M85" s="2">
        <v>11.17</v>
      </c>
      <c r="N85" s="2">
        <v>1128.17</v>
      </c>
      <c r="O85" s="48">
        <v>41233</v>
      </c>
    </row>
    <row r="86" spans="1:15" ht="15.6" x14ac:dyDescent="0.3">
      <c r="A86" s="54" t="s">
        <v>58</v>
      </c>
      <c r="B86" s="2">
        <v>1107</v>
      </c>
      <c r="C86" s="2">
        <v>11.07</v>
      </c>
      <c r="D86" s="2">
        <v>1118.07</v>
      </c>
      <c r="E86" s="47">
        <v>41214</v>
      </c>
      <c r="F86" s="2">
        <v>1048</v>
      </c>
      <c r="G86" s="2">
        <v>10.48</v>
      </c>
      <c r="H86" s="2">
        <v>1058.48</v>
      </c>
      <c r="I86" s="2">
        <v>1093</v>
      </c>
      <c r="J86" s="2">
        <v>10.93</v>
      </c>
      <c r="K86" s="2">
        <v>1103.93</v>
      </c>
      <c r="L86" s="2">
        <v>1093</v>
      </c>
      <c r="M86" s="2">
        <v>10.93</v>
      </c>
      <c r="N86" s="2">
        <v>1103.93</v>
      </c>
      <c r="O86" s="48">
        <v>41223</v>
      </c>
    </row>
    <row r="87" spans="1:15" ht="15.6" x14ac:dyDescent="0.3">
      <c r="A87" s="54" t="s">
        <v>58</v>
      </c>
      <c r="B87" s="2">
        <v>1160</v>
      </c>
      <c r="C87" s="2">
        <v>11.6</v>
      </c>
      <c r="D87" s="2">
        <v>1171.5999999999999</v>
      </c>
      <c r="E87" s="47">
        <v>41205</v>
      </c>
      <c r="F87" s="2">
        <v>1089</v>
      </c>
      <c r="G87" s="2">
        <v>10.89</v>
      </c>
      <c r="H87" s="2">
        <v>1099.8900000000001</v>
      </c>
      <c r="I87" s="2">
        <v>1134</v>
      </c>
      <c r="J87" s="2">
        <v>11.34</v>
      </c>
      <c r="K87" s="2">
        <v>1145.3399999999999</v>
      </c>
      <c r="L87" s="2">
        <v>1134</v>
      </c>
      <c r="M87" s="2">
        <v>11.34</v>
      </c>
      <c r="N87" s="2">
        <v>1145.3399999999999</v>
      </c>
      <c r="O87" s="48">
        <v>41214</v>
      </c>
    </row>
    <row r="88" spans="1:15" ht="15.6" x14ac:dyDescent="0.3">
      <c r="A88" s="54" t="s">
        <v>58</v>
      </c>
      <c r="B88" s="2">
        <v>1165</v>
      </c>
      <c r="C88" s="2">
        <v>11.65</v>
      </c>
      <c r="D88" s="2">
        <v>1176.6500000000001</v>
      </c>
      <c r="E88" s="47">
        <v>41174</v>
      </c>
      <c r="F88" s="2">
        <v>1142</v>
      </c>
      <c r="G88" s="2">
        <v>11.42</v>
      </c>
      <c r="H88" s="2">
        <v>1153.42</v>
      </c>
      <c r="I88" s="2">
        <v>1187</v>
      </c>
      <c r="J88" s="2">
        <v>11.87</v>
      </c>
      <c r="K88" s="2">
        <v>1198.8699999999999</v>
      </c>
      <c r="L88" s="2">
        <v>1187</v>
      </c>
      <c r="M88" s="2">
        <v>11.87</v>
      </c>
      <c r="N88" s="2">
        <v>1198.8699999999999</v>
      </c>
      <c r="O88" s="48">
        <v>41205</v>
      </c>
    </row>
    <row r="89" spans="1:15" ht="15.6" x14ac:dyDescent="0.3">
      <c r="A89" s="54" t="s">
        <v>58</v>
      </c>
      <c r="B89" s="2">
        <v>1225</v>
      </c>
      <c r="C89" s="2">
        <v>12.25</v>
      </c>
      <c r="D89" s="2">
        <v>1237.25</v>
      </c>
      <c r="E89" s="47">
        <v>41158</v>
      </c>
      <c r="F89" s="2">
        <v>1147</v>
      </c>
      <c r="G89" s="2">
        <v>11.47</v>
      </c>
      <c r="H89" s="2">
        <v>1158.47</v>
      </c>
      <c r="I89" s="2">
        <v>1192</v>
      </c>
      <c r="J89" s="2">
        <v>11.92</v>
      </c>
      <c r="K89" s="2">
        <v>1203.92</v>
      </c>
      <c r="L89" s="2">
        <v>1192</v>
      </c>
      <c r="M89" s="2">
        <v>11.92</v>
      </c>
      <c r="N89" s="2">
        <v>1203.92</v>
      </c>
      <c r="O89" s="48">
        <v>41174</v>
      </c>
    </row>
    <row r="90" spans="1:15" ht="15.6" x14ac:dyDescent="0.3">
      <c r="A90" s="54" t="s">
        <v>58</v>
      </c>
      <c r="B90" s="2">
        <v>1234</v>
      </c>
      <c r="C90" s="2">
        <v>12.34</v>
      </c>
      <c r="D90" s="2">
        <v>1246.3399999999999</v>
      </c>
      <c r="E90" s="47">
        <v>41138</v>
      </c>
      <c r="F90" s="2">
        <v>1207</v>
      </c>
      <c r="G90" s="2">
        <v>12.07</v>
      </c>
      <c r="H90" s="2">
        <v>1219.07</v>
      </c>
      <c r="I90" s="2">
        <v>1252</v>
      </c>
      <c r="J90" s="2">
        <v>12.52</v>
      </c>
      <c r="K90" s="2">
        <v>1264.52</v>
      </c>
      <c r="L90" s="2">
        <v>1252</v>
      </c>
      <c r="M90" s="2">
        <v>12.52</v>
      </c>
      <c r="N90" s="2">
        <v>1264.52</v>
      </c>
      <c r="O90" s="48">
        <v>41158</v>
      </c>
    </row>
    <row r="91" spans="1:15" ht="15.6" x14ac:dyDescent="0.3">
      <c r="A91" s="54" t="s">
        <v>58</v>
      </c>
      <c r="B91" s="2">
        <v>1171</v>
      </c>
      <c r="C91" s="2">
        <v>11.71</v>
      </c>
      <c r="D91" s="2">
        <v>1182.71</v>
      </c>
      <c r="E91" s="47">
        <v>41111</v>
      </c>
      <c r="F91" s="2">
        <v>1216</v>
      </c>
      <c r="G91" s="2">
        <v>12.16</v>
      </c>
      <c r="H91" s="2">
        <v>1228.1600000000001</v>
      </c>
      <c r="I91" s="2">
        <v>1261</v>
      </c>
      <c r="J91" s="2">
        <v>12.61</v>
      </c>
      <c r="K91" s="2">
        <v>1273.6099999999999</v>
      </c>
      <c r="L91" s="2">
        <v>1261</v>
      </c>
      <c r="M91" s="2">
        <v>12.61</v>
      </c>
      <c r="N91" s="2">
        <v>1273.6099999999999</v>
      </c>
      <c r="O91" s="48">
        <v>41138</v>
      </c>
    </row>
    <row r="92" spans="1:15" ht="15.6" x14ac:dyDescent="0.3">
      <c r="A92" s="54" t="s">
        <v>58</v>
      </c>
      <c r="B92" s="2">
        <v>1110</v>
      </c>
      <c r="C92" s="2">
        <v>11.1</v>
      </c>
      <c r="D92" s="2">
        <v>1121.0999999999999</v>
      </c>
      <c r="E92" s="47">
        <v>41101</v>
      </c>
      <c r="F92" s="2">
        <v>1171</v>
      </c>
      <c r="G92" s="2">
        <v>11.71</v>
      </c>
      <c r="H92" s="2">
        <v>1182.71</v>
      </c>
      <c r="I92" s="2">
        <v>1198</v>
      </c>
      <c r="J92" s="2">
        <v>11.98</v>
      </c>
      <c r="K92" s="2">
        <v>1209.98</v>
      </c>
      <c r="L92" s="2">
        <v>1198</v>
      </c>
      <c r="M92" s="2">
        <v>11.98</v>
      </c>
      <c r="N92" s="2">
        <v>1209.98</v>
      </c>
      <c r="O92" s="48">
        <v>41111</v>
      </c>
    </row>
    <row r="93" spans="1:15" ht="15.6" x14ac:dyDescent="0.3">
      <c r="A93" s="54" t="s">
        <v>58</v>
      </c>
      <c r="B93" s="2">
        <v>1076</v>
      </c>
      <c r="C93" s="2">
        <v>10.76</v>
      </c>
      <c r="D93" s="2">
        <v>1086.76</v>
      </c>
      <c r="E93" s="47">
        <v>41094</v>
      </c>
      <c r="F93" s="2">
        <v>1110</v>
      </c>
      <c r="G93" s="2">
        <v>11.1</v>
      </c>
      <c r="H93" s="2">
        <v>1121.0999999999999</v>
      </c>
      <c r="I93" s="2">
        <v>1137</v>
      </c>
      <c r="J93" s="2">
        <v>11.37</v>
      </c>
      <c r="K93" s="2">
        <v>1148.3699999999999</v>
      </c>
      <c r="L93" s="2">
        <v>1137</v>
      </c>
      <c r="M93" s="2">
        <v>11.37</v>
      </c>
      <c r="N93" s="2">
        <v>1148.3699999999999</v>
      </c>
      <c r="O93" s="48">
        <v>41101</v>
      </c>
    </row>
    <row r="94" spans="1:15" ht="15.6" x14ac:dyDescent="0.3">
      <c r="A94" s="54" t="s">
        <v>58</v>
      </c>
      <c r="B94" s="2">
        <v>1035</v>
      </c>
      <c r="C94" s="2">
        <v>10.35</v>
      </c>
      <c r="D94" s="2">
        <v>1045.3499999999999</v>
      </c>
      <c r="E94" s="47">
        <v>41083</v>
      </c>
      <c r="F94" s="2">
        <v>1076</v>
      </c>
      <c r="G94" s="2">
        <v>10.76</v>
      </c>
      <c r="H94" s="2">
        <v>1086.76</v>
      </c>
      <c r="I94" s="2">
        <v>1103</v>
      </c>
      <c r="J94" s="2">
        <v>11.03</v>
      </c>
      <c r="K94" s="2">
        <v>1114.03</v>
      </c>
      <c r="L94" s="2">
        <v>1103</v>
      </c>
      <c r="M94" s="2">
        <v>11.03</v>
      </c>
      <c r="N94" s="2">
        <v>1114.03</v>
      </c>
      <c r="O94" s="48">
        <v>41094</v>
      </c>
    </row>
    <row r="95" spans="1:15" ht="15.6" x14ac:dyDescent="0.3">
      <c r="A95" s="54" t="s">
        <v>58</v>
      </c>
      <c r="B95" s="2">
        <v>1126</v>
      </c>
      <c r="C95" s="2">
        <v>11.26</v>
      </c>
      <c r="D95" s="2">
        <v>1137.26</v>
      </c>
      <c r="E95" s="47">
        <v>41066</v>
      </c>
      <c r="F95" s="2">
        <v>1035</v>
      </c>
      <c r="G95" s="2">
        <v>10.35</v>
      </c>
      <c r="H95" s="2">
        <v>1045.3499999999999</v>
      </c>
      <c r="I95" s="2">
        <v>1044</v>
      </c>
      <c r="J95" s="2">
        <v>10.44</v>
      </c>
      <c r="K95" s="2">
        <v>1054.44</v>
      </c>
      <c r="L95" s="2">
        <v>1044</v>
      </c>
      <c r="M95" s="2">
        <v>10.44</v>
      </c>
      <c r="N95" s="2">
        <v>1054.44</v>
      </c>
      <c r="O95" s="48">
        <v>41083</v>
      </c>
    </row>
    <row r="96" spans="1:15" ht="15.6" x14ac:dyDescent="0.3">
      <c r="A96" s="54" t="s">
        <v>58</v>
      </c>
      <c r="B96" s="2">
        <v>1212</v>
      </c>
      <c r="C96" s="2">
        <v>12.12</v>
      </c>
      <c r="D96" s="2">
        <v>1224.1199999999999</v>
      </c>
      <c r="E96" s="47">
        <v>41055</v>
      </c>
      <c r="F96" s="2">
        <v>1126</v>
      </c>
      <c r="G96" s="2">
        <v>11.26</v>
      </c>
      <c r="H96" s="2">
        <v>1137.26</v>
      </c>
      <c r="I96" s="2">
        <v>1135</v>
      </c>
      <c r="J96" s="2">
        <v>11.35</v>
      </c>
      <c r="K96" s="2">
        <v>1146.3499999999999</v>
      </c>
      <c r="L96" s="2">
        <v>1135</v>
      </c>
      <c r="M96" s="2">
        <v>11.35</v>
      </c>
      <c r="N96" s="2">
        <v>1146.3499999999999</v>
      </c>
      <c r="O96" s="48">
        <v>41066</v>
      </c>
    </row>
    <row r="97" spans="1:15" ht="15.6" x14ac:dyDescent="0.3">
      <c r="A97" s="54" t="s">
        <v>58</v>
      </c>
      <c r="B97" s="2">
        <v>1241.25</v>
      </c>
      <c r="C97" s="2">
        <v>12.41</v>
      </c>
      <c r="D97" s="2">
        <v>1253.6600000000001</v>
      </c>
      <c r="E97" s="47">
        <v>41047</v>
      </c>
      <c r="F97" s="2">
        <v>1212</v>
      </c>
      <c r="G97" s="2">
        <v>12.12</v>
      </c>
      <c r="H97" s="2">
        <v>1224.1199999999999</v>
      </c>
      <c r="I97" s="2">
        <v>1221</v>
      </c>
      <c r="J97" s="2">
        <v>12.21</v>
      </c>
      <c r="K97" s="2">
        <v>1233.21</v>
      </c>
      <c r="L97" s="2">
        <v>1221</v>
      </c>
      <c r="M97" s="2">
        <v>12.21</v>
      </c>
      <c r="N97" s="2">
        <v>1233.21</v>
      </c>
      <c r="O97" s="48">
        <v>41055</v>
      </c>
    </row>
    <row r="98" spans="1:15" ht="15.6" x14ac:dyDescent="0.3">
      <c r="A98" s="54" t="s">
        <v>58</v>
      </c>
      <c r="B98" s="2">
        <v>1188</v>
      </c>
      <c r="C98" s="2">
        <v>11.88</v>
      </c>
      <c r="D98" s="2">
        <v>1199.8800000000001</v>
      </c>
      <c r="E98" s="47">
        <v>41038</v>
      </c>
      <c r="F98" s="2">
        <v>1241.25</v>
      </c>
      <c r="G98" s="2">
        <v>12.41</v>
      </c>
      <c r="H98" s="2">
        <v>1253.6600000000001</v>
      </c>
      <c r="I98" s="2">
        <v>1250.3800000000001</v>
      </c>
      <c r="J98" s="2">
        <v>12.5</v>
      </c>
      <c r="K98" s="2">
        <v>1262.8800000000001</v>
      </c>
      <c r="L98" s="2">
        <v>1250.3800000000001</v>
      </c>
      <c r="M98" s="2">
        <v>12.5</v>
      </c>
      <c r="N98" s="2">
        <v>1262.8800000000001</v>
      </c>
      <c r="O98" s="48">
        <v>41047</v>
      </c>
    </row>
    <row r="99" spans="1:15" ht="15.6" x14ac:dyDescent="0.3">
      <c r="A99" s="54" t="s">
        <v>58</v>
      </c>
      <c r="B99" s="2">
        <v>1320</v>
      </c>
      <c r="C99" s="2">
        <v>13.2</v>
      </c>
      <c r="D99" s="2">
        <v>1333.2</v>
      </c>
      <c r="E99" s="47">
        <v>41020</v>
      </c>
      <c r="F99" s="2">
        <v>1188</v>
      </c>
      <c r="G99" s="2">
        <v>11.88</v>
      </c>
      <c r="H99" s="2">
        <v>1199.8800000000001</v>
      </c>
      <c r="I99" s="2">
        <v>1196</v>
      </c>
      <c r="J99" s="2">
        <v>11.96</v>
      </c>
      <c r="K99" s="2">
        <v>1207.96</v>
      </c>
      <c r="L99" s="2">
        <v>1196</v>
      </c>
      <c r="M99" s="2">
        <v>11.96</v>
      </c>
      <c r="N99" s="2">
        <v>1207.96</v>
      </c>
      <c r="O99" s="48">
        <v>41038</v>
      </c>
    </row>
    <row r="100" spans="1:15" ht="15.6" x14ac:dyDescent="0.3">
      <c r="A100" s="54" t="s">
        <v>58</v>
      </c>
      <c r="B100" s="2">
        <v>1365</v>
      </c>
      <c r="C100" s="2">
        <v>13.65</v>
      </c>
      <c r="D100" s="2">
        <v>1378.65</v>
      </c>
      <c r="E100" s="47">
        <v>41003</v>
      </c>
      <c r="F100" s="2">
        <v>1320</v>
      </c>
      <c r="G100" s="2">
        <v>13.2</v>
      </c>
      <c r="H100" s="2">
        <v>1333.2</v>
      </c>
      <c r="I100" s="2">
        <v>1320</v>
      </c>
      <c r="J100" s="2">
        <v>13.2</v>
      </c>
      <c r="K100" s="2">
        <v>1333.2</v>
      </c>
      <c r="L100" s="2">
        <v>1320</v>
      </c>
      <c r="M100" s="2">
        <v>13.2</v>
      </c>
      <c r="N100" s="2">
        <v>1333.2</v>
      </c>
      <c r="O100" s="48">
        <v>41020</v>
      </c>
    </row>
    <row r="101" spans="1:15" ht="15.6" x14ac:dyDescent="0.3">
      <c r="A101" s="54" t="s">
        <v>58</v>
      </c>
      <c r="B101" s="2">
        <v>1409</v>
      </c>
      <c r="C101" s="2">
        <v>14.09</v>
      </c>
      <c r="D101" s="2">
        <v>1423.09</v>
      </c>
      <c r="E101" s="47">
        <v>40989</v>
      </c>
      <c r="F101" s="2">
        <v>1365</v>
      </c>
      <c r="G101" s="2">
        <v>13.65</v>
      </c>
      <c r="H101" s="2">
        <v>1378.65</v>
      </c>
      <c r="I101" s="2">
        <v>1365</v>
      </c>
      <c r="J101" s="2">
        <v>13.65</v>
      </c>
      <c r="K101" s="2">
        <v>1378.65</v>
      </c>
      <c r="L101" s="2">
        <v>1365</v>
      </c>
      <c r="M101" s="2">
        <v>13.65</v>
      </c>
      <c r="N101" s="2">
        <v>1378.65</v>
      </c>
      <c r="O101" s="48">
        <v>41003</v>
      </c>
    </row>
    <row r="102" spans="1:15" ht="15.6" x14ac:dyDescent="0.3">
      <c r="A102" s="54" t="s">
        <v>58</v>
      </c>
      <c r="B102" s="2">
        <v>1339</v>
      </c>
      <c r="C102" s="2">
        <v>13.39</v>
      </c>
      <c r="D102" s="2">
        <v>1352.39</v>
      </c>
      <c r="E102" s="47">
        <v>40978</v>
      </c>
      <c r="F102" s="2">
        <v>1409</v>
      </c>
      <c r="G102" s="2">
        <v>14.09</v>
      </c>
      <c r="H102" s="2">
        <v>1423.09</v>
      </c>
      <c r="I102" s="2">
        <v>1409</v>
      </c>
      <c r="J102" s="2">
        <v>14.09</v>
      </c>
      <c r="K102" s="2">
        <v>1423.09</v>
      </c>
      <c r="L102" s="2">
        <v>1409</v>
      </c>
      <c r="M102" s="2">
        <v>14.09</v>
      </c>
      <c r="N102" s="2">
        <v>1423.09</v>
      </c>
      <c r="O102" s="48">
        <v>40989</v>
      </c>
    </row>
    <row r="103" spans="1:15" ht="15.6" x14ac:dyDescent="0.3">
      <c r="A103" s="54" t="s">
        <v>58</v>
      </c>
      <c r="B103" s="2">
        <v>1304</v>
      </c>
      <c r="C103" s="2">
        <v>13.04</v>
      </c>
      <c r="D103" s="2">
        <v>1317.04</v>
      </c>
      <c r="E103" s="47">
        <v>40963</v>
      </c>
      <c r="F103" s="2">
        <v>1339</v>
      </c>
      <c r="G103" s="2">
        <v>13.39</v>
      </c>
      <c r="H103" s="2">
        <v>1352.39</v>
      </c>
      <c r="I103" s="2">
        <v>1339</v>
      </c>
      <c r="J103" s="2">
        <v>13.39</v>
      </c>
      <c r="K103" s="2">
        <v>1352.39</v>
      </c>
      <c r="L103" s="2">
        <v>1339</v>
      </c>
      <c r="M103" s="2">
        <v>13.39</v>
      </c>
      <c r="N103" s="2">
        <v>1352.39</v>
      </c>
      <c r="O103" s="48">
        <v>40978</v>
      </c>
    </row>
    <row r="104" spans="1:15" ht="15.6" x14ac:dyDescent="0.3">
      <c r="A104" s="54" t="s">
        <v>58</v>
      </c>
      <c r="B104" s="2">
        <v>1287</v>
      </c>
      <c r="C104" s="2">
        <v>12.87</v>
      </c>
      <c r="D104" s="2">
        <v>1299.8699999999999</v>
      </c>
      <c r="E104" s="47">
        <v>40928</v>
      </c>
      <c r="F104" s="2">
        <v>1304</v>
      </c>
      <c r="G104" s="2">
        <v>13.04</v>
      </c>
      <c r="H104" s="2">
        <v>1317.04</v>
      </c>
      <c r="I104" s="2">
        <v>1304</v>
      </c>
      <c r="J104" s="2">
        <v>13.04</v>
      </c>
      <c r="K104" s="2">
        <v>1317.04</v>
      </c>
      <c r="L104" s="2">
        <v>1304</v>
      </c>
      <c r="M104" s="2">
        <v>13.04</v>
      </c>
      <c r="N104" s="2">
        <v>1317.04</v>
      </c>
      <c r="O104" s="48">
        <v>40963</v>
      </c>
    </row>
    <row r="105" spans="1:15" ht="15.6" x14ac:dyDescent="0.3">
      <c r="A105" s="54" t="s">
        <v>58</v>
      </c>
      <c r="B105" s="2">
        <v>1305</v>
      </c>
      <c r="C105" s="2">
        <v>13.05</v>
      </c>
      <c r="D105" s="2">
        <v>1318.05</v>
      </c>
      <c r="E105" s="47">
        <v>40915</v>
      </c>
      <c r="F105" s="2">
        <v>1287</v>
      </c>
      <c r="G105" s="2">
        <v>12.87</v>
      </c>
      <c r="H105" s="2">
        <v>1299.8699999999999</v>
      </c>
      <c r="I105" s="2">
        <v>1287</v>
      </c>
      <c r="J105" s="2">
        <v>12.87</v>
      </c>
      <c r="K105" s="2">
        <v>1299.8699999999999</v>
      </c>
      <c r="L105" s="2">
        <v>1287</v>
      </c>
      <c r="M105" s="2">
        <v>12.87</v>
      </c>
      <c r="N105" s="2">
        <v>1299.8699999999999</v>
      </c>
      <c r="O105" s="48">
        <v>40928</v>
      </c>
    </row>
    <row r="106" spans="1:15" x14ac:dyDescent="0.3">
      <c r="A106" s="119"/>
      <c r="B106" s="120"/>
      <c r="C106" s="120"/>
      <c r="D106" s="120"/>
      <c r="E106" s="121"/>
      <c r="F106" s="2">
        <v>1305</v>
      </c>
      <c r="G106" s="2">
        <v>13.05</v>
      </c>
      <c r="H106" s="2">
        <v>1318.05</v>
      </c>
      <c r="I106" s="2">
        <v>1305</v>
      </c>
      <c r="J106" s="2">
        <v>13.05</v>
      </c>
      <c r="K106" s="2">
        <v>1318.05</v>
      </c>
      <c r="L106" s="2">
        <v>1305</v>
      </c>
      <c r="M106" s="2">
        <v>13.05</v>
      </c>
      <c r="N106" s="2">
        <v>1318.05</v>
      </c>
      <c r="O106" s="44">
        <v>40915</v>
      </c>
    </row>
    <row r="107" spans="1:15" ht="18" x14ac:dyDescent="0.35">
      <c r="A107" s="51" t="s">
        <v>96</v>
      </c>
      <c r="B107" s="24">
        <f>AVERAGE(B85:B105)</f>
        <v>1211.6785714285713</v>
      </c>
      <c r="C107" s="24">
        <f t="shared" ref="C107:D107" si="1">AVERAGE(C85:C105)</f>
        <v>12.116666666666667</v>
      </c>
      <c r="D107" s="50">
        <f t="shared" si="1"/>
        <v>1223.7952380952381</v>
      </c>
      <c r="E107" s="24"/>
      <c r="F107" s="24">
        <f>AVERAGE(F85:F106)</f>
        <v>1200.4204545454545</v>
      </c>
      <c r="G107" s="24">
        <f>AVERAGE(G85:G106)</f>
        <v>12.004090909090907</v>
      </c>
      <c r="H107" s="50">
        <f>AVERAGE(H85:H106)</f>
        <v>1212.4245454545455</v>
      </c>
      <c r="I107" s="24">
        <f t="shared" ref="I107:N107" si="2">AVERAGE(I85:I106)</f>
        <v>1220.4263636363637</v>
      </c>
      <c r="J107" s="24">
        <f t="shared" si="2"/>
        <v>12.20409090909091</v>
      </c>
      <c r="K107" s="50">
        <f t="shared" si="2"/>
        <v>1232.6304545454548</v>
      </c>
      <c r="L107" s="24">
        <f t="shared" si="2"/>
        <v>1220.4263636363637</v>
      </c>
      <c r="M107" s="24">
        <f t="shared" si="2"/>
        <v>12.20409090909091</v>
      </c>
      <c r="N107" s="50">
        <f t="shared" si="2"/>
        <v>1232.6304545454548</v>
      </c>
      <c r="O107" s="1"/>
    </row>
    <row r="108" spans="1:15" x14ac:dyDescent="0.3">
      <c r="E108" s="42"/>
    </row>
    <row r="109" spans="1:15" ht="18" x14ac:dyDescent="0.35">
      <c r="A109" s="122" t="s">
        <v>97</v>
      </c>
      <c r="B109" s="50">
        <f>AVERAGE(D107,H107,K107,N107)</f>
        <v>1225.3701731601734</v>
      </c>
      <c r="C109" s="51" t="s">
        <v>100</v>
      </c>
      <c r="E109" s="42"/>
    </row>
    <row r="110" spans="1:15" ht="18" x14ac:dyDescent="0.35">
      <c r="A110" s="122"/>
      <c r="B110" s="52">
        <f>B109/1000</f>
        <v>1.2253701731601734</v>
      </c>
      <c r="C110" s="51" t="s">
        <v>101</v>
      </c>
      <c r="E110" s="42"/>
    </row>
    <row r="115" spans="1:2" ht="36" x14ac:dyDescent="0.3">
      <c r="A115" s="46" t="s">
        <v>54</v>
      </c>
      <c r="B115" s="46" t="s">
        <v>99</v>
      </c>
    </row>
    <row r="116" spans="1:2" x14ac:dyDescent="0.3">
      <c r="A116" s="3">
        <v>1</v>
      </c>
      <c r="B116" s="3">
        <v>2.48</v>
      </c>
    </row>
    <row r="117" spans="1:2" x14ac:dyDescent="0.3">
      <c r="A117" s="3">
        <v>2</v>
      </c>
      <c r="B117" s="3">
        <v>2.5299999999999998</v>
      </c>
    </row>
    <row r="118" spans="1:2" x14ac:dyDescent="0.3">
      <c r="A118" s="3">
        <v>3</v>
      </c>
      <c r="B118" s="3">
        <v>2.68</v>
      </c>
    </row>
    <row r="119" spans="1:2" x14ac:dyDescent="0.3">
      <c r="A119" s="3">
        <v>4</v>
      </c>
      <c r="B119" s="3">
        <v>2.4500000000000002</v>
      </c>
    </row>
    <row r="120" spans="1:2" x14ac:dyDescent="0.3">
      <c r="A120" s="3">
        <v>5</v>
      </c>
      <c r="B120" s="3">
        <v>2.2000000000000002</v>
      </c>
    </row>
    <row r="121" spans="1:2" x14ac:dyDescent="0.3">
      <c r="A121" s="3">
        <v>6</v>
      </c>
      <c r="B121" s="3">
        <v>2.08</v>
      </c>
    </row>
    <row r="122" spans="1:2" x14ac:dyDescent="0.3">
      <c r="A122" s="3">
        <v>7</v>
      </c>
      <c r="B122" s="3">
        <v>2.2999999999999998</v>
      </c>
    </row>
    <row r="123" spans="1:2" x14ac:dyDescent="0.3">
      <c r="A123" s="3">
        <v>8</v>
      </c>
      <c r="B123" s="3">
        <v>2.52</v>
      </c>
    </row>
    <row r="124" spans="1:2" x14ac:dyDescent="0.3">
      <c r="A124" s="3">
        <v>9</v>
      </c>
      <c r="B124" s="3">
        <v>2.76</v>
      </c>
    </row>
    <row r="125" spans="1:2" x14ac:dyDescent="0.3">
      <c r="A125" s="3">
        <v>10</v>
      </c>
      <c r="B125" s="3">
        <v>2.83</v>
      </c>
    </row>
    <row r="126" spans="1:2" x14ac:dyDescent="0.3">
      <c r="A126" s="3">
        <v>11</v>
      </c>
      <c r="B126" s="3">
        <v>2.77</v>
      </c>
    </row>
    <row r="127" spans="1:2" ht="21" x14ac:dyDescent="0.4">
      <c r="A127" s="23" t="s">
        <v>51</v>
      </c>
      <c r="B127" s="55">
        <f>AVERAGE(B116:B126)</f>
        <v>2.5090909090909088</v>
      </c>
    </row>
    <row r="132" spans="1:3" ht="18" x14ac:dyDescent="0.3">
      <c r="A132" s="3"/>
      <c r="B132" s="65" t="s">
        <v>55</v>
      </c>
      <c r="C132" s="65" t="s">
        <v>56</v>
      </c>
    </row>
    <row r="133" spans="1:3" ht="18" x14ac:dyDescent="0.35">
      <c r="A133" s="66" t="s">
        <v>1</v>
      </c>
      <c r="B133" s="68">
        <f>D73</f>
        <v>3.9444107142857145</v>
      </c>
      <c r="C133" s="68">
        <f>Dünya_Fiyatları!E15</f>
        <v>1.4975000000000003</v>
      </c>
    </row>
    <row r="134" spans="1:3" ht="18" x14ac:dyDescent="0.35">
      <c r="A134" s="67" t="s">
        <v>59</v>
      </c>
      <c r="B134" s="69">
        <f>B133*C134/C133</f>
        <v>3.8295268376110854</v>
      </c>
      <c r="C134" s="68">
        <f>Dünya_Fiyatları!D74</f>
        <v>1.4538842059608108</v>
      </c>
    </row>
    <row r="136" spans="1:3" ht="18" x14ac:dyDescent="0.3">
      <c r="A136" s="3"/>
      <c r="B136" s="65" t="s">
        <v>55</v>
      </c>
      <c r="C136" s="65" t="s">
        <v>56</v>
      </c>
    </row>
    <row r="137" spans="1:3" ht="18" x14ac:dyDescent="0.35">
      <c r="A137" s="66" t="s">
        <v>1</v>
      </c>
      <c r="B137" s="68">
        <f>D73</f>
        <v>3.9444107142857145</v>
      </c>
      <c r="C137" s="68">
        <f>Dünya_Fiyatları!E15</f>
        <v>1.4975000000000003</v>
      </c>
    </row>
    <row r="138" spans="1:3" ht="18" x14ac:dyDescent="0.35">
      <c r="A138" s="67" t="s">
        <v>7</v>
      </c>
      <c r="B138" s="63">
        <f>B137*C138/C137</f>
        <v>4.4384230681772925</v>
      </c>
      <c r="C138" s="68">
        <f>Dünya_Fiyatları!E64</f>
        <v>1.6850523502847512</v>
      </c>
    </row>
  </sheetData>
  <mergeCells count="12">
    <mergeCell ref="B73:C73"/>
    <mergeCell ref="D73:E73"/>
    <mergeCell ref="G73:I73"/>
    <mergeCell ref="A106:E106"/>
    <mergeCell ref="A109:A110"/>
    <mergeCell ref="A82:O82"/>
    <mergeCell ref="B83:D83"/>
    <mergeCell ref="E83:E84"/>
    <mergeCell ref="F83:H83"/>
    <mergeCell ref="I83:K83"/>
    <mergeCell ref="L83:N83"/>
    <mergeCell ref="O83:O8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1911-2707-4432-9660-73AF4CA95550}">
  <dimension ref="A1:J76"/>
  <sheetViews>
    <sheetView topLeftCell="A63" workbookViewId="0">
      <selection activeCell="G66" sqref="G66"/>
    </sheetView>
  </sheetViews>
  <sheetFormatPr defaultRowHeight="14.4" x14ac:dyDescent="0.3"/>
  <cols>
    <col min="1" max="1" width="12" bestFit="1" customWidth="1"/>
    <col min="2" max="2" width="23.6640625" bestFit="1" customWidth="1"/>
    <col min="3" max="3" width="19.33203125" bestFit="1" customWidth="1"/>
    <col min="4" max="4" width="20.33203125" bestFit="1" customWidth="1"/>
    <col min="5" max="5" width="12.44140625" bestFit="1" customWidth="1"/>
  </cols>
  <sheetData>
    <row r="1" spans="1:10" ht="18" x14ac:dyDescent="0.3">
      <c r="A1" s="129" t="s">
        <v>111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46.8" x14ac:dyDescent="0.3">
      <c r="A2" s="1"/>
      <c r="B2" s="45" t="s">
        <v>102</v>
      </c>
      <c r="C2" s="45" t="s">
        <v>103</v>
      </c>
      <c r="D2" s="45" t="s">
        <v>104</v>
      </c>
      <c r="E2" s="58" t="s">
        <v>105</v>
      </c>
      <c r="F2" s="45" t="s">
        <v>106</v>
      </c>
      <c r="G2" s="45" t="s">
        <v>107</v>
      </c>
      <c r="H2" s="45" t="s">
        <v>108</v>
      </c>
      <c r="I2" s="45" t="s">
        <v>109</v>
      </c>
      <c r="J2" s="45" t="s">
        <v>110</v>
      </c>
    </row>
    <row r="3" spans="1:10" ht="15.6" x14ac:dyDescent="0.3">
      <c r="A3" s="23" t="s">
        <v>39</v>
      </c>
      <c r="B3" s="3">
        <v>1.54</v>
      </c>
      <c r="C3" s="3">
        <v>1.2945</v>
      </c>
      <c r="D3" s="3">
        <v>2.0600000000000002E-3</v>
      </c>
      <c r="E3" s="57">
        <v>1.52</v>
      </c>
      <c r="F3" s="3">
        <v>0.02</v>
      </c>
      <c r="G3" s="3">
        <v>0.21</v>
      </c>
      <c r="H3" s="3">
        <v>0.18</v>
      </c>
      <c r="I3" s="3">
        <v>0.57999999999999996</v>
      </c>
      <c r="J3" s="3">
        <v>3.81</v>
      </c>
    </row>
    <row r="4" spans="1:10" ht="15.6" x14ac:dyDescent="0.3">
      <c r="A4" s="23" t="s">
        <v>40</v>
      </c>
      <c r="B4" s="3">
        <v>1.52</v>
      </c>
      <c r="C4" s="3">
        <v>1.2945</v>
      </c>
      <c r="D4" s="3">
        <v>2.0600000000000002E-3</v>
      </c>
      <c r="E4" s="57">
        <v>1.52</v>
      </c>
      <c r="F4" s="3">
        <v>-0.01</v>
      </c>
      <c r="G4" s="3">
        <v>0.22</v>
      </c>
      <c r="H4" s="3">
        <v>0.18</v>
      </c>
      <c r="I4" s="3">
        <v>0.57999999999999996</v>
      </c>
      <c r="J4" s="3">
        <v>3.8</v>
      </c>
    </row>
    <row r="5" spans="1:10" ht="15.6" x14ac:dyDescent="0.3">
      <c r="A5" s="23" t="s">
        <v>41</v>
      </c>
      <c r="B5" s="3">
        <v>1.62</v>
      </c>
      <c r="C5" s="3">
        <v>1.2945</v>
      </c>
      <c r="D5" s="3">
        <v>2.0600000000000002E-3</v>
      </c>
      <c r="E5" s="57">
        <v>1.6</v>
      </c>
      <c r="F5" s="3">
        <v>0.03</v>
      </c>
      <c r="G5" s="3">
        <v>0.22</v>
      </c>
      <c r="H5" s="3">
        <v>0.19</v>
      </c>
      <c r="I5" s="3">
        <v>0.6</v>
      </c>
      <c r="J5" s="3">
        <v>3.93</v>
      </c>
    </row>
    <row r="6" spans="1:10" ht="15.6" x14ac:dyDescent="0.3">
      <c r="A6" s="23" t="s">
        <v>42</v>
      </c>
      <c r="B6" s="3">
        <v>1.62</v>
      </c>
      <c r="C6" s="3">
        <v>1.2945</v>
      </c>
      <c r="D6" s="3">
        <v>2.0600000000000002E-3</v>
      </c>
      <c r="E6" s="57">
        <v>1.58</v>
      </c>
      <c r="F6" s="3">
        <v>0.04</v>
      </c>
      <c r="G6" s="3">
        <v>0.23</v>
      </c>
      <c r="H6" s="3">
        <v>0.19</v>
      </c>
      <c r="I6" s="3">
        <v>0.6</v>
      </c>
      <c r="J6" s="3">
        <v>3.94</v>
      </c>
    </row>
    <row r="7" spans="1:10" ht="15.6" x14ac:dyDescent="0.3">
      <c r="A7" s="23" t="s">
        <v>43</v>
      </c>
      <c r="B7" s="3">
        <v>1.51</v>
      </c>
      <c r="C7" s="3">
        <v>1.2945</v>
      </c>
      <c r="D7" s="3">
        <v>2.0600000000000002E-3</v>
      </c>
      <c r="E7" s="57">
        <v>1.47</v>
      </c>
      <c r="F7" s="3">
        <v>0.04</v>
      </c>
      <c r="G7" s="3">
        <v>0.24</v>
      </c>
      <c r="H7" s="3">
        <v>0.19</v>
      </c>
      <c r="I7" s="3">
        <v>0.57999999999999996</v>
      </c>
      <c r="J7" s="3">
        <v>3.81</v>
      </c>
    </row>
    <row r="8" spans="1:10" ht="15.6" x14ac:dyDescent="0.3">
      <c r="A8" s="23" t="s">
        <v>44</v>
      </c>
      <c r="B8" s="3">
        <v>1.39</v>
      </c>
      <c r="C8" s="3">
        <v>1.2945</v>
      </c>
      <c r="D8" s="3">
        <v>2.0600000000000002E-3</v>
      </c>
      <c r="E8" s="57">
        <v>1.33</v>
      </c>
      <c r="F8" s="3">
        <v>0.06</v>
      </c>
      <c r="G8" s="3">
        <v>0.23</v>
      </c>
      <c r="H8" s="3">
        <v>0.2</v>
      </c>
      <c r="I8" s="3">
        <v>0.56000000000000005</v>
      </c>
      <c r="J8" s="3">
        <v>3.68</v>
      </c>
    </row>
    <row r="9" spans="1:10" ht="15.6" x14ac:dyDescent="0.3">
      <c r="A9" s="23" t="s">
        <v>45</v>
      </c>
      <c r="B9" s="3">
        <v>1.44</v>
      </c>
      <c r="C9" s="3">
        <v>1.2945</v>
      </c>
      <c r="D9" s="3">
        <v>2.0600000000000002E-3</v>
      </c>
      <c r="E9" s="57">
        <v>1.42</v>
      </c>
      <c r="F9" s="3">
        <v>0.02</v>
      </c>
      <c r="G9" s="3">
        <v>0.23</v>
      </c>
      <c r="H9" s="3">
        <v>0.2</v>
      </c>
      <c r="I9" s="3">
        <v>0.56999999999999995</v>
      </c>
      <c r="J9" s="3">
        <v>3.73</v>
      </c>
    </row>
    <row r="10" spans="1:10" ht="15.6" x14ac:dyDescent="0.3">
      <c r="A10" s="23" t="s">
        <v>46</v>
      </c>
      <c r="B10" s="3">
        <v>1.52</v>
      </c>
      <c r="C10" s="3">
        <v>1.2945</v>
      </c>
      <c r="D10" s="3">
        <v>2.0600000000000002E-3</v>
      </c>
      <c r="E10" s="57">
        <v>1.52</v>
      </c>
      <c r="F10" s="3">
        <v>0.01</v>
      </c>
      <c r="G10" s="3">
        <v>0.23</v>
      </c>
      <c r="H10" s="3">
        <v>0.2</v>
      </c>
      <c r="I10" s="3">
        <v>0.59</v>
      </c>
      <c r="J10" s="3">
        <v>3.84</v>
      </c>
    </row>
    <row r="11" spans="1:10" ht="15.6" x14ac:dyDescent="0.3">
      <c r="A11" s="23" t="s">
        <v>47</v>
      </c>
      <c r="B11" s="3">
        <v>1.59</v>
      </c>
      <c r="C11" s="3">
        <v>1.2945</v>
      </c>
      <c r="D11" s="3">
        <v>2.0600000000000002E-3</v>
      </c>
      <c r="E11" s="57">
        <v>1.56</v>
      </c>
      <c r="F11" s="3">
        <v>0.02</v>
      </c>
      <c r="G11" s="3">
        <v>0.24</v>
      </c>
      <c r="H11" s="3">
        <v>0.2</v>
      </c>
      <c r="I11" s="3">
        <v>0.61</v>
      </c>
      <c r="J11" s="3">
        <v>3.93</v>
      </c>
    </row>
    <row r="12" spans="1:10" ht="15.6" x14ac:dyDescent="0.3">
      <c r="A12" s="23" t="s">
        <v>48</v>
      </c>
      <c r="B12" s="3">
        <v>1.59</v>
      </c>
      <c r="C12" s="3">
        <v>1.5945</v>
      </c>
      <c r="D12" s="3">
        <v>2.0600000000000002E-3</v>
      </c>
      <c r="E12" s="57">
        <v>1.55</v>
      </c>
      <c r="F12" s="3">
        <v>0.04</v>
      </c>
      <c r="G12" s="3">
        <v>0.25</v>
      </c>
      <c r="H12" s="3">
        <v>0.2</v>
      </c>
      <c r="I12" s="3">
        <v>0.65</v>
      </c>
      <c r="J12" s="3">
        <v>4.28</v>
      </c>
    </row>
    <row r="13" spans="1:10" ht="15.6" x14ac:dyDescent="0.3">
      <c r="A13" s="23" t="s">
        <v>49</v>
      </c>
      <c r="B13" s="3">
        <v>1.47</v>
      </c>
      <c r="C13" s="3">
        <v>1.5945</v>
      </c>
      <c r="D13" s="3">
        <v>2.0600000000000002E-3</v>
      </c>
      <c r="E13" s="57">
        <v>1.46</v>
      </c>
      <c r="F13" s="3">
        <v>0.02</v>
      </c>
      <c r="G13" s="3">
        <v>0.26</v>
      </c>
      <c r="H13" s="3">
        <v>0.19</v>
      </c>
      <c r="I13" s="3">
        <v>0.63</v>
      </c>
      <c r="J13" s="3">
        <v>4.1500000000000004</v>
      </c>
    </row>
    <row r="14" spans="1:10" ht="15.6" x14ac:dyDescent="0.3">
      <c r="A14" s="23" t="s">
        <v>50</v>
      </c>
      <c r="B14" s="56">
        <v>1.46</v>
      </c>
      <c r="C14" s="3">
        <v>1.5945</v>
      </c>
      <c r="D14" s="3">
        <v>2.0600000000000002E-3</v>
      </c>
      <c r="E14" s="57">
        <v>1.44</v>
      </c>
      <c r="F14" s="3">
        <v>0.02</v>
      </c>
      <c r="G14" s="3">
        <v>0.25</v>
      </c>
      <c r="H14" s="3">
        <v>0.2</v>
      </c>
      <c r="I14" s="3">
        <v>0.63</v>
      </c>
      <c r="J14" s="3">
        <v>4.13</v>
      </c>
    </row>
    <row r="15" spans="1:10" ht="15.6" x14ac:dyDescent="0.3">
      <c r="A15" s="23" t="s">
        <v>51</v>
      </c>
      <c r="B15" s="23">
        <f>AVERAGE(B3:B14)</f>
        <v>1.5225</v>
      </c>
      <c r="C15" s="23">
        <f t="shared" ref="C15:J15" si="0">AVERAGE(C3:C14)</f>
        <v>1.3694999999999997</v>
      </c>
      <c r="D15" s="23">
        <f t="shared" si="0"/>
        <v>2.0599999999999998E-3</v>
      </c>
      <c r="E15" s="60">
        <f t="shared" si="0"/>
        <v>1.4975000000000003</v>
      </c>
      <c r="F15" s="23">
        <f t="shared" si="0"/>
        <v>2.5833333333333333E-2</v>
      </c>
      <c r="G15" s="23">
        <f t="shared" si="0"/>
        <v>0.23416666666666663</v>
      </c>
      <c r="H15" s="23">
        <f t="shared" si="0"/>
        <v>0.19333333333333333</v>
      </c>
      <c r="I15" s="23">
        <f t="shared" si="0"/>
        <v>0.59833333333333338</v>
      </c>
      <c r="J15" s="23">
        <f t="shared" si="0"/>
        <v>3.9191666666666669</v>
      </c>
    </row>
    <row r="16" spans="1:10" ht="15.6" x14ac:dyDescent="0.3">
      <c r="A16" s="72"/>
      <c r="B16" s="72"/>
      <c r="C16" s="72"/>
      <c r="D16" s="72"/>
      <c r="F16" s="72"/>
      <c r="G16" s="72"/>
      <c r="H16" s="72"/>
      <c r="I16" s="72"/>
      <c r="J16" s="72"/>
    </row>
    <row r="17" spans="1:10" ht="18" x14ac:dyDescent="0.3">
      <c r="A17" s="129" t="s">
        <v>117</v>
      </c>
      <c r="B17" s="129"/>
      <c r="C17" s="129"/>
      <c r="D17" s="129"/>
      <c r="E17" s="129"/>
      <c r="F17" s="129"/>
      <c r="G17" s="129"/>
      <c r="H17" s="129"/>
      <c r="I17" s="129"/>
      <c r="J17" s="129"/>
    </row>
    <row r="18" spans="1:10" ht="46.8" x14ac:dyDescent="0.3">
      <c r="A18" s="1"/>
      <c r="B18" s="45" t="s">
        <v>102</v>
      </c>
      <c r="C18" s="45" t="s">
        <v>103</v>
      </c>
      <c r="D18" s="45" t="s">
        <v>104</v>
      </c>
      <c r="E18" s="73" t="s">
        <v>105</v>
      </c>
      <c r="F18" s="45" t="s">
        <v>106</v>
      </c>
      <c r="G18" s="45" t="s">
        <v>107</v>
      </c>
      <c r="H18" s="45" t="s">
        <v>108</v>
      </c>
      <c r="I18" s="45" t="s">
        <v>109</v>
      </c>
      <c r="J18" s="45" t="s">
        <v>110</v>
      </c>
    </row>
    <row r="19" spans="1:10" ht="15.6" x14ac:dyDescent="0.3">
      <c r="A19" s="23" t="s">
        <v>39</v>
      </c>
      <c r="B19" s="3">
        <v>1.4</v>
      </c>
      <c r="C19" s="3">
        <v>1.8765000000000001</v>
      </c>
      <c r="D19" s="3">
        <v>2.0600000000000002E-3</v>
      </c>
      <c r="E19" s="74">
        <v>1.37</v>
      </c>
      <c r="F19" s="3">
        <v>0.03</v>
      </c>
      <c r="G19" s="3">
        <v>0.22</v>
      </c>
      <c r="H19" s="3">
        <v>0.18</v>
      </c>
      <c r="I19" s="3">
        <v>0.66</v>
      </c>
      <c r="J19" s="3">
        <v>4.33</v>
      </c>
    </row>
    <row r="20" spans="1:10" ht="15.6" x14ac:dyDescent="0.3">
      <c r="A20" s="23" t="s">
        <v>40</v>
      </c>
      <c r="B20" s="3">
        <v>1.43</v>
      </c>
      <c r="C20" s="3">
        <v>1.8765000000000001</v>
      </c>
      <c r="D20" s="3">
        <v>2.0600000000000002E-3</v>
      </c>
      <c r="E20" s="74">
        <v>1.41</v>
      </c>
      <c r="F20" s="3">
        <v>0.02</v>
      </c>
      <c r="G20" s="3">
        <v>0.21</v>
      </c>
      <c r="H20" s="3">
        <v>0.18</v>
      </c>
      <c r="I20" s="3">
        <v>0.67</v>
      </c>
      <c r="J20" s="3">
        <v>4.38</v>
      </c>
    </row>
    <row r="21" spans="1:10" ht="15.6" x14ac:dyDescent="0.3">
      <c r="A21" s="23" t="s">
        <v>41</v>
      </c>
      <c r="B21" s="3">
        <v>1.57</v>
      </c>
      <c r="C21" s="3">
        <v>1.8765000000000001</v>
      </c>
      <c r="D21" s="3">
        <v>2.0600000000000002E-3</v>
      </c>
      <c r="E21" s="74">
        <v>1.56</v>
      </c>
      <c r="F21" s="3">
        <v>0.01</v>
      </c>
      <c r="G21" s="3">
        <v>0.21</v>
      </c>
      <c r="H21" s="3">
        <v>0.19</v>
      </c>
      <c r="I21" s="3">
        <v>0.69</v>
      </c>
      <c r="J21" s="3">
        <v>4.54</v>
      </c>
    </row>
    <row r="22" spans="1:10" ht="15.6" x14ac:dyDescent="0.3">
      <c r="A22" s="23" t="s">
        <v>42</v>
      </c>
      <c r="B22" s="3">
        <v>1.66</v>
      </c>
      <c r="C22" s="3">
        <v>1.8765000000000001</v>
      </c>
      <c r="D22" s="3">
        <v>2.0600000000000002E-3</v>
      </c>
      <c r="E22" s="74">
        <v>1.57</v>
      </c>
      <c r="F22" s="3">
        <v>0.08</v>
      </c>
      <c r="G22" s="3">
        <v>0.22</v>
      </c>
      <c r="H22" s="3">
        <v>0.18</v>
      </c>
      <c r="I22" s="3">
        <v>0.71</v>
      </c>
      <c r="J22" s="3">
        <v>4.6399999999999997</v>
      </c>
    </row>
    <row r="23" spans="1:10" ht="15.6" x14ac:dyDescent="0.3">
      <c r="A23" s="23" t="s">
        <v>43</v>
      </c>
      <c r="B23" s="3">
        <v>1.42</v>
      </c>
      <c r="C23" s="3">
        <v>1.8765000000000001</v>
      </c>
      <c r="D23" s="3">
        <v>2.0600000000000002E-3</v>
      </c>
      <c r="E23" s="74">
        <v>1.38</v>
      </c>
      <c r="F23" s="3">
        <v>0.04</v>
      </c>
      <c r="G23" s="3">
        <v>0.23</v>
      </c>
      <c r="H23" s="3">
        <v>0.18</v>
      </c>
      <c r="I23" s="3">
        <v>0.67</v>
      </c>
      <c r="J23" s="3">
        <v>4.38</v>
      </c>
    </row>
    <row r="24" spans="1:10" ht="15.6" x14ac:dyDescent="0.3">
      <c r="A24" s="23" t="s">
        <v>44</v>
      </c>
      <c r="B24" s="3">
        <v>1.31</v>
      </c>
      <c r="C24" s="3">
        <v>1.8765000000000001</v>
      </c>
      <c r="D24" s="3">
        <v>2.0600000000000002E-3</v>
      </c>
      <c r="E24" s="74">
        <v>1.25</v>
      </c>
      <c r="F24" s="3">
        <v>0.06</v>
      </c>
      <c r="G24" s="3">
        <v>0.23</v>
      </c>
      <c r="H24" s="3">
        <v>0.18</v>
      </c>
      <c r="I24" s="3">
        <v>0.65</v>
      </c>
      <c r="J24" s="3">
        <v>4.25</v>
      </c>
    </row>
    <row r="25" spans="1:10" ht="15.6" x14ac:dyDescent="0.3">
      <c r="A25" s="23" t="s">
        <v>45</v>
      </c>
      <c r="B25" s="3">
        <v>1.34</v>
      </c>
      <c r="C25" s="3">
        <v>1.8765000000000001</v>
      </c>
      <c r="D25" s="3">
        <v>2.0600000000000002E-3</v>
      </c>
      <c r="E25" s="74">
        <v>1.34</v>
      </c>
      <c r="F25" s="3">
        <v>0</v>
      </c>
      <c r="G25" s="3">
        <v>0.23</v>
      </c>
      <c r="H25" s="3">
        <v>0.18</v>
      </c>
      <c r="I25" s="3">
        <v>0.65</v>
      </c>
      <c r="J25" s="3">
        <v>4.2699999999999996</v>
      </c>
    </row>
    <row r="26" spans="1:10" ht="15.6" x14ac:dyDescent="0.3">
      <c r="A26" s="23" t="s">
        <v>46</v>
      </c>
      <c r="B26" s="3">
        <v>1.5</v>
      </c>
      <c r="C26" s="3">
        <v>1.8765000000000001</v>
      </c>
      <c r="D26" s="3">
        <v>2.0600000000000002E-3</v>
      </c>
      <c r="E26" s="74">
        <v>1.48</v>
      </c>
      <c r="F26" s="3">
        <v>0.02</v>
      </c>
      <c r="G26" s="3">
        <v>0.23</v>
      </c>
      <c r="H26" s="3">
        <v>0.19</v>
      </c>
      <c r="I26" s="3">
        <v>0.68</v>
      </c>
      <c r="J26" s="3">
        <v>4.47</v>
      </c>
    </row>
    <row r="27" spans="1:10" ht="15.6" x14ac:dyDescent="0.3">
      <c r="A27" s="23" t="s">
        <v>47</v>
      </c>
      <c r="B27" s="3">
        <v>1.53</v>
      </c>
      <c r="C27" s="3">
        <v>1.8765000000000001</v>
      </c>
      <c r="D27" s="3">
        <v>2.0600000000000002E-3</v>
      </c>
      <c r="E27" s="74">
        <v>1.49</v>
      </c>
      <c r="F27" s="3">
        <v>0.05</v>
      </c>
      <c r="G27" s="3">
        <v>0.23</v>
      </c>
      <c r="H27" s="3">
        <v>0.18</v>
      </c>
      <c r="I27" s="3">
        <v>0.7</v>
      </c>
      <c r="J27" s="3">
        <v>4.53</v>
      </c>
    </row>
    <row r="28" spans="1:10" ht="15.6" x14ac:dyDescent="0.3">
      <c r="A28" s="23" t="s">
        <v>48</v>
      </c>
      <c r="B28" s="3">
        <v>1.47</v>
      </c>
      <c r="C28" s="3">
        <v>2.1764999999999999</v>
      </c>
      <c r="D28" s="3">
        <v>2.0600000000000002E-3</v>
      </c>
      <c r="E28" s="74">
        <v>1.41</v>
      </c>
      <c r="F28" s="3">
        <v>0.06</v>
      </c>
      <c r="G28" s="3">
        <v>0.22</v>
      </c>
      <c r="H28" s="3">
        <v>0.18</v>
      </c>
      <c r="I28" s="3">
        <v>0.73</v>
      </c>
      <c r="J28" s="3">
        <v>4.78</v>
      </c>
    </row>
    <row r="29" spans="1:10" ht="15.6" x14ac:dyDescent="0.3">
      <c r="A29" s="23" t="s">
        <v>49</v>
      </c>
      <c r="B29" s="3">
        <v>1.3</v>
      </c>
      <c r="C29" s="3">
        <v>2.1764999999999999</v>
      </c>
      <c r="D29" s="3">
        <v>2.0600000000000002E-3</v>
      </c>
      <c r="E29" s="74">
        <v>1.28</v>
      </c>
      <c r="F29" s="3">
        <v>0.03</v>
      </c>
      <c r="G29" s="3">
        <v>0.23</v>
      </c>
      <c r="H29" s="3">
        <v>0.18</v>
      </c>
      <c r="I29" s="3">
        <v>0.7</v>
      </c>
      <c r="J29" s="3">
        <v>4.59</v>
      </c>
    </row>
    <row r="30" spans="1:10" ht="15.6" x14ac:dyDescent="0.3">
      <c r="A30" s="23" t="s">
        <v>50</v>
      </c>
      <c r="B30" s="56">
        <v>1.32</v>
      </c>
      <c r="C30" s="3">
        <v>2.1764999999999999</v>
      </c>
      <c r="D30" s="3">
        <v>2.0600000000000002E-3</v>
      </c>
      <c r="E30" s="74">
        <v>1.31</v>
      </c>
      <c r="F30" s="3">
        <v>0.02</v>
      </c>
      <c r="G30" s="3">
        <v>0.23</v>
      </c>
      <c r="H30" s="3">
        <v>0.18</v>
      </c>
      <c r="I30" s="3">
        <v>0.7</v>
      </c>
      <c r="J30" s="3">
        <v>4.6100000000000003</v>
      </c>
    </row>
    <row r="31" spans="1:10" ht="15.6" x14ac:dyDescent="0.3">
      <c r="A31" s="23" t="s">
        <v>51</v>
      </c>
      <c r="B31" s="23">
        <f>AVERAGE(B19:B30)</f>
        <v>1.4375</v>
      </c>
      <c r="C31" s="23">
        <f t="shared" ref="C31:J31" si="1">AVERAGE(C19:C30)</f>
        <v>1.9515000000000002</v>
      </c>
      <c r="D31" s="23">
        <f t="shared" si="1"/>
        <v>2.0599999999999998E-3</v>
      </c>
      <c r="E31" s="75">
        <f>AVERAGE(E19:E30)</f>
        <v>1.4041666666666666</v>
      </c>
      <c r="F31" s="23">
        <f t="shared" si="1"/>
        <v>3.5000000000000003E-2</v>
      </c>
      <c r="G31" s="23">
        <f t="shared" si="1"/>
        <v>0.22416666666666671</v>
      </c>
      <c r="H31" s="23">
        <f t="shared" si="1"/>
        <v>0.18166666666666664</v>
      </c>
      <c r="I31" s="23">
        <f t="shared" si="1"/>
        <v>0.6841666666666667</v>
      </c>
      <c r="J31" s="23">
        <f t="shared" si="1"/>
        <v>4.480833333333333</v>
      </c>
    </row>
    <row r="32" spans="1:10" ht="15.6" x14ac:dyDescent="0.3">
      <c r="A32" s="72"/>
      <c r="B32" s="72"/>
      <c r="C32" s="72"/>
      <c r="D32" s="72"/>
      <c r="F32" s="72"/>
      <c r="G32" s="72"/>
      <c r="H32" s="72"/>
      <c r="I32" s="72"/>
      <c r="J32" s="72"/>
    </row>
    <row r="34" spans="1:10" ht="36.75" customHeight="1" x14ac:dyDescent="0.3">
      <c r="A34" s="130" t="s">
        <v>112</v>
      </c>
      <c r="B34" s="129"/>
      <c r="C34" s="129"/>
      <c r="D34" s="129"/>
      <c r="E34" s="129"/>
      <c r="F34" s="129"/>
      <c r="G34" s="129"/>
      <c r="H34" s="129"/>
      <c r="I34" s="129"/>
      <c r="J34" s="129"/>
    </row>
    <row r="35" spans="1:10" ht="46.8" x14ac:dyDescent="0.3">
      <c r="A35" s="1"/>
      <c r="B35" s="45" t="s">
        <v>102</v>
      </c>
      <c r="C35" s="45" t="s">
        <v>103</v>
      </c>
      <c r="D35" s="45" t="s">
        <v>104</v>
      </c>
      <c r="E35" s="58" t="s">
        <v>105</v>
      </c>
      <c r="F35" s="45" t="s">
        <v>106</v>
      </c>
      <c r="G35" s="45" t="s">
        <v>107</v>
      </c>
      <c r="H35" s="45" t="s">
        <v>108</v>
      </c>
      <c r="I35" s="45" t="s">
        <v>109</v>
      </c>
      <c r="J35" s="45" t="s">
        <v>110</v>
      </c>
    </row>
    <row r="36" spans="1:10" ht="15.6" x14ac:dyDescent="0.3">
      <c r="A36" s="23" t="s">
        <v>39</v>
      </c>
      <c r="B36" s="3">
        <v>1.79</v>
      </c>
      <c r="C36" s="3">
        <v>0.23699999999999999</v>
      </c>
      <c r="D36" s="3">
        <v>2.1800000000000001E-3</v>
      </c>
      <c r="E36" s="57">
        <v>1.45</v>
      </c>
      <c r="F36" s="3">
        <v>0.33</v>
      </c>
      <c r="G36" s="3">
        <v>0.26</v>
      </c>
      <c r="H36" s="3">
        <v>0.08</v>
      </c>
      <c r="I36" s="3">
        <v>0.43</v>
      </c>
      <c r="J36" s="3">
        <v>2.79</v>
      </c>
    </row>
    <row r="37" spans="1:10" ht="15.6" x14ac:dyDescent="0.3">
      <c r="A37" s="23" t="s">
        <v>40</v>
      </c>
      <c r="B37" s="3">
        <v>1.78</v>
      </c>
      <c r="C37" s="3">
        <v>0.23699999999999999</v>
      </c>
      <c r="D37" s="3">
        <v>2.1800000000000001E-3</v>
      </c>
      <c r="E37" s="57">
        <v>1.48</v>
      </c>
      <c r="F37" s="3">
        <v>0.3</v>
      </c>
      <c r="G37" s="3">
        <v>0.27</v>
      </c>
      <c r="H37" s="3">
        <v>7.0000000000000007E-2</v>
      </c>
      <c r="I37" s="3">
        <v>0.42</v>
      </c>
      <c r="J37" s="3">
        <v>2.78</v>
      </c>
    </row>
    <row r="38" spans="1:10" ht="15.6" x14ac:dyDescent="0.3">
      <c r="A38" s="23" t="s">
        <v>41</v>
      </c>
      <c r="B38" s="3">
        <v>1.87</v>
      </c>
      <c r="C38" s="3">
        <v>0.23699999999999999</v>
      </c>
      <c r="D38" s="3">
        <v>2.1800000000000001E-3</v>
      </c>
      <c r="E38" s="57">
        <v>1.55</v>
      </c>
      <c r="F38" s="3">
        <v>0.32</v>
      </c>
      <c r="G38" s="3">
        <v>0.27</v>
      </c>
      <c r="H38" s="3">
        <v>7.0000000000000007E-2</v>
      </c>
      <c r="I38" s="3">
        <v>0.44</v>
      </c>
      <c r="J38" s="3">
        <v>2.89</v>
      </c>
    </row>
    <row r="39" spans="1:10" ht="15.6" x14ac:dyDescent="0.3">
      <c r="A39" s="23" t="s">
        <v>42</v>
      </c>
      <c r="B39" s="3">
        <v>1.85</v>
      </c>
      <c r="C39" s="3">
        <v>0.23699999999999999</v>
      </c>
      <c r="D39" s="3">
        <v>2.1800000000000001E-3</v>
      </c>
      <c r="E39" s="57">
        <v>1.53</v>
      </c>
      <c r="F39" s="3">
        <v>0.32</v>
      </c>
      <c r="G39" s="3">
        <v>0.28000000000000003</v>
      </c>
      <c r="H39" s="3">
        <v>7.0000000000000007E-2</v>
      </c>
      <c r="I39" s="3">
        <v>0.44</v>
      </c>
      <c r="J39" s="3">
        <v>2.88</v>
      </c>
    </row>
    <row r="40" spans="1:10" ht="15.6" x14ac:dyDescent="0.3">
      <c r="A40" s="23" t="s">
        <v>43</v>
      </c>
      <c r="B40" s="3">
        <v>1.76</v>
      </c>
      <c r="C40" s="3">
        <v>0.23699999999999999</v>
      </c>
      <c r="D40" s="3">
        <v>2.1800000000000001E-3</v>
      </c>
      <c r="E40" s="57">
        <v>1.41</v>
      </c>
      <c r="F40" s="3">
        <v>0.35</v>
      </c>
      <c r="G40" s="3">
        <v>0.25</v>
      </c>
      <c r="H40" s="3">
        <v>0.08</v>
      </c>
      <c r="I40" s="3">
        <v>0.42</v>
      </c>
      <c r="J40" s="3">
        <v>2.75</v>
      </c>
    </row>
    <row r="41" spans="1:10" ht="15.6" x14ac:dyDescent="0.3">
      <c r="A41" s="23" t="s">
        <v>44</v>
      </c>
      <c r="B41" s="3">
        <v>1.59</v>
      </c>
      <c r="C41" s="3">
        <v>0.23699999999999999</v>
      </c>
      <c r="D41" s="3">
        <v>2.1800000000000001E-3</v>
      </c>
      <c r="E41" s="57">
        <v>1.28</v>
      </c>
      <c r="F41" s="3">
        <v>0.31</v>
      </c>
      <c r="G41" s="3">
        <v>0.28000000000000003</v>
      </c>
      <c r="H41" s="3">
        <v>0.08</v>
      </c>
      <c r="I41" s="3">
        <v>0.39</v>
      </c>
      <c r="J41" s="3">
        <v>2.58</v>
      </c>
    </row>
    <row r="42" spans="1:10" ht="15.6" x14ac:dyDescent="0.3">
      <c r="A42" s="23" t="s">
        <v>45</v>
      </c>
      <c r="B42" s="3">
        <v>1.65</v>
      </c>
      <c r="C42" s="3">
        <v>0.23699999999999999</v>
      </c>
      <c r="D42" s="3">
        <v>2.1800000000000001E-3</v>
      </c>
      <c r="E42" s="57">
        <v>1.34</v>
      </c>
      <c r="F42" s="3">
        <v>0.31</v>
      </c>
      <c r="G42" s="3">
        <v>0.32</v>
      </c>
      <c r="H42" s="3">
        <v>0.03</v>
      </c>
      <c r="I42" s="3">
        <v>0.4</v>
      </c>
      <c r="J42" s="3">
        <v>2.64</v>
      </c>
    </row>
    <row r="43" spans="1:10" ht="15.6" x14ac:dyDescent="0.3">
      <c r="A43" s="23" t="s">
        <v>46</v>
      </c>
      <c r="B43" s="3">
        <v>1.71</v>
      </c>
      <c r="C43" s="3">
        <v>0.23699999999999999</v>
      </c>
      <c r="D43" s="3">
        <v>2.1800000000000001E-3</v>
      </c>
      <c r="E43" s="57">
        <v>1.43</v>
      </c>
      <c r="F43" s="3">
        <v>0.28000000000000003</v>
      </c>
      <c r="G43" s="3">
        <v>0.26</v>
      </c>
      <c r="H43" s="3">
        <v>0.12</v>
      </c>
      <c r="I43" s="3">
        <v>0.42</v>
      </c>
      <c r="J43" s="3">
        <v>2.75</v>
      </c>
    </row>
    <row r="44" spans="1:10" ht="15.6" x14ac:dyDescent="0.3">
      <c r="A44" s="23" t="s">
        <v>47</v>
      </c>
      <c r="B44" s="3">
        <v>1.52</v>
      </c>
      <c r="C44" s="3">
        <v>0.23699999999999999</v>
      </c>
      <c r="D44" s="3">
        <v>2.1800000000000001E-3</v>
      </c>
      <c r="E44" s="57">
        <v>1.47</v>
      </c>
      <c r="F44" s="3">
        <v>0.05</v>
      </c>
      <c r="G44" s="3">
        <v>0.28000000000000003</v>
      </c>
      <c r="H44" s="3">
        <v>0.15</v>
      </c>
      <c r="I44" s="3">
        <v>0.39</v>
      </c>
      <c r="J44" s="3">
        <v>2.58</v>
      </c>
    </row>
    <row r="45" spans="1:10" ht="15.6" x14ac:dyDescent="0.3">
      <c r="A45" s="23" t="s">
        <v>48</v>
      </c>
      <c r="B45" s="3">
        <v>1.47</v>
      </c>
      <c r="C45" s="3">
        <v>0.23699999999999999</v>
      </c>
      <c r="D45" s="3">
        <v>2.1800000000000001E-3</v>
      </c>
      <c r="E45" s="57">
        <v>1.4</v>
      </c>
      <c r="F45" s="3">
        <v>7.0000000000000007E-2</v>
      </c>
      <c r="G45" s="3">
        <v>0.28000000000000003</v>
      </c>
      <c r="H45" s="3">
        <v>0.11</v>
      </c>
      <c r="I45" s="3">
        <v>0.38</v>
      </c>
      <c r="J45" s="3">
        <v>2.48</v>
      </c>
    </row>
    <row r="46" spans="1:10" ht="15.6" x14ac:dyDescent="0.3">
      <c r="A46" s="23" t="s">
        <v>49</v>
      </c>
      <c r="B46" s="3">
        <v>1.38</v>
      </c>
      <c r="C46" s="3">
        <v>0.23699999999999999</v>
      </c>
      <c r="D46" s="3">
        <v>2.1800000000000001E-3</v>
      </c>
      <c r="E46" s="57">
        <v>1.32</v>
      </c>
      <c r="F46" s="3">
        <v>0.06</v>
      </c>
      <c r="G46" s="3">
        <v>0.28999999999999998</v>
      </c>
      <c r="H46" s="3">
        <v>0.11</v>
      </c>
      <c r="I46" s="3">
        <v>0.36</v>
      </c>
      <c r="J46" s="3">
        <v>2.38</v>
      </c>
    </row>
    <row r="47" spans="1:10" ht="15.6" x14ac:dyDescent="0.3">
      <c r="A47" s="23" t="s">
        <v>50</v>
      </c>
      <c r="B47" s="56">
        <v>1.37</v>
      </c>
      <c r="C47" s="3">
        <v>0.23699999999999999</v>
      </c>
      <c r="D47" s="3">
        <v>2.1800000000000001E-3</v>
      </c>
      <c r="E47" s="57">
        <v>1.31</v>
      </c>
      <c r="F47" s="3">
        <v>0.06</v>
      </c>
      <c r="G47" s="3">
        <v>0.35</v>
      </c>
      <c r="H47" s="3">
        <v>0.04</v>
      </c>
      <c r="I47" s="3">
        <v>0.36</v>
      </c>
      <c r="J47" s="3">
        <v>2.37</v>
      </c>
    </row>
    <row r="48" spans="1:10" ht="15.6" x14ac:dyDescent="0.3">
      <c r="A48" s="23" t="s">
        <v>51</v>
      </c>
      <c r="B48" s="23">
        <f>AVERAGE(B36:B47)</f>
        <v>1.6449999999999998</v>
      </c>
      <c r="C48" s="23">
        <f t="shared" ref="C48:J48" si="2">AVERAGE(C36:C47)</f>
        <v>0.23700000000000007</v>
      </c>
      <c r="D48" s="23">
        <f t="shared" si="2"/>
        <v>2.1800000000000005E-3</v>
      </c>
      <c r="E48" s="61">
        <f t="shared" si="2"/>
        <v>1.4141666666666666</v>
      </c>
      <c r="F48" s="23">
        <f t="shared" si="2"/>
        <v>0.23</v>
      </c>
      <c r="G48" s="23">
        <f t="shared" si="2"/>
        <v>0.28250000000000008</v>
      </c>
      <c r="H48" s="23">
        <f t="shared" si="2"/>
        <v>8.4166666666666667E-2</v>
      </c>
      <c r="I48" s="23">
        <f t="shared" si="2"/>
        <v>0.40416666666666673</v>
      </c>
      <c r="J48" s="23">
        <f t="shared" si="2"/>
        <v>2.6558333333333333</v>
      </c>
    </row>
    <row r="50" spans="1:5" ht="15.6" x14ac:dyDescent="0.3">
      <c r="A50" s="131" t="s">
        <v>121</v>
      </c>
      <c r="B50" s="132"/>
      <c r="C50" s="132"/>
      <c r="D50" s="132"/>
      <c r="E50" s="133"/>
    </row>
    <row r="51" spans="1:5" x14ac:dyDescent="0.3">
      <c r="A51" s="20"/>
      <c r="B51" s="20" t="s">
        <v>123</v>
      </c>
      <c r="C51" s="20" t="s">
        <v>122</v>
      </c>
      <c r="D51" s="20" t="s">
        <v>52</v>
      </c>
      <c r="E51" s="20" t="s">
        <v>53</v>
      </c>
    </row>
    <row r="52" spans="1:5" x14ac:dyDescent="0.3">
      <c r="A52" s="11" t="s">
        <v>39</v>
      </c>
      <c r="B52" s="4">
        <v>953.46</v>
      </c>
      <c r="C52" s="4">
        <v>1.8478136363636</v>
      </c>
      <c r="D52" s="4">
        <f>B52*C52</f>
        <v>1761.8163897272382</v>
      </c>
      <c r="E52" s="4">
        <f>D52/1000</f>
        <v>1.7618163897272381</v>
      </c>
    </row>
    <row r="53" spans="1:5" x14ac:dyDescent="0.3">
      <c r="A53" s="11" t="s">
        <v>40</v>
      </c>
      <c r="B53" s="4">
        <v>1026.5</v>
      </c>
      <c r="C53" s="4">
        <v>1.7595333333333001</v>
      </c>
      <c r="D53" s="4">
        <f t="shared" ref="D53:D63" si="3">B53*C53</f>
        <v>1806.1609666666325</v>
      </c>
      <c r="E53" s="4">
        <f t="shared" ref="E53:E63" si="4">D53/1000</f>
        <v>1.8061609666666325</v>
      </c>
    </row>
    <row r="54" spans="1:5" x14ac:dyDescent="0.3">
      <c r="A54" s="11" t="s">
        <v>41</v>
      </c>
      <c r="B54" s="4">
        <v>1068</v>
      </c>
      <c r="C54" s="4">
        <v>1.7878818181817999</v>
      </c>
      <c r="D54" s="4">
        <f t="shared" si="3"/>
        <v>1909.4577818181624</v>
      </c>
      <c r="E54" s="4">
        <f t="shared" si="4"/>
        <v>1.9094577818181624</v>
      </c>
    </row>
    <row r="55" spans="1:5" x14ac:dyDescent="0.3">
      <c r="A55" s="11" t="s">
        <v>42</v>
      </c>
      <c r="B55" s="4">
        <v>1029.51</v>
      </c>
      <c r="C55" s="4">
        <v>1.7884199999999999</v>
      </c>
      <c r="D55" s="4">
        <f t="shared" si="3"/>
        <v>1841.1962741999998</v>
      </c>
      <c r="E55" s="4">
        <f t="shared" si="4"/>
        <v>1.8411962741999999</v>
      </c>
    </row>
    <row r="56" spans="1:5" x14ac:dyDescent="0.3">
      <c r="A56" s="11" t="s">
        <v>43</v>
      </c>
      <c r="B56" s="4">
        <v>877.11</v>
      </c>
      <c r="C56" s="4">
        <v>1.8056272727272999</v>
      </c>
      <c r="D56" s="4">
        <f t="shared" si="3"/>
        <v>1583.7337371818421</v>
      </c>
      <c r="E56" s="4">
        <f t="shared" si="4"/>
        <v>1.5837337371818421</v>
      </c>
    </row>
    <row r="57" spans="1:5" x14ac:dyDescent="0.3">
      <c r="A57" s="11" t="s">
        <v>44</v>
      </c>
      <c r="B57" s="4">
        <v>729.49</v>
      </c>
      <c r="C57" s="4">
        <v>1.8248333333333</v>
      </c>
      <c r="D57" s="4">
        <f t="shared" si="3"/>
        <v>1331.1976683333091</v>
      </c>
      <c r="E57" s="4">
        <f t="shared" si="4"/>
        <v>1.3311976683333091</v>
      </c>
    </row>
    <row r="58" spans="1:5" x14ac:dyDescent="0.3">
      <c r="A58" s="11" t="s">
        <v>45</v>
      </c>
      <c r="B58" s="4">
        <v>825.4</v>
      </c>
      <c r="C58" s="4">
        <v>1.8135909090908999</v>
      </c>
      <c r="D58" s="4">
        <f t="shared" si="3"/>
        <v>1496.9379363636288</v>
      </c>
      <c r="E58" s="4">
        <f t="shared" si="4"/>
        <v>1.4969379363636288</v>
      </c>
    </row>
    <row r="59" spans="1:5" x14ac:dyDescent="0.3">
      <c r="A59" s="11" t="s">
        <v>46</v>
      </c>
      <c r="B59" s="4">
        <v>935.18</v>
      </c>
      <c r="C59" s="4">
        <v>1.79444</v>
      </c>
      <c r="D59" s="4">
        <f t="shared" si="3"/>
        <v>1678.1243992</v>
      </c>
      <c r="E59" s="4">
        <f t="shared" si="4"/>
        <v>1.6781243991999999</v>
      </c>
    </row>
    <row r="60" spans="1:5" x14ac:dyDescent="0.3">
      <c r="A60" s="11" t="s">
        <v>47</v>
      </c>
      <c r="B60" s="4">
        <v>966.13</v>
      </c>
      <c r="C60" s="4">
        <v>1.8042750000000001</v>
      </c>
      <c r="D60" s="4">
        <f t="shared" si="3"/>
        <v>1743.1642057500001</v>
      </c>
      <c r="E60" s="4">
        <f t="shared" si="4"/>
        <v>1.7431642057500001</v>
      </c>
    </row>
    <row r="61" spans="1:5" x14ac:dyDescent="0.3">
      <c r="A61" s="11" t="s">
        <v>48</v>
      </c>
      <c r="B61" s="4">
        <v>954.59</v>
      </c>
      <c r="C61" s="4">
        <v>1.80278</v>
      </c>
      <c r="D61" s="4">
        <f t="shared" si="3"/>
        <v>1720.9157602</v>
      </c>
      <c r="E61" s="4">
        <f t="shared" si="4"/>
        <v>1.7209157602</v>
      </c>
    </row>
    <row r="62" spans="1:5" x14ac:dyDescent="0.3">
      <c r="A62" s="11" t="s">
        <v>49</v>
      </c>
      <c r="B62" s="4">
        <v>930.99</v>
      </c>
      <c r="C62" s="4">
        <v>1.7940499999999999</v>
      </c>
      <c r="D62" s="4">
        <f t="shared" si="3"/>
        <v>1670.2426094999998</v>
      </c>
      <c r="E62" s="4">
        <f t="shared" si="4"/>
        <v>1.6702426094999998</v>
      </c>
    </row>
    <row r="63" spans="1:5" x14ac:dyDescent="0.3">
      <c r="A63" s="11" t="s">
        <v>50</v>
      </c>
      <c r="B63" s="4">
        <v>938.47</v>
      </c>
      <c r="C63" s="4">
        <v>1.7876761904762</v>
      </c>
      <c r="D63" s="4">
        <f t="shared" si="3"/>
        <v>1677.6804744761994</v>
      </c>
      <c r="E63" s="4">
        <f t="shared" si="4"/>
        <v>1.6776804744761993</v>
      </c>
    </row>
    <row r="64" spans="1:5" ht="15.6" x14ac:dyDescent="0.3">
      <c r="A64" s="11" t="s">
        <v>51</v>
      </c>
      <c r="B64" s="12">
        <f>AVERAGE(B52:B63)</f>
        <v>936.23583333333318</v>
      </c>
      <c r="C64" s="12">
        <f t="shared" ref="C64:E64" si="5">AVERAGE(C52:C63)</f>
        <v>1.8009101244588666</v>
      </c>
      <c r="D64" s="12">
        <f t="shared" si="5"/>
        <v>1685.0523502847511</v>
      </c>
      <c r="E64" s="59">
        <f t="shared" si="5"/>
        <v>1.6850523502847512</v>
      </c>
    </row>
    <row r="67" spans="1:4" x14ac:dyDescent="0.3">
      <c r="A67" s="3"/>
      <c r="B67" s="14" t="s">
        <v>55</v>
      </c>
      <c r="C67" s="14" t="s">
        <v>56</v>
      </c>
    </row>
    <row r="68" spans="1:4" x14ac:dyDescent="0.3">
      <c r="A68" s="14" t="s">
        <v>1</v>
      </c>
      <c r="B68" s="68">
        <f>Yurtiçi_Fiyatlar!D73</f>
        <v>3.9444107142857145</v>
      </c>
      <c r="C68" s="68">
        <f>E15</f>
        <v>1.4975000000000003</v>
      </c>
    </row>
    <row r="69" spans="1:4" ht="21" x14ac:dyDescent="0.4">
      <c r="A69" s="62" t="s">
        <v>3</v>
      </c>
      <c r="B69" s="68">
        <f>Yurtiçi_Fiyatlar!B127</f>
        <v>2.5090909090909088</v>
      </c>
      <c r="C69" s="63">
        <f>B69*C68/B68</f>
        <v>0.95257920853813782</v>
      </c>
    </row>
    <row r="73" spans="1:4" ht="15.6" x14ac:dyDescent="0.3">
      <c r="A73" s="3"/>
      <c r="B73" s="29" t="s">
        <v>34</v>
      </c>
      <c r="C73" s="29" t="s">
        <v>36</v>
      </c>
      <c r="D73" s="29" t="s">
        <v>37</v>
      </c>
    </row>
    <row r="74" spans="1:4" ht="43.2" x14ac:dyDescent="0.3">
      <c r="A74" s="19" t="s">
        <v>33</v>
      </c>
      <c r="B74" s="21">
        <v>3.056</v>
      </c>
      <c r="C74" s="21">
        <f>B74/B75</f>
        <v>0.80730979285957627</v>
      </c>
      <c r="D74" s="64">
        <f>C74*B76</f>
        <v>1.4538842059608108</v>
      </c>
    </row>
    <row r="75" spans="1:4" ht="15.6" x14ac:dyDescent="0.3">
      <c r="A75" s="6" t="s">
        <v>35</v>
      </c>
      <c r="B75" s="22">
        <v>3.78541178</v>
      </c>
      <c r="C75" s="21"/>
      <c r="D75" s="21"/>
    </row>
    <row r="76" spans="1:4" ht="15.6" x14ac:dyDescent="0.3">
      <c r="A76" s="6" t="s">
        <v>38</v>
      </c>
      <c r="B76" s="22">
        <v>1.8008999999999999</v>
      </c>
      <c r="C76" s="21"/>
      <c r="D76" s="21"/>
    </row>
  </sheetData>
  <mergeCells count="4">
    <mergeCell ref="A1:J1"/>
    <mergeCell ref="A34:J34"/>
    <mergeCell ref="A50:E50"/>
    <mergeCell ref="A17:J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YİPetrolÜrünDağılımRapor</vt:lpstr>
      <vt:lpstr>Yurtiçi_Petrol_Ürünleri_Dağılım</vt:lpstr>
      <vt:lpstr>İthalat_Petrol_Ürünleri_Değer</vt:lpstr>
      <vt:lpstr>Yurtiçi_Fiyatlar</vt:lpstr>
      <vt:lpstr>Dünya_Fiyatları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Muhammet Rıdvan İNCE</cp:lastModifiedBy>
  <dcterms:created xsi:type="dcterms:W3CDTF">2015-06-05T18:19:34Z</dcterms:created>
  <dcterms:modified xsi:type="dcterms:W3CDTF">2023-03-31T02:26:42Z</dcterms:modified>
</cp:coreProperties>
</file>