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zhangmuhan/Desktop/实习/My_code/Second/"/>
    </mc:Choice>
  </mc:AlternateContent>
  <xr:revisionPtr revIDLastSave="0" documentId="13_ncr:1_{EF879F15-29B1-7442-9ADC-50E7A195382C}" xr6:coauthVersionLast="36" xr6:coauthVersionMax="36" xr10:uidLastSave="{00000000-0000-0000-0000-000000000000}"/>
  <bookViews>
    <workbookView xWindow="0" yWindow="0" windowWidth="28800" windowHeight="18000" firstSheet="2" activeTab="14" xr2:uid="{00000000-000D-0000-FFFF-FFFF00000000}"/>
  </bookViews>
  <sheets>
    <sheet name="基准期末余额" sheetId="1" r:id="rId1"/>
    <sheet name="属性" sheetId="18" r:id="rId2"/>
    <sheet name="新业务利息" sheetId="11" r:id="rId3"/>
    <sheet name="存量到期利息" sheetId="12" r:id="rId4"/>
    <sheet name="总NII" sheetId="13" r:id="rId5"/>
    <sheet name="存量到期结构" sheetId="2" r:id="rId6"/>
    <sheet name="押品比例系数" sheetId="6" r:id="rId7"/>
    <sheet name="LCR参数" sheetId="4" r:id="rId8"/>
    <sheet name="LCR计算" sheetId="17" r:id="rId9"/>
    <sheet name="模板未涉及LCR数值项目假设" sheetId="5" r:id="rId10"/>
    <sheet name="RWA系数" sheetId="7" r:id="rId11"/>
    <sheet name="新增业务利率" sheetId="8" r:id="rId12"/>
    <sheet name="存量到期利率" sheetId="9" r:id="rId13"/>
    <sheet name="上限" sheetId="10" r:id="rId14"/>
    <sheet name="下限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2" l="1"/>
  <c r="E1" i="2" s="1"/>
  <c r="F1" i="2" s="1"/>
  <c r="G1" i="2" s="1"/>
  <c r="H1" i="2" s="1"/>
  <c r="I1" i="2" s="1"/>
  <c r="J1" i="2" s="1"/>
  <c r="K1" i="2" s="1"/>
  <c r="L1" i="2" s="1"/>
  <c r="M1" i="2" s="1"/>
  <c r="N1" i="2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L47" i="17" l="1"/>
  <c r="L49" i="17" s="1"/>
  <c r="D47" i="17"/>
  <c r="D48" i="17" s="1"/>
  <c r="C46" i="17"/>
  <c r="C47" i="17" s="1"/>
  <c r="D46" i="17"/>
  <c r="E46" i="17"/>
  <c r="E47" i="17" s="1"/>
  <c r="F46" i="17"/>
  <c r="F47" i="17" s="1"/>
  <c r="G46" i="17"/>
  <c r="G47" i="17" s="1"/>
  <c r="H46" i="17"/>
  <c r="H47" i="17" s="1"/>
  <c r="I46" i="17"/>
  <c r="I47" i="17" s="1"/>
  <c r="J46" i="17"/>
  <c r="J47" i="17" s="1"/>
  <c r="K46" i="17"/>
  <c r="K47" i="17" s="1"/>
  <c r="L46" i="17"/>
  <c r="M46" i="17"/>
  <c r="M47" i="17" s="1"/>
  <c r="N46" i="17"/>
  <c r="N47" i="17" s="1"/>
  <c r="B46" i="17"/>
  <c r="B47" i="17" s="1"/>
  <c r="H49" i="17" l="1"/>
  <c r="H48" i="17"/>
  <c r="H50" i="17"/>
  <c r="B48" i="17"/>
  <c r="B50" i="17"/>
  <c r="B49" i="17"/>
  <c r="K49" i="17"/>
  <c r="K50" i="17"/>
  <c r="K48" i="17"/>
  <c r="G50" i="17"/>
  <c r="G49" i="17"/>
  <c r="G48" i="17"/>
  <c r="C49" i="17"/>
  <c r="C50" i="17"/>
  <c r="C48" i="17"/>
  <c r="N50" i="17"/>
  <c r="N49" i="17"/>
  <c r="N48" i="17"/>
  <c r="J50" i="17"/>
  <c r="J49" i="17"/>
  <c r="J48" i="17"/>
  <c r="F50" i="17"/>
  <c r="F49" i="17"/>
  <c r="F48" i="17"/>
  <c r="M49" i="17"/>
  <c r="M48" i="17"/>
  <c r="M50" i="17"/>
  <c r="I49" i="17"/>
  <c r="I48" i="17"/>
  <c r="I50" i="17"/>
  <c r="E48" i="17"/>
  <c r="E49" i="17"/>
  <c r="E50" i="17"/>
  <c r="L50" i="17"/>
  <c r="D50" i="17"/>
  <c r="D49" i="17"/>
  <c r="L48" i="17"/>
  <c r="B69" i="17"/>
  <c r="C69" i="17" l="1"/>
  <c r="D69" i="17"/>
  <c r="D70" i="17" s="1"/>
  <c r="E69" i="17"/>
  <c r="F69" i="17"/>
  <c r="F70" i="17" s="1"/>
  <c r="G69" i="17"/>
  <c r="G70" i="17" s="1"/>
  <c r="H69" i="17"/>
  <c r="H70" i="17" s="1"/>
  <c r="I69" i="17"/>
  <c r="J69" i="17"/>
  <c r="J70" i="17" s="1"/>
  <c r="K69" i="17"/>
  <c r="K70" i="17" s="1"/>
  <c r="L69" i="17"/>
  <c r="L70" i="17" s="1"/>
  <c r="M69" i="17"/>
  <c r="N69" i="17"/>
  <c r="N70" i="17" s="1"/>
  <c r="B70" i="17"/>
  <c r="C6" i="17"/>
  <c r="G6" i="17"/>
  <c r="B6" i="17"/>
  <c r="C8" i="17"/>
  <c r="D8" i="17"/>
  <c r="E8" i="17"/>
  <c r="E6" i="17" s="1"/>
  <c r="F8" i="17"/>
  <c r="F6" i="17" s="1"/>
  <c r="G8" i="17"/>
  <c r="H8" i="17"/>
  <c r="I8" i="17"/>
  <c r="I6" i="17" s="1"/>
  <c r="J8" i="17"/>
  <c r="J6" i="17" s="1"/>
  <c r="K8" i="17"/>
  <c r="L8" i="17"/>
  <c r="M8" i="17"/>
  <c r="M6" i="17" s="1"/>
  <c r="N8" i="17"/>
  <c r="N6" i="17" s="1"/>
  <c r="B8" i="17"/>
  <c r="N7" i="17"/>
  <c r="C7" i="17"/>
  <c r="D7" i="17"/>
  <c r="D6" i="17" s="1"/>
  <c r="E7" i="17"/>
  <c r="F7" i="17"/>
  <c r="G7" i="17"/>
  <c r="H7" i="17"/>
  <c r="H6" i="17" s="1"/>
  <c r="I7" i="17"/>
  <c r="J7" i="17"/>
  <c r="K7" i="17"/>
  <c r="K6" i="17" s="1"/>
  <c r="L7" i="17"/>
  <c r="L6" i="17" s="1"/>
  <c r="M7" i="17"/>
  <c r="B7" i="17"/>
  <c r="C73" i="17"/>
  <c r="D73" i="17"/>
  <c r="E73" i="17"/>
  <c r="F73" i="17"/>
  <c r="G73" i="17"/>
  <c r="H73" i="17"/>
  <c r="I73" i="17"/>
  <c r="J73" i="17"/>
  <c r="K73" i="17"/>
  <c r="L73" i="17"/>
  <c r="M73" i="17"/>
  <c r="N73" i="17"/>
  <c r="B73" i="17"/>
  <c r="C71" i="17"/>
  <c r="D71" i="17"/>
  <c r="E71" i="17"/>
  <c r="F71" i="17"/>
  <c r="G71" i="17"/>
  <c r="H71" i="17"/>
  <c r="I71" i="17"/>
  <c r="J71" i="17"/>
  <c r="K71" i="17"/>
  <c r="L71" i="17"/>
  <c r="M71" i="17"/>
  <c r="N71" i="17"/>
  <c r="B71" i="17"/>
  <c r="C5" i="17"/>
  <c r="D5" i="17"/>
  <c r="E5" i="17"/>
  <c r="F5" i="17"/>
  <c r="G5" i="17"/>
  <c r="H5" i="17"/>
  <c r="I5" i="17"/>
  <c r="J5" i="17"/>
  <c r="K5" i="17"/>
  <c r="L5" i="17"/>
  <c r="M5" i="17"/>
  <c r="N5" i="17"/>
  <c r="B5" i="17"/>
  <c r="C4" i="17"/>
  <c r="D4" i="17"/>
  <c r="E4" i="17"/>
  <c r="F4" i="17"/>
  <c r="G4" i="17"/>
  <c r="H4" i="17"/>
  <c r="I4" i="17"/>
  <c r="J4" i="17"/>
  <c r="K4" i="17"/>
  <c r="L4" i="17"/>
  <c r="M4" i="17"/>
  <c r="N4" i="17"/>
  <c r="B4" i="17"/>
  <c r="N3" i="17"/>
  <c r="C3" i="17"/>
  <c r="D3" i="17"/>
  <c r="E3" i="17"/>
  <c r="E70" i="17" s="1"/>
  <c r="F3" i="17"/>
  <c r="G3" i="17"/>
  <c r="H3" i="17"/>
  <c r="I3" i="17"/>
  <c r="J3" i="17"/>
  <c r="K3" i="17"/>
  <c r="L3" i="17"/>
  <c r="M3" i="17"/>
  <c r="M70" i="17" s="1"/>
  <c r="B3" i="17"/>
  <c r="C1" i="17"/>
  <c r="D1" i="17" s="1"/>
  <c r="E1" i="17" s="1"/>
  <c r="F1" i="17" s="1"/>
  <c r="G1" i="17" s="1"/>
  <c r="H1" i="17" s="1"/>
  <c r="I1" i="17" s="1"/>
  <c r="J1" i="17" s="1"/>
  <c r="K1" i="17" s="1"/>
  <c r="L1" i="17" s="1"/>
  <c r="M1" i="17" s="1"/>
  <c r="N1" i="17" s="1"/>
  <c r="K72" i="17" l="1"/>
  <c r="L74" i="17"/>
  <c r="L77" i="17" s="1"/>
  <c r="L2" i="17" s="1"/>
  <c r="L9" i="17" s="1"/>
  <c r="J72" i="17"/>
  <c r="F72" i="17"/>
  <c r="K74" i="17"/>
  <c r="M72" i="17"/>
  <c r="E72" i="17"/>
  <c r="F74" i="17"/>
  <c r="F76" i="17" s="1"/>
  <c r="F77" i="17" s="1"/>
  <c r="F2" i="17" s="1"/>
  <c r="F9" i="17" s="1"/>
  <c r="B72" i="17"/>
  <c r="G72" i="17"/>
  <c r="C72" i="17"/>
  <c r="H74" i="17"/>
  <c r="H76" i="17" s="1"/>
  <c r="H77" i="17" s="1"/>
  <c r="H2" i="17" s="1"/>
  <c r="H9" i="17" s="1"/>
  <c r="D74" i="17"/>
  <c r="N72" i="17"/>
  <c r="B74" i="17"/>
  <c r="B76" i="17" s="1"/>
  <c r="G74" i="17"/>
  <c r="G76" i="17" s="1"/>
  <c r="G77" i="17" s="1"/>
  <c r="G2" i="17" s="1"/>
  <c r="G9" i="17" s="1"/>
  <c r="C74" i="17"/>
  <c r="I72" i="17"/>
  <c r="N74" i="17"/>
  <c r="J74" i="17"/>
  <c r="J76" i="17" s="1"/>
  <c r="J77" i="17" s="1"/>
  <c r="J2" i="17" s="1"/>
  <c r="J9" i="17" s="1"/>
  <c r="L72" i="17"/>
  <c r="H72" i="17"/>
  <c r="D72" i="17"/>
  <c r="M74" i="17"/>
  <c r="M76" i="17" s="1"/>
  <c r="M77" i="17" s="1"/>
  <c r="M2" i="17" s="1"/>
  <c r="M9" i="17" s="1"/>
  <c r="I74" i="17"/>
  <c r="E74" i="17"/>
  <c r="I70" i="17"/>
  <c r="I76" i="17" s="1"/>
  <c r="I77" i="17" s="1"/>
  <c r="I2" i="17" s="1"/>
  <c r="I9" i="17" s="1"/>
  <c r="C70" i="17"/>
  <c r="C76" i="17" s="1"/>
  <c r="C77" i="17" s="1"/>
  <c r="C2" i="17" s="1"/>
  <c r="C9" i="17" s="1"/>
  <c r="D76" i="17"/>
  <c r="D77" i="17" s="1"/>
  <c r="D2" i="17" s="1"/>
  <c r="D9" i="17" s="1"/>
  <c r="L76" i="17"/>
  <c r="K76" i="17"/>
  <c r="K77" i="17" s="1"/>
  <c r="K2" i="17" s="1"/>
  <c r="K9" i="17" s="1"/>
  <c r="N76" i="17"/>
  <c r="N77" i="17" s="1"/>
  <c r="N2" i="17" s="1"/>
  <c r="N9" i="17" s="1"/>
  <c r="E76" i="17"/>
  <c r="E77" i="17" s="1"/>
  <c r="E2" i="17" s="1"/>
  <c r="E9" i="17" s="1"/>
  <c r="B77" i="17" l="1"/>
  <c r="B2" i="17" s="1"/>
  <c r="B9" i="17"/>
  <c r="N8" i="13"/>
  <c r="C8" i="13"/>
  <c r="D8" i="13"/>
  <c r="E8" i="13"/>
  <c r="F8" i="13"/>
  <c r="G8" i="13"/>
  <c r="H8" i="13"/>
  <c r="I8" i="13"/>
  <c r="J8" i="13"/>
  <c r="K8" i="13"/>
  <c r="L8" i="13"/>
  <c r="M8" i="13"/>
  <c r="B8" i="13"/>
  <c r="B13" i="13" s="1"/>
  <c r="D1" i="13"/>
  <c r="E1" i="13"/>
  <c r="F1" i="13" s="1"/>
  <c r="G1" i="13" s="1"/>
  <c r="H1" i="13" s="1"/>
  <c r="I1" i="13" s="1"/>
  <c r="J1" i="13" s="1"/>
  <c r="K1" i="13" s="1"/>
  <c r="L1" i="13" s="1"/>
  <c r="M1" i="13" s="1"/>
  <c r="N1" i="13" s="1"/>
  <c r="C1" i="13"/>
  <c r="D38" i="12"/>
  <c r="H38" i="12"/>
  <c r="L38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B35" i="12"/>
  <c r="C33" i="12"/>
  <c r="C39" i="12" s="1"/>
  <c r="D33" i="12"/>
  <c r="D40" i="12" s="1"/>
  <c r="E33" i="12"/>
  <c r="E39" i="12" s="1"/>
  <c r="F33" i="12"/>
  <c r="F39" i="12" s="1"/>
  <c r="G33" i="12"/>
  <c r="G39" i="12" s="1"/>
  <c r="H33" i="12"/>
  <c r="H39" i="12" s="1"/>
  <c r="I33" i="12"/>
  <c r="I39" i="12" s="1"/>
  <c r="J33" i="12"/>
  <c r="J39" i="12" s="1"/>
  <c r="K33" i="12"/>
  <c r="K39" i="12" s="1"/>
  <c r="L33" i="12"/>
  <c r="L40" i="12" s="1"/>
  <c r="M33" i="12"/>
  <c r="M39" i="12" s="1"/>
  <c r="N33" i="12"/>
  <c r="N39" i="12" s="1"/>
  <c r="B33" i="12"/>
  <c r="E30" i="12"/>
  <c r="C30" i="12"/>
  <c r="D30" i="12"/>
  <c r="F30" i="12"/>
  <c r="G30" i="12"/>
  <c r="H30" i="12"/>
  <c r="I30" i="12"/>
  <c r="J30" i="12"/>
  <c r="K30" i="12"/>
  <c r="L30" i="12"/>
  <c r="M30" i="12"/>
  <c r="N30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B30" i="12"/>
  <c r="B29" i="12"/>
  <c r="L28" i="12"/>
  <c r="M28" i="12"/>
  <c r="N28" i="12"/>
  <c r="C28" i="12"/>
  <c r="D28" i="12"/>
  <c r="E28" i="12"/>
  <c r="F28" i="12"/>
  <c r="G28" i="12"/>
  <c r="H28" i="12"/>
  <c r="I28" i="12"/>
  <c r="J28" i="12"/>
  <c r="K28" i="12"/>
  <c r="B28" i="12"/>
  <c r="B27" i="12"/>
  <c r="B38" i="12" s="1"/>
  <c r="C34" i="12"/>
  <c r="D34" i="12"/>
  <c r="E34" i="12"/>
  <c r="F34" i="12"/>
  <c r="G34" i="12"/>
  <c r="H34" i="12"/>
  <c r="I34" i="12"/>
  <c r="J34" i="12"/>
  <c r="K34" i="12"/>
  <c r="L34" i="12"/>
  <c r="M34" i="12"/>
  <c r="N34" i="12"/>
  <c r="B34" i="12"/>
  <c r="B39" i="12" s="1"/>
  <c r="C27" i="12"/>
  <c r="C40" i="12" s="1"/>
  <c r="D27" i="12"/>
  <c r="E27" i="12"/>
  <c r="E40" i="12" s="1"/>
  <c r="F27" i="12"/>
  <c r="F40" i="12" s="1"/>
  <c r="G27" i="12"/>
  <c r="G40" i="12" s="1"/>
  <c r="H27" i="12"/>
  <c r="I27" i="12"/>
  <c r="I40" i="12" s="1"/>
  <c r="J27" i="12"/>
  <c r="J40" i="12" s="1"/>
  <c r="K27" i="12"/>
  <c r="K40" i="12" s="1"/>
  <c r="L27" i="12"/>
  <c r="M27" i="12"/>
  <c r="M40" i="12" s="1"/>
  <c r="N27" i="12"/>
  <c r="N40" i="12" s="1"/>
  <c r="C38" i="11"/>
  <c r="D38" i="11"/>
  <c r="E38" i="11"/>
  <c r="E39" i="11" s="1"/>
  <c r="F38" i="11"/>
  <c r="G38" i="11"/>
  <c r="H38" i="11"/>
  <c r="I38" i="11"/>
  <c r="I39" i="11" s="1"/>
  <c r="J38" i="11"/>
  <c r="K38" i="11"/>
  <c r="L38" i="11"/>
  <c r="M38" i="11"/>
  <c r="M39" i="11" s="1"/>
  <c r="N38" i="11"/>
  <c r="M37" i="11"/>
  <c r="N37" i="11"/>
  <c r="N39" i="11" s="1"/>
  <c r="C37" i="11"/>
  <c r="C39" i="11" s="1"/>
  <c r="D37" i="11"/>
  <c r="D39" i="11" s="1"/>
  <c r="E37" i="11"/>
  <c r="F37" i="11"/>
  <c r="F39" i="11" s="1"/>
  <c r="G37" i="11"/>
  <c r="G39" i="11" s="1"/>
  <c r="H37" i="11"/>
  <c r="H39" i="11" s="1"/>
  <c r="I37" i="11"/>
  <c r="J37" i="11"/>
  <c r="J39" i="11" s="1"/>
  <c r="K37" i="11"/>
  <c r="K39" i="11" s="1"/>
  <c r="L37" i="11"/>
  <c r="L39" i="11" s="1"/>
  <c r="B38" i="11"/>
  <c r="B37" i="11"/>
  <c r="B39" i="11" s="1"/>
  <c r="B42" i="11" l="1"/>
  <c r="L39" i="12"/>
  <c r="D39" i="12"/>
  <c r="H40" i="12"/>
  <c r="B40" i="12"/>
  <c r="K38" i="12"/>
  <c r="G38" i="12"/>
  <c r="C38" i="12"/>
  <c r="N38" i="12"/>
  <c r="J38" i="12"/>
  <c r="F38" i="12"/>
  <c r="M38" i="12"/>
  <c r="I38" i="12"/>
  <c r="E38" i="12"/>
  <c r="C1" i="11"/>
  <c r="D1" i="11" s="1"/>
  <c r="E1" i="11" s="1"/>
  <c r="F1" i="11" s="1"/>
  <c r="G1" i="11" s="1"/>
  <c r="H1" i="11" s="1"/>
  <c r="I1" i="11" s="1"/>
  <c r="J1" i="11" s="1"/>
  <c r="K1" i="11" s="1"/>
  <c r="L1" i="11" s="1"/>
  <c r="M1" i="11" s="1"/>
  <c r="N1" i="11" s="1"/>
  <c r="B42" i="12" l="1"/>
</calcChain>
</file>

<file path=xl/sharedStrings.xml><?xml version="1.0" encoding="utf-8"?>
<sst xmlns="http://schemas.openxmlformats.org/spreadsheetml/2006/main" count="275" uniqueCount="76">
  <si>
    <t>资产端</t>
  </si>
  <si>
    <t>国债1</t>
  </si>
  <si>
    <t>政策性银行金融债2</t>
  </si>
  <si>
    <t>其他债券3</t>
  </si>
  <si>
    <t>信用卡贷款</t>
  </si>
  <si>
    <t>负债端</t>
  </si>
  <si>
    <t>向央行借款</t>
  </si>
  <si>
    <t>同业存放活期1</t>
  </si>
  <si>
    <t>一般对公定期存款1</t>
  </si>
  <si>
    <t>流出系数</t>
  </si>
  <si>
    <t>折算系数</t>
  </si>
  <si>
    <t>（一级）</t>
  </si>
  <si>
    <t>2A</t>
  </si>
  <si>
    <t>2B</t>
  </si>
  <si>
    <t>3. 模板未涉及LCR项目数值假设</t>
  </si>
  <si>
    <t>项目名称</t>
  </si>
  <si>
    <t>现金</t>
  </si>
  <si>
    <t>2.1.4其他项目</t>
  </si>
  <si>
    <t>2.1.5其他或有融资义务</t>
  </si>
  <si>
    <t>2.1.6其他所有没有包含在以上类别中的本金、利息等现金流出</t>
  </si>
  <si>
    <t>2.2.3其他现金流入</t>
  </si>
  <si>
    <t>2.2.2.7 到期证券投资</t>
  </si>
  <si>
    <t>担保融资-央行</t>
  </si>
  <si>
    <t xml:space="preserve">  其中，以合格优质流动性资产为押品的融资</t>
  </si>
  <si>
    <t xml:space="preserve">        一级资产押品市值</t>
  </si>
  <si>
    <t xml:space="preserve">        2A资产押品市值</t>
  </si>
  <si>
    <t xml:space="preserve">        2B资产押品市值</t>
  </si>
  <si>
    <t>担保融资_其他交易对手_一级资产担保</t>
  </si>
  <si>
    <t xml:space="preserve">        押品市场价值</t>
  </si>
  <si>
    <t>担保融资_其他交易对手_2A资产担保</t>
  </si>
  <si>
    <t>担保融资_其他交易对手_2B资产担保_本国主权、多边开发银行、公共部门实体</t>
  </si>
  <si>
    <t>担保融资_其他交易对手_2B资产担保_其他</t>
  </si>
  <si>
    <t>逆回购与证券借入-押品未再抵押-买断式-以一级资产为担保</t>
  </si>
  <si>
    <t>逆回购与证券借入-押品未再抵押-买断式-以2A资产为担保</t>
  </si>
  <si>
    <t>逆回购与证券借入-押品未再抵押-买断式-以2B资产为担保</t>
  </si>
  <si>
    <t>RWA风险权重</t>
  </si>
  <si>
    <t>新业务</t>
  </si>
  <si>
    <t>到期</t>
  </si>
  <si>
    <t>总</t>
  </si>
  <si>
    <t>1.合格优质流动性资产</t>
  </si>
  <si>
    <t xml:space="preserve">  1.1一级资产</t>
  </si>
  <si>
    <t xml:space="preserve">  1.2 2A资产</t>
  </si>
  <si>
    <t xml:space="preserve">  1.3 2B资产</t>
  </si>
  <si>
    <t>2.净现金流出</t>
  </si>
  <si>
    <t xml:space="preserve">  2.1现金流出</t>
  </si>
  <si>
    <t xml:space="preserve">  2.2现金流入</t>
  </si>
  <si>
    <t>3.流动性覆盖率</t>
    <phoneticPr fontId="0" type="noConversion"/>
  </si>
  <si>
    <t>调整后的优质流动性资产</t>
    <phoneticPr fontId="1" type="noConversion"/>
  </si>
  <si>
    <t>对一级资产的影响</t>
  </si>
  <si>
    <t>调整后一级资产</t>
  </si>
  <si>
    <t>对2A资产的影响</t>
  </si>
  <si>
    <t>调整后2A资产</t>
  </si>
  <si>
    <t>对2B资产的影响</t>
  </si>
  <si>
    <t>调整后2B资产</t>
  </si>
  <si>
    <t>上限计算调整项</t>
  </si>
  <si>
    <r>
      <t>2B</t>
    </r>
    <r>
      <rPr>
        <sz val="11"/>
        <rFont val="微软雅黑"/>
        <family val="2"/>
        <charset val="134"/>
      </rPr>
      <t>资产调整项</t>
    </r>
  </si>
  <si>
    <t>二级资产调整项</t>
  </si>
  <si>
    <t>押品比例系数</t>
  </si>
  <si>
    <t>押品属性</t>
  </si>
  <si>
    <t>Ii</t>
  </si>
  <si>
    <t>D</t>
  </si>
  <si>
    <t>资产负债属性</t>
  </si>
  <si>
    <t>A</t>
  </si>
  <si>
    <t>L</t>
  </si>
  <si>
    <t>担保融资</t>
  </si>
  <si>
    <t>I</t>
  </si>
  <si>
    <t>合格优质流动性</t>
  </si>
  <si>
    <t>其他</t>
  </si>
  <si>
    <t>一级</t>
  </si>
  <si>
    <t>可抵押质</t>
  </si>
  <si>
    <t>Y</t>
  </si>
  <si>
    <t>N</t>
  </si>
  <si>
    <t>期限</t>
  </si>
  <si>
    <t>活期</t>
  </si>
  <si>
    <t>定期</t>
  </si>
  <si>
    <t>[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</si>
</sst>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b/>
      <sz val="20"/>
      <name val="Arial"/>
      <family val="2"/>
    </font>
    <font>
      <sz val="1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3" borderId="0" applyFont="0" applyBorder="0"/>
  </cellStyleXfs>
  <cellXfs count="5">
    <xf numFmtId="0" fontId="0" fillId="0" borderId="0" xfId="0"/>
    <xf numFmtId="0" fontId="0" fillId="2" borderId="0" xfId="0" applyFill="1"/>
    <xf numFmtId="0" fontId="2" fillId="0" borderId="1" xfId="1" applyFont="1" applyFill="1" applyBorder="1" applyAlignment="1" applyProtection="1">
      <alignment vertical="top"/>
      <protection hidden="1"/>
    </xf>
    <xf numFmtId="0" fontId="3" fillId="4" borderId="1" xfId="0" applyFont="1" applyFill="1" applyBorder="1" applyAlignment="1">
      <alignment horizontal="center" vertical="center" wrapText="1"/>
    </xf>
    <xf numFmtId="9" fontId="0" fillId="0" borderId="0" xfId="0" applyNumberFormat="1"/>
  </cellXfs>
  <cellStyles count="2">
    <cellStyle name="常规" xfId="0" builtinId="0"/>
    <cellStyle name="常规_QIS reporting template unprotected_中英文022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workbookViewId="0">
      <selection activeCell="B2" sqref="B2:B10"/>
    </sheetView>
  </sheetViews>
  <sheetFormatPr baseColWidth="10" defaultColWidth="8.83203125" defaultRowHeight="15"/>
  <cols>
    <col min="1" max="1" width="21" customWidth="1"/>
  </cols>
  <sheetData>
    <row r="1" spans="1:15">
      <c r="A1" t="s">
        <v>0</v>
      </c>
      <c r="B1">
        <v>0</v>
      </c>
      <c r="C1">
        <v>1</v>
      </c>
      <c r="D1">
        <f>C1+1</f>
        <v>2</v>
      </c>
      <c r="E1">
        <f t="shared" ref="E1" si="0">D1+1</f>
        <v>3</v>
      </c>
      <c r="F1">
        <f t="shared" ref="F1" si="1">E1+1</f>
        <v>4</v>
      </c>
      <c r="G1">
        <f t="shared" ref="G1" si="2">F1+1</f>
        <v>5</v>
      </c>
      <c r="H1">
        <f t="shared" ref="H1" si="3">G1+1</f>
        <v>6</v>
      </c>
      <c r="I1">
        <f t="shared" ref="I1" si="4">H1+1</f>
        <v>7</v>
      </c>
      <c r="J1">
        <f t="shared" ref="J1" si="5">I1+1</f>
        <v>8</v>
      </c>
      <c r="K1">
        <f t="shared" ref="K1" si="6">J1+1</f>
        <v>9</v>
      </c>
      <c r="L1">
        <f t="shared" ref="L1" si="7">K1+1</f>
        <v>10</v>
      </c>
      <c r="M1">
        <f t="shared" ref="M1" si="8">L1+1</f>
        <v>11</v>
      </c>
      <c r="N1">
        <f t="shared" ref="N1" si="9">M1+1</f>
        <v>12</v>
      </c>
      <c r="O1">
        <f t="shared" ref="O1" si="10">N1+1</f>
        <v>13</v>
      </c>
    </row>
    <row r="2" spans="1:15">
      <c r="A2" s="1" t="s">
        <v>4</v>
      </c>
      <c r="B2">
        <v>5659.3453961079003</v>
      </c>
      <c r="C2">
        <v>5693.6902141508999</v>
      </c>
      <c r="D2">
        <v>5762.0235474842329</v>
      </c>
      <c r="E2">
        <v>5828.6902141508999</v>
      </c>
      <c r="F2">
        <v>5895.3568808175669</v>
      </c>
      <c r="G2">
        <v>5962.0235474842339</v>
      </c>
      <c r="H2">
        <v>6028.6902141509008</v>
      </c>
      <c r="I2">
        <v>6095.3568808175678</v>
      </c>
      <c r="J2">
        <v>6162.0235474842348</v>
      </c>
      <c r="K2">
        <v>6228.6902141509017</v>
      </c>
      <c r="L2">
        <v>6295.3568808175687</v>
      </c>
      <c r="M2">
        <v>6362.0235474842357</v>
      </c>
      <c r="N2">
        <v>6428.6902141509026</v>
      </c>
      <c r="O2">
        <v>6495.3568808175696</v>
      </c>
    </row>
    <row r="3" spans="1:15">
      <c r="A3" t="s">
        <v>1</v>
      </c>
      <c r="B3">
        <v>5831.0180650000002</v>
      </c>
      <c r="C3">
        <v>5801.7438728932984</v>
      </c>
      <c r="D3">
        <v>5797.6580361339938</v>
      </c>
      <c r="E3">
        <v>5869.1601794218222</v>
      </c>
      <c r="F3">
        <v>5940.6623227096525</v>
      </c>
      <c r="G3">
        <v>6012.1644659974809</v>
      </c>
      <c r="H3">
        <v>6083.6666092853093</v>
      </c>
      <c r="I3">
        <v>6155.1687525731377</v>
      </c>
      <c r="J3">
        <v>6226.6708958609661</v>
      </c>
      <c r="K3">
        <v>6298.1730391487963</v>
      </c>
      <c r="L3">
        <v>6369.6751824366247</v>
      </c>
      <c r="M3">
        <v>6441.1773257244531</v>
      </c>
      <c r="N3">
        <v>6512.6794690122833</v>
      </c>
      <c r="O3">
        <v>6584.1816123001117</v>
      </c>
    </row>
    <row r="4" spans="1:15">
      <c r="A4" t="s">
        <v>2</v>
      </c>
      <c r="B4">
        <v>2642.0629999999996</v>
      </c>
      <c r="C4">
        <v>2628.7987193961958</v>
      </c>
      <c r="D4">
        <v>2626.9474066399221</v>
      </c>
      <c r="E4">
        <v>2659.3453798747159</v>
      </c>
      <c r="F4">
        <v>2691.7433531095103</v>
      </c>
      <c r="G4">
        <v>2724.1413263443042</v>
      </c>
      <c r="H4">
        <v>2756.539299579098</v>
      </c>
      <c r="I4">
        <v>2788.9372728138919</v>
      </c>
      <c r="J4">
        <v>2821.3352460486858</v>
      </c>
      <c r="K4">
        <v>2853.7332192834801</v>
      </c>
      <c r="L4">
        <v>2886.131192518274</v>
      </c>
      <c r="M4">
        <v>2918.5291657530679</v>
      </c>
      <c r="N4">
        <v>2950.9271389878622</v>
      </c>
      <c r="O4">
        <v>2983.3251122226561</v>
      </c>
    </row>
    <row r="5" spans="1:15">
      <c r="A5" t="s">
        <v>3</v>
      </c>
      <c r="B5">
        <v>1041.1154280786</v>
      </c>
      <c r="C5">
        <v>1035.8885855775</v>
      </c>
      <c r="D5">
        <v>1035.1590684264117</v>
      </c>
      <c r="E5">
        <v>1047.9256185704551</v>
      </c>
      <c r="F5">
        <v>1060.6921687144986</v>
      </c>
      <c r="G5">
        <v>1073.4587188585419</v>
      </c>
      <c r="H5">
        <v>1086.2252690025853</v>
      </c>
      <c r="I5">
        <v>1098.9918191466286</v>
      </c>
      <c r="J5">
        <v>1111.7583692906719</v>
      </c>
      <c r="K5">
        <v>1124.5249194347155</v>
      </c>
      <c r="L5">
        <v>1137.2914695787588</v>
      </c>
      <c r="M5">
        <v>1150.0580197228021</v>
      </c>
      <c r="N5">
        <v>1162.8245698668456</v>
      </c>
      <c r="O5">
        <v>1175.591120010889</v>
      </c>
    </row>
    <row r="7" spans="1:15">
      <c r="A7" t="s">
        <v>5</v>
      </c>
    </row>
    <row r="8" spans="1:15">
      <c r="A8" t="s">
        <v>6</v>
      </c>
      <c r="B8">
        <v>3381.1198398824004</v>
      </c>
      <c r="C8">
        <v>3215.3928742781004</v>
      </c>
      <c r="D8">
        <v>3305.3928742781004</v>
      </c>
      <c r="E8">
        <v>3305.3928742781004</v>
      </c>
      <c r="F8">
        <v>3355.3928742781004</v>
      </c>
      <c r="G8">
        <v>3105.3928742781004</v>
      </c>
      <c r="H8">
        <v>3155.3928742781004</v>
      </c>
      <c r="I8">
        <v>3155.3928742781004</v>
      </c>
      <c r="J8">
        <v>2905.3928742781004</v>
      </c>
      <c r="K8">
        <v>2955.3928742781004</v>
      </c>
      <c r="L8">
        <v>2955.3928742781004</v>
      </c>
      <c r="M8">
        <v>2955.3928742781004</v>
      </c>
      <c r="N8">
        <v>2955.3928742781004</v>
      </c>
      <c r="O8">
        <v>2955.3928742781004</v>
      </c>
    </row>
    <row r="9" spans="1:15">
      <c r="A9" s="1" t="s">
        <v>7</v>
      </c>
      <c r="B9">
        <v>3258.6888233221002</v>
      </c>
      <c r="C9">
        <v>3277.9935978229005</v>
      </c>
      <c r="D9">
        <v>3427.9935978229005</v>
      </c>
      <c r="E9">
        <v>3427.9935978229005</v>
      </c>
      <c r="F9">
        <v>3427.9935978229005</v>
      </c>
      <c r="G9">
        <v>3427.9935978229005</v>
      </c>
      <c r="H9">
        <v>3427.9935978229005</v>
      </c>
      <c r="I9">
        <v>3427.9935978229005</v>
      </c>
      <c r="J9">
        <v>3427.9935978229005</v>
      </c>
      <c r="K9">
        <v>3427.9935978229005</v>
      </c>
      <c r="L9">
        <v>3427.9935978229005</v>
      </c>
      <c r="M9">
        <v>3427.9935978229005</v>
      </c>
      <c r="N9">
        <v>3427.9935978229005</v>
      </c>
      <c r="O9">
        <v>3297.9935978229005</v>
      </c>
    </row>
    <row r="10" spans="1:15">
      <c r="A10" t="s">
        <v>8</v>
      </c>
      <c r="B10">
        <v>6359.4505609836015</v>
      </c>
      <c r="C10">
        <v>6590.6457394023091</v>
      </c>
      <c r="D10">
        <v>6531.2723835221132</v>
      </c>
      <c r="E10">
        <v>6639.9079263881686</v>
      </c>
      <c r="F10">
        <v>6556.3698629595056</v>
      </c>
      <c r="G10">
        <v>6472.8093670976468</v>
      </c>
      <c r="H10">
        <v>6389.2264388025924</v>
      </c>
      <c r="I10">
        <v>6305.6210780743422</v>
      </c>
      <c r="J10">
        <v>6221.9932849128945</v>
      </c>
      <c r="K10">
        <v>6138.3430593182493</v>
      </c>
      <c r="L10">
        <v>6054.670401290412</v>
      </c>
      <c r="M10">
        <v>5970.9753108293753</v>
      </c>
      <c r="N10">
        <v>5887.2577879351447</v>
      </c>
      <c r="O10">
        <v>5803.5178326077148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8"/>
  <sheetViews>
    <sheetView workbookViewId="0">
      <selection sqref="A1:B8"/>
    </sheetView>
  </sheetViews>
  <sheetFormatPr baseColWidth="10" defaultColWidth="8.83203125" defaultRowHeight="15"/>
  <cols>
    <col min="1" max="1" width="27.5" customWidth="1"/>
    <col min="2" max="2" width="9" customWidth="1"/>
  </cols>
  <sheetData>
    <row r="1" spans="1:2">
      <c r="A1" t="s">
        <v>14</v>
      </c>
    </row>
    <row r="2" spans="1:2">
      <c r="A2" t="s">
        <v>15</v>
      </c>
    </row>
    <row r="3" spans="1:2">
      <c r="A3" t="s">
        <v>16</v>
      </c>
      <c r="B3">
        <v>126.50690580096665</v>
      </c>
    </row>
    <row r="4" spans="1:2">
      <c r="A4" t="s">
        <v>17</v>
      </c>
      <c r="B4">
        <v>3572.5972822230974</v>
      </c>
    </row>
    <row r="5" spans="1:2">
      <c r="A5" t="s">
        <v>18</v>
      </c>
      <c r="B5">
        <v>754.54588595821076</v>
      </c>
    </row>
    <row r="6" spans="1:2">
      <c r="A6" t="s">
        <v>19</v>
      </c>
      <c r="B6">
        <v>214.80163216237668</v>
      </c>
    </row>
    <row r="7" spans="1:2">
      <c r="A7" t="s">
        <v>20</v>
      </c>
      <c r="B7">
        <v>2908.8322393163198</v>
      </c>
    </row>
    <row r="8" spans="1:2">
      <c r="A8" t="s">
        <v>21</v>
      </c>
      <c r="B8">
        <v>59.732124213683335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5"/>
  <sheetViews>
    <sheetView workbookViewId="0">
      <selection activeCell="A2" sqref="A2:A3"/>
    </sheetView>
  </sheetViews>
  <sheetFormatPr baseColWidth="10" defaultColWidth="8.83203125" defaultRowHeight="15"/>
  <cols>
    <col min="1" max="1" width="22.6640625" customWidth="1"/>
  </cols>
  <sheetData>
    <row r="1" spans="1:2">
      <c r="A1" t="s">
        <v>0</v>
      </c>
      <c r="B1" t="s">
        <v>35</v>
      </c>
    </row>
    <row r="2" spans="1:2">
      <c r="A2" t="s">
        <v>4</v>
      </c>
      <c r="B2">
        <v>0.72240000000000004</v>
      </c>
    </row>
    <row r="3" spans="1:2">
      <c r="A3" t="s">
        <v>1</v>
      </c>
      <c r="B3">
        <v>0</v>
      </c>
    </row>
    <row r="4" spans="1:2">
      <c r="A4" t="s">
        <v>2</v>
      </c>
      <c r="B4">
        <v>0</v>
      </c>
    </row>
    <row r="5" spans="1:2">
      <c r="A5" t="s">
        <v>3</v>
      </c>
      <c r="B5">
        <v>0.50319999999999998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0"/>
  <sheetViews>
    <sheetView workbookViewId="0">
      <selection activeCell="H19" sqref="H19"/>
    </sheetView>
  </sheetViews>
  <sheetFormatPr baseColWidth="10" defaultColWidth="8.83203125" defaultRowHeight="15"/>
  <cols>
    <col min="1" max="1" width="24.33203125" customWidth="1"/>
  </cols>
  <sheetData>
    <row r="1" spans="1:14">
      <c r="A1" t="s">
        <v>75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</row>
    <row r="2" spans="1:14">
      <c r="A2" t="s">
        <v>4</v>
      </c>
      <c r="B2">
        <v>4.66</v>
      </c>
      <c r="C2">
        <v>4.5599999999999996</v>
      </c>
      <c r="D2">
        <v>4.5599999999999996</v>
      </c>
      <c r="E2">
        <v>4.5599999999999996</v>
      </c>
      <c r="F2">
        <v>4.5599999999999996</v>
      </c>
      <c r="G2">
        <v>4.5599999999999996</v>
      </c>
      <c r="H2">
        <v>4.5599999999999996</v>
      </c>
      <c r="I2">
        <v>4.5599999999999996</v>
      </c>
      <c r="J2">
        <v>4.5599999999999996</v>
      </c>
      <c r="K2">
        <v>4.5599999999999996</v>
      </c>
      <c r="L2">
        <v>4.5599999999999996</v>
      </c>
      <c r="M2">
        <v>4.5599999999999996</v>
      </c>
      <c r="N2">
        <v>4.5599999999999996</v>
      </c>
    </row>
    <row r="3" spans="1:14">
      <c r="A3" t="s">
        <v>1</v>
      </c>
      <c r="B3">
        <v>2.7764000000000006</v>
      </c>
      <c r="C3">
        <v>2.8381999999999996</v>
      </c>
      <c r="D3">
        <v>2.7929000000000004</v>
      </c>
      <c r="E3">
        <v>2.7701499999999992</v>
      </c>
      <c r="F3">
        <v>2.7611499999999989</v>
      </c>
      <c r="G3">
        <v>2.7675999999999998</v>
      </c>
      <c r="H3">
        <v>2.7887499999999994</v>
      </c>
      <c r="I3">
        <v>2.8025500000000001</v>
      </c>
      <c r="J3">
        <v>2.7889999999999997</v>
      </c>
      <c r="K3">
        <v>2.8099500000000006</v>
      </c>
      <c r="L3">
        <v>2.8065999999999995</v>
      </c>
      <c r="M3">
        <v>2.7804500000000001</v>
      </c>
      <c r="N3">
        <v>2.8602499999999997</v>
      </c>
    </row>
    <row r="4" spans="1:14">
      <c r="A4" t="s">
        <v>2</v>
      </c>
      <c r="B4">
        <v>3.4764000000000004</v>
      </c>
      <c r="C4">
        <v>3.5381999999999998</v>
      </c>
      <c r="D4">
        <v>3.4929000000000001</v>
      </c>
      <c r="E4">
        <v>3.4701499999999994</v>
      </c>
      <c r="F4">
        <v>3.4611499999999991</v>
      </c>
      <c r="G4">
        <v>3.4676</v>
      </c>
      <c r="H4">
        <v>3.4887499999999996</v>
      </c>
      <c r="I4">
        <v>3.5025500000000003</v>
      </c>
      <c r="J4">
        <v>3.4889999999999994</v>
      </c>
      <c r="K4">
        <v>3.5099500000000008</v>
      </c>
      <c r="L4">
        <v>3.5065999999999997</v>
      </c>
      <c r="M4">
        <v>3.4804499999999998</v>
      </c>
      <c r="N4">
        <v>3.5602499999999999</v>
      </c>
    </row>
    <row r="5" spans="1:14">
      <c r="A5" t="s">
        <v>3</v>
      </c>
      <c r="B5">
        <v>3.9764000000000004</v>
      </c>
      <c r="C5">
        <v>4.0381999999999998</v>
      </c>
      <c r="D5">
        <v>3.9929000000000001</v>
      </c>
      <c r="E5">
        <v>3.9701499999999994</v>
      </c>
      <c r="F5">
        <v>3.9611499999999991</v>
      </c>
      <c r="G5">
        <v>3.9676</v>
      </c>
      <c r="H5">
        <v>3.9887499999999996</v>
      </c>
      <c r="I5">
        <v>4.0025500000000003</v>
      </c>
      <c r="J5">
        <v>3.9889999999999994</v>
      </c>
      <c r="K5">
        <v>4.0099500000000008</v>
      </c>
      <c r="L5">
        <v>4.0065999999999997</v>
      </c>
      <c r="M5">
        <v>3.9804499999999998</v>
      </c>
      <c r="N5">
        <v>4.0602499999999999</v>
      </c>
    </row>
    <row r="7" spans="1:14">
      <c r="A7" t="s">
        <v>5</v>
      </c>
    </row>
    <row r="8" spans="1:14">
      <c r="A8" t="s">
        <v>6</v>
      </c>
      <c r="B8">
        <v>3.2</v>
      </c>
      <c r="C8">
        <v>3.2</v>
      </c>
      <c r="D8">
        <v>3.2</v>
      </c>
      <c r="E8">
        <v>3.2</v>
      </c>
      <c r="F8">
        <v>3.2</v>
      </c>
      <c r="G8">
        <v>3.2</v>
      </c>
      <c r="H8">
        <v>3.2</v>
      </c>
      <c r="I8">
        <v>3.2</v>
      </c>
      <c r="J8">
        <v>3.2</v>
      </c>
      <c r="K8">
        <v>3.2</v>
      </c>
      <c r="L8">
        <v>3.2</v>
      </c>
      <c r="M8">
        <v>3.2</v>
      </c>
      <c r="N8">
        <v>3.2</v>
      </c>
    </row>
    <row r="9" spans="1:14">
      <c r="A9" t="s">
        <v>7</v>
      </c>
      <c r="B9">
        <v>1.7000000000000002</v>
      </c>
      <c r="C9">
        <v>1.7000000000000002</v>
      </c>
      <c r="D9">
        <v>1.7000000000000002</v>
      </c>
      <c r="E9">
        <v>1.7000000000000002</v>
      </c>
      <c r="F9">
        <v>1.7000000000000002</v>
      </c>
      <c r="G9">
        <v>1.7000000000000002</v>
      </c>
      <c r="H9">
        <v>1.7000000000000002</v>
      </c>
      <c r="I9">
        <v>1.7000000000000002</v>
      </c>
      <c r="J9">
        <v>1.7000000000000002</v>
      </c>
      <c r="K9">
        <v>1.7000000000000002</v>
      </c>
      <c r="L9">
        <v>1.7000000000000002</v>
      </c>
      <c r="M9">
        <v>1.7000000000000002</v>
      </c>
      <c r="N9">
        <v>1.7000000000000002</v>
      </c>
    </row>
    <row r="10" spans="1:14">
      <c r="A10" t="s">
        <v>8</v>
      </c>
      <c r="B10">
        <v>1.99</v>
      </c>
      <c r="C10">
        <v>1.99</v>
      </c>
      <c r="D10">
        <v>1.99</v>
      </c>
      <c r="E10">
        <v>1.99</v>
      </c>
      <c r="F10">
        <v>1.99</v>
      </c>
      <c r="G10">
        <v>1.99</v>
      </c>
      <c r="H10">
        <v>1.99</v>
      </c>
      <c r="I10">
        <v>1.99</v>
      </c>
      <c r="J10">
        <v>1.99</v>
      </c>
      <c r="K10">
        <v>1.99</v>
      </c>
      <c r="L10">
        <v>1.99</v>
      </c>
      <c r="M10">
        <v>1.99</v>
      </c>
      <c r="N10">
        <v>1.99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0"/>
  <sheetViews>
    <sheetView workbookViewId="0">
      <selection sqref="A1:N10"/>
    </sheetView>
  </sheetViews>
  <sheetFormatPr baseColWidth="10" defaultColWidth="8.83203125" defaultRowHeight="15"/>
  <cols>
    <col min="1" max="1" width="20.6640625" customWidth="1"/>
  </cols>
  <sheetData>
    <row r="1" spans="1:14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</row>
    <row r="2" spans="1:14">
      <c r="A2" t="s">
        <v>4</v>
      </c>
      <c r="B2">
        <v>8.6999999999999993</v>
      </c>
      <c r="C2">
        <v>8.3000000000000007</v>
      </c>
      <c r="D2">
        <v>8.3000000000000007</v>
      </c>
      <c r="E2">
        <v>8.3000000000000007</v>
      </c>
      <c r="F2">
        <v>8.3000000000000007</v>
      </c>
      <c r="G2">
        <v>8.3000000000000007</v>
      </c>
      <c r="H2">
        <v>8.3000000000000007</v>
      </c>
      <c r="I2">
        <v>8.3000000000000007</v>
      </c>
      <c r="J2">
        <v>8.3000000000000007</v>
      </c>
      <c r="K2">
        <v>8.3000000000000007</v>
      </c>
      <c r="L2">
        <v>8.3000000000000007</v>
      </c>
      <c r="M2">
        <v>8.3000000000000007</v>
      </c>
      <c r="N2">
        <v>8.3000000000000007</v>
      </c>
    </row>
    <row r="3" spans="1:14">
      <c r="A3" t="s">
        <v>1</v>
      </c>
      <c r="B3">
        <v>3.001494498407967</v>
      </c>
      <c r="C3">
        <v>3.1572144516129033</v>
      </c>
      <c r="D3">
        <v>3.1080224004305732</v>
      </c>
      <c r="E3">
        <v>2.7305698993899443</v>
      </c>
      <c r="F3">
        <v>2.934692021647014</v>
      </c>
      <c r="G3">
        <v>3.0348687054325283</v>
      </c>
      <c r="H3">
        <v>3.4251168947075321</v>
      </c>
      <c r="I3">
        <v>3.3918012422360264</v>
      </c>
      <c r="J3">
        <v>3.5221566188009192</v>
      </c>
      <c r="K3">
        <v>2.9593938911660214</v>
      </c>
      <c r="L3">
        <v>2.6574495412844059</v>
      </c>
      <c r="M3">
        <v>2.8761810009066573</v>
      </c>
      <c r="N3">
        <v>2.5928813559321999</v>
      </c>
    </row>
    <row r="4" spans="1:14">
      <c r="A4" t="s">
        <v>2</v>
      </c>
      <c r="B4">
        <v>3.5000000000000004</v>
      </c>
      <c r="C4">
        <v>4.4622137404580169</v>
      </c>
      <c r="D4">
        <v>3.8950900900900929</v>
      </c>
      <c r="E4">
        <v>3.8555263157894739</v>
      </c>
      <c r="F4">
        <v>4.0364401294498391</v>
      </c>
      <c r="G4">
        <v>4.4817045454545452</v>
      </c>
      <c r="H4">
        <v>3.8060000000000005</v>
      </c>
      <c r="I4">
        <v>3.8290731034482715</v>
      </c>
      <c r="J4">
        <v>3.1463157894736846</v>
      </c>
      <c r="K4">
        <v>3.1581103603603609</v>
      </c>
      <c r="L4">
        <v>2.65</v>
      </c>
      <c r="M4">
        <v>4.2331317757009348</v>
      </c>
      <c r="N4">
        <v>3.3125</v>
      </c>
    </row>
    <row r="5" spans="1:14">
      <c r="A5" t="s">
        <v>3</v>
      </c>
      <c r="B5">
        <v>4.7783933518005544</v>
      </c>
      <c r="C5">
        <v>5.5181835873576279</v>
      </c>
      <c r="D5">
        <v>3.3512872557905333</v>
      </c>
      <c r="E5">
        <v>5.075603217158176</v>
      </c>
      <c r="F5">
        <v>4.1562668991983447</v>
      </c>
      <c r="G5">
        <v>4.6119999999999974</v>
      </c>
      <c r="H5">
        <v>5.6116683161004435</v>
      </c>
      <c r="I5">
        <v>4.0024913337910606</v>
      </c>
      <c r="J5">
        <v>5.6181818181818182</v>
      </c>
      <c r="K5">
        <v>5.5933264033264072</v>
      </c>
      <c r="L5">
        <v>5.35</v>
      </c>
      <c r="M5">
        <v>3.4901785714285714</v>
      </c>
      <c r="N5">
        <v>5.4400000000000022</v>
      </c>
    </row>
    <row r="7" spans="1:14">
      <c r="A7" t="s">
        <v>5</v>
      </c>
    </row>
    <row r="8" spans="1:14">
      <c r="A8" t="s">
        <v>6</v>
      </c>
      <c r="B8">
        <v>3.0710681195243272</v>
      </c>
      <c r="C8">
        <v>2.8664704496725988</v>
      </c>
      <c r="D8">
        <v>3.022382811320329</v>
      </c>
      <c r="E8">
        <v>3.0567094645968993</v>
      </c>
      <c r="F8">
        <v>3.1447247447476658</v>
      </c>
      <c r="G8">
        <v>2.25</v>
      </c>
      <c r="H8">
        <v>3.3000000000000003</v>
      </c>
      <c r="I8">
        <v>3.3000000000000003</v>
      </c>
      <c r="J8">
        <v>3.3000000000000003</v>
      </c>
      <c r="K8">
        <v>3.3000000000000003</v>
      </c>
      <c r="L8">
        <v>0</v>
      </c>
      <c r="M8">
        <v>3.3000000000000003</v>
      </c>
      <c r="N8">
        <v>0</v>
      </c>
    </row>
    <row r="9" spans="1:14">
      <c r="A9" t="s">
        <v>7</v>
      </c>
      <c r="B9">
        <v>1.7000000000000002</v>
      </c>
      <c r="C9">
        <v>1.7000000000000002</v>
      </c>
      <c r="D9">
        <v>1.7000000000000002</v>
      </c>
      <c r="E9">
        <v>1.7000000000000002</v>
      </c>
      <c r="F9">
        <v>1.7000000000000002</v>
      </c>
      <c r="G9">
        <v>1.7000000000000002</v>
      </c>
      <c r="H9">
        <v>1.7000000000000002</v>
      </c>
      <c r="I9">
        <v>1.7000000000000002</v>
      </c>
      <c r="J9">
        <v>1.7000000000000002</v>
      </c>
      <c r="K9">
        <v>1.7000000000000002</v>
      </c>
      <c r="L9">
        <v>1.7000000000000002</v>
      </c>
      <c r="M9">
        <v>1.7000000000000002</v>
      </c>
      <c r="N9">
        <v>1.7000000000000002</v>
      </c>
    </row>
    <row r="10" spans="1:14">
      <c r="A10" t="s">
        <v>8</v>
      </c>
      <c r="B10">
        <v>2.0251316165482458</v>
      </c>
      <c r="C10">
        <v>1.8905246192376757</v>
      </c>
      <c r="D10">
        <v>1.8577557162889362</v>
      </c>
      <c r="E10">
        <v>1.8172732645981495</v>
      </c>
      <c r="F10">
        <v>2.0802416992604691</v>
      </c>
      <c r="G10">
        <v>2.1169903499277645</v>
      </c>
      <c r="H10">
        <v>2.1106831560050603</v>
      </c>
      <c r="I10">
        <v>2.1131726501160122</v>
      </c>
      <c r="J10">
        <v>2.3404688287903679</v>
      </c>
      <c r="K10">
        <v>2.4275784890942913</v>
      </c>
      <c r="L10">
        <v>2.2575413936132791</v>
      </c>
      <c r="M10">
        <v>2.0261021038202673</v>
      </c>
      <c r="N10">
        <v>3.4772934374450419</v>
      </c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0"/>
  <sheetViews>
    <sheetView workbookViewId="0">
      <selection activeCell="R23" sqref="R23"/>
    </sheetView>
  </sheetViews>
  <sheetFormatPr baseColWidth="10" defaultColWidth="8.83203125" defaultRowHeight="15"/>
  <cols>
    <col min="1" max="1" width="21.83203125" customWidth="1"/>
  </cols>
  <sheetData>
    <row r="1" spans="1:14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</row>
    <row r="2" spans="1:14">
      <c r="A2" t="s">
        <v>4</v>
      </c>
      <c r="B2">
        <v>0.01</v>
      </c>
      <c r="C2">
        <v>0.01</v>
      </c>
      <c r="D2">
        <v>0.01</v>
      </c>
      <c r="E2">
        <v>0.01</v>
      </c>
      <c r="F2">
        <v>0.01</v>
      </c>
      <c r="G2">
        <v>0.01</v>
      </c>
      <c r="H2">
        <v>0.01</v>
      </c>
      <c r="I2">
        <v>0.01</v>
      </c>
      <c r="J2">
        <v>0.01</v>
      </c>
      <c r="K2">
        <v>0.01</v>
      </c>
      <c r="L2">
        <v>0.01</v>
      </c>
      <c r="M2">
        <v>0.01</v>
      </c>
      <c r="N2">
        <v>0.01</v>
      </c>
    </row>
    <row r="3" spans="1:14">
      <c r="A3" t="s">
        <v>1</v>
      </c>
      <c r="B3">
        <v>0.02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</row>
    <row r="4" spans="1:14">
      <c r="A4" t="s">
        <v>2</v>
      </c>
      <c r="B4">
        <v>0.02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</row>
    <row r="5" spans="1:14">
      <c r="A5" t="s">
        <v>3</v>
      </c>
      <c r="B5">
        <v>0.02</v>
      </c>
      <c r="C5">
        <v>0.02</v>
      </c>
      <c r="D5">
        <v>0.02</v>
      </c>
      <c r="E5">
        <v>0.02</v>
      </c>
      <c r="F5">
        <v>0.02</v>
      </c>
      <c r="G5">
        <v>0.02</v>
      </c>
      <c r="H5">
        <v>0.02</v>
      </c>
      <c r="I5">
        <v>0.02</v>
      </c>
      <c r="J5">
        <v>0.02</v>
      </c>
      <c r="K5">
        <v>0.02</v>
      </c>
      <c r="L5">
        <v>0.02</v>
      </c>
      <c r="M5">
        <v>0.02</v>
      </c>
      <c r="N5">
        <v>0.02</v>
      </c>
    </row>
    <row r="7" spans="1:14">
      <c r="A7" t="s">
        <v>5</v>
      </c>
    </row>
    <row r="8" spans="1:14">
      <c r="A8" t="s">
        <v>6</v>
      </c>
      <c r="B8">
        <v>5.0000000000000001E-3</v>
      </c>
      <c r="C8">
        <v>5.0000000000000001E-3</v>
      </c>
      <c r="D8">
        <v>5.0000000000000001E-3</v>
      </c>
      <c r="E8">
        <v>5.0000000000000001E-3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A10" t="s">
        <v>8</v>
      </c>
      <c r="B10">
        <v>0.02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98B87-9D93-5046-BC60-7363887BF754}">
  <dimension ref="A1:N10"/>
  <sheetViews>
    <sheetView tabSelected="1" workbookViewId="0">
      <selection activeCell="I18" sqref="I18"/>
    </sheetView>
  </sheetViews>
  <sheetFormatPr baseColWidth="10" defaultRowHeight="15"/>
  <sheetData>
    <row r="1" spans="1:14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</row>
    <row r="2" spans="1:14">
      <c r="A2" t="s">
        <v>4</v>
      </c>
      <c r="B2">
        <v>-0.01</v>
      </c>
      <c r="C2">
        <v>-0.01</v>
      </c>
      <c r="D2">
        <v>-0.01</v>
      </c>
      <c r="E2">
        <v>-0.01</v>
      </c>
      <c r="F2">
        <v>-0.01</v>
      </c>
      <c r="G2">
        <v>-0.01</v>
      </c>
      <c r="H2">
        <v>-0.01</v>
      </c>
      <c r="I2">
        <v>-0.01</v>
      </c>
      <c r="J2">
        <v>-0.01</v>
      </c>
      <c r="K2">
        <v>-0.01</v>
      </c>
      <c r="L2">
        <v>-0.01</v>
      </c>
      <c r="M2">
        <v>-0.01</v>
      </c>
      <c r="N2">
        <v>-0.01</v>
      </c>
    </row>
    <row r="3" spans="1:14">
      <c r="A3" t="s">
        <v>1</v>
      </c>
      <c r="B3">
        <v>-0.02</v>
      </c>
      <c r="C3">
        <v>-0.02</v>
      </c>
      <c r="D3">
        <v>-0.02</v>
      </c>
      <c r="E3">
        <v>-0.02</v>
      </c>
      <c r="F3">
        <v>-0.02</v>
      </c>
      <c r="G3">
        <v>-0.02</v>
      </c>
      <c r="H3">
        <v>-0.02</v>
      </c>
      <c r="I3">
        <v>-0.02</v>
      </c>
      <c r="J3">
        <v>-0.02</v>
      </c>
      <c r="K3">
        <v>-0.02</v>
      </c>
      <c r="L3">
        <v>-0.02</v>
      </c>
      <c r="M3">
        <v>-0.02</v>
      </c>
      <c r="N3">
        <v>-0.02</v>
      </c>
    </row>
    <row r="4" spans="1:14">
      <c r="A4" t="s">
        <v>2</v>
      </c>
      <c r="B4">
        <v>-0.02</v>
      </c>
      <c r="C4">
        <v>-0.02</v>
      </c>
      <c r="D4">
        <v>-0.02</v>
      </c>
      <c r="E4">
        <v>-0.02</v>
      </c>
      <c r="F4">
        <v>-0.02</v>
      </c>
      <c r="G4">
        <v>-0.02</v>
      </c>
      <c r="H4">
        <v>-0.02</v>
      </c>
      <c r="I4">
        <v>-0.02</v>
      </c>
      <c r="J4">
        <v>-0.02</v>
      </c>
      <c r="K4">
        <v>-0.02</v>
      </c>
      <c r="L4">
        <v>-0.02</v>
      </c>
      <c r="M4">
        <v>-0.02</v>
      </c>
      <c r="N4">
        <v>-0.02</v>
      </c>
    </row>
    <row r="5" spans="1:14">
      <c r="A5" t="s">
        <v>3</v>
      </c>
      <c r="B5">
        <v>-0.02</v>
      </c>
      <c r="C5">
        <v>-0.02</v>
      </c>
      <c r="D5">
        <v>-0.02</v>
      </c>
      <c r="E5">
        <v>-0.02</v>
      </c>
      <c r="F5">
        <v>-0.02</v>
      </c>
      <c r="G5">
        <v>-0.02</v>
      </c>
      <c r="H5">
        <v>-0.02</v>
      </c>
      <c r="I5">
        <v>-0.02</v>
      </c>
      <c r="J5">
        <v>-0.02</v>
      </c>
      <c r="K5">
        <v>-0.02</v>
      </c>
      <c r="L5">
        <v>-0.02</v>
      </c>
      <c r="M5">
        <v>-0.02</v>
      </c>
      <c r="N5">
        <v>-0.02</v>
      </c>
    </row>
    <row r="7" spans="1:14">
      <c r="A7" t="s">
        <v>5</v>
      </c>
    </row>
    <row r="8" spans="1:14">
      <c r="A8" t="s">
        <v>6</v>
      </c>
      <c r="B8">
        <v>-5.0000000000000001E-3</v>
      </c>
      <c r="C8">
        <v>-5.0000000000000001E-3</v>
      </c>
      <c r="D8">
        <v>-5.0000000000000001E-3</v>
      </c>
      <c r="E8">
        <v>-5.0000000000000001E-3</v>
      </c>
      <c r="F8">
        <v>-5.0000000000000001E-3</v>
      </c>
      <c r="G8">
        <v>-5.0000000000000001E-3</v>
      </c>
      <c r="H8">
        <v>-5.0000000000000001E-3</v>
      </c>
      <c r="I8">
        <v>-5.0000000000000001E-3</v>
      </c>
      <c r="J8">
        <v>-5.0000000000000001E-3</v>
      </c>
      <c r="K8">
        <v>-5.0000000000000001E-3</v>
      </c>
      <c r="L8">
        <v>-5.0000000000000001E-3</v>
      </c>
      <c r="M8">
        <v>0</v>
      </c>
      <c r="N8">
        <v>0</v>
      </c>
    </row>
    <row r="9" spans="1:14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A10" t="s">
        <v>8</v>
      </c>
      <c r="B10">
        <v>-0.02</v>
      </c>
      <c r="C10">
        <v>-0.02</v>
      </c>
      <c r="D10">
        <v>-0.02</v>
      </c>
      <c r="E10">
        <v>-0.02</v>
      </c>
      <c r="F10">
        <v>-0.02</v>
      </c>
      <c r="G10">
        <v>-0.02</v>
      </c>
      <c r="H10">
        <v>-0.02</v>
      </c>
      <c r="I10">
        <v>-0.02</v>
      </c>
      <c r="J10">
        <v>-0.02</v>
      </c>
      <c r="K10">
        <v>-0.02</v>
      </c>
      <c r="L10">
        <v>-0.02</v>
      </c>
      <c r="M10">
        <v>-0.02</v>
      </c>
      <c r="N10">
        <v>-0.02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E8" sqref="E8"/>
    </sheetView>
  </sheetViews>
  <sheetFormatPr baseColWidth="10" defaultColWidth="8.83203125" defaultRowHeight="15"/>
  <cols>
    <col min="1" max="1" width="20" customWidth="1"/>
    <col min="2" max="2" width="12.33203125" customWidth="1"/>
    <col min="4" max="4" width="17.1640625" customWidth="1"/>
  </cols>
  <sheetData>
    <row r="1" spans="1:6">
      <c r="A1" t="s">
        <v>0</v>
      </c>
      <c r="B1" t="s">
        <v>61</v>
      </c>
      <c r="C1" t="s">
        <v>64</v>
      </c>
      <c r="D1" t="s">
        <v>66</v>
      </c>
      <c r="E1" t="s">
        <v>69</v>
      </c>
      <c r="F1" t="s">
        <v>72</v>
      </c>
    </row>
    <row r="2" spans="1:6">
      <c r="A2" t="s">
        <v>4</v>
      </c>
      <c r="B2" t="s">
        <v>62</v>
      </c>
      <c r="C2" t="s">
        <v>65</v>
      </c>
      <c r="D2" t="s">
        <v>67</v>
      </c>
      <c r="E2" t="s">
        <v>71</v>
      </c>
      <c r="F2" t="s">
        <v>73</v>
      </c>
    </row>
    <row r="3" spans="1:6">
      <c r="A3" t="s">
        <v>1</v>
      </c>
      <c r="B3" t="s">
        <v>62</v>
      </c>
      <c r="C3" t="s">
        <v>65</v>
      </c>
      <c r="D3" t="s">
        <v>68</v>
      </c>
      <c r="E3" t="s">
        <v>71</v>
      </c>
      <c r="F3" t="s">
        <v>74</v>
      </c>
    </row>
    <row r="4" spans="1:6">
      <c r="A4" t="s">
        <v>2</v>
      </c>
      <c r="B4" t="s">
        <v>62</v>
      </c>
      <c r="C4" t="s">
        <v>65</v>
      </c>
      <c r="D4" t="s">
        <v>12</v>
      </c>
      <c r="E4" t="s">
        <v>71</v>
      </c>
      <c r="F4" t="s">
        <v>74</v>
      </c>
    </row>
    <row r="5" spans="1:6">
      <c r="A5" t="s">
        <v>3</v>
      </c>
      <c r="B5" t="s">
        <v>62</v>
      </c>
      <c r="C5" t="s">
        <v>65</v>
      </c>
      <c r="D5" t="s">
        <v>13</v>
      </c>
      <c r="E5" t="s">
        <v>71</v>
      </c>
      <c r="F5" t="s">
        <v>74</v>
      </c>
    </row>
    <row r="7" spans="1:6">
      <c r="A7" t="s">
        <v>5</v>
      </c>
    </row>
    <row r="8" spans="1:6">
      <c r="A8" t="s">
        <v>6</v>
      </c>
      <c r="B8" t="s">
        <v>63</v>
      </c>
      <c r="C8" t="s">
        <v>60</v>
      </c>
      <c r="D8" t="s">
        <v>67</v>
      </c>
      <c r="E8" t="s">
        <v>70</v>
      </c>
      <c r="F8" t="s">
        <v>74</v>
      </c>
    </row>
    <row r="9" spans="1:6">
      <c r="A9" t="s">
        <v>7</v>
      </c>
      <c r="B9" t="s">
        <v>63</v>
      </c>
      <c r="C9" t="s">
        <v>65</v>
      </c>
      <c r="D9" t="s">
        <v>67</v>
      </c>
      <c r="E9" t="s">
        <v>71</v>
      </c>
      <c r="F9" t="s">
        <v>73</v>
      </c>
    </row>
    <row r="10" spans="1:6">
      <c r="A10" t="s">
        <v>8</v>
      </c>
      <c r="B10" t="s">
        <v>63</v>
      </c>
      <c r="C10" t="s">
        <v>65</v>
      </c>
      <c r="D10" t="s">
        <v>67</v>
      </c>
      <c r="E10" t="s">
        <v>71</v>
      </c>
      <c r="F10" t="s">
        <v>74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2"/>
  <sheetViews>
    <sheetView workbookViewId="0">
      <selection activeCell="H30" sqref="H30"/>
    </sheetView>
  </sheetViews>
  <sheetFormatPr baseColWidth="10" defaultColWidth="8.83203125" defaultRowHeight="15"/>
  <cols>
    <col min="1" max="1" width="19.1640625" customWidth="1"/>
  </cols>
  <sheetData>
    <row r="1" spans="1:14">
      <c r="A1" t="s">
        <v>0</v>
      </c>
      <c r="B1">
        <v>1</v>
      </c>
      <c r="C1">
        <f>B1+1</f>
        <v>2</v>
      </c>
      <c r="D1">
        <f t="shared" ref="D1:N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</row>
    <row r="2" spans="1:14">
      <c r="A2" s="1" t="s">
        <v>4</v>
      </c>
      <c r="B2">
        <v>34.344818042999577</v>
      </c>
      <c r="C2">
        <v>68.33333333333303</v>
      </c>
      <c r="D2">
        <v>66.66666666666697</v>
      </c>
      <c r="E2">
        <v>66.66666666666697</v>
      </c>
      <c r="F2">
        <v>66.66666666666697</v>
      </c>
      <c r="G2">
        <v>66.66666666666697</v>
      </c>
      <c r="H2">
        <v>66.66666666666697</v>
      </c>
      <c r="I2">
        <v>66.66666666666697</v>
      </c>
      <c r="J2">
        <v>66.66666666666697</v>
      </c>
      <c r="K2">
        <v>66.66666666666697</v>
      </c>
      <c r="L2">
        <v>66.66666666666697</v>
      </c>
      <c r="M2">
        <v>66.66666666666697</v>
      </c>
      <c r="N2">
        <v>66.66666666666697</v>
      </c>
    </row>
    <row r="3" spans="1:14">
      <c r="A3" t="s">
        <v>1</v>
      </c>
      <c r="B3">
        <v>-26.793092106701693</v>
      </c>
      <c r="C3">
        <v>-2.5358367593041455</v>
      </c>
      <c r="D3">
        <v>80.792143287828679</v>
      </c>
      <c r="E3">
        <v>110.38195328782979</v>
      </c>
      <c r="F3">
        <v>93.472843287828681</v>
      </c>
      <c r="G3">
        <v>94.76883328782867</v>
      </c>
      <c r="H3">
        <v>131.11134328782867</v>
      </c>
      <c r="I3">
        <v>111.75214328782867</v>
      </c>
      <c r="J3">
        <v>145.93254328782979</v>
      </c>
      <c r="K3">
        <v>134.93830828782868</v>
      </c>
      <c r="L3">
        <v>126.00214328782867</v>
      </c>
      <c r="M3">
        <v>95.488056287829778</v>
      </c>
      <c r="N3">
        <v>77.402143287828679</v>
      </c>
    </row>
    <row r="4" spans="1:14">
      <c r="A4" t="s">
        <v>2</v>
      </c>
      <c r="B4">
        <v>-10.964280603803715</v>
      </c>
      <c r="C4">
        <v>11.248687243726215</v>
      </c>
      <c r="D4">
        <v>76.797973234794028</v>
      </c>
      <c r="E4">
        <v>47.597973234794537</v>
      </c>
      <c r="F4">
        <v>63.297973234794021</v>
      </c>
      <c r="G4">
        <v>35.917973234794026</v>
      </c>
      <c r="H4">
        <v>42.897973234794023</v>
      </c>
      <c r="I4">
        <v>46.897973234794023</v>
      </c>
      <c r="J4">
        <v>57.097973234794537</v>
      </c>
      <c r="K4">
        <v>76.797973234794028</v>
      </c>
      <c r="L4">
        <v>38.567973234794025</v>
      </c>
      <c r="M4">
        <v>53.79797323479454</v>
      </c>
      <c r="N4">
        <v>35.597973234794026</v>
      </c>
    </row>
    <row r="5" spans="1:14">
      <c r="A5" t="s">
        <v>3</v>
      </c>
      <c r="B5">
        <v>30.873157498899992</v>
      </c>
      <c r="C5">
        <v>26.249660848911873</v>
      </c>
      <c r="D5">
        <v>211.36655014404334</v>
      </c>
      <c r="E5">
        <v>16.49655014404355</v>
      </c>
      <c r="F5">
        <v>41.711710144043359</v>
      </c>
      <c r="G5">
        <v>34.76655014404335</v>
      </c>
      <c r="H5">
        <v>39.846550144043356</v>
      </c>
      <c r="I5">
        <v>118.40386014404335</v>
      </c>
      <c r="J5">
        <v>18.266550144043549</v>
      </c>
      <c r="K5">
        <v>17.576550144043352</v>
      </c>
      <c r="L5">
        <v>12.786550144043352</v>
      </c>
      <c r="M5">
        <v>23.966550144043552</v>
      </c>
      <c r="N5">
        <v>17.76655014404335</v>
      </c>
    </row>
    <row r="7" spans="1:14">
      <c r="A7" t="s">
        <v>5</v>
      </c>
    </row>
    <row r="8" spans="1:14">
      <c r="A8" t="s">
        <v>6</v>
      </c>
      <c r="B8">
        <v>3215.3928742781004</v>
      </c>
      <c r="C8">
        <v>3305.3928742781004</v>
      </c>
      <c r="D8">
        <v>3305.3928742781004</v>
      </c>
      <c r="E8">
        <v>3355.3928742781004</v>
      </c>
      <c r="F8">
        <v>3105.3928742781004</v>
      </c>
      <c r="G8">
        <v>3155.3928742781004</v>
      </c>
      <c r="H8">
        <v>3155.3928742781004</v>
      </c>
      <c r="I8">
        <v>2905.3928742781004</v>
      </c>
      <c r="J8">
        <v>2955.3928742781004</v>
      </c>
      <c r="K8">
        <v>2955.3928742781004</v>
      </c>
      <c r="L8">
        <v>2955.3928742781004</v>
      </c>
      <c r="M8">
        <v>2955.3928742781004</v>
      </c>
      <c r="N8">
        <v>2955.3928742781004</v>
      </c>
    </row>
    <row r="9" spans="1:14">
      <c r="A9" s="1" t="s">
        <v>7</v>
      </c>
      <c r="B9">
        <v>3277.9935978229005</v>
      </c>
      <c r="C9">
        <v>3427.9935978229005</v>
      </c>
      <c r="D9">
        <v>3427.9935978229005</v>
      </c>
      <c r="E9">
        <v>3427.9935978229005</v>
      </c>
      <c r="F9">
        <v>3427.9935978229005</v>
      </c>
      <c r="G9">
        <v>3427.9935978229005</v>
      </c>
      <c r="H9">
        <v>3427.9935978229005</v>
      </c>
      <c r="I9">
        <v>3427.9935978229005</v>
      </c>
      <c r="J9">
        <v>3427.9935978229005</v>
      </c>
      <c r="K9">
        <v>3427.9935978229005</v>
      </c>
      <c r="L9">
        <v>3427.9935978229005</v>
      </c>
      <c r="M9">
        <v>3427.9935978229005</v>
      </c>
      <c r="N9">
        <v>3297.9935978229005</v>
      </c>
    </row>
    <row r="10" spans="1:14">
      <c r="A10" t="s">
        <v>8</v>
      </c>
      <c r="B10">
        <v>6590.6457394023091</v>
      </c>
      <c r="C10">
        <v>6531.2723835221132</v>
      </c>
      <c r="D10">
        <v>6639.9079263881686</v>
      </c>
      <c r="E10">
        <v>6556.3698629595056</v>
      </c>
      <c r="F10">
        <v>6472.8093670976468</v>
      </c>
      <c r="G10">
        <v>6389.2264388025924</v>
      </c>
      <c r="H10">
        <v>6305.6210780743422</v>
      </c>
      <c r="I10">
        <v>6221.9932849128945</v>
      </c>
      <c r="J10">
        <v>6138.3430593182493</v>
      </c>
      <c r="K10">
        <v>6054.670401290412</v>
      </c>
      <c r="L10">
        <v>5970.9753108293753</v>
      </c>
      <c r="M10">
        <v>5887.2577879351447</v>
      </c>
      <c r="N10">
        <v>5803.5178326077148</v>
      </c>
    </row>
    <row r="14" spans="1:14">
      <c r="A14" t="s">
        <v>0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</row>
    <row r="15" spans="1:14">
      <c r="A15" s="1" t="s">
        <v>4</v>
      </c>
      <c r="B15">
        <v>4.66</v>
      </c>
      <c r="C15">
        <v>4.5599999999999996</v>
      </c>
      <c r="D15">
        <v>4.5599999999999996</v>
      </c>
      <c r="E15">
        <v>4.5599999999999996</v>
      </c>
      <c r="F15">
        <v>4.5599999999999996</v>
      </c>
      <c r="G15">
        <v>4.5599999999999996</v>
      </c>
      <c r="H15">
        <v>4.5599999999999996</v>
      </c>
      <c r="I15">
        <v>4.5599999999999996</v>
      </c>
      <c r="J15">
        <v>4.5599999999999996</v>
      </c>
      <c r="K15">
        <v>4.5599999999999996</v>
      </c>
      <c r="L15">
        <v>4.5599999999999996</v>
      </c>
      <c r="M15">
        <v>4.5599999999999996</v>
      </c>
      <c r="N15">
        <v>4.5599999999999996</v>
      </c>
    </row>
    <row r="16" spans="1:14">
      <c r="A16" t="s">
        <v>1</v>
      </c>
      <c r="B16">
        <v>2.7764000000000006</v>
      </c>
      <c r="C16">
        <v>2.8381999999999996</v>
      </c>
      <c r="D16">
        <v>2.7929000000000004</v>
      </c>
      <c r="E16">
        <v>2.7701499999999992</v>
      </c>
      <c r="F16">
        <v>2.7611499999999989</v>
      </c>
      <c r="G16">
        <v>2.7675999999999998</v>
      </c>
      <c r="H16">
        <v>2.7887499999999994</v>
      </c>
      <c r="I16">
        <v>2.8025500000000001</v>
      </c>
      <c r="J16">
        <v>2.7889999999999997</v>
      </c>
      <c r="K16">
        <v>2.8099500000000006</v>
      </c>
      <c r="L16">
        <v>2.8065999999999995</v>
      </c>
      <c r="M16">
        <v>2.7804500000000001</v>
      </c>
      <c r="N16">
        <v>2.8602499999999997</v>
      </c>
    </row>
    <row r="17" spans="1:14">
      <c r="A17" t="s">
        <v>2</v>
      </c>
      <c r="B17">
        <v>3.4764000000000004</v>
      </c>
      <c r="C17">
        <v>3.5381999999999998</v>
      </c>
      <c r="D17">
        <v>3.4929000000000001</v>
      </c>
      <c r="E17">
        <v>3.4701499999999994</v>
      </c>
      <c r="F17">
        <v>3.4611499999999991</v>
      </c>
      <c r="G17">
        <v>3.4676</v>
      </c>
      <c r="H17">
        <v>3.4887499999999996</v>
      </c>
      <c r="I17">
        <v>3.5025500000000003</v>
      </c>
      <c r="J17">
        <v>3.4889999999999994</v>
      </c>
      <c r="K17">
        <v>3.5099500000000008</v>
      </c>
      <c r="L17">
        <v>3.5065999999999997</v>
      </c>
      <c r="M17">
        <v>3.4804499999999998</v>
      </c>
      <c r="N17">
        <v>3.5602499999999999</v>
      </c>
    </row>
    <row r="18" spans="1:14">
      <c r="A18" t="s">
        <v>3</v>
      </c>
      <c r="B18">
        <v>3.9764000000000004</v>
      </c>
      <c r="C18">
        <v>4.0381999999999998</v>
      </c>
      <c r="D18">
        <v>3.9929000000000001</v>
      </c>
      <c r="E18">
        <v>3.9701499999999994</v>
      </c>
      <c r="F18">
        <v>3.9611499999999991</v>
      </c>
      <c r="G18">
        <v>3.9676</v>
      </c>
      <c r="H18">
        <v>3.9887499999999996</v>
      </c>
      <c r="I18">
        <v>4.0025500000000003</v>
      </c>
      <c r="J18">
        <v>3.9889999999999994</v>
      </c>
      <c r="K18">
        <v>4.0099500000000008</v>
      </c>
      <c r="L18">
        <v>4.0065999999999997</v>
      </c>
      <c r="M18">
        <v>3.9804499999999998</v>
      </c>
      <c r="N18">
        <v>4.0602499999999999</v>
      </c>
    </row>
    <row r="20" spans="1:14">
      <c r="A20" t="s">
        <v>5</v>
      </c>
    </row>
    <row r="21" spans="1:14">
      <c r="A21" t="s">
        <v>6</v>
      </c>
      <c r="B21">
        <v>3.2</v>
      </c>
      <c r="C21">
        <v>3.2</v>
      </c>
      <c r="D21">
        <v>3.2</v>
      </c>
      <c r="E21">
        <v>3.2</v>
      </c>
      <c r="F21">
        <v>3.2</v>
      </c>
      <c r="G21">
        <v>3.2</v>
      </c>
      <c r="H21">
        <v>3.2</v>
      </c>
      <c r="I21">
        <v>3.2</v>
      </c>
      <c r="J21">
        <v>3.2</v>
      </c>
      <c r="K21">
        <v>3.2</v>
      </c>
      <c r="L21">
        <v>3.2</v>
      </c>
      <c r="M21">
        <v>3.2</v>
      </c>
      <c r="N21">
        <v>3.2</v>
      </c>
    </row>
    <row r="22" spans="1:14">
      <c r="A22" s="1" t="s">
        <v>7</v>
      </c>
      <c r="B22">
        <v>1.7000000000000002</v>
      </c>
      <c r="C22">
        <v>1.7000000000000002</v>
      </c>
      <c r="D22">
        <v>1.7000000000000002</v>
      </c>
      <c r="E22">
        <v>1.7000000000000002</v>
      </c>
      <c r="F22">
        <v>1.7000000000000002</v>
      </c>
      <c r="G22">
        <v>1.7000000000000002</v>
      </c>
      <c r="H22">
        <v>1.7000000000000002</v>
      </c>
      <c r="I22">
        <v>1.7000000000000002</v>
      </c>
      <c r="J22">
        <v>1.7000000000000002</v>
      </c>
      <c r="K22">
        <v>1.7000000000000002</v>
      </c>
      <c r="L22">
        <v>1.7000000000000002</v>
      </c>
      <c r="M22">
        <v>1.7000000000000002</v>
      </c>
      <c r="N22">
        <v>1.7000000000000002</v>
      </c>
    </row>
    <row r="23" spans="1:14">
      <c r="A23" t="s">
        <v>8</v>
      </c>
      <c r="B23">
        <v>1.99</v>
      </c>
      <c r="C23">
        <v>1.99</v>
      </c>
      <c r="D23">
        <v>1.99</v>
      </c>
      <c r="E23">
        <v>1.99</v>
      </c>
      <c r="F23">
        <v>1.99</v>
      </c>
      <c r="G23">
        <v>1.99</v>
      </c>
      <c r="H23">
        <v>1.99</v>
      </c>
      <c r="I23">
        <v>1.99</v>
      </c>
      <c r="J23">
        <v>1.99</v>
      </c>
      <c r="K23">
        <v>1.99</v>
      </c>
      <c r="L23">
        <v>1.99</v>
      </c>
      <c r="M23">
        <v>1.99</v>
      </c>
      <c r="N23">
        <v>1.99</v>
      </c>
    </row>
    <row r="26" spans="1:14">
      <c r="A26" t="s">
        <v>0</v>
      </c>
    </row>
    <row r="27" spans="1:14">
      <c r="A27" t="s">
        <v>4</v>
      </c>
      <c r="B27">
        <v>2.975119862974839</v>
      </c>
      <c r="C27">
        <v>5.435347222222199</v>
      </c>
      <c r="D27">
        <v>4.841666666666689</v>
      </c>
      <c r="E27">
        <v>4.3805555555555751</v>
      </c>
      <c r="F27">
        <v>3.9194444444444625</v>
      </c>
      <c r="G27">
        <v>3.4583333333333495</v>
      </c>
      <c r="H27">
        <v>2.997222222222236</v>
      </c>
      <c r="I27">
        <v>2.5361111111111225</v>
      </c>
      <c r="J27">
        <v>2.0750000000000095</v>
      </c>
      <c r="K27">
        <v>1.6138888888888963</v>
      </c>
      <c r="L27">
        <v>1.152777777777783</v>
      </c>
      <c r="M27">
        <v>0.69166666666666987</v>
      </c>
      <c r="N27">
        <v>0.23055555555555662</v>
      </c>
    </row>
    <row r="28" spans="1:14">
      <c r="A28" t="s">
        <v>1</v>
      </c>
      <c r="B28">
        <v>-0.77487855130256866</v>
      </c>
      <c r="C28">
        <v>-6.8973280614963148E-2</v>
      </c>
      <c r="D28">
        <v>1.9743882986500467</v>
      </c>
      <c r="E28">
        <v>2.4207153292105628</v>
      </c>
      <c r="F28">
        <v>1.8281555004796655</v>
      </c>
      <c r="G28">
        <v>1.6392638937962163</v>
      </c>
      <c r="H28">
        <v>1.9805324423837991</v>
      </c>
      <c r="I28">
        <v>1.4354586087018111</v>
      </c>
      <c r="J28">
        <v>1.5262719871115895</v>
      </c>
      <c r="K28">
        <v>1.1059122065057041</v>
      </c>
      <c r="L28">
        <v>0.73674503198254149</v>
      </c>
      <c r="M28">
        <v>0.33187470763187038</v>
      </c>
      <c r="N28">
        <v>9.2245616807921649E-2</v>
      </c>
    </row>
    <row r="29" spans="1:14">
      <c r="A29" t="s">
        <v>2</v>
      </c>
      <c r="B29">
        <v>-0.39704401136524209</v>
      </c>
      <c r="C29">
        <v>0.38141767488845751</v>
      </c>
      <c r="D29">
        <v>2.3471668562283559</v>
      </c>
      <c r="E29">
        <v>1.3076125123307176</v>
      </c>
      <c r="F29">
        <v>1.5518434421030514</v>
      </c>
      <c r="G29">
        <v>0.77843227493107359</v>
      </c>
      <c r="H29">
        <v>0.81065998066564138</v>
      </c>
      <c r="I29">
        <v>0.7528697740370025</v>
      </c>
      <c r="J29">
        <v>0.74705560731074283</v>
      </c>
      <c r="K29">
        <v>0.78620805128677396</v>
      </c>
      <c r="L29">
        <v>0.28175511446901813</v>
      </c>
      <c r="M29">
        <v>0.23405144493130081</v>
      </c>
      <c r="N29">
        <v>5.2807368420489761E-2</v>
      </c>
    </row>
    <row r="30" spans="1:14">
      <c r="A30" t="s">
        <v>3</v>
      </c>
      <c r="B30">
        <v>1.2787919112356869</v>
      </c>
      <c r="C30">
        <v>1.0158465625507276</v>
      </c>
      <c r="D30">
        <v>7.3846981081138194</v>
      </c>
      <c r="E30">
        <v>0.51849241355546472</v>
      </c>
      <c r="F30">
        <v>1.1703532461792974</v>
      </c>
      <c r="G30">
        <v>0.8621235271969151</v>
      </c>
      <c r="H30">
        <v>0.86091377063820329</v>
      </c>
      <c r="I30">
        <v>2.172121281089562</v>
      </c>
      <c r="J30">
        <v>0.2732447569672114</v>
      </c>
      <c r="K30">
        <v>0.20556983781281107</v>
      </c>
      <c r="L30">
        <v>0.10673039959817518</v>
      </c>
      <c r="M30">
        <v>0.11924706815107268</v>
      </c>
      <c r="N30">
        <v>3.0056931342646673E-2</v>
      </c>
    </row>
    <row r="32" spans="1:14">
      <c r="A32" t="s">
        <v>5</v>
      </c>
    </row>
    <row r="33" spans="1:14">
      <c r="A33" t="s">
        <v>6</v>
      </c>
      <c r="B33">
        <v>9.2938570525033377</v>
      </c>
      <c r="C33">
        <v>12.212774950829735</v>
      </c>
      <c r="D33">
        <v>11.237950758073199</v>
      </c>
      <c r="E33">
        <v>12.571851990799601</v>
      </c>
      <c r="F33">
        <v>4.9734771942085336</v>
      </c>
      <c r="G33">
        <v>1.7260738022100002</v>
      </c>
      <c r="H33">
        <v>7.8</v>
      </c>
      <c r="I33">
        <v>-2.2000000000000002</v>
      </c>
      <c r="J33">
        <v>3</v>
      </c>
      <c r="K33">
        <v>2.6133333333333333</v>
      </c>
      <c r="L33">
        <v>0</v>
      </c>
      <c r="M33">
        <v>0.98</v>
      </c>
      <c r="N33">
        <v>0</v>
      </c>
    </row>
    <row r="34" spans="1:14">
      <c r="A34" t="s">
        <v>7</v>
      </c>
      <c r="B34">
        <v>0.34185538178500446</v>
      </c>
      <c r="C34">
        <v>2.4437500000000005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-9.208333333333335E-2</v>
      </c>
    </row>
    <row r="35" spans="1:14">
      <c r="A35" t="s">
        <v>8</v>
      </c>
      <c r="B35">
        <v>23.25517462599187</v>
      </c>
      <c r="C35">
        <v>15.149601857645099</v>
      </c>
      <c r="D35">
        <v>7.6413819763238306</v>
      </c>
      <c r="E35">
        <v>7.1425642707953525</v>
      </c>
      <c r="F35">
        <v>2.9438198873378432</v>
      </c>
      <c r="G35">
        <v>3.7378250933430035</v>
      </c>
      <c r="H35">
        <v>0.91639894696396673</v>
      </c>
      <c r="I35">
        <v>1.350271518288894</v>
      </c>
      <c r="J35">
        <v>0.75533453352467617</v>
      </c>
      <c r="K35">
        <v>0.71345290706228215</v>
      </c>
      <c r="L35">
        <v>0.31915816718905837</v>
      </c>
      <c r="M35">
        <v>0.63761131922663516</v>
      </c>
      <c r="N35">
        <v>-9.5098816985310624E-3</v>
      </c>
    </row>
    <row r="37" spans="1:14">
      <c r="B37">
        <f>SUM(B27:B30)</f>
        <v>3.081989211542715</v>
      </c>
      <c r="C37">
        <f t="shared" ref="C37:N37" si="1">SUM(C27:C30)</f>
        <v>6.7636381790464215</v>
      </c>
      <c r="D37">
        <f t="shared" si="1"/>
        <v>16.54791992965891</v>
      </c>
      <c r="E37">
        <f t="shared" si="1"/>
        <v>8.6273758106523211</v>
      </c>
      <c r="F37">
        <f t="shared" si="1"/>
        <v>8.4697966332064762</v>
      </c>
      <c r="G37">
        <f t="shared" si="1"/>
        <v>6.7381530292575542</v>
      </c>
      <c r="H37">
        <f t="shared" si="1"/>
        <v>6.6493284159098796</v>
      </c>
      <c r="I37">
        <f t="shared" si="1"/>
        <v>6.8965607749394975</v>
      </c>
      <c r="J37">
        <f t="shared" si="1"/>
        <v>4.6215723513895535</v>
      </c>
      <c r="K37">
        <f t="shared" si="1"/>
        <v>3.7115789844941856</v>
      </c>
      <c r="L37">
        <f t="shared" si="1"/>
        <v>2.2780083238275179</v>
      </c>
      <c r="M37">
        <f t="shared" si="1"/>
        <v>1.3768398873809138</v>
      </c>
      <c r="N37">
        <f t="shared" si="1"/>
        <v>0.40566547212661475</v>
      </c>
    </row>
    <row r="38" spans="1:14">
      <c r="B38">
        <f>SUM(B33:B35)</f>
        <v>32.890887060280214</v>
      </c>
      <c r="C38">
        <f t="shared" ref="C38:N38" si="2">SUM(C33:C35)</f>
        <v>29.806126808474833</v>
      </c>
      <c r="D38">
        <f t="shared" si="2"/>
        <v>18.879332734397028</v>
      </c>
      <c r="E38">
        <f t="shared" si="2"/>
        <v>19.714416261594955</v>
      </c>
      <c r="F38">
        <f t="shared" si="2"/>
        <v>7.9172970815463763</v>
      </c>
      <c r="G38">
        <f t="shared" si="2"/>
        <v>5.4638988955530037</v>
      </c>
      <c r="H38">
        <f t="shared" si="2"/>
        <v>8.7163989469639667</v>
      </c>
      <c r="I38">
        <f t="shared" si="2"/>
        <v>-0.84972848171110615</v>
      </c>
      <c r="J38">
        <f t="shared" si="2"/>
        <v>3.7553345335246764</v>
      </c>
      <c r="K38">
        <f t="shared" si="2"/>
        <v>3.3267862403956157</v>
      </c>
      <c r="L38">
        <f t="shared" si="2"/>
        <v>0.31915816718905837</v>
      </c>
      <c r="M38">
        <f t="shared" si="2"/>
        <v>1.617611319226635</v>
      </c>
      <c r="N38">
        <f t="shared" si="2"/>
        <v>-0.10159321503186441</v>
      </c>
    </row>
    <row r="39" spans="1:14">
      <c r="B39">
        <f>B37-B38</f>
        <v>-29.808897848737498</v>
      </c>
      <c r="C39">
        <f t="shared" ref="C39:N39" si="3">C37-C38</f>
        <v>-23.042488629428412</v>
      </c>
      <c r="D39">
        <f t="shared" si="3"/>
        <v>-2.3314128047381182</v>
      </c>
      <c r="E39">
        <f t="shared" si="3"/>
        <v>-11.087040450942634</v>
      </c>
      <c r="F39">
        <f t="shared" si="3"/>
        <v>0.5524995516600999</v>
      </c>
      <c r="G39">
        <f t="shared" si="3"/>
        <v>1.2742541337045505</v>
      </c>
      <c r="H39">
        <f t="shared" si="3"/>
        <v>-2.0670705310540871</v>
      </c>
      <c r="I39">
        <f t="shared" si="3"/>
        <v>7.7462892566506039</v>
      </c>
      <c r="J39">
        <f t="shared" si="3"/>
        <v>0.86623781786487708</v>
      </c>
      <c r="K39">
        <f t="shared" si="3"/>
        <v>0.38479274409856989</v>
      </c>
      <c r="L39">
        <f t="shared" si="3"/>
        <v>1.9588501566384595</v>
      </c>
      <c r="M39">
        <f t="shared" si="3"/>
        <v>-0.24077143184572125</v>
      </c>
      <c r="N39">
        <f t="shared" si="3"/>
        <v>0.50725868715847922</v>
      </c>
    </row>
    <row r="42" spans="1:14">
      <c r="B42">
        <f>SUM(B39:N39)</f>
        <v>-55.287499348970833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2"/>
  <sheetViews>
    <sheetView workbookViewId="0">
      <selection activeCell="B40" sqref="B40:N40"/>
    </sheetView>
  </sheetViews>
  <sheetFormatPr baseColWidth="10" defaultColWidth="8.83203125" defaultRowHeight="15"/>
  <cols>
    <col min="1" max="1" width="24.6640625" customWidth="1"/>
  </cols>
  <sheetData>
    <row r="1" spans="1:1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</row>
    <row r="2" spans="1:15">
      <c r="A2" s="1" t="s">
        <v>4</v>
      </c>
      <c r="B2">
        <v>5659.3453961079003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>
      <c r="A3" t="s">
        <v>1</v>
      </c>
      <c r="B3">
        <v>5831.0180650000002</v>
      </c>
      <c r="C3">
        <v>2.4810999999999996</v>
      </c>
      <c r="D3">
        <v>1.55</v>
      </c>
      <c r="E3">
        <v>9.2899999999999991</v>
      </c>
      <c r="F3">
        <v>38.879809999999999</v>
      </c>
      <c r="G3">
        <v>21.970700000000001</v>
      </c>
      <c r="H3">
        <v>23.266690000000004</v>
      </c>
      <c r="I3">
        <v>59.609200000000001</v>
      </c>
      <c r="J3">
        <v>40.25</v>
      </c>
      <c r="K3">
        <v>74.430400000000006</v>
      </c>
      <c r="L3">
        <v>63.436165000000003</v>
      </c>
      <c r="M3">
        <v>54.5</v>
      </c>
      <c r="N3">
        <v>23.985913</v>
      </c>
      <c r="O3">
        <v>5.9</v>
      </c>
    </row>
    <row r="4" spans="1:15">
      <c r="A4" t="s">
        <v>2</v>
      </c>
      <c r="B4">
        <v>2642.0629999999996</v>
      </c>
      <c r="C4">
        <v>2.2999999999999998</v>
      </c>
      <c r="D4">
        <v>13.1</v>
      </c>
      <c r="E4">
        <v>44.4</v>
      </c>
      <c r="F4">
        <v>15.2</v>
      </c>
      <c r="G4">
        <v>30.9</v>
      </c>
      <c r="H4">
        <v>3.52</v>
      </c>
      <c r="I4">
        <v>10.5</v>
      </c>
      <c r="J4">
        <v>14.5</v>
      </c>
      <c r="K4">
        <v>24.7</v>
      </c>
      <c r="L4">
        <v>44.400000000000006</v>
      </c>
      <c r="M4">
        <v>6.17</v>
      </c>
      <c r="N4">
        <v>21.400000000000002</v>
      </c>
      <c r="O4">
        <v>3.2</v>
      </c>
    </row>
    <row r="5" spans="1:15">
      <c r="A5" t="s">
        <v>3</v>
      </c>
      <c r="B5">
        <v>1041.1154280786</v>
      </c>
      <c r="C5">
        <v>36.099999999999994</v>
      </c>
      <c r="D5">
        <v>26.979178000000001</v>
      </c>
      <c r="E5">
        <v>198.6</v>
      </c>
      <c r="F5">
        <v>3.73</v>
      </c>
      <c r="G5">
        <v>28.945160000000005</v>
      </c>
      <c r="H5">
        <v>22</v>
      </c>
      <c r="I5">
        <v>27.080000000000002</v>
      </c>
      <c r="J5">
        <v>105.63731</v>
      </c>
      <c r="K5">
        <v>5.5</v>
      </c>
      <c r="L5">
        <v>4.8099999999999996</v>
      </c>
      <c r="M5">
        <v>0.02</v>
      </c>
      <c r="N5">
        <v>11.2</v>
      </c>
      <c r="O5">
        <v>5</v>
      </c>
    </row>
    <row r="7" spans="1:15">
      <c r="A7" t="s">
        <v>5</v>
      </c>
    </row>
    <row r="8" spans="1:15">
      <c r="A8" t="s">
        <v>6</v>
      </c>
      <c r="B8">
        <v>3381.1198398824004</v>
      </c>
      <c r="C8">
        <v>444.54267717940002</v>
      </c>
      <c r="D8">
        <v>308.24266144009999</v>
      </c>
      <c r="E8">
        <v>401.35538421690001</v>
      </c>
      <c r="F8">
        <v>446.25731542629995</v>
      </c>
      <c r="G8">
        <v>469.4181115092</v>
      </c>
      <c r="H8">
        <v>36.3036901105</v>
      </c>
      <c r="I8">
        <v>450</v>
      </c>
      <c r="J8">
        <v>100</v>
      </c>
      <c r="K8">
        <v>200</v>
      </c>
      <c r="L8">
        <v>280</v>
      </c>
      <c r="M8">
        <v>0</v>
      </c>
      <c r="N8">
        <v>245</v>
      </c>
      <c r="O8">
        <v>0</v>
      </c>
    </row>
    <row r="9" spans="1:15">
      <c r="A9" s="1" t="s">
        <v>7</v>
      </c>
      <c r="B9">
        <v>3258.6888233221002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>
      <c r="A10" t="s">
        <v>8</v>
      </c>
      <c r="B10">
        <v>6359.4505609836015</v>
      </c>
      <c r="C10">
        <v>890.66249198090009</v>
      </c>
      <c r="D10">
        <v>853.75929554260006</v>
      </c>
      <c r="E10">
        <v>330.20907888979997</v>
      </c>
      <c r="F10">
        <v>536.91426681159999</v>
      </c>
      <c r="G10">
        <v>292.4037630688</v>
      </c>
      <c r="H10">
        <v>384.11157901609999</v>
      </c>
      <c r="I10">
        <v>168.62111150959998</v>
      </c>
      <c r="J10">
        <v>231.6703534124</v>
      </c>
      <c r="K10">
        <v>184.86758352089998</v>
      </c>
      <c r="L10">
        <v>206.59347475069998</v>
      </c>
      <c r="M10">
        <v>160.67796495889999</v>
      </c>
      <c r="N10">
        <v>340.0436813773</v>
      </c>
      <c r="O10">
        <v>72.2707512689</v>
      </c>
    </row>
    <row r="13" spans="1:15">
      <c r="A13" t="s">
        <v>0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</row>
    <row r="14" spans="1:15">
      <c r="A14" s="1" t="s">
        <v>4</v>
      </c>
      <c r="B14">
        <v>8.6999999999999993</v>
      </c>
      <c r="C14">
        <v>8.3000000000000007</v>
      </c>
      <c r="D14">
        <v>8.3000000000000007</v>
      </c>
      <c r="E14">
        <v>8.3000000000000007</v>
      </c>
      <c r="F14">
        <v>8.3000000000000007</v>
      </c>
      <c r="G14">
        <v>8.3000000000000007</v>
      </c>
      <c r="H14">
        <v>8.3000000000000007</v>
      </c>
      <c r="I14">
        <v>8.3000000000000007</v>
      </c>
      <c r="J14">
        <v>8.3000000000000007</v>
      </c>
      <c r="K14">
        <v>8.3000000000000007</v>
      </c>
      <c r="L14">
        <v>8.3000000000000007</v>
      </c>
      <c r="M14">
        <v>8.3000000000000007</v>
      </c>
      <c r="N14">
        <v>8.3000000000000007</v>
      </c>
    </row>
    <row r="15" spans="1:15">
      <c r="A15" t="s">
        <v>1</v>
      </c>
      <c r="B15">
        <v>3.001494498407967</v>
      </c>
      <c r="C15">
        <v>3.1572144516129033</v>
      </c>
      <c r="D15">
        <v>3.1080224004305732</v>
      </c>
      <c r="E15">
        <v>2.7305698993899443</v>
      </c>
      <c r="F15">
        <v>2.934692021647014</v>
      </c>
      <c r="G15">
        <v>3.0348687054325283</v>
      </c>
      <c r="H15">
        <v>3.4251168947075321</v>
      </c>
      <c r="I15">
        <v>3.3918012422360264</v>
      </c>
      <c r="J15">
        <v>3.5221566188009192</v>
      </c>
      <c r="K15">
        <v>2.9593938911660214</v>
      </c>
      <c r="L15">
        <v>2.6574495412844059</v>
      </c>
      <c r="M15">
        <v>2.8761810009066573</v>
      </c>
      <c r="N15">
        <v>2.5928813559321999</v>
      </c>
    </row>
    <row r="16" spans="1:15">
      <c r="A16" t="s">
        <v>2</v>
      </c>
      <c r="B16">
        <v>3.5000000000000004</v>
      </c>
      <c r="C16">
        <v>4.4622137404580169</v>
      </c>
      <c r="D16">
        <v>3.8950900900900929</v>
      </c>
      <c r="E16">
        <v>3.8555263157894739</v>
      </c>
      <c r="F16">
        <v>4.0364401294498391</v>
      </c>
      <c r="G16">
        <v>4.4817045454545452</v>
      </c>
      <c r="H16">
        <v>3.8060000000000005</v>
      </c>
      <c r="I16">
        <v>3.8290731034482715</v>
      </c>
      <c r="J16">
        <v>3.1463157894736846</v>
      </c>
      <c r="K16">
        <v>3.1581103603603609</v>
      </c>
      <c r="L16">
        <v>2.65</v>
      </c>
      <c r="M16">
        <v>4.2331317757009348</v>
      </c>
      <c r="N16">
        <v>3.3125</v>
      </c>
    </row>
    <row r="17" spans="1:14">
      <c r="A17" t="s">
        <v>3</v>
      </c>
      <c r="B17">
        <v>4.7783933518005544</v>
      </c>
      <c r="C17">
        <v>5.5181835873576279</v>
      </c>
      <c r="D17">
        <v>3.3512872557905333</v>
      </c>
      <c r="E17">
        <v>5.075603217158176</v>
      </c>
      <c r="F17">
        <v>4.1562668991983447</v>
      </c>
      <c r="G17">
        <v>4.6119999999999974</v>
      </c>
      <c r="H17">
        <v>5.6116683161004435</v>
      </c>
      <c r="I17">
        <v>4.0024913337910606</v>
      </c>
      <c r="J17">
        <v>5.6181818181818182</v>
      </c>
      <c r="K17">
        <v>5.5933264033264072</v>
      </c>
      <c r="L17">
        <v>5.35</v>
      </c>
      <c r="M17">
        <v>3.4901785714285714</v>
      </c>
      <c r="N17">
        <v>5.4400000000000022</v>
      </c>
    </row>
    <row r="19" spans="1:14">
      <c r="A19" t="s">
        <v>5</v>
      </c>
    </row>
    <row r="20" spans="1:14">
      <c r="A20" t="s">
        <v>6</v>
      </c>
      <c r="B20">
        <v>3.0710681195243272</v>
      </c>
      <c r="C20">
        <v>2.8664704496725988</v>
      </c>
      <c r="D20">
        <v>3.022382811320329</v>
      </c>
      <c r="E20">
        <v>3.0567094645968993</v>
      </c>
      <c r="F20">
        <v>3.1447247447476658</v>
      </c>
      <c r="G20">
        <v>2.25</v>
      </c>
      <c r="H20">
        <v>3.3000000000000003</v>
      </c>
      <c r="I20">
        <v>3.3000000000000003</v>
      </c>
      <c r="J20">
        <v>3.3000000000000003</v>
      </c>
      <c r="K20">
        <v>3.3000000000000003</v>
      </c>
      <c r="L20">
        <v>0</v>
      </c>
      <c r="M20">
        <v>3.3000000000000003</v>
      </c>
      <c r="N20">
        <v>0</v>
      </c>
    </row>
    <row r="21" spans="1:14">
      <c r="A21" s="1" t="s">
        <v>7</v>
      </c>
      <c r="B21">
        <v>1.7000000000000002</v>
      </c>
      <c r="C21">
        <v>1.7000000000000002</v>
      </c>
      <c r="D21">
        <v>1.7000000000000002</v>
      </c>
      <c r="E21">
        <v>1.7000000000000002</v>
      </c>
      <c r="F21">
        <v>1.7000000000000002</v>
      </c>
      <c r="G21">
        <v>1.7000000000000002</v>
      </c>
      <c r="H21">
        <v>1.7000000000000002</v>
      </c>
      <c r="I21">
        <v>1.7000000000000002</v>
      </c>
      <c r="J21">
        <v>1.7000000000000002</v>
      </c>
      <c r="K21">
        <v>1.7000000000000002</v>
      </c>
      <c r="L21">
        <v>1.7000000000000002</v>
      </c>
      <c r="M21">
        <v>1.7000000000000002</v>
      </c>
      <c r="N21">
        <v>1.7000000000000002</v>
      </c>
    </row>
    <row r="22" spans="1:14">
      <c r="A22" t="s">
        <v>8</v>
      </c>
      <c r="B22">
        <v>2.0251316165482458</v>
      </c>
      <c r="C22">
        <v>1.8905246192376757</v>
      </c>
      <c r="D22">
        <v>1.8577557162889362</v>
      </c>
      <c r="E22">
        <v>1.8172732645981495</v>
      </c>
      <c r="F22">
        <v>2.0802416992604691</v>
      </c>
      <c r="G22">
        <v>2.1169903499277645</v>
      </c>
      <c r="H22">
        <v>2.1106831560050603</v>
      </c>
      <c r="I22">
        <v>2.1131726501160122</v>
      </c>
      <c r="J22">
        <v>2.3404688287903679</v>
      </c>
      <c r="K22">
        <v>2.4275784890942913</v>
      </c>
      <c r="L22">
        <v>2.2575413936132791</v>
      </c>
      <c r="M22">
        <v>2.0261021038202673</v>
      </c>
      <c r="N22">
        <v>3.4772934374450419</v>
      </c>
    </row>
    <row r="26" spans="1:14">
      <c r="A26" t="s">
        <v>0</v>
      </c>
    </row>
    <row r="27" spans="1:14">
      <c r="A27" s="1" t="s">
        <v>4</v>
      </c>
      <c r="B27">
        <f>$B2*B14/1200</f>
        <v>41.030254121782271</v>
      </c>
      <c r="C27">
        <f t="shared" ref="C27:N27" si="0">$B2*C14/1200</f>
        <v>39.143805656412979</v>
      </c>
      <c r="D27">
        <f t="shared" si="0"/>
        <v>39.143805656412979</v>
      </c>
      <c r="E27">
        <f t="shared" si="0"/>
        <v>39.143805656412979</v>
      </c>
      <c r="F27">
        <f t="shared" si="0"/>
        <v>39.143805656412979</v>
      </c>
      <c r="G27">
        <f t="shared" si="0"/>
        <v>39.143805656412979</v>
      </c>
      <c r="H27">
        <f t="shared" si="0"/>
        <v>39.143805656412979</v>
      </c>
      <c r="I27">
        <f t="shared" si="0"/>
        <v>39.143805656412979</v>
      </c>
      <c r="J27">
        <f t="shared" si="0"/>
        <v>39.143805656412979</v>
      </c>
      <c r="K27">
        <f t="shared" si="0"/>
        <v>39.143805656412979</v>
      </c>
      <c r="L27">
        <f t="shared" si="0"/>
        <v>39.143805656412979</v>
      </c>
      <c r="M27">
        <f t="shared" si="0"/>
        <v>39.143805656412979</v>
      </c>
      <c r="N27">
        <f t="shared" si="0"/>
        <v>39.143805656412979</v>
      </c>
    </row>
    <row r="28" spans="1:14">
      <c r="A28" t="s">
        <v>1</v>
      </c>
      <c r="B28">
        <f>C3*B15*(B13-0.5)/1200</f>
        <v>3.1029200000000025E-3</v>
      </c>
      <c r="C28">
        <f t="shared" ref="C28:N28" si="1">D3*C15*(C13-0.5)/1200</f>
        <v>6.1171030000000005E-3</v>
      </c>
      <c r="D28">
        <f t="shared" si="1"/>
        <v>6.015318354166671E-2</v>
      </c>
      <c r="E28">
        <f t="shared" si="1"/>
        <v>0.30964511340000045</v>
      </c>
      <c r="F28">
        <f t="shared" si="1"/>
        <v>0.24178964250000021</v>
      </c>
      <c r="G28">
        <f t="shared" si="1"/>
        <v>0.32363535123333315</v>
      </c>
      <c r="H28">
        <f t="shared" si="1"/>
        <v>1.1059125891666679</v>
      </c>
      <c r="I28">
        <f t="shared" si="1"/>
        <v>0.85325000000000051</v>
      </c>
      <c r="J28">
        <f t="shared" si="1"/>
        <v>1.8569349758333329</v>
      </c>
      <c r="K28">
        <f t="shared" si="1"/>
        <v>1.4862164101749984</v>
      </c>
      <c r="L28">
        <f>M3*L15*(L13-0.5)/1200</f>
        <v>1.2672712500000012</v>
      </c>
      <c r="M28">
        <f t="shared" si="1"/>
        <v>0.66113334457500006</v>
      </c>
      <c r="N28">
        <f t="shared" si="1"/>
        <v>0.15935416666666646</v>
      </c>
    </row>
    <row r="29" spans="1:14">
      <c r="A29" t="s">
        <v>2</v>
      </c>
      <c r="B29">
        <f>C4*B16*(B13-0.5)/1200</f>
        <v>3.3541666666666668E-3</v>
      </c>
      <c r="C29">
        <f t="shared" ref="C29:N29" si="2">D4*C16*(C13-0.5)/1200</f>
        <v>7.306875000000003E-2</v>
      </c>
      <c r="D29">
        <f t="shared" si="2"/>
        <v>0.36029583333333359</v>
      </c>
      <c r="E29">
        <f t="shared" si="2"/>
        <v>0.17092833333333335</v>
      </c>
      <c r="F29">
        <f t="shared" si="2"/>
        <v>0.46772250000000015</v>
      </c>
      <c r="G29">
        <f t="shared" si="2"/>
        <v>7.2304833333333332E-2</v>
      </c>
      <c r="H29">
        <f t="shared" si="2"/>
        <v>0.21646625000000005</v>
      </c>
      <c r="I29">
        <f t="shared" si="2"/>
        <v>0.34700974999999962</v>
      </c>
      <c r="J29">
        <f t="shared" si="2"/>
        <v>0.55047416666666671</v>
      </c>
      <c r="K29">
        <f t="shared" si="2"/>
        <v>1.1100757916666668</v>
      </c>
      <c r="L29">
        <f t="shared" si="2"/>
        <v>0.14306687500000001</v>
      </c>
      <c r="M29">
        <f t="shared" si="2"/>
        <v>0.86814477500000009</v>
      </c>
      <c r="N29">
        <f t="shared" si="2"/>
        <v>0.11041666666666669</v>
      </c>
    </row>
    <row r="30" spans="1:14">
      <c r="A30" t="s">
        <v>3</v>
      </c>
      <c r="B30">
        <f>C5*B17*(B13-0.5)/1200</f>
        <v>7.1874999999999994E-2</v>
      </c>
      <c r="C30">
        <f t="shared" ref="C30:N30" si="3">D5*C17*(C13-0.5)/1200</f>
        <v>0.18609507154999999</v>
      </c>
      <c r="D30">
        <f t="shared" si="3"/>
        <v>1.3865951020833331</v>
      </c>
      <c r="E30">
        <f>F5*E17*(E13-0.5)/1200</f>
        <v>5.5218333333333321E-2</v>
      </c>
      <c r="F30">
        <f t="shared" si="3"/>
        <v>0.45113928899999989</v>
      </c>
      <c r="G30">
        <f t="shared" si="3"/>
        <v>0.46504333333333309</v>
      </c>
      <c r="H30">
        <f t="shared" si="3"/>
        <v>0.82313821416666688</v>
      </c>
      <c r="I30">
        <f t="shared" si="3"/>
        <v>2.6425776112499983</v>
      </c>
      <c r="J30">
        <f t="shared" si="3"/>
        <v>0.21887499999999999</v>
      </c>
      <c r="K30">
        <f t="shared" si="3"/>
        <v>0.21298920833333349</v>
      </c>
      <c r="L30">
        <f t="shared" si="3"/>
        <v>9.3624999999999991E-4</v>
      </c>
      <c r="M30">
        <f t="shared" si="3"/>
        <v>0.37461249999999996</v>
      </c>
      <c r="N30">
        <f t="shared" si="3"/>
        <v>0.28333333333333344</v>
      </c>
    </row>
    <row r="32" spans="1:14">
      <c r="A32" t="s">
        <v>5</v>
      </c>
    </row>
    <row r="33" spans="1:14">
      <c r="A33" t="s">
        <v>6</v>
      </c>
      <c r="B33">
        <f>C8*B20*(B13-0.5)/1200</f>
        <v>0.5688420181890208</v>
      </c>
      <c r="C33">
        <f t="shared" ref="C33:N33" si="4">D8*C20*(C13-0.5)/1200</f>
        <v>1.1044606004331026</v>
      </c>
      <c r="D33">
        <f t="shared" si="4"/>
        <v>2.5271866968500523</v>
      </c>
      <c r="E33">
        <f t="shared" si="4"/>
        <v>3.9785636324850939</v>
      </c>
      <c r="F33">
        <f t="shared" si="4"/>
        <v>5.5357153158588766</v>
      </c>
      <c r="G33">
        <f t="shared" si="4"/>
        <v>0.37438180426453127</v>
      </c>
      <c r="H33">
        <f t="shared" si="4"/>
        <v>8.0437500000000011</v>
      </c>
      <c r="I33">
        <f t="shared" si="4"/>
        <v>2.0625</v>
      </c>
      <c r="J33">
        <f t="shared" si="4"/>
        <v>4.6749999999999998</v>
      </c>
      <c r="K33">
        <f t="shared" si="4"/>
        <v>7.3150000000000013</v>
      </c>
      <c r="L33">
        <f t="shared" si="4"/>
        <v>0</v>
      </c>
      <c r="M33">
        <f t="shared" si="4"/>
        <v>7.7481250000000017</v>
      </c>
      <c r="N33">
        <f t="shared" si="4"/>
        <v>0</v>
      </c>
    </row>
    <row r="34" spans="1:14">
      <c r="A34" s="1" t="s">
        <v>7</v>
      </c>
      <c r="B34">
        <f>$B9*B21/1200</f>
        <v>4.616475833039642</v>
      </c>
      <c r="C34">
        <f t="shared" ref="C34:N34" si="5">$B9*C21/1200</f>
        <v>4.616475833039642</v>
      </c>
      <c r="D34">
        <f t="shared" si="5"/>
        <v>4.616475833039642</v>
      </c>
      <c r="E34">
        <f t="shared" si="5"/>
        <v>4.616475833039642</v>
      </c>
      <c r="F34">
        <f t="shared" si="5"/>
        <v>4.616475833039642</v>
      </c>
      <c r="G34">
        <f t="shared" si="5"/>
        <v>4.616475833039642</v>
      </c>
      <c r="H34">
        <f t="shared" si="5"/>
        <v>4.616475833039642</v>
      </c>
      <c r="I34">
        <f t="shared" si="5"/>
        <v>4.616475833039642</v>
      </c>
      <c r="J34">
        <f t="shared" si="5"/>
        <v>4.616475833039642</v>
      </c>
      <c r="K34">
        <f t="shared" si="5"/>
        <v>4.616475833039642</v>
      </c>
      <c r="L34">
        <f t="shared" si="5"/>
        <v>4.616475833039642</v>
      </c>
      <c r="M34">
        <f t="shared" si="5"/>
        <v>4.616475833039642</v>
      </c>
      <c r="N34">
        <f t="shared" si="5"/>
        <v>4.616475833039642</v>
      </c>
    </row>
    <row r="35" spans="1:14">
      <c r="A35" t="s">
        <v>8</v>
      </c>
      <c r="B35">
        <f>C10*B22*(B13-0.5)/1200</f>
        <v>0.75154532174340383</v>
      </c>
      <c r="C35">
        <f t="shared" ref="C35:N35" si="6">D10*C22*(C13-0.5)/1200</f>
        <v>2.0175662089078754</v>
      </c>
      <c r="D35">
        <f t="shared" si="6"/>
        <v>1.2780162580792296</v>
      </c>
      <c r="E35">
        <f t="shared" si="6"/>
        <v>2.8458498321692778</v>
      </c>
      <c r="F35">
        <f t="shared" si="6"/>
        <v>2.2810143785864851</v>
      </c>
      <c r="G35">
        <f t="shared" si="6"/>
        <v>3.7269856528327483</v>
      </c>
      <c r="H35">
        <f t="shared" si="6"/>
        <v>1.9278227573050535</v>
      </c>
      <c r="I35">
        <f t="shared" si="6"/>
        <v>3.0597465917112152</v>
      </c>
      <c r="J35">
        <f t="shared" si="6"/>
        <v>3.0647941181816365</v>
      </c>
      <c r="K35">
        <f t="shared" si="6"/>
        <v>3.970381512728681</v>
      </c>
      <c r="L35">
        <f t="shared" si="6"/>
        <v>3.1739501231922813</v>
      </c>
      <c r="M35">
        <f t="shared" si="6"/>
        <v>6.6025641746978057</v>
      </c>
      <c r="N35">
        <f t="shared" si="6"/>
        <v>2.617777178193426</v>
      </c>
    </row>
    <row r="38" spans="1:14">
      <c r="B38">
        <f>SUM(B27:B30)</f>
        <v>41.108586208448941</v>
      </c>
      <c r="C38">
        <f t="shared" ref="C38:N38" si="7">SUM(C27:C30)</f>
        <v>39.409086580962978</v>
      </c>
      <c r="D38">
        <f t="shared" si="7"/>
        <v>40.95084977537131</v>
      </c>
      <c r="E38">
        <f t="shared" si="7"/>
        <v>39.679597436479654</v>
      </c>
      <c r="F38">
        <f t="shared" si="7"/>
        <v>40.304457087912979</v>
      </c>
      <c r="G38">
        <f t="shared" si="7"/>
        <v>40.004789174312982</v>
      </c>
      <c r="H38">
        <f t="shared" si="7"/>
        <v>41.289322709746322</v>
      </c>
      <c r="I38">
        <f t="shared" si="7"/>
        <v>42.986643017662978</v>
      </c>
      <c r="J38">
        <f t="shared" si="7"/>
        <v>41.770089798912977</v>
      </c>
      <c r="K38">
        <f t="shared" si="7"/>
        <v>41.953087066587976</v>
      </c>
      <c r="L38">
        <f t="shared" si="7"/>
        <v>40.555080031412984</v>
      </c>
      <c r="M38">
        <f t="shared" si="7"/>
        <v>41.047696275987974</v>
      </c>
      <c r="N38">
        <f t="shared" si="7"/>
        <v>39.696909823079643</v>
      </c>
    </row>
    <row r="39" spans="1:14">
      <c r="B39">
        <f>SUM(B33:B35)</f>
        <v>5.9368631729720667</v>
      </c>
      <c r="C39">
        <f t="shared" ref="C39:N39" si="8">SUM(C33:C35)</f>
        <v>7.7385026423806202</v>
      </c>
      <c r="D39">
        <f t="shared" si="8"/>
        <v>8.4216787879689239</v>
      </c>
      <c r="E39">
        <f t="shared" si="8"/>
        <v>11.440889297694014</v>
      </c>
      <c r="F39">
        <f t="shared" si="8"/>
        <v>12.433205527485004</v>
      </c>
      <c r="G39">
        <f t="shared" si="8"/>
        <v>8.7178432901369209</v>
      </c>
      <c r="H39">
        <f t="shared" si="8"/>
        <v>14.588048590344696</v>
      </c>
      <c r="I39">
        <f t="shared" si="8"/>
        <v>9.7387224247508577</v>
      </c>
      <c r="J39">
        <f t="shared" si="8"/>
        <v>12.356269951221277</v>
      </c>
      <c r="K39">
        <f t="shared" si="8"/>
        <v>15.901857345768324</v>
      </c>
      <c r="L39">
        <f t="shared" si="8"/>
        <v>7.7904259562319229</v>
      </c>
      <c r="M39">
        <f t="shared" si="8"/>
        <v>18.967165007737449</v>
      </c>
      <c r="N39">
        <f t="shared" si="8"/>
        <v>7.2342530112330685</v>
      </c>
    </row>
    <row r="40" spans="1:14">
      <c r="B40">
        <f>B27-B33</f>
        <v>40.461412103593247</v>
      </c>
      <c r="C40">
        <f t="shared" ref="C40:N40" si="9">C27-C33</f>
        <v>38.039345055979879</v>
      </c>
      <c r="D40">
        <f t="shared" si="9"/>
        <v>36.616618959562928</v>
      </c>
      <c r="E40">
        <f t="shared" si="9"/>
        <v>35.165242023927888</v>
      </c>
      <c r="F40">
        <f t="shared" si="9"/>
        <v>33.608090340554099</v>
      </c>
      <c r="G40">
        <f t="shared" si="9"/>
        <v>38.769423852148449</v>
      </c>
      <c r="H40">
        <f t="shared" si="9"/>
        <v>31.100055656412977</v>
      </c>
      <c r="I40">
        <f t="shared" si="9"/>
        <v>37.081305656412979</v>
      </c>
      <c r="J40">
        <f t="shared" si="9"/>
        <v>34.468805656412982</v>
      </c>
      <c r="K40">
        <f t="shared" si="9"/>
        <v>31.828805656412978</v>
      </c>
      <c r="L40">
        <f t="shared" si="9"/>
        <v>39.143805656412979</v>
      </c>
      <c r="M40">
        <f t="shared" si="9"/>
        <v>31.395680656412978</v>
      </c>
      <c r="N40">
        <f t="shared" si="9"/>
        <v>39.143805656412979</v>
      </c>
    </row>
    <row r="42" spans="1:14">
      <c r="B42">
        <f>SUM(B40:N40)</f>
        <v>466.82239693065731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3"/>
  <sheetViews>
    <sheetView workbookViewId="0">
      <selection activeCell="B2" sqref="B2"/>
    </sheetView>
  </sheetViews>
  <sheetFormatPr baseColWidth="10" defaultColWidth="8.83203125" defaultRowHeight="15"/>
  <sheetData>
    <row r="1" spans="1:14">
      <c r="A1" t="s">
        <v>36</v>
      </c>
      <c r="B1">
        <v>1</v>
      </c>
      <c r="C1">
        <f>B1+1</f>
        <v>2</v>
      </c>
      <c r="D1">
        <f t="shared" ref="D1:N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>K1+1</f>
        <v>11</v>
      </c>
      <c r="M1">
        <f t="shared" si="0"/>
        <v>12</v>
      </c>
      <c r="N1">
        <f t="shared" si="0"/>
        <v>13</v>
      </c>
    </row>
    <row r="2" spans="1:14">
      <c r="B2">
        <v>-29.808897848737498</v>
      </c>
      <c r="C2">
        <v>-23.042488629428412</v>
      </c>
      <c r="D2">
        <v>-2.3314128047381182</v>
      </c>
      <c r="E2">
        <v>-11.087040450942634</v>
      </c>
      <c r="F2">
        <v>0.5524995516600999</v>
      </c>
      <c r="G2">
        <v>1.2742541337045505</v>
      </c>
      <c r="H2">
        <v>-2.0670705310540871</v>
      </c>
      <c r="I2">
        <v>7.7462892566506039</v>
      </c>
      <c r="J2">
        <v>0.86623781786487708</v>
      </c>
      <c r="K2">
        <v>0.38479274409856989</v>
      </c>
      <c r="L2">
        <v>1.9588501566384595</v>
      </c>
      <c r="M2">
        <v>-0.24077143184572125</v>
      </c>
      <c r="N2">
        <v>0.50725868715847922</v>
      </c>
    </row>
    <row r="5" spans="1:14">
      <c r="A5" t="s">
        <v>37</v>
      </c>
      <c r="B5">
        <v>40.461412103593247</v>
      </c>
      <c r="C5">
        <v>38.039345055979879</v>
      </c>
      <c r="D5">
        <v>36.616618959562928</v>
      </c>
      <c r="E5">
        <v>35.165242023927888</v>
      </c>
      <c r="F5">
        <v>33.608090340554099</v>
      </c>
      <c r="G5">
        <v>38.769423852148449</v>
      </c>
      <c r="H5">
        <v>31.100055656412977</v>
      </c>
      <c r="I5">
        <v>37.081305656412979</v>
      </c>
      <c r="J5">
        <v>34.468805656412982</v>
      </c>
      <c r="K5">
        <v>31.828805656412978</v>
      </c>
      <c r="L5">
        <v>39.143805656412979</v>
      </c>
      <c r="M5">
        <v>31.395680656412978</v>
      </c>
      <c r="N5">
        <v>39.143805656412979</v>
      </c>
    </row>
    <row r="8" spans="1:14">
      <c r="A8" t="s">
        <v>38</v>
      </c>
      <c r="B8">
        <f>B5+B2</f>
        <v>10.652514254855749</v>
      </c>
      <c r="C8">
        <f t="shared" ref="C8:M8" si="1">C5+C2</f>
        <v>14.996856426551467</v>
      </c>
      <c r="D8">
        <f t="shared" si="1"/>
        <v>34.285206154824806</v>
      </c>
      <c r="E8">
        <f t="shared" si="1"/>
        <v>24.078201572985254</v>
      </c>
      <c r="F8">
        <f t="shared" si="1"/>
        <v>34.160589892214198</v>
      </c>
      <c r="G8">
        <f t="shared" si="1"/>
        <v>40.043677985853002</v>
      </c>
      <c r="H8">
        <f t="shared" si="1"/>
        <v>29.032985125358891</v>
      </c>
      <c r="I8">
        <f t="shared" si="1"/>
        <v>44.827594913063585</v>
      </c>
      <c r="J8">
        <f t="shared" si="1"/>
        <v>35.33504347427786</v>
      </c>
      <c r="K8">
        <f t="shared" si="1"/>
        <v>32.21359840051155</v>
      </c>
      <c r="L8">
        <f t="shared" si="1"/>
        <v>41.102655813051442</v>
      </c>
      <c r="M8">
        <f t="shared" si="1"/>
        <v>31.154909224567255</v>
      </c>
      <c r="N8">
        <f>N5+N2</f>
        <v>39.651064343571456</v>
      </c>
    </row>
    <row r="13" spans="1:14">
      <c r="B13">
        <f>SUM(B8:N8)</f>
        <v>411.53489758168655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"/>
  <sheetViews>
    <sheetView workbookViewId="0">
      <selection activeCell="N6" sqref="N6"/>
    </sheetView>
  </sheetViews>
  <sheetFormatPr baseColWidth="10" defaultColWidth="8.83203125" defaultRowHeight="15"/>
  <cols>
    <col min="1" max="1" width="24" customWidth="1"/>
  </cols>
  <sheetData>
    <row r="1" spans="1:14">
      <c r="A1" t="s">
        <v>0</v>
      </c>
      <c r="B1">
        <v>1</v>
      </c>
      <c r="C1">
        <v>2</v>
      </c>
      <c r="D1">
        <f t="shared" ref="D1" si="0">C1+1</f>
        <v>3</v>
      </c>
      <c r="E1">
        <f t="shared" ref="E1" si="1">D1+1</f>
        <v>4</v>
      </c>
      <c r="F1">
        <f t="shared" ref="F1" si="2">E1+1</f>
        <v>5</v>
      </c>
      <c r="G1">
        <f t="shared" ref="G1" si="3">F1+1</f>
        <v>6</v>
      </c>
      <c r="H1">
        <f t="shared" ref="H1" si="4">G1+1</f>
        <v>7</v>
      </c>
      <c r="I1">
        <f t="shared" ref="I1" si="5">H1+1</f>
        <v>8</v>
      </c>
      <c r="J1">
        <f t="shared" ref="J1" si="6">I1+1</f>
        <v>9</v>
      </c>
      <c r="K1">
        <f t="shared" ref="K1" si="7">J1+1</f>
        <v>10</v>
      </c>
      <c r="L1">
        <f t="shared" ref="L1" si="8">K1+1</f>
        <v>11</v>
      </c>
      <c r="M1">
        <f t="shared" ref="M1" si="9">L1+1</f>
        <v>12</v>
      </c>
      <c r="N1">
        <f t="shared" ref="N1" si="10">M1+1</f>
        <v>13</v>
      </c>
    </row>
    <row r="2" spans="1:14">
      <c r="A2" t="s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 t="s">
        <v>1</v>
      </c>
      <c r="B3">
        <v>2.4810999999999996</v>
      </c>
      <c r="C3">
        <v>1.55</v>
      </c>
      <c r="D3">
        <v>9.2899999999999991</v>
      </c>
      <c r="E3">
        <v>38.879809999999999</v>
      </c>
      <c r="F3">
        <v>21.970700000000001</v>
      </c>
      <c r="G3">
        <v>23.266690000000004</v>
      </c>
      <c r="H3">
        <v>59.609200000000001</v>
      </c>
      <c r="I3">
        <v>40.25</v>
      </c>
      <c r="J3">
        <v>74.430400000000006</v>
      </c>
      <c r="K3">
        <v>63.436165000000003</v>
      </c>
      <c r="L3">
        <v>54.5</v>
      </c>
      <c r="M3">
        <v>23.985913</v>
      </c>
      <c r="N3">
        <v>5.9</v>
      </c>
    </row>
    <row r="4" spans="1:14">
      <c r="A4" t="s">
        <v>2</v>
      </c>
      <c r="B4">
        <v>2.2999999999999998</v>
      </c>
      <c r="C4">
        <v>13.1</v>
      </c>
      <c r="D4">
        <v>44.4</v>
      </c>
      <c r="E4">
        <v>15.2</v>
      </c>
      <c r="F4">
        <v>30.9</v>
      </c>
      <c r="G4">
        <v>3.52</v>
      </c>
      <c r="H4">
        <v>10.5</v>
      </c>
      <c r="I4">
        <v>14.5</v>
      </c>
      <c r="J4">
        <v>24.7</v>
      </c>
      <c r="K4">
        <v>44.400000000000006</v>
      </c>
      <c r="L4">
        <v>6.17</v>
      </c>
      <c r="M4">
        <v>21.400000000000002</v>
      </c>
      <c r="N4">
        <v>3.2</v>
      </c>
    </row>
    <row r="5" spans="1:14">
      <c r="A5" t="s">
        <v>3</v>
      </c>
      <c r="B5">
        <v>36.099999999999994</v>
      </c>
      <c r="C5">
        <v>26.979178000000001</v>
      </c>
      <c r="D5">
        <v>198.6</v>
      </c>
      <c r="E5">
        <v>3.73</v>
      </c>
      <c r="F5">
        <v>28.945160000000005</v>
      </c>
      <c r="G5">
        <v>22</v>
      </c>
      <c r="H5">
        <v>27.080000000000002</v>
      </c>
      <c r="I5">
        <v>105.63731</v>
      </c>
      <c r="J5">
        <v>5.5</v>
      </c>
      <c r="K5">
        <v>4.8099999999999996</v>
      </c>
      <c r="L5">
        <v>0.02</v>
      </c>
      <c r="M5">
        <v>11.2</v>
      </c>
      <c r="N5">
        <v>5</v>
      </c>
    </row>
    <row r="7" spans="1:14">
      <c r="A7" t="s">
        <v>5</v>
      </c>
    </row>
    <row r="8" spans="1:14">
      <c r="A8" t="s">
        <v>6</v>
      </c>
      <c r="B8">
        <v>444.54267717940002</v>
      </c>
      <c r="C8">
        <v>308.24266144009999</v>
      </c>
      <c r="D8">
        <v>401.35538421690001</v>
      </c>
      <c r="E8">
        <v>446.25731542629995</v>
      </c>
      <c r="F8">
        <v>469.4181115092</v>
      </c>
      <c r="G8">
        <v>36.3036901105</v>
      </c>
      <c r="H8">
        <v>450</v>
      </c>
      <c r="I8">
        <v>100</v>
      </c>
      <c r="J8">
        <v>200</v>
      </c>
      <c r="K8">
        <v>280</v>
      </c>
      <c r="L8">
        <v>0</v>
      </c>
      <c r="M8">
        <v>245</v>
      </c>
      <c r="N8">
        <v>0</v>
      </c>
    </row>
    <row r="9" spans="1:14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A10" t="s">
        <v>8</v>
      </c>
      <c r="B10">
        <v>890.66249198090009</v>
      </c>
      <c r="C10">
        <v>853.75929554260006</v>
      </c>
      <c r="D10">
        <v>330.20907888979997</v>
      </c>
      <c r="E10">
        <v>536.91426681159999</v>
      </c>
      <c r="F10">
        <v>292.4037630688</v>
      </c>
      <c r="G10">
        <v>384.11157901609999</v>
      </c>
      <c r="H10">
        <v>168.62111150959998</v>
      </c>
      <c r="I10">
        <v>231.6703534124</v>
      </c>
      <c r="J10">
        <v>184.86758352089998</v>
      </c>
      <c r="K10">
        <v>206.59347475069998</v>
      </c>
      <c r="L10">
        <v>160.67796495889999</v>
      </c>
      <c r="M10">
        <v>340.0436813773</v>
      </c>
      <c r="N10">
        <v>72.2707512689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"/>
  <sheetViews>
    <sheetView workbookViewId="0">
      <selection activeCell="F7" sqref="F7"/>
    </sheetView>
  </sheetViews>
  <sheetFormatPr baseColWidth="10" defaultColWidth="8.83203125" defaultRowHeight="15"/>
  <cols>
    <col min="1" max="1" width="23.5" customWidth="1"/>
    <col min="2" max="2" width="15.83203125" customWidth="1"/>
  </cols>
  <sheetData>
    <row r="1" spans="1:6">
      <c r="A1" t="s">
        <v>0</v>
      </c>
      <c r="B1" t="s">
        <v>57</v>
      </c>
      <c r="F1" t="s">
        <v>58</v>
      </c>
    </row>
    <row r="2" spans="1:6">
      <c r="A2" t="s">
        <v>4</v>
      </c>
      <c r="B2" s="4">
        <v>0</v>
      </c>
      <c r="F2" t="s">
        <v>59</v>
      </c>
    </row>
    <row r="3" spans="1:6">
      <c r="A3" t="s">
        <v>1</v>
      </c>
      <c r="B3" s="4">
        <v>0</v>
      </c>
      <c r="F3" t="s">
        <v>59</v>
      </c>
    </row>
    <row r="4" spans="1:6">
      <c r="A4" t="s">
        <v>2</v>
      </c>
      <c r="B4" s="4">
        <v>0</v>
      </c>
      <c r="F4" t="s">
        <v>59</v>
      </c>
    </row>
    <row r="5" spans="1:6">
      <c r="A5" t="s">
        <v>3</v>
      </c>
      <c r="B5" s="4">
        <v>0</v>
      </c>
      <c r="F5" t="s">
        <v>59</v>
      </c>
    </row>
    <row r="7" spans="1:6">
      <c r="A7" t="s">
        <v>5</v>
      </c>
    </row>
    <row r="8" spans="1:6">
      <c r="A8" t="s">
        <v>6</v>
      </c>
      <c r="B8">
        <v>0.73440000000000005</v>
      </c>
      <c r="C8">
        <v>0.68120000000000003</v>
      </c>
      <c r="D8">
        <v>0.43530000000000002</v>
      </c>
      <c r="E8">
        <v>0</v>
      </c>
      <c r="F8" t="s">
        <v>60</v>
      </c>
    </row>
    <row r="9" spans="1:6">
      <c r="A9" t="s">
        <v>7</v>
      </c>
      <c r="B9" s="4">
        <v>0</v>
      </c>
      <c r="F9" t="s">
        <v>59</v>
      </c>
    </row>
    <row r="10" spans="1:6">
      <c r="A10" t="s">
        <v>8</v>
      </c>
      <c r="B10" s="4">
        <v>0</v>
      </c>
      <c r="F10" t="s">
        <v>59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E1" sqref="E1"/>
    </sheetView>
  </sheetViews>
  <sheetFormatPr baseColWidth="10" defaultColWidth="8.83203125" defaultRowHeight="15"/>
  <cols>
    <col min="1" max="1" width="22.33203125" customWidth="1"/>
  </cols>
  <sheetData>
    <row r="1" spans="1:4">
      <c r="A1" t="s">
        <v>0</v>
      </c>
      <c r="B1" t="s">
        <v>9</v>
      </c>
      <c r="D1" t="s">
        <v>10</v>
      </c>
    </row>
    <row r="2" spans="1:4">
      <c r="A2" t="s">
        <v>4</v>
      </c>
      <c r="B2">
        <v>0.5</v>
      </c>
      <c r="D2">
        <v>0.1235</v>
      </c>
    </row>
    <row r="3" spans="1:4">
      <c r="A3" t="s">
        <v>1</v>
      </c>
      <c r="B3">
        <v>1</v>
      </c>
      <c r="C3" t="s">
        <v>11</v>
      </c>
      <c r="D3">
        <v>0.36359999999999998</v>
      </c>
    </row>
    <row r="4" spans="1:4">
      <c r="A4" t="s">
        <v>2</v>
      </c>
      <c r="B4">
        <v>0.85</v>
      </c>
      <c r="C4" t="s">
        <v>12</v>
      </c>
      <c r="D4">
        <v>0.23269999999999999</v>
      </c>
    </row>
    <row r="5" spans="1:4">
      <c r="A5" t="s">
        <v>3</v>
      </c>
      <c r="B5">
        <v>0.5</v>
      </c>
      <c r="C5" t="s">
        <v>13</v>
      </c>
      <c r="D5">
        <v>0.94</v>
      </c>
    </row>
    <row r="7" spans="1:4">
      <c r="A7" t="s">
        <v>5</v>
      </c>
    </row>
    <row r="8" spans="1:4">
      <c r="A8" t="s">
        <v>6</v>
      </c>
      <c r="B8">
        <v>0</v>
      </c>
      <c r="D8">
        <v>0.12859999999999999</v>
      </c>
    </row>
    <row r="9" spans="1:4">
      <c r="A9" t="s">
        <v>7</v>
      </c>
      <c r="B9">
        <v>0.25</v>
      </c>
      <c r="D9">
        <v>0.88100000000000001</v>
      </c>
    </row>
    <row r="10" spans="1:4">
      <c r="A10" t="s">
        <v>8</v>
      </c>
      <c r="B10">
        <v>0.05</v>
      </c>
      <c r="D10">
        <v>2.5600000000000001E-2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77"/>
  <sheetViews>
    <sheetView zoomScale="156" workbookViewId="0">
      <selection activeCell="C79" sqref="C79"/>
    </sheetView>
  </sheetViews>
  <sheetFormatPr baseColWidth="10" defaultColWidth="8.83203125" defaultRowHeight="15"/>
  <cols>
    <col min="1" max="1" width="57.5" customWidth="1"/>
  </cols>
  <sheetData>
    <row r="1" spans="1:14">
      <c r="B1">
        <v>1</v>
      </c>
      <c r="C1">
        <f>B1+1</f>
        <v>2</v>
      </c>
      <c r="D1">
        <f t="shared" ref="D1:M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>H1+1</f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>M1+1</f>
        <v>13</v>
      </c>
    </row>
    <row r="2" spans="1:14" ht="17">
      <c r="A2" s="2" t="s">
        <v>39</v>
      </c>
      <c r="B2">
        <f>B3+B4+B5-B76-B77</f>
        <v>3242.8518559093654</v>
      </c>
      <c r="C2">
        <f t="shared" ref="C2:N2" si="1">C3+C4+C5-C76-C77</f>
        <v>3240.6571921960435</v>
      </c>
      <c r="D2">
        <f t="shared" si="1"/>
        <v>3279.0638071791745</v>
      </c>
      <c r="E2">
        <f t="shared" si="1"/>
        <v>3317.470422162306</v>
      </c>
      <c r="F2">
        <f t="shared" si="1"/>
        <v>3355.877037145437</v>
      </c>
      <c r="G2">
        <f t="shared" si="1"/>
        <v>3394.2836521285681</v>
      </c>
      <c r="H2">
        <f t="shared" si="1"/>
        <v>3432.6902671116986</v>
      </c>
      <c r="I2">
        <f t="shared" si="1"/>
        <v>3471.0968820948292</v>
      </c>
      <c r="J2">
        <f t="shared" si="1"/>
        <v>3509.5034970779611</v>
      </c>
      <c r="K2">
        <f t="shared" si="1"/>
        <v>3547.9101120610921</v>
      </c>
      <c r="L2">
        <f t="shared" si="1"/>
        <v>3586.3167270442227</v>
      </c>
      <c r="M2">
        <f t="shared" si="1"/>
        <v>3624.7233420273546</v>
      </c>
      <c r="N2">
        <f t="shared" si="1"/>
        <v>3663.1299570104848</v>
      </c>
    </row>
    <row r="3" spans="1:14" ht="17">
      <c r="A3" s="2" t="s">
        <v>40</v>
      </c>
      <c r="B3">
        <f>B14*$B25*$D25+$B38</f>
        <v>2236.0209779849697</v>
      </c>
      <c r="C3">
        <f t="shared" ref="C3:M3" si="2">C14*$B25*$D25+$B38</f>
        <v>2234.5353677392868</v>
      </c>
      <c r="D3">
        <f t="shared" si="2"/>
        <v>2260.5335470387413</v>
      </c>
      <c r="E3">
        <f t="shared" si="2"/>
        <v>2286.5317263381962</v>
      </c>
      <c r="F3">
        <f t="shared" si="2"/>
        <v>2312.5299056376507</v>
      </c>
      <c r="G3">
        <f t="shared" si="2"/>
        <v>2338.5280849371052</v>
      </c>
      <c r="H3">
        <f t="shared" si="2"/>
        <v>2364.5262642365597</v>
      </c>
      <c r="I3">
        <f t="shared" si="2"/>
        <v>2390.5244435360137</v>
      </c>
      <c r="J3">
        <f t="shared" si="2"/>
        <v>2416.5226228354691</v>
      </c>
      <c r="K3">
        <f t="shared" si="2"/>
        <v>2442.5208021349235</v>
      </c>
      <c r="L3">
        <f t="shared" si="2"/>
        <v>2468.5189814343776</v>
      </c>
      <c r="M3">
        <f t="shared" si="2"/>
        <v>2494.517160733833</v>
      </c>
      <c r="N3">
        <f>N14*$B25*$D25+$B38</f>
        <v>2520.515340033287</v>
      </c>
    </row>
    <row r="4" spans="1:14" ht="17">
      <c r="A4" s="2" t="s">
        <v>41</v>
      </c>
      <c r="B4">
        <f>B15*$B26*$D26</f>
        <v>519.96324270297043</v>
      </c>
      <c r="C4">
        <f t="shared" ref="C4:N4" si="3">C15*$B26*$D26</f>
        <v>519.59706229634332</v>
      </c>
      <c r="D4">
        <f t="shared" si="3"/>
        <v>526.00521941231943</v>
      </c>
      <c r="E4">
        <f t="shared" si="3"/>
        <v>532.41337652829554</v>
      </c>
      <c r="F4">
        <f t="shared" si="3"/>
        <v>538.82153364427165</v>
      </c>
      <c r="G4">
        <f t="shared" si="3"/>
        <v>545.22969076024765</v>
      </c>
      <c r="H4">
        <f t="shared" si="3"/>
        <v>551.63784787622376</v>
      </c>
      <c r="I4">
        <f t="shared" si="3"/>
        <v>558.04600499219976</v>
      </c>
      <c r="J4">
        <f t="shared" si="3"/>
        <v>564.45416210817598</v>
      </c>
      <c r="K4">
        <f t="shared" si="3"/>
        <v>570.86231922415197</v>
      </c>
      <c r="L4">
        <f t="shared" si="3"/>
        <v>577.27047634012808</v>
      </c>
      <c r="M4">
        <f t="shared" si="3"/>
        <v>583.67863345610419</v>
      </c>
      <c r="N4">
        <f t="shared" si="3"/>
        <v>590.0867905720803</v>
      </c>
    </row>
    <row r="5" spans="1:14" ht="17">
      <c r="A5" s="2" t="s">
        <v>42</v>
      </c>
      <c r="B5">
        <f>B16*$B27*$D27</f>
        <v>486.86763522142496</v>
      </c>
      <c r="C5">
        <f t="shared" ref="C5:N5" si="4">C16*$B27*$D27</f>
        <v>486.5247621604135</v>
      </c>
      <c r="D5">
        <f t="shared" si="4"/>
        <v>492.52504072811388</v>
      </c>
      <c r="E5">
        <f t="shared" si="4"/>
        <v>498.52531929581431</v>
      </c>
      <c r="F5">
        <f t="shared" si="4"/>
        <v>504.52559786351469</v>
      </c>
      <c r="G5">
        <f t="shared" si="4"/>
        <v>510.52587643121507</v>
      </c>
      <c r="H5">
        <f t="shared" si="4"/>
        <v>516.52615499891544</v>
      </c>
      <c r="I5">
        <f t="shared" si="4"/>
        <v>522.52643356661576</v>
      </c>
      <c r="J5">
        <f t="shared" si="4"/>
        <v>528.5267121343162</v>
      </c>
      <c r="K5">
        <f t="shared" si="4"/>
        <v>534.52699070201663</v>
      </c>
      <c r="L5">
        <f t="shared" si="4"/>
        <v>540.52726926971695</v>
      </c>
      <c r="M5">
        <f t="shared" si="4"/>
        <v>546.52754783741739</v>
      </c>
      <c r="N5">
        <f t="shared" si="4"/>
        <v>552.52782640511782</v>
      </c>
    </row>
    <row r="6" spans="1:14" ht="17">
      <c r="A6" s="2" t="s">
        <v>43</v>
      </c>
      <c r="B6">
        <f>B7-MIN(B8,0.75*B7)</f>
        <v>1952.2091825567918</v>
      </c>
      <c r="C6">
        <f t="shared" ref="C6:N6" si="5">C7-MIN(C8,0.75*C7)</f>
        <v>1980.9511013279321</v>
      </c>
      <c r="D6">
        <f t="shared" si="5"/>
        <v>1976.973488156134</v>
      </c>
      <c r="E6">
        <f t="shared" si="5"/>
        <v>1972.7498927682791</v>
      </c>
      <c r="F6">
        <f t="shared" si="5"/>
        <v>1968.5262686669084</v>
      </c>
      <c r="G6">
        <f t="shared" si="5"/>
        <v>1964.3026158520242</v>
      </c>
      <c r="H6">
        <f t="shared" si="5"/>
        <v>1960.0789343236256</v>
      </c>
      <c r="I6">
        <f t="shared" si="5"/>
        <v>1955.8552240817116</v>
      </c>
      <c r="J6">
        <f t="shared" si="5"/>
        <v>1951.6314851262846</v>
      </c>
      <c r="K6">
        <f t="shared" si="5"/>
        <v>1947.4077174573417</v>
      </c>
      <c r="L6">
        <f t="shared" si="5"/>
        <v>1943.1839210748853</v>
      </c>
      <c r="M6">
        <f t="shared" si="5"/>
        <v>1938.9600959789136</v>
      </c>
      <c r="N6">
        <f t="shared" si="5"/>
        <v>1906.1037421694282</v>
      </c>
    </row>
    <row r="7" spans="1:14" ht="17">
      <c r="A7" s="2" t="s">
        <v>44</v>
      </c>
      <c r="B7">
        <f>B19*$B30*$D30+B20*$B31*$D31+B21*$B32*$D32+$B39+$B40+$B41</f>
        <v>5272.3589168106128</v>
      </c>
      <c r="C7">
        <f t="shared" ref="C7:M7" si="6">C19*$B30*$D30+C20*$B31*$D31+C21*$B32*$D32+$B39+$B40+$B41</f>
        <v>5305.3204189150865</v>
      </c>
      <c r="D7">
        <f t="shared" si="6"/>
        <v>5305.4594724099552</v>
      </c>
      <c r="E7">
        <f t="shared" si="6"/>
        <v>5305.3525436887667</v>
      </c>
      <c r="F7">
        <f t="shared" si="6"/>
        <v>5305.2455862540628</v>
      </c>
      <c r="G7">
        <f t="shared" si="6"/>
        <v>5305.1386001058454</v>
      </c>
      <c r="H7">
        <f t="shared" si="6"/>
        <v>5305.0315852441136</v>
      </c>
      <c r="I7">
        <f t="shared" si="6"/>
        <v>5304.9245416688664</v>
      </c>
      <c r="J7">
        <f t="shared" si="6"/>
        <v>5304.8174693801056</v>
      </c>
      <c r="K7">
        <f t="shared" si="6"/>
        <v>5304.7103683778296</v>
      </c>
      <c r="L7">
        <f t="shared" si="6"/>
        <v>5304.60323866204</v>
      </c>
      <c r="M7">
        <f t="shared" si="6"/>
        <v>5304.496080232735</v>
      </c>
      <c r="N7">
        <f>N19*$B30*$D30+N20*$B31*$D31+N21*$B32*$D32+$B39+$B40+$B41</f>
        <v>5275.7563930899159</v>
      </c>
    </row>
    <row r="8" spans="1:14" ht="17">
      <c r="A8" s="2" t="s">
        <v>45</v>
      </c>
      <c r="B8">
        <f>B13*$B24*$D24+$B42+$B43</f>
        <v>3320.149734253821</v>
      </c>
      <c r="C8">
        <f t="shared" ref="C8:N8" si="7">C13*$B24*$D24+$B42+$B43</f>
        <v>3324.3693175871545</v>
      </c>
      <c r="D8">
        <f t="shared" si="7"/>
        <v>3328.4859842538212</v>
      </c>
      <c r="E8">
        <f t="shared" si="7"/>
        <v>3332.6026509204876</v>
      </c>
      <c r="F8">
        <f t="shared" si="7"/>
        <v>3336.7193175871544</v>
      </c>
      <c r="G8">
        <f t="shared" si="7"/>
        <v>3340.8359842538212</v>
      </c>
      <c r="H8">
        <f t="shared" si="7"/>
        <v>3344.9526509204879</v>
      </c>
      <c r="I8">
        <f t="shared" si="7"/>
        <v>3349.0693175871547</v>
      </c>
      <c r="J8">
        <f t="shared" si="7"/>
        <v>3353.1859842538211</v>
      </c>
      <c r="K8">
        <f t="shared" si="7"/>
        <v>3357.3026509204878</v>
      </c>
      <c r="L8">
        <f t="shared" si="7"/>
        <v>3361.4193175871546</v>
      </c>
      <c r="M8">
        <f t="shared" si="7"/>
        <v>3365.5359842538214</v>
      </c>
      <c r="N8">
        <f t="shared" si="7"/>
        <v>3369.6526509204878</v>
      </c>
    </row>
    <row r="9" spans="1:14" ht="17">
      <c r="A9" s="2" t="s">
        <v>46</v>
      </c>
      <c r="B9">
        <f>B2/B6</f>
        <v>1.6611190465061894</v>
      </c>
      <c r="C9">
        <f t="shared" ref="C9:N9" si="8">C2/C6</f>
        <v>1.6359097354920404</v>
      </c>
      <c r="D9">
        <f t="shared" si="8"/>
        <v>1.6586281135400873</v>
      </c>
      <c r="E9">
        <f t="shared" si="8"/>
        <v>1.6816477518632813</v>
      </c>
      <c r="F9">
        <f t="shared" si="8"/>
        <v>1.7047661951791206</v>
      </c>
      <c r="G9">
        <f t="shared" si="8"/>
        <v>1.727984081849977</v>
      </c>
      <c r="H9">
        <f t="shared" si="8"/>
        <v>1.7513020557492163</v>
      </c>
      <c r="I9">
        <f t="shared" si="8"/>
        <v>1.7747207663207969</v>
      </c>
      <c r="J9">
        <f t="shared" si="8"/>
        <v>1.7982408686396403</v>
      </c>
      <c r="K9">
        <f t="shared" si="8"/>
        <v>1.8218630234727975</v>
      </c>
      <c r="L9">
        <f t="shared" si="8"/>
        <v>1.8455878973414042</v>
      </c>
      <c r="M9">
        <f t="shared" si="8"/>
        <v>1.8694161625834582</v>
      </c>
      <c r="N9">
        <f t="shared" si="8"/>
        <v>1.9217893947583884</v>
      </c>
    </row>
    <row r="12" spans="1:14">
      <c r="A12" t="s">
        <v>0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</row>
    <row r="13" spans="1:14">
      <c r="A13" t="s">
        <v>4</v>
      </c>
      <c r="B13">
        <v>5693.6902141508999</v>
      </c>
      <c r="C13">
        <v>5762.0235474842329</v>
      </c>
      <c r="D13">
        <v>5828.6902141508999</v>
      </c>
      <c r="E13">
        <v>5895.3568808175669</v>
      </c>
      <c r="F13">
        <v>5962.0235474842339</v>
      </c>
      <c r="G13">
        <v>6028.6902141509008</v>
      </c>
      <c r="H13">
        <v>6095.3568808175678</v>
      </c>
      <c r="I13">
        <v>6162.0235474842348</v>
      </c>
      <c r="J13">
        <v>6228.6902141509017</v>
      </c>
      <c r="K13">
        <v>6295.3568808175687</v>
      </c>
      <c r="L13">
        <v>6362.0235474842357</v>
      </c>
      <c r="M13">
        <v>6428.6902141509026</v>
      </c>
      <c r="N13">
        <v>6495.3568808175696</v>
      </c>
    </row>
    <row r="14" spans="1:14">
      <c r="A14" t="s">
        <v>1</v>
      </c>
      <c r="B14">
        <v>5801.7438728932984</v>
      </c>
      <c r="C14">
        <v>5797.6580361339938</v>
      </c>
      <c r="D14">
        <v>5869.1601794218222</v>
      </c>
      <c r="E14">
        <v>5940.6623227096525</v>
      </c>
      <c r="F14">
        <v>6012.1644659974809</v>
      </c>
      <c r="G14">
        <v>6083.6666092853093</v>
      </c>
      <c r="H14">
        <v>6155.1687525731377</v>
      </c>
      <c r="I14">
        <v>6226.6708958609661</v>
      </c>
      <c r="J14">
        <v>6298.1730391487963</v>
      </c>
      <c r="K14">
        <v>6369.6751824366247</v>
      </c>
      <c r="L14">
        <v>6441.1773257244531</v>
      </c>
      <c r="M14">
        <v>6512.6794690122833</v>
      </c>
      <c r="N14">
        <v>6584.1816123001117</v>
      </c>
    </row>
    <row r="15" spans="1:14">
      <c r="A15" t="s">
        <v>2</v>
      </c>
      <c r="B15">
        <v>2628.7987193961958</v>
      </c>
      <c r="C15">
        <v>2626.9474066399221</v>
      </c>
      <c r="D15">
        <v>2659.3453798747159</v>
      </c>
      <c r="E15">
        <v>2691.7433531095103</v>
      </c>
      <c r="F15">
        <v>2724.1413263443042</v>
      </c>
      <c r="G15">
        <v>2756.539299579098</v>
      </c>
      <c r="H15">
        <v>2788.9372728138919</v>
      </c>
      <c r="I15">
        <v>2821.3352460486858</v>
      </c>
      <c r="J15">
        <v>2853.7332192834801</v>
      </c>
      <c r="K15">
        <v>2886.131192518274</v>
      </c>
      <c r="L15">
        <v>2918.5291657530679</v>
      </c>
      <c r="M15">
        <v>2950.9271389878622</v>
      </c>
      <c r="N15">
        <v>2983.3251122226561</v>
      </c>
    </row>
    <row r="16" spans="1:14">
      <c r="A16" t="s">
        <v>3</v>
      </c>
      <c r="B16">
        <v>1035.8885855775</v>
      </c>
      <c r="C16">
        <v>1035.1590684264117</v>
      </c>
      <c r="D16">
        <v>1047.9256185704551</v>
      </c>
      <c r="E16">
        <v>1060.6921687144986</v>
      </c>
      <c r="F16">
        <v>1073.4587188585419</v>
      </c>
      <c r="G16">
        <v>1086.2252690025853</v>
      </c>
      <c r="H16">
        <v>1098.9918191466286</v>
      </c>
      <c r="I16">
        <v>1111.7583692906719</v>
      </c>
      <c r="J16">
        <v>1124.5249194347155</v>
      </c>
      <c r="K16">
        <v>1137.2914695787588</v>
      </c>
      <c r="L16">
        <v>1150.0580197228021</v>
      </c>
      <c r="M16">
        <v>1162.8245698668456</v>
      </c>
      <c r="N16">
        <v>1175.591120010889</v>
      </c>
    </row>
    <row r="18" spans="1:14">
      <c r="A18" t="s">
        <v>5</v>
      </c>
    </row>
    <row r="19" spans="1:14">
      <c r="A19" t="s">
        <v>6</v>
      </c>
      <c r="B19">
        <v>3215.3928742781004</v>
      </c>
      <c r="C19">
        <v>3305.3928742781004</v>
      </c>
      <c r="D19">
        <v>3305.3928742781004</v>
      </c>
      <c r="E19">
        <v>3355.3928742781004</v>
      </c>
      <c r="F19">
        <v>3105.3928742781004</v>
      </c>
      <c r="G19">
        <v>3155.3928742781004</v>
      </c>
      <c r="H19">
        <v>3155.3928742781004</v>
      </c>
      <c r="I19">
        <v>2905.3928742781004</v>
      </c>
      <c r="J19">
        <v>2955.3928742781004</v>
      </c>
      <c r="K19">
        <v>2955.3928742781004</v>
      </c>
      <c r="L19">
        <v>2955.3928742781004</v>
      </c>
      <c r="M19">
        <v>2955.3928742781004</v>
      </c>
      <c r="N19">
        <v>2955.3928742781004</v>
      </c>
    </row>
    <row r="20" spans="1:14">
      <c r="A20" t="s">
        <v>7</v>
      </c>
      <c r="B20">
        <v>3277.9935978229005</v>
      </c>
      <c r="C20">
        <v>3427.9935978229005</v>
      </c>
      <c r="D20">
        <v>3427.9935978229005</v>
      </c>
      <c r="E20">
        <v>3427.9935978229005</v>
      </c>
      <c r="F20">
        <v>3427.9935978229005</v>
      </c>
      <c r="G20">
        <v>3427.9935978229005</v>
      </c>
      <c r="H20">
        <v>3427.9935978229005</v>
      </c>
      <c r="I20">
        <v>3427.9935978229005</v>
      </c>
      <c r="J20">
        <v>3427.9935978229005</v>
      </c>
      <c r="K20">
        <v>3427.9935978229005</v>
      </c>
      <c r="L20">
        <v>3427.9935978229005</v>
      </c>
      <c r="M20">
        <v>3427.9935978229005</v>
      </c>
      <c r="N20">
        <v>3297.9935978229005</v>
      </c>
    </row>
    <row r="21" spans="1:14">
      <c r="A21" t="s">
        <v>8</v>
      </c>
      <c r="B21">
        <v>6590.6457394023091</v>
      </c>
      <c r="C21">
        <v>6531.2723835221132</v>
      </c>
      <c r="D21">
        <v>6639.9079263881686</v>
      </c>
      <c r="E21">
        <v>6556.3698629595056</v>
      </c>
      <c r="F21">
        <v>6472.8093670976468</v>
      </c>
      <c r="G21">
        <v>6389.2264388025924</v>
      </c>
      <c r="H21">
        <v>6305.6210780743422</v>
      </c>
      <c r="I21">
        <v>6221.9932849128945</v>
      </c>
      <c r="J21">
        <v>6138.3430593182493</v>
      </c>
      <c r="K21">
        <v>6054.670401290412</v>
      </c>
      <c r="L21">
        <v>5970.9753108293753</v>
      </c>
      <c r="M21">
        <v>5887.2577879351447</v>
      </c>
      <c r="N21">
        <v>5803.5178326077148</v>
      </c>
    </row>
    <row r="23" spans="1:14">
      <c r="A23" t="s">
        <v>0</v>
      </c>
      <c r="B23" t="s">
        <v>9</v>
      </c>
      <c r="D23" t="s">
        <v>10</v>
      </c>
      <c r="F23" t="s">
        <v>57</v>
      </c>
    </row>
    <row r="24" spans="1:14">
      <c r="A24" t="s">
        <v>4</v>
      </c>
      <c r="B24">
        <v>0.5</v>
      </c>
      <c r="D24">
        <v>0.1235</v>
      </c>
      <c r="F24">
        <v>0</v>
      </c>
    </row>
    <row r="25" spans="1:14">
      <c r="A25" t="s">
        <v>1</v>
      </c>
      <c r="B25">
        <v>1</v>
      </c>
      <c r="C25" t="s">
        <v>11</v>
      </c>
      <c r="D25">
        <v>0.36359999999999998</v>
      </c>
      <c r="F25">
        <v>0</v>
      </c>
    </row>
    <row r="26" spans="1:14">
      <c r="A26" t="s">
        <v>2</v>
      </c>
      <c r="B26">
        <v>0.85</v>
      </c>
      <c r="C26" t="s">
        <v>12</v>
      </c>
      <c r="D26">
        <v>0.23269999999999999</v>
      </c>
      <c r="F26">
        <v>0</v>
      </c>
    </row>
    <row r="27" spans="1:14">
      <c r="A27" t="s">
        <v>3</v>
      </c>
      <c r="B27">
        <v>0.5</v>
      </c>
      <c r="C27" t="s">
        <v>13</v>
      </c>
      <c r="D27">
        <v>0.94</v>
      </c>
      <c r="F27">
        <v>0</v>
      </c>
    </row>
    <row r="29" spans="1:14">
      <c r="A29" t="s">
        <v>5</v>
      </c>
    </row>
    <row r="30" spans="1:14">
      <c r="A30" t="s">
        <v>6</v>
      </c>
      <c r="B30">
        <v>0</v>
      </c>
      <c r="D30">
        <v>0.12859999999999999</v>
      </c>
      <c r="F30">
        <v>0.73440000000000005</v>
      </c>
      <c r="G30">
        <v>0.68120000000000003</v>
      </c>
      <c r="H30">
        <v>0.43530000000000002</v>
      </c>
      <c r="I30">
        <v>0</v>
      </c>
    </row>
    <row r="31" spans="1:14">
      <c r="A31" t="s">
        <v>7</v>
      </c>
      <c r="B31">
        <v>0.25</v>
      </c>
      <c r="D31">
        <v>0.88100000000000001</v>
      </c>
      <c r="F31">
        <v>0</v>
      </c>
    </row>
    <row r="32" spans="1:14">
      <c r="A32" t="s">
        <v>8</v>
      </c>
      <c r="B32">
        <v>0.05</v>
      </c>
      <c r="D32">
        <v>2.5600000000000001E-2</v>
      </c>
      <c r="F32">
        <v>0</v>
      </c>
    </row>
    <row r="36" spans="1:14">
      <c r="A36" t="s">
        <v>14</v>
      </c>
    </row>
    <row r="37" spans="1:14">
      <c r="A37" t="s">
        <v>15</v>
      </c>
    </row>
    <row r="38" spans="1:14">
      <c r="A38" t="s">
        <v>16</v>
      </c>
      <c r="B38">
        <v>126.50690580096665</v>
      </c>
    </row>
    <row r="39" spans="1:14">
      <c r="A39" t="s">
        <v>17</v>
      </c>
      <c r="B39">
        <v>3572.5972822230974</v>
      </c>
    </row>
    <row r="40" spans="1:14">
      <c r="A40" t="s">
        <v>18</v>
      </c>
      <c r="B40">
        <v>754.54588595821076</v>
      </c>
    </row>
    <row r="41" spans="1:14">
      <c r="A41" t="s">
        <v>19</v>
      </c>
      <c r="B41">
        <v>214.80163216237668</v>
      </c>
    </row>
    <row r="42" spans="1:14">
      <c r="A42" t="s">
        <v>20</v>
      </c>
      <c r="B42">
        <v>2908.8322393163198</v>
      </c>
    </row>
    <row r="43" spans="1:14">
      <c r="A43" t="s">
        <v>21</v>
      </c>
      <c r="B43">
        <v>59.732124213683335</v>
      </c>
    </row>
    <row r="45" spans="1:14">
      <c r="B45">
        <v>1</v>
      </c>
      <c r="C45">
        <v>2</v>
      </c>
      <c r="D45">
        <v>3</v>
      </c>
      <c r="E45">
        <v>4</v>
      </c>
      <c r="F45">
        <v>5</v>
      </c>
      <c r="G45">
        <v>6</v>
      </c>
      <c r="H45">
        <v>7</v>
      </c>
      <c r="I45">
        <v>8</v>
      </c>
      <c r="J45">
        <v>9</v>
      </c>
      <c r="K45">
        <v>10</v>
      </c>
      <c r="L45">
        <v>11</v>
      </c>
      <c r="M45">
        <v>12</v>
      </c>
      <c r="N45">
        <v>13</v>
      </c>
    </row>
    <row r="46" spans="1:14">
      <c r="A46" t="s">
        <v>22</v>
      </c>
      <c r="B46">
        <f>B19*$D30</f>
        <v>413.49952363216369</v>
      </c>
      <c r="C46">
        <f>C19*$D30</f>
        <v>425.0735236321637</v>
      </c>
      <c r="D46">
        <f t="shared" ref="D46:N46" si="9">D19*$D30</f>
        <v>425.0735236321637</v>
      </c>
      <c r="E46">
        <f t="shared" si="9"/>
        <v>431.50352363216371</v>
      </c>
      <c r="F46">
        <f t="shared" si="9"/>
        <v>399.35352363216367</v>
      </c>
      <c r="G46">
        <f t="shared" si="9"/>
        <v>405.78352363216368</v>
      </c>
      <c r="H46">
        <f t="shared" si="9"/>
        <v>405.78352363216368</v>
      </c>
      <c r="I46">
        <f t="shared" si="9"/>
        <v>373.6335236321637</v>
      </c>
      <c r="J46">
        <f t="shared" si="9"/>
        <v>380.06352363216371</v>
      </c>
      <c r="K46">
        <f t="shared" si="9"/>
        <v>380.06352363216371</v>
      </c>
      <c r="L46">
        <f t="shared" si="9"/>
        <v>380.06352363216371</v>
      </c>
      <c r="M46">
        <f t="shared" si="9"/>
        <v>380.06352363216371</v>
      </c>
      <c r="N46">
        <f t="shared" si="9"/>
        <v>380.06352363216371</v>
      </c>
    </row>
    <row r="47" spans="1:14">
      <c r="A47" t="s">
        <v>23</v>
      </c>
      <c r="B47">
        <f>B46*$F30</f>
        <v>303.67405015546103</v>
      </c>
      <c r="C47">
        <f t="shared" ref="C47:I47" si="10">C46*$F30</f>
        <v>312.17399575546102</v>
      </c>
      <c r="D47">
        <f t="shared" si="10"/>
        <v>312.17399575546102</v>
      </c>
      <c r="E47">
        <f>E46*$F30</f>
        <v>316.89618775546103</v>
      </c>
      <c r="F47">
        <f t="shared" si="10"/>
        <v>293.28522775546099</v>
      </c>
      <c r="G47">
        <f t="shared" si="10"/>
        <v>298.007419755461</v>
      </c>
      <c r="H47">
        <f t="shared" si="10"/>
        <v>298.007419755461</v>
      </c>
      <c r="I47">
        <f t="shared" si="10"/>
        <v>274.39645975546102</v>
      </c>
      <c r="J47">
        <f>J46*$F30</f>
        <v>279.11865175546103</v>
      </c>
      <c r="K47">
        <f t="shared" ref="K47" si="11">K46*$F30</f>
        <v>279.11865175546103</v>
      </c>
      <c r="L47">
        <f t="shared" ref="L47" si="12">L46*$F30</f>
        <v>279.11865175546103</v>
      </c>
      <c r="M47">
        <f t="shared" ref="M47" si="13">M46*$F30</f>
        <v>279.11865175546103</v>
      </c>
      <c r="N47">
        <f t="shared" ref="N47" si="14">N46*$F30</f>
        <v>279.11865175546103</v>
      </c>
    </row>
    <row r="48" spans="1:14">
      <c r="A48" t="s">
        <v>24</v>
      </c>
      <c r="B48">
        <f>B47*$G30</f>
        <v>206.86276296590006</v>
      </c>
      <c r="C48">
        <f t="shared" ref="C48:N48" si="15">C47*$G30</f>
        <v>212.65292590862006</v>
      </c>
      <c r="D48">
        <f t="shared" si="15"/>
        <v>212.65292590862006</v>
      </c>
      <c r="E48">
        <f t="shared" si="15"/>
        <v>215.86968309902005</v>
      </c>
      <c r="F48">
        <f t="shared" si="15"/>
        <v>199.78589714702002</v>
      </c>
      <c r="G48">
        <f t="shared" si="15"/>
        <v>203.00265433742004</v>
      </c>
      <c r="H48">
        <f t="shared" si="15"/>
        <v>203.00265433742004</v>
      </c>
      <c r="I48">
        <f t="shared" si="15"/>
        <v>186.91886838542007</v>
      </c>
      <c r="J48">
        <f t="shared" si="15"/>
        <v>190.13562557582006</v>
      </c>
      <c r="K48">
        <f t="shared" si="15"/>
        <v>190.13562557582006</v>
      </c>
      <c r="L48">
        <f t="shared" si="15"/>
        <v>190.13562557582006</v>
      </c>
      <c r="M48">
        <f t="shared" si="15"/>
        <v>190.13562557582006</v>
      </c>
      <c r="N48">
        <f t="shared" si="15"/>
        <v>190.13562557582006</v>
      </c>
    </row>
    <row r="49" spans="1:14">
      <c r="A49" t="s">
        <v>25</v>
      </c>
      <c r="B49">
        <f>B47*$H30</f>
        <v>132.1893140326722</v>
      </c>
      <c r="C49">
        <f t="shared" ref="C49:D49" si="16">C47*$H30</f>
        <v>135.88934035235218</v>
      </c>
      <c r="D49">
        <f t="shared" si="16"/>
        <v>135.88934035235218</v>
      </c>
      <c r="E49">
        <f>E47*$H30</f>
        <v>137.94491052995218</v>
      </c>
      <c r="F49">
        <f t="shared" ref="F49:N49" si="17">F47*$H30</f>
        <v>127.66705964195218</v>
      </c>
      <c r="G49">
        <f t="shared" si="17"/>
        <v>129.72262981955217</v>
      </c>
      <c r="H49">
        <f t="shared" si="17"/>
        <v>129.72262981955217</v>
      </c>
      <c r="I49">
        <f t="shared" si="17"/>
        <v>119.44477893155219</v>
      </c>
      <c r="J49">
        <f t="shared" si="17"/>
        <v>121.5003491091522</v>
      </c>
      <c r="K49">
        <f t="shared" si="17"/>
        <v>121.5003491091522</v>
      </c>
      <c r="L49">
        <f t="shared" si="17"/>
        <v>121.5003491091522</v>
      </c>
      <c r="M49">
        <f t="shared" si="17"/>
        <v>121.5003491091522</v>
      </c>
      <c r="N49">
        <f t="shared" si="17"/>
        <v>121.5003491091522</v>
      </c>
    </row>
    <row r="50" spans="1:14">
      <c r="A50" t="s">
        <v>26</v>
      </c>
      <c r="B50">
        <f>B47*$I30</f>
        <v>0</v>
      </c>
      <c r="C50">
        <f t="shared" ref="C50:N50" si="18">C47*$I30</f>
        <v>0</v>
      </c>
      <c r="D50">
        <f t="shared" si="18"/>
        <v>0</v>
      </c>
      <c r="E50">
        <f t="shared" si="18"/>
        <v>0</v>
      </c>
      <c r="F50">
        <f t="shared" si="18"/>
        <v>0</v>
      </c>
      <c r="G50">
        <f t="shared" si="18"/>
        <v>0</v>
      </c>
      <c r="H50">
        <f t="shared" si="18"/>
        <v>0</v>
      </c>
      <c r="I50">
        <f t="shared" si="18"/>
        <v>0</v>
      </c>
      <c r="J50">
        <f t="shared" si="18"/>
        <v>0</v>
      </c>
      <c r="K50">
        <f t="shared" si="18"/>
        <v>0</v>
      </c>
      <c r="L50">
        <f t="shared" si="18"/>
        <v>0</v>
      </c>
      <c r="M50">
        <f t="shared" si="18"/>
        <v>0</v>
      </c>
      <c r="N50">
        <f t="shared" si="18"/>
        <v>0</v>
      </c>
    </row>
    <row r="51" spans="1:14">
      <c r="A51" t="s">
        <v>27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>
      <c r="A52" t="s">
        <v>28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>
      <c r="A53" t="s">
        <v>29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>
      <c r="A54" t="s">
        <v>28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>
      <c r="A56" t="s">
        <v>28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>
      <c r="A57" t="s">
        <v>31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>
      <c r="A58" t="s">
        <v>28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>
      <c r="A59" t="s">
        <v>32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>
      <c r="A60" t="s">
        <v>28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>
      <c r="A61" t="s">
        <v>33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>
      <c r="A62" t="s">
        <v>28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>
      <c r="A63" t="s">
        <v>34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>
      <c r="A64" t="s">
        <v>28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8" spans="1:14" ht="17">
      <c r="A68" s="3" t="s">
        <v>47</v>
      </c>
    </row>
    <row r="69" spans="1:14" ht="17">
      <c r="A69" s="2" t="s">
        <v>48</v>
      </c>
      <c r="B69">
        <f>B48-B47</f>
        <v>-96.811287189560971</v>
      </c>
      <c r="C69">
        <f t="shared" ref="C69:N69" si="19">C48-C47</f>
        <v>-99.521069846840959</v>
      </c>
      <c r="D69">
        <f t="shared" si="19"/>
        <v>-99.521069846840959</v>
      </c>
      <c r="E69">
        <f t="shared" si="19"/>
        <v>-101.02650465644098</v>
      </c>
      <c r="F69">
        <f t="shared" si="19"/>
        <v>-93.499330608440971</v>
      </c>
      <c r="G69">
        <f t="shared" si="19"/>
        <v>-95.004765418040961</v>
      </c>
      <c r="H69">
        <f t="shared" si="19"/>
        <v>-95.004765418040961</v>
      </c>
      <c r="I69">
        <f t="shared" si="19"/>
        <v>-87.477591370040955</v>
      </c>
      <c r="J69">
        <f t="shared" si="19"/>
        <v>-88.983026179640973</v>
      </c>
      <c r="K69">
        <f t="shared" si="19"/>
        <v>-88.983026179640973</v>
      </c>
      <c r="L69">
        <f t="shared" si="19"/>
        <v>-88.983026179640973</v>
      </c>
      <c r="M69">
        <f t="shared" si="19"/>
        <v>-88.983026179640973</v>
      </c>
      <c r="N69">
        <f t="shared" si="19"/>
        <v>-88.983026179640973</v>
      </c>
    </row>
    <row r="70" spans="1:14" ht="17">
      <c r="A70" s="2" t="s">
        <v>49</v>
      </c>
      <c r="B70">
        <f>B3+B69</f>
        <v>2139.2096907954087</v>
      </c>
      <c r="C70">
        <f t="shared" ref="C70:N70" si="20">C3+C69</f>
        <v>2135.0142978924459</v>
      </c>
      <c r="D70">
        <f t="shared" si="20"/>
        <v>2161.0124771919004</v>
      </c>
      <c r="E70">
        <f t="shared" si="20"/>
        <v>2185.5052216817553</v>
      </c>
      <c r="F70">
        <f t="shared" si="20"/>
        <v>2219.0305750292096</v>
      </c>
      <c r="G70">
        <f t="shared" si="20"/>
        <v>2243.523319519064</v>
      </c>
      <c r="H70">
        <f t="shared" si="20"/>
        <v>2269.5214988185189</v>
      </c>
      <c r="I70">
        <f t="shared" si="20"/>
        <v>2303.0468521659727</v>
      </c>
      <c r="J70">
        <f t="shared" si="20"/>
        <v>2327.5395966558281</v>
      </c>
      <c r="K70">
        <f t="shared" si="20"/>
        <v>2353.5377759552825</v>
      </c>
      <c r="L70">
        <f t="shared" si="20"/>
        <v>2379.5359552547366</v>
      </c>
      <c r="M70">
        <f t="shared" si="20"/>
        <v>2405.534134554192</v>
      </c>
      <c r="N70">
        <f t="shared" si="20"/>
        <v>2431.532313853646</v>
      </c>
    </row>
    <row r="71" spans="1:14" ht="17">
      <c r="A71" s="2" t="s">
        <v>50</v>
      </c>
      <c r="B71">
        <f>B49</f>
        <v>132.1893140326722</v>
      </c>
      <c r="C71">
        <f t="shared" ref="C71:N71" si="21">C49</f>
        <v>135.88934035235218</v>
      </c>
      <c r="D71">
        <f t="shared" si="21"/>
        <v>135.88934035235218</v>
      </c>
      <c r="E71">
        <f t="shared" si="21"/>
        <v>137.94491052995218</v>
      </c>
      <c r="F71">
        <f t="shared" si="21"/>
        <v>127.66705964195218</v>
      </c>
      <c r="G71">
        <f t="shared" si="21"/>
        <v>129.72262981955217</v>
      </c>
      <c r="H71">
        <f t="shared" si="21"/>
        <v>129.72262981955217</v>
      </c>
      <c r="I71">
        <f t="shared" si="21"/>
        <v>119.44477893155219</v>
      </c>
      <c r="J71">
        <f t="shared" si="21"/>
        <v>121.5003491091522</v>
      </c>
      <c r="K71">
        <f t="shared" si="21"/>
        <v>121.5003491091522</v>
      </c>
      <c r="L71">
        <f t="shared" si="21"/>
        <v>121.5003491091522</v>
      </c>
      <c r="M71">
        <f t="shared" si="21"/>
        <v>121.5003491091522</v>
      </c>
      <c r="N71">
        <f t="shared" si="21"/>
        <v>121.5003491091522</v>
      </c>
    </row>
    <row r="72" spans="1:14" ht="17">
      <c r="A72" s="2" t="s">
        <v>51</v>
      </c>
      <c r="B72">
        <f>B71+B4</f>
        <v>652.15255673564263</v>
      </c>
      <c r="C72">
        <f t="shared" ref="C72:N72" si="22">C71+C4</f>
        <v>655.4864026486955</v>
      </c>
      <c r="D72">
        <f t="shared" si="22"/>
        <v>661.89455976467161</v>
      </c>
      <c r="E72">
        <f t="shared" si="22"/>
        <v>670.3582870582477</v>
      </c>
      <c r="F72">
        <f t="shared" si="22"/>
        <v>666.48859328622382</v>
      </c>
      <c r="G72">
        <f t="shared" si="22"/>
        <v>674.95232057979979</v>
      </c>
      <c r="H72">
        <f t="shared" si="22"/>
        <v>681.3604776957759</v>
      </c>
      <c r="I72">
        <f t="shared" si="22"/>
        <v>677.49078392375191</v>
      </c>
      <c r="J72">
        <f t="shared" si="22"/>
        <v>685.95451121732822</v>
      </c>
      <c r="K72">
        <f t="shared" si="22"/>
        <v>692.36266833330421</v>
      </c>
      <c r="L72">
        <f t="shared" si="22"/>
        <v>698.77082544928032</v>
      </c>
      <c r="M72">
        <f t="shared" si="22"/>
        <v>705.17898256525643</v>
      </c>
      <c r="N72">
        <f t="shared" si="22"/>
        <v>711.58713968123254</v>
      </c>
    </row>
    <row r="73" spans="1:14" ht="17">
      <c r="A73" s="2" t="s">
        <v>52</v>
      </c>
      <c r="B73">
        <f>B50</f>
        <v>0</v>
      </c>
      <c r="C73">
        <f t="shared" ref="C73:N73" si="23">C50</f>
        <v>0</v>
      </c>
      <c r="D73">
        <f t="shared" si="23"/>
        <v>0</v>
      </c>
      <c r="E73">
        <f t="shared" si="23"/>
        <v>0</v>
      </c>
      <c r="F73">
        <f t="shared" si="23"/>
        <v>0</v>
      </c>
      <c r="G73">
        <f t="shared" si="23"/>
        <v>0</v>
      </c>
      <c r="H73">
        <f t="shared" si="23"/>
        <v>0</v>
      </c>
      <c r="I73">
        <f t="shared" si="23"/>
        <v>0</v>
      </c>
      <c r="J73">
        <f t="shared" si="23"/>
        <v>0</v>
      </c>
      <c r="K73">
        <f t="shared" si="23"/>
        <v>0</v>
      </c>
      <c r="L73">
        <f t="shared" si="23"/>
        <v>0</v>
      </c>
      <c r="M73">
        <f t="shared" si="23"/>
        <v>0</v>
      </c>
      <c r="N73">
        <f t="shared" si="23"/>
        <v>0</v>
      </c>
    </row>
    <row r="74" spans="1:14" ht="17">
      <c r="A74" s="2" t="s">
        <v>53</v>
      </c>
      <c r="B74">
        <f>B73+B5</f>
        <v>486.86763522142496</v>
      </c>
      <c r="C74">
        <f t="shared" ref="C74:N74" si="24">C73+C5</f>
        <v>486.5247621604135</v>
      </c>
      <c r="D74">
        <f t="shared" si="24"/>
        <v>492.52504072811388</v>
      </c>
      <c r="E74">
        <f t="shared" si="24"/>
        <v>498.52531929581431</v>
      </c>
      <c r="F74">
        <f t="shared" si="24"/>
        <v>504.52559786351469</v>
      </c>
      <c r="G74">
        <f t="shared" si="24"/>
        <v>510.52587643121507</v>
      </c>
      <c r="H74">
        <f t="shared" si="24"/>
        <v>516.52615499891544</v>
      </c>
      <c r="I74">
        <f t="shared" si="24"/>
        <v>522.52643356661576</v>
      </c>
      <c r="J74">
        <f t="shared" si="24"/>
        <v>528.5267121343162</v>
      </c>
      <c r="K74">
        <f t="shared" si="24"/>
        <v>534.52699070201663</v>
      </c>
      <c r="L74">
        <f t="shared" si="24"/>
        <v>540.52726926971695</v>
      </c>
      <c r="M74">
        <f t="shared" si="24"/>
        <v>546.52754783741739</v>
      </c>
      <c r="N74">
        <f t="shared" si="24"/>
        <v>552.52782640511782</v>
      </c>
    </row>
    <row r="75" spans="1:14" ht="17">
      <c r="A75" s="2" t="s">
        <v>54</v>
      </c>
    </row>
    <row r="76" spans="1:14" ht="17">
      <c r="A76" s="2" t="s">
        <v>55</v>
      </c>
      <c r="B76">
        <f>MAX(B74-15/85*(B70+B72),B74-15/60*B70,0)</f>
        <v>0</v>
      </c>
      <c r="C76">
        <f t="shared" ref="C76:N76" si="25">MAX(C74-15/85*(C70+C72),C74-15/60*C70,0)</f>
        <v>0</v>
      </c>
      <c r="D76">
        <f t="shared" si="25"/>
        <v>0</v>
      </c>
      <c r="E76">
        <f t="shared" si="25"/>
        <v>0</v>
      </c>
      <c r="F76">
        <f t="shared" si="25"/>
        <v>0</v>
      </c>
      <c r="G76">
        <f t="shared" si="25"/>
        <v>0</v>
      </c>
      <c r="H76">
        <f t="shared" si="25"/>
        <v>0</v>
      </c>
      <c r="I76">
        <f t="shared" si="25"/>
        <v>0</v>
      </c>
      <c r="J76">
        <f t="shared" si="25"/>
        <v>0</v>
      </c>
      <c r="K76">
        <f t="shared" si="25"/>
        <v>0</v>
      </c>
      <c r="L76">
        <f t="shared" si="25"/>
        <v>0</v>
      </c>
      <c r="M76">
        <f t="shared" si="25"/>
        <v>0</v>
      </c>
      <c r="N76">
        <f t="shared" si="25"/>
        <v>0</v>
      </c>
    </row>
    <row r="77" spans="1:14" ht="17">
      <c r="A77" s="2" t="s">
        <v>56</v>
      </c>
      <c r="B77">
        <f>MAX(B72+B74-B76-2/3*B70,0)</f>
        <v>0</v>
      </c>
      <c r="C77">
        <f t="shared" ref="C77:N77" si="26">MAX(C72+C74-C76-2/3*C70,0)</f>
        <v>0</v>
      </c>
      <c r="D77">
        <f t="shared" si="26"/>
        <v>0</v>
      </c>
      <c r="E77">
        <f t="shared" si="26"/>
        <v>0</v>
      </c>
      <c r="F77">
        <f t="shared" si="26"/>
        <v>0</v>
      </c>
      <c r="G77">
        <f t="shared" si="26"/>
        <v>0</v>
      </c>
      <c r="H77">
        <f t="shared" si="26"/>
        <v>0</v>
      </c>
      <c r="I77">
        <f t="shared" si="26"/>
        <v>0</v>
      </c>
      <c r="J77">
        <f t="shared" si="26"/>
        <v>0</v>
      </c>
      <c r="K77">
        <f t="shared" si="26"/>
        <v>0</v>
      </c>
      <c r="L77">
        <f t="shared" si="26"/>
        <v>0</v>
      </c>
      <c r="M77">
        <f t="shared" si="26"/>
        <v>0</v>
      </c>
      <c r="N77">
        <f t="shared" si="26"/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基准期末余额</vt:lpstr>
      <vt:lpstr>属性</vt:lpstr>
      <vt:lpstr>新业务利息</vt:lpstr>
      <vt:lpstr>存量到期利息</vt:lpstr>
      <vt:lpstr>总NII</vt:lpstr>
      <vt:lpstr>存量到期结构</vt:lpstr>
      <vt:lpstr>押品比例系数</vt:lpstr>
      <vt:lpstr>LCR参数</vt:lpstr>
      <vt:lpstr>LCR计算</vt:lpstr>
      <vt:lpstr>模板未涉及LCR数值项目假设</vt:lpstr>
      <vt:lpstr>RWA系数</vt:lpstr>
      <vt:lpstr>新增业务利率</vt:lpstr>
      <vt:lpstr>存量到期利率</vt:lpstr>
      <vt:lpstr>上限</vt:lpstr>
      <vt:lpstr>下限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Microsoft Office User</cp:lastModifiedBy>
  <dcterms:created xsi:type="dcterms:W3CDTF">2021-02-01T02:19:15Z</dcterms:created>
  <dcterms:modified xsi:type="dcterms:W3CDTF">2021-03-04T10:07:58Z</dcterms:modified>
</cp:coreProperties>
</file>