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6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harts/chart7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queryTables/queryTable4.xml" ContentType="application/vnd.openxmlformats-officedocument.spreadsheetml.queryTable+xml"/>
  <Override PartName="/xl/tables/table9.xml" ContentType="application/vnd.openxmlformats-officedocument.spreadsheetml.table+xml"/>
  <Override PartName="/xl/charts/chart8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tables/table10.xml" ContentType="application/vnd.openxmlformats-officedocument.spreadsheetml.table+xml"/>
  <Override PartName="/xl/queryTables/queryTable5.xml" ContentType="application/vnd.openxmlformats-officedocument.spreadsheetml.queryTable+xml"/>
  <Override PartName="/xl/tables/table11.xml" ContentType="application/vnd.openxmlformats-officedocument.spreadsheetml.tab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Ex5.xml" ContentType="application/vnd.ms-office.chartex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tables/table12.xml" ContentType="application/vnd.openxmlformats-officedocument.spreadsheetml.table+xml"/>
  <Override PartName="/xl/comments1.xml" ContentType="application/vnd.openxmlformats-officedocument.spreadsheetml.comments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wiutit-my.sharepoint.com/personal/00018497_wiut_uz/Documents/"/>
    </mc:Choice>
  </mc:AlternateContent>
  <xr:revisionPtr revIDLastSave="287" documentId="8_{DA1A102A-F7DF-4A4E-B220-810F488CBA2C}" xr6:coauthVersionLast="47" xr6:coauthVersionMax="47" xr10:uidLastSave="{32368BBB-63C7-4540-A480-59509CD7AC52}"/>
  <bookViews>
    <workbookView xWindow="-108" yWindow="-108" windowWidth="23256" windowHeight="12456" activeTab="6" xr2:uid="{1F856BC7-3839-48AB-9B20-4F8D497443F6}"/>
  </bookViews>
  <sheets>
    <sheet name="XAU" sheetId="2" r:id="rId1"/>
    <sheet name="NVIDIA " sheetId="3" r:id="rId2"/>
    <sheet name="BTC" sheetId="4" r:id="rId3"/>
    <sheet name="BTC forecast" sheetId="11" r:id="rId4"/>
    <sheet name="GOOGLE" sheetId="5" r:id="rId5"/>
    <sheet name="Intel" sheetId="6" r:id="rId6"/>
    <sheet name="Summary" sheetId="12" r:id="rId7"/>
  </sheets>
  <definedNames>
    <definedName name="_xlchart.v1.0" hidden="1">XAU!$H$1</definedName>
    <definedName name="_xlchart.v1.1" hidden="1">XAU!$H$2:$H$261</definedName>
    <definedName name="_xlchart.v1.10" hidden="1">Intel!$A$2:$A$252</definedName>
    <definedName name="_xlchart.v1.11" hidden="1">Intel!$H$1</definedName>
    <definedName name="_xlchart.v1.12" hidden="1">Intel!$H$2:$H$252</definedName>
    <definedName name="_xlchart.v1.2" hidden="1">'NVIDIA '!$H$1</definedName>
    <definedName name="_xlchart.v1.3" hidden="1">'NVIDIA '!$H$2:$H$252</definedName>
    <definedName name="_xlchart.v1.4" hidden="1">BTC!$A$2:$A$367</definedName>
    <definedName name="_xlchart.v1.5" hidden="1">BTC!$H$1</definedName>
    <definedName name="_xlchart.v1.6" hidden="1">BTC!$H$2:$H$367</definedName>
    <definedName name="_xlchart.v1.7" hidden="1">GOOGLE!$A$2:$A$252</definedName>
    <definedName name="_xlchart.v1.8" hidden="1">GOOGLE!$H$1</definedName>
    <definedName name="_xlchart.v1.9" hidden="1">GOOGLE!$H$2:$H$252</definedName>
    <definedName name="ExternalData_1" localSheetId="2" hidden="1">BTC!$A$1:$G$367</definedName>
    <definedName name="ExternalData_1" localSheetId="4" hidden="1">GOOGLE!$A$1:$G$252</definedName>
    <definedName name="ExternalData_1" localSheetId="5" hidden="1">Intel!$A$1:$G$252</definedName>
    <definedName name="ExternalData_1" localSheetId="1" hidden="1">'NVIDIA '!$A$1:$G$252</definedName>
    <definedName name="ExternalData_1" localSheetId="0" hidden="1">XAU!$A$1:$G$261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  <pivotCache cacheId="8" r:id="rId16"/>
    <pivotCache cacheId="9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2" l="1"/>
  <c r="F6" i="12" s="1"/>
  <c r="D5" i="12"/>
  <c r="F5" i="12" s="1"/>
  <c r="D4" i="12"/>
  <c r="F4" i="12" s="1"/>
  <c r="D3" i="12"/>
  <c r="F3" i="12" s="1"/>
  <c r="D2" i="12"/>
  <c r="F2" i="12" s="1"/>
  <c r="C6" i="12"/>
  <c r="E6" i="12" s="1"/>
  <c r="C5" i="12"/>
  <c r="E5" i="12" s="1"/>
  <c r="B6" i="12"/>
  <c r="B5" i="12"/>
  <c r="B4" i="12"/>
  <c r="C4" i="12" s="1"/>
  <c r="B3" i="12"/>
  <c r="C3" i="12" s="1"/>
  <c r="B2" i="12"/>
  <c r="C2" i="12" s="1"/>
  <c r="P261" i="6"/>
  <c r="O261" i="6"/>
  <c r="O261" i="6" a="1"/>
  <c r="N261" i="6"/>
  <c r="M261" i="6"/>
  <c r="P260" i="6"/>
  <c r="O260" i="6"/>
  <c r="O260" i="6" a="1"/>
  <c r="N260" i="6"/>
  <c r="M260" i="6"/>
  <c r="P259" i="6"/>
  <c r="O259" i="6"/>
  <c r="O259" i="6" a="1"/>
  <c r="N259" i="6"/>
  <c r="M259" i="6"/>
  <c r="P258" i="6"/>
  <c r="O258" i="6"/>
  <c r="O258" i="6" a="1"/>
  <c r="N258" i="6"/>
  <c r="M258" i="6"/>
  <c r="P257" i="6"/>
  <c r="O257" i="6"/>
  <c r="O257" i="6" a="1"/>
  <c r="N257" i="6"/>
  <c r="M257" i="6"/>
  <c r="P256" i="6"/>
  <c r="O256" i="6"/>
  <c r="O256" i="6" a="1"/>
  <c r="N256" i="6"/>
  <c r="M256" i="6"/>
  <c r="P255" i="6"/>
  <c r="O255" i="6"/>
  <c r="O255" i="6" a="1"/>
  <c r="N255" i="6"/>
  <c r="M255" i="6"/>
  <c r="P254" i="6"/>
  <c r="O254" i="6"/>
  <c r="O254" i="6" a="1"/>
  <c r="N254" i="6"/>
  <c r="M254" i="6"/>
  <c r="P253" i="6"/>
  <c r="O253" i="6"/>
  <c r="O253" i="6" a="1"/>
  <c r="N253" i="6"/>
  <c r="M253" i="6"/>
  <c r="P252" i="6"/>
  <c r="O252" i="6"/>
  <c r="O252" i="6" a="1"/>
  <c r="N252" i="6"/>
  <c r="M252" i="6"/>
  <c r="P251" i="6"/>
  <c r="O251" i="6"/>
  <c r="O251" i="6" a="1"/>
  <c r="N251" i="6"/>
  <c r="M251" i="6"/>
  <c r="P250" i="6"/>
  <c r="O250" i="6"/>
  <c r="O250" i="6" a="1"/>
  <c r="N250" i="6"/>
  <c r="M250" i="6"/>
  <c r="P249" i="6"/>
  <c r="O249" i="6"/>
  <c r="O249" i="6" a="1"/>
  <c r="N249" i="6"/>
  <c r="M249" i="6"/>
  <c r="P248" i="6"/>
  <c r="O248" i="6"/>
  <c r="O248" i="6" a="1"/>
  <c r="N248" i="6"/>
  <c r="M248" i="6"/>
  <c r="P247" i="6"/>
  <c r="O247" i="6"/>
  <c r="O247" i="6" a="1"/>
  <c r="N247" i="6"/>
  <c r="M247" i="6"/>
  <c r="P246" i="6"/>
  <c r="O246" i="6"/>
  <c r="O246" i="6" a="1"/>
  <c r="N246" i="6"/>
  <c r="M246" i="6"/>
  <c r="P245" i="6"/>
  <c r="O245" i="6"/>
  <c r="O245" i="6" a="1"/>
  <c r="N245" i="6"/>
  <c r="M245" i="6"/>
  <c r="P244" i="6"/>
  <c r="O244" i="6"/>
  <c r="O244" i="6" a="1"/>
  <c r="N244" i="6"/>
  <c r="M244" i="6"/>
  <c r="P243" i="6"/>
  <c r="O243" i="6"/>
  <c r="O243" i="6" a="1"/>
  <c r="N243" i="6"/>
  <c r="M243" i="6"/>
  <c r="P242" i="6"/>
  <c r="O242" i="6"/>
  <c r="O242" i="6" a="1"/>
  <c r="N242" i="6"/>
  <c r="M242" i="6"/>
  <c r="P241" i="6"/>
  <c r="O241" i="6"/>
  <c r="O241" i="6" a="1"/>
  <c r="N241" i="6"/>
  <c r="M241" i="6"/>
  <c r="O240" i="6" a="1"/>
  <c r="O240" i="6" s="1"/>
  <c r="P240" i="6" s="1"/>
  <c r="N240" i="6"/>
  <c r="M240" i="6"/>
  <c r="P239" i="6"/>
  <c r="O239" i="6"/>
  <c r="O239" i="6" a="1"/>
  <c r="N239" i="6"/>
  <c r="M239" i="6"/>
  <c r="P238" i="6"/>
  <c r="O238" i="6"/>
  <c r="O238" i="6" a="1"/>
  <c r="N238" i="6"/>
  <c r="M238" i="6"/>
  <c r="O237" i="6"/>
  <c r="O237" i="6" a="1"/>
  <c r="N237" i="6"/>
  <c r="P237" i="6" s="1"/>
  <c r="M237" i="6"/>
  <c r="P236" i="6"/>
  <c r="O236" i="6"/>
  <c r="O236" i="6" a="1"/>
  <c r="N236" i="6"/>
  <c r="M236" i="6"/>
  <c r="O235" i="6" a="1"/>
  <c r="O235" i="6" s="1"/>
  <c r="P235" i="6" s="1"/>
  <c r="N235" i="6"/>
  <c r="M235" i="6"/>
  <c r="O234" i="6" a="1"/>
  <c r="O234" i="6" s="1"/>
  <c r="P234" i="6" s="1"/>
  <c r="M234" i="6"/>
  <c r="N234" i="6" s="1"/>
  <c r="P233" i="6"/>
  <c r="O233" i="6"/>
  <c r="O233" i="6" a="1"/>
  <c r="N233" i="6"/>
  <c r="M233" i="6"/>
  <c r="O232" i="6" a="1"/>
  <c r="O232" i="6" s="1"/>
  <c r="P232" i="6" s="1"/>
  <c r="N232" i="6"/>
  <c r="M232" i="6"/>
  <c r="O231" i="6" a="1"/>
  <c r="O231" i="6" s="1"/>
  <c r="P231" i="6" s="1"/>
  <c r="N231" i="6"/>
  <c r="M231" i="6"/>
  <c r="P230" i="6"/>
  <c r="O230" i="6"/>
  <c r="O230" i="6" a="1"/>
  <c r="N230" i="6"/>
  <c r="M230" i="6"/>
  <c r="O229" i="6"/>
  <c r="P229" i="6" s="1"/>
  <c r="O229" i="6" a="1"/>
  <c r="N229" i="6"/>
  <c r="M229" i="6"/>
  <c r="O228" i="6" a="1"/>
  <c r="O228" i="6" s="1"/>
  <c r="P228" i="6" s="1"/>
  <c r="N228" i="6"/>
  <c r="M228" i="6"/>
  <c r="P227" i="6"/>
  <c r="O227" i="6"/>
  <c r="O227" i="6" a="1"/>
  <c r="N227" i="6"/>
  <c r="M227" i="6"/>
  <c r="P226" i="6"/>
  <c r="O226" i="6"/>
  <c r="O226" i="6" a="1"/>
  <c r="N226" i="6"/>
  <c r="M226" i="6"/>
  <c r="P225" i="6"/>
  <c r="O225" i="6"/>
  <c r="O225" i="6" a="1"/>
  <c r="N225" i="6"/>
  <c r="M225" i="6"/>
  <c r="O224" i="6" a="1"/>
  <c r="O224" i="6" s="1"/>
  <c r="P224" i="6" s="1"/>
  <c r="N224" i="6"/>
  <c r="M224" i="6"/>
  <c r="O223" i="6" a="1"/>
  <c r="O223" i="6" s="1"/>
  <c r="M223" i="6"/>
  <c r="N223" i="6" s="1"/>
  <c r="O222" i="6" a="1"/>
  <c r="O222" i="6" s="1"/>
  <c r="M222" i="6"/>
  <c r="N222" i="6" s="1"/>
  <c r="P221" i="6"/>
  <c r="O221" i="6"/>
  <c r="O221" i="6" a="1"/>
  <c r="N221" i="6"/>
  <c r="M221" i="6"/>
  <c r="O220" i="6" a="1"/>
  <c r="O220" i="6" s="1"/>
  <c r="P220" i="6" s="1"/>
  <c r="N220" i="6"/>
  <c r="M220" i="6"/>
  <c r="O219" i="6" a="1"/>
  <c r="O219" i="6" s="1"/>
  <c r="P219" i="6" s="1"/>
  <c r="N219" i="6"/>
  <c r="M219" i="6"/>
  <c r="P218" i="6"/>
  <c r="O218" i="6"/>
  <c r="O218" i="6" a="1"/>
  <c r="N218" i="6"/>
  <c r="M218" i="6"/>
  <c r="O217" i="6"/>
  <c r="P217" i="6" s="1"/>
  <c r="O217" i="6" a="1"/>
  <c r="N217" i="6"/>
  <c r="M217" i="6"/>
  <c r="O216" i="6" a="1"/>
  <c r="O216" i="6" s="1"/>
  <c r="P216" i="6" s="1"/>
  <c r="N216" i="6"/>
  <c r="M216" i="6"/>
  <c r="P215" i="6"/>
  <c r="O215" i="6"/>
  <c r="O215" i="6" a="1"/>
  <c r="N215" i="6"/>
  <c r="M215" i="6"/>
  <c r="P214" i="6"/>
  <c r="O214" i="6"/>
  <c r="O214" i="6" a="1"/>
  <c r="N214" i="6"/>
  <c r="M214" i="6"/>
  <c r="O213" i="6" a="1"/>
  <c r="O213" i="6" s="1"/>
  <c r="P213" i="6" s="1"/>
  <c r="N213" i="6"/>
  <c r="M213" i="6"/>
  <c r="O212" i="6" a="1"/>
  <c r="O212" i="6" s="1"/>
  <c r="P212" i="6" s="1"/>
  <c r="N212" i="6"/>
  <c r="M212" i="6"/>
  <c r="O211" i="6" a="1"/>
  <c r="O211" i="6" s="1"/>
  <c r="M211" i="6"/>
  <c r="N211" i="6" s="1"/>
  <c r="M210" i="6"/>
  <c r="O210" i="6" s="1" a="1"/>
  <c r="O210" i="6" s="1"/>
  <c r="O209" i="6" a="1"/>
  <c r="O209" i="6" s="1"/>
  <c r="P209" i="6" s="1"/>
  <c r="N209" i="6"/>
  <c r="M209" i="6"/>
  <c r="O208" i="6" a="1"/>
  <c r="O208" i="6" s="1"/>
  <c r="P208" i="6" s="1"/>
  <c r="N208" i="6"/>
  <c r="M208" i="6"/>
  <c r="O207" i="6" a="1"/>
  <c r="O207" i="6" s="1"/>
  <c r="M207" i="6"/>
  <c r="N207" i="6" s="1"/>
  <c r="O206" i="6"/>
  <c r="P206" i="6" s="1"/>
  <c r="O206" i="6" a="1"/>
  <c r="N206" i="6"/>
  <c r="M206" i="6"/>
  <c r="O205" i="6" a="1"/>
  <c r="O205" i="6" s="1"/>
  <c r="P205" i="6" s="1"/>
  <c r="N205" i="6"/>
  <c r="M205" i="6"/>
  <c r="O204" i="6" a="1"/>
  <c r="O204" i="6" s="1"/>
  <c r="P204" i="6" s="1"/>
  <c r="N204" i="6"/>
  <c r="M204" i="6"/>
  <c r="O203" i="6"/>
  <c r="P203" i="6" s="1"/>
  <c r="O203" i="6" a="1"/>
  <c r="N203" i="6"/>
  <c r="M203" i="6"/>
  <c r="O202" i="6"/>
  <c r="P202" i="6" s="1"/>
  <c r="O202" i="6" a="1"/>
  <c r="N202" i="6"/>
  <c r="M202" i="6"/>
  <c r="N201" i="6"/>
  <c r="M201" i="6"/>
  <c r="O201" i="6" s="1" a="1"/>
  <c r="O201" i="6" s="1"/>
  <c r="P201" i="6" s="1"/>
  <c r="O200" i="6" a="1"/>
  <c r="O200" i="6" s="1"/>
  <c r="P200" i="6" s="1"/>
  <c r="N200" i="6"/>
  <c r="M200" i="6"/>
  <c r="O199" i="6" a="1"/>
  <c r="O199" i="6" s="1"/>
  <c r="P199" i="6" s="1"/>
  <c r="N199" i="6"/>
  <c r="M199" i="6"/>
  <c r="M198" i="6"/>
  <c r="O198" i="6" s="1" a="1"/>
  <c r="O198" i="6" s="1"/>
  <c r="O197" i="6" a="1"/>
  <c r="O197" i="6" s="1"/>
  <c r="P197" i="6" s="1"/>
  <c r="N197" i="6"/>
  <c r="M197" i="6"/>
  <c r="O196" i="6" a="1"/>
  <c r="O196" i="6" s="1"/>
  <c r="P196" i="6" s="1"/>
  <c r="N196" i="6"/>
  <c r="M196" i="6"/>
  <c r="O195" i="6" a="1"/>
  <c r="O195" i="6" s="1"/>
  <c r="P195" i="6" s="1"/>
  <c r="M195" i="6"/>
  <c r="N195" i="6" s="1"/>
  <c r="O194" i="6"/>
  <c r="P194" i="6" s="1"/>
  <c r="O194" i="6" a="1"/>
  <c r="N194" i="6"/>
  <c r="M194" i="6"/>
  <c r="O193" i="6" a="1"/>
  <c r="O193" i="6" s="1"/>
  <c r="P193" i="6" s="1"/>
  <c r="N193" i="6"/>
  <c r="M193" i="6"/>
  <c r="O192" i="6" a="1"/>
  <c r="O192" i="6" s="1"/>
  <c r="P192" i="6" s="1"/>
  <c r="N192" i="6"/>
  <c r="M192" i="6"/>
  <c r="O191" i="6"/>
  <c r="P191" i="6" s="1"/>
  <c r="O191" i="6" a="1"/>
  <c r="N191" i="6"/>
  <c r="M191" i="6"/>
  <c r="O190" i="6"/>
  <c r="P190" i="6" s="1"/>
  <c r="O190" i="6" a="1"/>
  <c r="N190" i="6"/>
  <c r="M190" i="6"/>
  <c r="N189" i="6"/>
  <c r="M189" i="6"/>
  <c r="O189" i="6" s="1" a="1"/>
  <c r="O189" i="6" s="1"/>
  <c r="P189" i="6" s="1"/>
  <c r="O188" i="6" a="1"/>
  <c r="O188" i="6" s="1"/>
  <c r="P188" i="6" s="1"/>
  <c r="N188" i="6"/>
  <c r="M188" i="6"/>
  <c r="O187" i="6" a="1"/>
  <c r="O187" i="6" s="1"/>
  <c r="P187" i="6" s="1"/>
  <c r="N187" i="6"/>
  <c r="M187" i="6"/>
  <c r="M186" i="6"/>
  <c r="O186" i="6" s="1" a="1"/>
  <c r="O186" i="6" s="1"/>
  <c r="O185" i="6" a="1"/>
  <c r="O185" i="6" s="1"/>
  <c r="P185" i="6" s="1"/>
  <c r="N185" i="6"/>
  <c r="M185" i="6"/>
  <c r="O184" i="6" a="1"/>
  <c r="O184" i="6" s="1"/>
  <c r="P184" i="6" s="1"/>
  <c r="N184" i="6"/>
  <c r="M184" i="6"/>
  <c r="O183" i="6" a="1"/>
  <c r="O183" i="6" s="1"/>
  <c r="M183" i="6"/>
  <c r="N183" i="6" s="1"/>
  <c r="O182" i="6"/>
  <c r="P182" i="6" s="1"/>
  <c r="O182" i="6" a="1"/>
  <c r="N182" i="6"/>
  <c r="M182" i="6"/>
  <c r="O181" i="6" a="1"/>
  <c r="O181" i="6" s="1"/>
  <c r="P181" i="6" s="1"/>
  <c r="N181" i="6"/>
  <c r="M181" i="6"/>
  <c r="O180" i="6" a="1"/>
  <c r="O180" i="6" s="1"/>
  <c r="P180" i="6" s="1"/>
  <c r="N180" i="6"/>
  <c r="M180" i="6"/>
  <c r="O179" i="6"/>
  <c r="P179" i="6" s="1"/>
  <c r="O179" i="6" a="1"/>
  <c r="N179" i="6"/>
  <c r="M179" i="6"/>
  <c r="O178" i="6"/>
  <c r="P178" i="6" s="1"/>
  <c r="O178" i="6" a="1"/>
  <c r="N178" i="6"/>
  <c r="M178" i="6"/>
  <c r="N177" i="6"/>
  <c r="M177" i="6"/>
  <c r="O177" i="6" s="1" a="1"/>
  <c r="O177" i="6" s="1"/>
  <c r="P177" i="6" s="1"/>
  <c r="O176" i="6" a="1"/>
  <c r="O176" i="6" s="1"/>
  <c r="P176" i="6" s="1"/>
  <c r="N176" i="6"/>
  <c r="M176" i="6"/>
  <c r="O175" i="6" a="1"/>
  <c r="O175" i="6" s="1"/>
  <c r="P175" i="6" s="1"/>
  <c r="N175" i="6"/>
  <c r="M175" i="6"/>
  <c r="M174" i="6"/>
  <c r="O174" i="6" s="1" a="1"/>
  <c r="O174" i="6" s="1"/>
  <c r="O173" i="6" a="1"/>
  <c r="O173" i="6" s="1"/>
  <c r="P173" i="6" s="1"/>
  <c r="N173" i="6"/>
  <c r="M173" i="6"/>
  <c r="O172" i="6" a="1"/>
  <c r="O172" i="6" s="1"/>
  <c r="P172" i="6" s="1"/>
  <c r="N172" i="6"/>
  <c r="M172" i="6"/>
  <c r="O171" i="6" a="1"/>
  <c r="O171" i="6" s="1"/>
  <c r="P171" i="6" s="1"/>
  <c r="M171" i="6"/>
  <c r="N171" i="6" s="1"/>
  <c r="O170" i="6"/>
  <c r="P170" i="6" s="1"/>
  <c r="O170" i="6" a="1"/>
  <c r="N170" i="6"/>
  <c r="M170" i="6"/>
  <c r="O169" i="6" a="1"/>
  <c r="O169" i="6" s="1"/>
  <c r="P169" i="6" s="1"/>
  <c r="N169" i="6"/>
  <c r="M169" i="6"/>
  <c r="O168" i="6" a="1"/>
  <c r="O168" i="6" s="1"/>
  <c r="P168" i="6" s="1"/>
  <c r="N168" i="6"/>
  <c r="M168" i="6"/>
  <c r="O167" i="6" a="1"/>
  <c r="O167" i="6" s="1"/>
  <c r="P167" i="6" s="1"/>
  <c r="N167" i="6"/>
  <c r="M167" i="6"/>
  <c r="O166" i="6"/>
  <c r="P166" i="6" s="1"/>
  <c r="O166" i="6" a="1"/>
  <c r="N166" i="6"/>
  <c r="M166" i="6"/>
  <c r="M165" i="6"/>
  <c r="O165" i="6" s="1" a="1"/>
  <c r="O165" i="6" s="1"/>
  <c r="O164" i="6" a="1"/>
  <c r="O164" i="6" s="1"/>
  <c r="P164" i="6" s="1"/>
  <c r="N164" i="6"/>
  <c r="M164" i="6"/>
  <c r="O163" i="6" a="1"/>
  <c r="O163" i="6" s="1"/>
  <c r="P163" i="6" s="1"/>
  <c r="N163" i="6"/>
  <c r="M163" i="6"/>
  <c r="M162" i="6"/>
  <c r="O162" i="6" s="1" a="1"/>
  <c r="O162" i="6" s="1"/>
  <c r="O161" i="6" a="1"/>
  <c r="O161" i="6" s="1"/>
  <c r="P161" i="6" s="1"/>
  <c r="N161" i="6"/>
  <c r="M161" i="6"/>
  <c r="O160" i="6" a="1"/>
  <c r="O160" i="6" s="1"/>
  <c r="P160" i="6" s="1"/>
  <c r="N160" i="6"/>
  <c r="M160" i="6"/>
  <c r="O159" i="6" a="1"/>
  <c r="O159" i="6" s="1"/>
  <c r="M159" i="6"/>
  <c r="N159" i="6" s="1"/>
  <c r="O158" i="6"/>
  <c r="P158" i="6" s="1"/>
  <c r="O158" i="6" a="1"/>
  <c r="N158" i="6"/>
  <c r="M158" i="6"/>
  <c r="O157" i="6" a="1"/>
  <c r="O157" i="6" s="1"/>
  <c r="P157" i="6" s="1"/>
  <c r="N157" i="6"/>
  <c r="M157" i="6"/>
  <c r="O156" i="6" a="1"/>
  <c r="O156" i="6" s="1"/>
  <c r="P156" i="6" s="1"/>
  <c r="N156" i="6"/>
  <c r="M156" i="6"/>
  <c r="O155" i="6" a="1"/>
  <c r="O155" i="6" s="1"/>
  <c r="P155" i="6" s="1"/>
  <c r="N155" i="6"/>
  <c r="M155" i="6"/>
  <c r="O154" i="6"/>
  <c r="P154" i="6" s="1"/>
  <c r="O154" i="6" a="1"/>
  <c r="N154" i="6"/>
  <c r="M154" i="6"/>
  <c r="M153" i="6"/>
  <c r="O153" i="6" s="1" a="1"/>
  <c r="O153" i="6" s="1"/>
  <c r="O152" i="6" a="1"/>
  <c r="O152" i="6" s="1"/>
  <c r="P152" i="6" s="1"/>
  <c r="N152" i="6"/>
  <c r="M152" i="6"/>
  <c r="O151" i="6" a="1"/>
  <c r="O151" i="6" s="1"/>
  <c r="P151" i="6" s="1"/>
  <c r="N151" i="6"/>
  <c r="M151" i="6"/>
  <c r="M150" i="6"/>
  <c r="O150" i="6" s="1" a="1"/>
  <c r="O150" i="6" s="1"/>
  <c r="O149" i="6" a="1"/>
  <c r="O149" i="6" s="1"/>
  <c r="P149" i="6" s="1"/>
  <c r="N149" i="6"/>
  <c r="M149" i="6"/>
  <c r="O148" i="6" a="1"/>
  <c r="O148" i="6" s="1"/>
  <c r="P148" i="6" s="1"/>
  <c r="N148" i="6"/>
  <c r="M148" i="6"/>
  <c r="O147" i="6" a="1"/>
  <c r="O147" i="6" s="1"/>
  <c r="M147" i="6"/>
  <c r="N147" i="6" s="1"/>
  <c r="O146" i="6"/>
  <c r="P146" i="6" s="1"/>
  <c r="O146" i="6" a="1"/>
  <c r="N146" i="6"/>
  <c r="M146" i="6"/>
  <c r="O145" i="6" a="1"/>
  <c r="O145" i="6" s="1"/>
  <c r="P145" i="6" s="1"/>
  <c r="N145" i="6"/>
  <c r="M145" i="6"/>
  <c r="O144" i="6" a="1"/>
  <c r="O144" i="6" s="1"/>
  <c r="P144" i="6" s="1"/>
  <c r="N144" i="6"/>
  <c r="M144" i="6"/>
  <c r="O143" i="6" a="1"/>
  <c r="O143" i="6" s="1"/>
  <c r="P143" i="6" s="1"/>
  <c r="N143" i="6"/>
  <c r="M143" i="6"/>
  <c r="O142" i="6"/>
  <c r="P142" i="6" s="1"/>
  <c r="O142" i="6" a="1"/>
  <c r="N142" i="6"/>
  <c r="M142" i="6"/>
  <c r="M141" i="6"/>
  <c r="O141" i="6" s="1" a="1"/>
  <c r="O141" i="6" s="1"/>
  <c r="O140" i="6" a="1"/>
  <c r="O140" i="6" s="1"/>
  <c r="P140" i="6" s="1"/>
  <c r="N140" i="6"/>
  <c r="M140" i="6"/>
  <c r="O139" i="6"/>
  <c r="P139" i="6" s="1"/>
  <c r="O139" i="6" a="1"/>
  <c r="N139" i="6"/>
  <c r="M139" i="6"/>
  <c r="M138" i="6"/>
  <c r="O138" i="6" s="1" a="1"/>
  <c r="O138" i="6" s="1"/>
  <c r="O137" i="6" a="1"/>
  <c r="O137" i="6" s="1"/>
  <c r="P137" i="6" s="1"/>
  <c r="N137" i="6"/>
  <c r="M137" i="6"/>
  <c r="O136" i="6" a="1"/>
  <c r="O136" i="6" s="1"/>
  <c r="P136" i="6" s="1"/>
  <c r="N136" i="6"/>
  <c r="M136" i="6"/>
  <c r="O135" i="6" a="1"/>
  <c r="O135" i="6" s="1"/>
  <c r="M135" i="6"/>
  <c r="N135" i="6" s="1"/>
  <c r="O134" i="6"/>
  <c r="P134" i="6" s="1"/>
  <c r="O134" i="6" a="1"/>
  <c r="N134" i="6"/>
  <c r="M134" i="6"/>
  <c r="O133" i="6" a="1"/>
  <c r="O133" i="6" s="1"/>
  <c r="P133" i="6" s="1"/>
  <c r="N133" i="6"/>
  <c r="M133" i="6"/>
  <c r="O132" i="6" a="1"/>
  <c r="O132" i="6" s="1"/>
  <c r="P132" i="6" s="1"/>
  <c r="N132" i="6"/>
  <c r="M132" i="6"/>
  <c r="O131" i="6" a="1"/>
  <c r="O131" i="6" s="1"/>
  <c r="P131" i="6" s="1"/>
  <c r="N131" i="6"/>
  <c r="M131" i="6"/>
  <c r="O130" i="6"/>
  <c r="P130" i="6" s="1"/>
  <c r="O130" i="6" a="1"/>
  <c r="N130" i="6"/>
  <c r="M130" i="6"/>
  <c r="M129" i="6"/>
  <c r="O129" i="6" s="1" a="1"/>
  <c r="O129" i="6" s="1"/>
  <c r="O128" i="6" a="1"/>
  <c r="O128" i="6" s="1"/>
  <c r="P128" i="6" s="1"/>
  <c r="N128" i="6"/>
  <c r="M128" i="6"/>
  <c r="O127" i="6" a="1"/>
  <c r="O127" i="6" s="1"/>
  <c r="P127" i="6" s="1"/>
  <c r="N127" i="6"/>
  <c r="M127" i="6"/>
  <c r="M126" i="6"/>
  <c r="O126" i="6" s="1" a="1"/>
  <c r="O126" i="6" s="1"/>
  <c r="O125" i="6" a="1"/>
  <c r="O125" i="6" s="1"/>
  <c r="P125" i="6" s="1"/>
  <c r="N125" i="6"/>
  <c r="M125" i="6"/>
  <c r="O124" i="6" a="1"/>
  <c r="O124" i="6" s="1"/>
  <c r="P124" i="6" s="1"/>
  <c r="N124" i="6"/>
  <c r="M124" i="6"/>
  <c r="O123" i="6" a="1"/>
  <c r="O123" i="6" s="1"/>
  <c r="P123" i="6" s="1"/>
  <c r="M123" i="6"/>
  <c r="N123" i="6" s="1"/>
  <c r="P122" i="6"/>
  <c r="O122" i="6"/>
  <c r="O122" i="6" a="1"/>
  <c r="N122" i="6"/>
  <c r="M122" i="6"/>
  <c r="O121" i="6" a="1"/>
  <c r="O121" i="6" s="1"/>
  <c r="P121" i="6" s="1"/>
  <c r="N121" i="6"/>
  <c r="M121" i="6"/>
  <c r="O120" i="6" a="1"/>
  <c r="O120" i="6" s="1"/>
  <c r="P120" i="6" s="1"/>
  <c r="N120" i="6"/>
  <c r="M120" i="6"/>
  <c r="O119" i="6" a="1"/>
  <c r="O119" i="6" s="1"/>
  <c r="P119" i="6" s="1"/>
  <c r="N119" i="6"/>
  <c r="M119" i="6"/>
  <c r="O118" i="6"/>
  <c r="P118" i="6" s="1"/>
  <c r="O118" i="6" a="1"/>
  <c r="N118" i="6"/>
  <c r="M118" i="6"/>
  <c r="M117" i="6"/>
  <c r="O117" i="6" s="1" a="1"/>
  <c r="O117" i="6" s="1"/>
  <c r="N116" i="6"/>
  <c r="M116" i="6"/>
  <c r="O116" i="6" s="1" a="1"/>
  <c r="O116" i="6" s="1"/>
  <c r="P116" i="6" s="1"/>
  <c r="O115" i="6" a="1"/>
  <c r="O115" i="6" s="1"/>
  <c r="P115" i="6" s="1"/>
  <c r="N115" i="6"/>
  <c r="M115" i="6"/>
  <c r="M114" i="6"/>
  <c r="O114" i="6" s="1" a="1"/>
  <c r="O114" i="6" s="1"/>
  <c r="O113" i="6" a="1"/>
  <c r="O113" i="6" s="1"/>
  <c r="P113" i="6" s="1"/>
  <c r="N113" i="6"/>
  <c r="M113" i="6"/>
  <c r="O112" i="6" a="1"/>
  <c r="O112" i="6" s="1"/>
  <c r="P112" i="6" s="1"/>
  <c r="N112" i="6"/>
  <c r="M112" i="6"/>
  <c r="M111" i="6"/>
  <c r="N111" i="6" s="1"/>
  <c r="P110" i="6"/>
  <c r="O110" i="6"/>
  <c r="O110" i="6" a="1"/>
  <c r="N110" i="6"/>
  <c r="M110" i="6"/>
  <c r="O109" i="6" a="1"/>
  <c r="O109" i="6" s="1"/>
  <c r="P109" i="6" s="1"/>
  <c r="N109" i="6"/>
  <c r="M109" i="6"/>
  <c r="M108" i="6"/>
  <c r="O108" i="6" s="1" a="1"/>
  <c r="O108" i="6" s="1"/>
  <c r="O107" i="6" a="1"/>
  <c r="O107" i="6" s="1"/>
  <c r="P107" i="6" s="1"/>
  <c r="N107" i="6"/>
  <c r="M107" i="6"/>
  <c r="O106" i="6"/>
  <c r="P106" i="6" s="1"/>
  <c r="O106" i="6" a="1"/>
  <c r="N106" i="6"/>
  <c r="M106" i="6"/>
  <c r="M105" i="6"/>
  <c r="M104" i="6"/>
  <c r="O104" i="6" s="1" a="1"/>
  <c r="O104" i="6" s="1"/>
  <c r="O103" i="6" a="1"/>
  <c r="O103" i="6" s="1"/>
  <c r="P103" i="6" s="1"/>
  <c r="N103" i="6"/>
  <c r="M103" i="6"/>
  <c r="M102" i="6"/>
  <c r="O102" i="6" s="1" a="1"/>
  <c r="O102" i="6" s="1"/>
  <c r="O101" i="6" a="1"/>
  <c r="O101" i="6" s="1"/>
  <c r="P101" i="6" s="1"/>
  <c r="N101" i="6"/>
  <c r="M101" i="6"/>
  <c r="O100" i="6" a="1"/>
  <c r="O100" i="6" s="1"/>
  <c r="N100" i="6"/>
  <c r="P100" i="6" s="1"/>
  <c r="M100" i="6"/>
  <c r="M99" i="6"/>
  <c r="O99" i="6" s="1" a="1"/>
  <c r="O99" i="6" s="1"/>
  <c r="O98" i="6" a="1"/>
  <c r="O98" i="6" s="1"/>
  <c r="P98" i="6" s="1"/>
  <c r="N98" i="6"/>
  <c r="M98" i="6"/>
  <c r="P97" i="6"/>
  <c r="O97" i="6" a="1"/>
  <c r="O97" i="6" s="1"/>
  <c r="N97" i="6"/>
  <c r="M97" i="6"/>
  <c r="O96" i="6" a="1"/>
  <c r="O96" i="6" s="1"/>
  <c r="P96" i="6" s="1"/>
  <c r="N96" i="6"/>
  <c r="M96" i="6"/>
  <c r="O95" i="6" a="1"/>
  <c r="O95" i="6" s="1"/>
  <c r="P95" i="6" s="1"/>
  <c r="N95" i="6"/>
  <c r="M95" i="6"/>
  <c r="O94" i="6" a="1"/>
  <c r="O94" i="6" s="1"/>
  <c r="P94" i="6" s="1"/>
  <c r="N94" i="6"/>
  <c r="M94" i="6"/>
  <c r="M93" i="6"/>
  <c r="N92" i="6"/>
  <c r="M92" i="6"/>
  <c r="O92" i="6" s="1" a="1"/>
  <c r="O92" i="6" s="1"/>
  <c r="O91" i="6" a="1"/>
  <c r="O91" i="6" s="1"/>
  <c r="P91" i="6" s="1"/>
  <c r="N91" i="6"/>
  <c r="M91" i="6"/>
  <c r="O90" i="6"/>
  <c r="M90" i="6"/>
  <c r="O90" i="6" s="1" a="1"/>
  <c r="O89" i="6" a="1"/>
  <c r="O89" i="6" s="1"/>
  <c r="P89" i="6" s="1"/>
  <c r="N89" i="6"/>
  <c r="M89" i="6"/>
  <c r="O88" i="6" a="1"/>
  <c r="O88" i="6" s="1"/>
  <c r="N88" i="6"/>
  <c r="P88" i="6" s="1"/>
  <c r="M88" i="6"/>
  <c r="O87" i="6" a="1"/>
  <c r="O87" i="6" s="1"/>
  <c r="N87" i="6"/>
  <c r="M87" i="6"/>
  <c r="O86" i="6" a="1"/>
  <c r="O86" i="6" s="1"/>
  <c r="P86" i="6" s="1"/>
  <c r="N86" i="6"/>
  <c r="M86" i="6"/>
  <c r="P85" i="6"/>
  <c r="O85" i="6" a="1"/>
  <c r="O85" i="6" s="1"/>
  <c r="N85" i="6"/>
  <c r="M85" i="6"/>
  <c r="O84" i="6"/>
  <c r="P84" i="6" s="1"/>
  <c r="O84" i="6" a="1"/>
  <c r="N84" i="6"/>
  <c r="M84" i="6"/>
  <c r="O83" i="6" a="1"/>
  <c r="O83" i="6" s="1"/>
  <c r="P83" i="6" s="1"/>
  <c r="N83" i="6"/>
  <c r="M83" i="6"/>
  <c r="O82" i="6"/>
  <c r="O82" i="6" a="1"/>
  <c r="N82" i="6"/>
  <c r="M82" i="6"/>
  <c r="M81" i="6"/>
  <c r="N80" i="6"/>
  <c r="M80" i="6"/>
  <c r="O80" i="6" s="1" a="1"/>
  <c r="O80" i="6" s="1"/>
  <c r="O79" i="6" a="1"/>
  <c r="O79" i="6" s="1"/>
  <c r="P79" i="6" s="1"/>
  <c r="N79" i="6"/>
  <c r="M79" i="6"/>
  <c r="O78" i="6"/>
  <c r="M78" i="6"/>
  <c r="O78" i="6" s="1" a="1"/>
  <c r="O77" i="6" a="1"/>
  <c r="O77" i="6" s="1"/>
  <c r="P77" i="6" s="1"/>
  <c r="N77" i="6"/>
  <c r="M77" i="6"/>
  <c r="P76" i="6"/>
  <c r="O76" i="6" a="1"/>
  <c r="O76" i="6" s="1"/>
  <c r="N76" i="6"/>
  <c r="M76" i="6"/>
  <c r="O75" i="6" a="1"/>
  <c r="O75" i="6" s="1"/>
  <c r="N75" i="6"/>
  <c r="M75" i="6"/>
  <c r="O74" i="6" a="1"/>
  <c r="O74" i="6" s="1"/>
  <c r="P74" i="6" s="1"/>
  <c r="N74" i="6"/>
  <c r="M74" i="6"/>
  <c r="M73" i="6"/>
  <c r="O73" i="6" s="1" a="1"/>
  <c r="O73" i="6" s="1"/>
  <c r="O72" i="6" a="1"/>
  <c r="O72" i="6" s="1"/>
  <c r="P72" i="6" s="1"/>
  <c r="M72" i="6"/>
  <c r="N72" i="6" s="1"/>
  <c r="O71" i="6" a="1"/>
  <c r="O71" i="6" s="1"/>
  <c r="P71" i="6" s="1"/>
  <c r="N71" i="6"/>
  <c r="M71" i="6"/>
  <c r="O70" i="6"/>
  <c r="P70" i="6" s="1"/>
  <c r="O70" i="6" a="1"/>
  <c r="N70" i="6"/>
  <c r="M70" i="6"/>
  <c r="M69" i="6"/>
  <c r="M68" i="6"/>
  <c r="O68" i="6" s="1" a="1"/>
  <c r="O68" i="6" s="1"/>
  <c r="O67" i="6" a="1"/>
  <c r="O67" i="6" s="1"/>
  <c r="P67" i="6" s="1"/>
  <c r="N67" i="6"/>
  <c r="M67" i="6"/>
  <c r="M66" i="6"/>
  <c r="O65" i="6" a="1"/>
  <c r="O65" i="6" s="1"/>
  <c r="P65" i="6" s="1"/>
  <c r="N65" i="6"/>
  <c r="M65" i="6"/>
  <c r="O64" i="6" a="1"/>
  <c r="O64" i="6" s="1"/>
  <c r="N64" i="6"/>
  <c r="P64" i="6" s="1"/>
  <c r="M64" i="6"/>
  <c r="M63" i="6"/>
  <c r="O63" i="6" s="1" a="1"/>
  <c r="O63" i="6" s="1"/>
  <c r="O62" i="6" a="1"/>
  <c r="O62" i="6" s="1"/>
  <c r="P62" i="6" s="1"/>
  <c r="M62" i="6"/>
  <c r="N62" i="6" s="1"/>
  <c r="M61" i="6"/>
  <c r="O61" i="6" s="1" a="1"/>
  <c r="O61" i="6" s="1"/>
  <c r="M60" i="6"/>
  <c r="O60" i="6" s="1" a="1"/>
  <c r="O60" i="6" s="1"/>
  <c r="O59" i="6" a="1"/>
  <c r="O59" i="6" s="1"/>
  <c r="P59" i="6" s="1"/>
  <c r="N59" i="6"/>
  <c r="M59" i="6"/>
  <c r="N58" i="6"/>
  <c r="M58" i="6"/>
  <c r="O58" i="6" s="1" a="1"/>
  <c r="O58" i="6" s="1"/>
  <c r="P58" i="6" s="1"/>
  <c r="M57" i="6"/>
  <c r="O56" i="6" a="1"/>
  <c r="O56" i="6" s="1"/>
  <c r="M56" i="6"/>
  <c r="N56" i="6" s="1"/>
  <c r="O55" i="6"/>
  <c r="P55" i="6" s="1"/>
  <c r="O55" i="6" a="1"/>
  <c r="N55" i="6"/>
  <c r="M55" i="6"/>
  <c r="M54" i="6"/>
  <c r="O53" i="6" a="1"/>
  <c r="O53" i="6" s="1"/>
  <c r="P53" i="6" s="1"/>
  <c r="N53" i="6"/>
  <c r="M53" i="6"/>
  <c r="O52" i="6" a="1"/>
  <c r="O52" i="6" s="1"/>
  <c r="P52" i="6" s="1"/>
  <c r="N52" i="6"/>
  <c r="M52" i="6"/>
  <c r="M51" i="6"/>
  <c r="O51" i="6" s="1" a="1"/>
  <c r="O51" i="6" s="1"/>
  <c r="M50" i="6"/>
  <c r="N50" i="6" s="1"/>
  <c r="N49" i="6"/>
  <c r="P49" i="6" s="1"/>
  <c r="M49" i="6"/>
  <c r="O49" i="6" s="1" a="1"/>
  <c r="O49" i="6" s="1"/>
  <c r="M48" i="6"/>
  <c r="O48" i="6" s="1" a="1"/>
  <c r="O48" i="6" s="1"/>
  <c r="O47" i="6" a="1"/>
  <c r="O47" i="6" s="1"/>
  <c r="P47" i="6" s="1"/>
  <c r="N47" i="6"/>
  <c r="M47" i="6"/>
  <c r="M46" i="6"/>
  <c r="O46" i="6" s="1" a="1"/>
  <c r="O46" i="6" s="1"/>
  <c r="N45" i="6"/>
  <c r="M45" i="6"/>
  <c r="O45" i="6" s="1" a="1"/>
  <c r="O45" i="6" s="1"/>
  <c r="P45" i="6" s="1"/>
  <c r="O44" i="6" a="1"/>
  <c r="O44" i="6" s="1"/>
  <c r="M44" i="6"/>
  <c r="N44" i="6" s="1"/>
  <c r="O43" i="6" a="1"/>
  <c r="O43" i="6" s="1"/>
  <c r="P43" i="6" s="1"/>
  <c r="N43" i="6"/>
  <c r="M43" i="6"/>
  <c r="M42" i="6"/>
  <c r="O41" i="6"/>
  <c r="P41" i="6" s="1"/>
  <c r="O41" i="6" a="1"/>
  <c r="N41" i="6"/>
  <c r="M41" i="6"/>
  <c r="O40" i="6" a="1"/>
  <c r="O40" i="6" s="1"/>
  <c r="P40" i="6" s="1"/>
  <c r="N40" i="6"/>
  <c r="M40" i="6"/>
  <c r="M39" i="6"/>
  <c r="O39" i="6" s="1" a="1"/>
  <c r="O39" i="6" s="1"/>
  <c r="M38" i="6"/>
  <c r="N38" i="6" s="1"/>
  <c r="N37" i="6"/>
  <c r="P37" i="6" s="1"/>
  <c r="M37" i="6"/>
  <c r="O37" i="6" s="1" a="1"/>
  <c r="O37" i="6" s="1"/>
  <c r="M36" i="6"/>
  <c r="O36" i="6" s="1" a="1"/>
  <c r="O36" i="6" s="1"/>
  <c r="O35" i="6"/>
  <c r="P35" i="6" s="1"/>
  <c r="O35" i="6" a="1"/>
  <c r="M35" i="6"/>
  <c r="N35" i="6" s="1"/>
  <c r="M34" i="6"/>
  <c r="O34" i="6" s="1" a="1"/>
  <c r="O34" i="6" s="1"/>
  <c r="M33" i="6"/>
  <c r="O33" i="6" s="1" a="1"/>
  <c r="O33" i="6" s="1"/>
  <c r="O32" i="6" a="1"/>
  <c r="O32" i="6" s="1"/>
  <c r="P32" i="6" s="1"/>
  <c r="N32" i="6"/>
  <c r="M32" i="6"/>
  <c r="O31" i="6" a="1"/>
  <c r="O31" i="6" s="1"/>
  <c r="P31" i="6" s="1"/>
  <c r="N31" i="6"/>
  <c r="M31" i="6"/>
  <c r="M30" i="6"/>
  <c r="O29" i="6" a="1"/>
  <c r="O29" i="6" s="1"/>
  <c r="P29" i="6" s="1"/>
  <c r="M29" i="6"/>
  <c r="N29" i="6" s="1"/>
  <c r="O28" i="6" a="1"/>
  <c r="O28" i="6" s="1"/>
  <c r="P28" i="6" s="1"/>
  <c r="N28" i="6"/>
  <c r="M28" i="6"/>
  <c r="M27" i="6"/>
  <c r="N27" i="6" s="1"/>
  <c r="M26" i="6"/>
  <c r="N26" i="6" s="1"/>
  <c r="N25" i="6"/>
  <c r="P25" i="6" s="1"/>
  <c r="M25" i="6"/>
  <c r="O25" i="6" s="1" a="1"/>
  <c r="O25" i="6" s="1"/>
  <c r="M24" i="6"/>
  <c r="O24" i="6" s="1" a="1"/>
  <c r="O24" i="6" s="1"/>
  <c r="O23" i="6" a="1"/>
  <c r="O23" i="6" s="1"/>
  <c r="P23" i="6" s="1"/>
  <c r="M23" i="6"/>
  <c r="N23" i="6" s="1"/>
  <c r="M22" i="6"/>
  <c r="O22" i="6" s="1" a="1"/>
  <c r="O22" i="6" s="1"/>
  <c r="M21" i="6"/>
  <c r="O21" i="6" s="1" a="1"/>
  <c r="O21" i="6" s="1"/>
  <c r="O20" i="6" a="1"/>
  <c r="O20" i="6" s="1"/>
  <c r="P20" i="6" s="1"/>
  <c r="N20" i="6"/>
  <c r="M20" i="6"/>
  <c r="O19" i="6" a="1"/>
  <c r="O19" i="6" s="1"/>
  <c r="P19" i="6" s="1"/>
  <c r="N19" i="6"/>
  <c r="M19" i="6"/>
  <c r="M18" i="6"/>
  <c r="O17" i="6" a="1"/>
  <c r="O17" i="6" s="1"/>
  <c r="P17" i="6" s="1"/>
  <c r="M17" i="6"/>
  <c r="N17" i="6" s="1"/>
  <c r="O16" i="6" a="1"/>
  <c r="O16" i="6" s="1"/>
  <c r="P16" i="6" s="1"/>
  <c r="N16" i="6"/>
  <c r="M16" i="6"/>
  <c r="M15" i="6"/>
  <c r="N15" i="6" s="1"/>
  <c r="M14" i="6"/>
  <c r="N14" i="6" s="1"/>
  <c r="N13" i="6"/>
  <c r="M13" i="6"/>
  <c r="O13" i="6" s="1" a="1"/>
  <c r="O13" i="6" s="1"/>
  <c r="P13" i="6" s="1"/>
  <c r="M12" i="6"/>
  <c r="O12" i="6" s="1" a="1"/>
  <c r="O12" i="6" s="1"/>
  <c r="O11" i="6" a="1"/>
  <c r="O11" i="6" s="1"/>
  <c r="P11" i="6" s="1"/>
  <c r="M11" i="6"/>
  <c r="N11" i="6" s="1"/>
  <c r="M10" i="6"/>
  <c r="O10" i="6" s="1" a="1"/>
  <c r="O10" i="6" s="1"/>
  <c r="M9" i="6"/>
  <c r="O9" i="6" s="1" a="1"/>
  <c r="O9" i="6" s="1"/>
  <c r="O8" i="6" a="1"/>
  <c r="O8" i="6" s="1"/>
  <c r="P8" i="6" s="1"/>
  <c r="N8" i="6"/>
  <c r="M8" i="6"/>
  <c r="O7" i="6" a="1"/>
  <c r="O7" i="6" s="1"/>
  <c r="P7" i="6" s="1"/>
  <c r="N7" i="6"/>
  <c r="M7" i="6"/>
  <c r="M6" i="6"/>
  <c r="O5" i="6" a="1"/>
  <c r="O5" i="6" s="1"/>
  <c r="M5" i="6"/>
  <c r="N5" i="6" s="1"/>
  <c r="O4" i="6" a="1"/>
  <c r="O4" i="6" s="1"/>
  <c r="P4" i="6" s="1"/>
  <c r="N4" i="6"/>
  <c r="M4" i="6"/>
  <c r="M3" i="6"/>
  <c r="N3" i="6" s="1"/>
  <c r="M2" i="6"/>
  <c r="N2" i="6" s="1"/>
  <c r="M3" i="2"/>
  <c r="M4" i="2"/>
  <c r="M5" i="2"/>
  <c r="M6" i="2"/>
  <c r="M7" i="2"/>
  <c r="M8" i="2"/>
  <c r="M9" i="2"/>
  <c r="M10" i="2"/>
  <c r="M11" i="2"/>
  <c r="M12" i="2"/>
  <c r="O261" i="5" a="1"/>
  <c r="O261" i="5" s="1"/>
  <c r="M261" i="5"/>
  <c r="N261" i="5" s="1"/>
  <c r="O260" i="5" a="1"/>
  <c r="O260" i="5" s="1"/>
  <c r="M260" i="5"/>
  <c r="N260" i="5" s="1"/>
  <c r="M259" i="5"/>
  <c r="O259" i="5" s="1" a="1"/>
  <c r="O259" i="5" s="1"/>
  <c r="M258" i="5"/>
  <c r="O258" i="5" s="1" a="1"/>
  <c r="O258" i="5" s="1"/>
  <c r="O257" i="5" a="1"/>
  <c r="O257" i="5" s="1"/>
  <c r="M257" i="5"/>
  <c r="N257" i="5" s="1"/>
  <c r="M256" i="5"/>
  <c r="O256" i="5" s="1" a="1"/>
  <c r="O256" i="5" s="1"/>
  <c r="M255" i="5"/>
  <c r="O255" i="5" s="1" a="1"/>
  <c r="O255" i="5" s="1"/>
  <c r="O254" i="5" a="1"/>
  <c r="O254" i="5" s="1"/>
  <c r="P254" i="5" s="1"/>
  <c r="N254" i="5"/>
  <c r="M254" i="5"/>
  <c r="O253" i="5" a="1"/>
  <c r="O253" i="5" s="1"/>
  <c r="P253" i="5" s="1"/>
  <c r="N253" i="5"/>
  <c r="M253" i="5"/>
  <c r="M252" i="5"/>
  <c r="N252" i="5" s="1"/>
  <c r="M251" i="5"/>
  <c r="O251" i="5" s="1" a="1"/>
  <c r="O251" i="5" s="1"/>
  <c r="N250" i="5"/>
  <c r="M250" i="5"/>
  <c r="O250" i="5" s="1" a="1"/>
  <c r="O250" i="5" s="1"/>
  <c r="P250" i="5" s="1"/>
  <c r="O249" i="5" a="1"/>
  <c r="O249" i="5" s="1"/>
  <c r="P249" i="5" s="1"/>
  <c r="M249" i="5"/>
  <c r="N249" i="5" s="1"/>
  <c r="O248" i="5" a="1"/>
  <c r="O248" i="5" s="1"/>
  <c r="M248" i="5"/>
  <c r="N248" i="5" s="1"/>
  <c r="M247" i="5"/>
  <c r="M246" i="5"/>
  <c r="O245" i="5" a="1"/>
  <c r="O245" i="5" s="1"/>
  <c r="M245" i="5"/>
  <c r="N245" i="5" s="1"/>
  <c r="M244" i="5"/>
  <c r="O244" i="5" s="1" a="1"/>
  <c r="O244" i="5" s="1"/>
  <c r="M243" i="5"/>
  <c r="O242" i="5" a="1"/>
  <c r="O242" i="5" s="1"/>
  <c r="P242" i="5" s="1"/>
  <c r="N242" i="5"/>
  <c r="M242" i="5"/>
  <c r="O241" i="5" a="1"/>
  <c r="O241" i="5" s="1"/>
  <c r="P241" i="5" s="1"/>
  <c r="N241" i="5"/>
  <c r="M241" i="5"/>
  <c r="M240" i="5"/>
  <c r="M239" i="5"/>
  <c r="N238" i="5"/>
  <c r="M238" i="5"/>
  <c r="O238" i="5" s="1" a="1"/>
  <c r="O238" i="5" s="1"/>
  <c r="P238" i="5" s="1"/>
  <c r="O237" i="5" a="1"/>
  <c r="O237" i="5" s="1"/>
  <c r="P237" i="5" s="1"/>
  <c r="M237" i="5"/>
  <c r="N237" i="5" s="1"/>
  <c r="O236" i="5" a="1"/>
  <c r="O236" i="5" s="1"/>
  <c r="P236" i="5" s="1"/>
  <c r="M236" i="5"/>
  <c r="N236" i="5" s="1"/>
  <c r="M235" i="5"/>
  <c r="O235" i="5" s="1" a="1"/>
  <c r="O235" i="5" s="1"/>
  <c r="M234" i="5"/>
  <c r="O234" i="5" s="1" a="1"/>
  <c r="O234" i="5" s="1"/>
  <c r="O233" i="5" a="1"/>
  <c r="O233" i="5" s="1"/>
  <c r="P233" i="5" s="1"/>
  <c r="M233" i="5"/>
  <c r="N233" i="5" s="1"/>
  <c r="M232" i="5"/>
  <c r="O232" i="5" s="1" a="1"/>
  <c r="O232" i="5" s="1"/>
  <c r="M231" i="5"/>
  <c r="O230" i="5" a="1"/>
  <c r="O230" i="5" s="1"/>
  <c r="N230" i="5"/>
  <c r="M230" i="5"/>
  <c r="O229" i="5" a="1"/>
  <c r="O229" i="5" s="1"/>
  <c r="N229" i="5"/>
  <c r="M229" i="5"/>
  <c r="M228" i="5"/>
  <c r="M227" i="5"/>
  <c r="N226" i="5"/>
  <c r="M226" i="5"/>
  <c r="O226" i="5" s="1" a="1"/>
  <c r="O226" i="5" s="1"/>
  <c r="P226" i="5" s="1"/>
  <c r="O225" i="5"/>
  <c r="P225" i="5" s="1"/>
  <c r="O225" i="5" a="1"/>
  <c r="M225" i="5"/>
  <c r="N225" i="5" s="1"/>
  <c r="O224" i="5"/>
  <c r="P224" i="5" s="1"/>
  <c r="O224" i="5" a="1"/>
  <c r="M224" i="5"/>
  <c r="N224" i="5" s="1"/>
  <c r="M223" i="5"/>
  <c r="O223" i="5" s="1" a="1"/>
  <c r="O223" i="5" s="1"/>
  <c r="M222" i="5"/>
  <c r="O222" i="5" s="1" a="1"/>
  <c r="O222" i="5" s="1"/>
  <c r="O221" i="5" a="1"/>
  <c r="O221" i="5" s="1"/>
  <c r="M221" i="5"/>
  <c r="N221" i="5" s="1"/>
  <c r="M220" i="5"/>
  <c r="O220" i="5" s="1" a="1"/>
  <c r="O220" i="5" s="1"/>
  <c r="M219" i="5"/>
  <c r="O218" i="5" a="1"/>
  <c r="O218" i="5" s="1"/>
  <c r="N218" i="5"/>
  <c r="M218" i="5"/>
  <c r="O217" i="5" a="1"/>
  <c r="O217" i="5" s="1"/>
  <c r="N217" i="5"/>
  <c r="M217" i="5"/>
  <c r="M216" i="5"/>
  <c r="M215" i="5"/>
  <c r="N214" i="5"/>
  <c r="M214" i="5"/>
  <c r="O214" i="5" s="1" a="1"/>
  <c r="O214" i="5" s="1"/>
  <c r="P214" i="5" s="1"/>
  <c r="O213" i="5"/>
  <c r="P213" i="5" s="1"/>
  <c r="O213" i="5" a="1"/>
  <c r="M213" i="5"/>
  <c r="N213" i="5" s="1"/>
  <c r="O212" i="5" a="1"/>
  <c r="O212" i="5" s="1"/>
  <c r="P212" i="5" s="1"/>
  <c r="M212" i="5"/>
  <c r="N212" i="5" s="1"/>
  <c r="N211" i="5"/>
  <c r="M211" i="5"/>
  <c r="O211" i="5" s="1" a="1"/>
  <c r="O211" i="5" s="1"/>
  <c r="P211" i="5" s="1"/>
  <c r="N210" i="5"/>
  <c r="M210" i="5"/>
  <c r="O210" i="5" s="1" a="1"/>
  <c r="O210" i="5" s="1"/>
  <c r="P210" i="5" s="1"/>
  <c r="O209" i="5" a="1"/>
  <c r="O209" i="5" s="1"/>
  <c r="P209" i="5" s="1"/>
  <c r="M209" i="5"/>
  <c r="N209" i="5" s="1"/>
  <c r="M208" i="5"/>
  <c r="O208" i="5" s="1" a="1"/>
  <c r="O208" i="5" s="1"/>
  <c r="M207" i="5"/>
  <c r="O206" i="5" a="1"/>
  <c r="O206" i="5" s="1"/>
  <c r="P206" i="5" s="1"/>
  <c r="N206" i="5"/>
  <c r="M206" i="5"/>
  <c r="O205" i="5" a="1"/>
  <c r="O205" i="5" s="1"/>
  <c r="N205" i="5"/>
  <c r="M205" i="5"/>
  <c r="M204" i="5"/>
  <c r="M203" i="5"/>
  <c r="N202" i="5"/>
  <c r="M202" i="5"/>
  <c r="O202" i="5" s="1" a="1"/>
  <c r="O202" i="5" s="1"/>
  <c r="P202" i="5" s="1"/>
  <c r="O201" i="5"/>
  <c r="P201" i="5" s="1"/>
  <c r="O201" i="5" a="1"/>
  <c r="M201" i="5"/>
  <c r="N201" i="5" s="1"/>
  <c r="O200" i="5"/>
  <c r="P200" i="5" s="1"/>
  <c r="O200" i="5" a="1"/>
  <c r="M200" i="5"/>
  <c r="N200" i="5" s="1"/>
  <c r="M199" i="5"/>
  <c r="O199" i="5" s="1" a="1"/>
  <c r="O199" i="5" s="1"/>
  <c r="M198" i="5"/>
  <c r="O198" i="5" s="1" a="1"/>
  <c r="O198" i="5" s="1"/>
  <c r="O197" i="5" a="1"/>
  <c r="O197" i="5" s="1"/>
  <c r="P197" i="5" s="1"/>
  <c r="M197" i="5"/>
  <c r="N197" i="5" s="1"/>
  <c r="M196" i="5"/>
  <c r="O196" i="5" s="1" a="1"/>
  <c r="O196" i="5" s="1"/>
  <c r="M195" i="5"/>
  <c r="O194" i="5" a="1"/>
  <c r="O194" i="5" s="1"/>
  <c r="N194" i="5"/>
  <c r="M194" i="5"/>
  <c r="O193" i="5" a="1"/>
  <c r="O193" i="5" s="1"/>
  <c r="N193" i="5"/>
  <c r="M193" i="5"/>
  <c r="M192" i="5"/>
  <c r="M191" i="5"/>
  <c r="N190" i="5"/>
  <c r="M190" i="5"/>
  <c r="O190" i="5" s="1" a="1"/>
  <c r="O190" i="5" s="1"/>
  <c r="P190" i="5" s="1"/>
  <c r="O189" i="5"/>
  <c r="P189" i="5" s="1"/>
  <c r="O189" i="5" a="1"/>
  <c r="M189" i="5"/>
  <c r="N189" i="5" s="1"/>
  <c r="O188" i="5"/>
  <c r="P188" i="5" s="1"/>
  <c r="O188" i="5" a="1"/>
  <c r="M188" i="5"/>
  <c r="N188" i="5" s="1"/>
  <c r="N187" i="5"/>
  <c r="M187" i="5"/>
  <c r="O187" i="5" s="1" a="1"/>
  <c r="O187" i="5" s="1"/>
  <c r="P187" i="5" s="1"/>
  <c r="M186" i="5"/>
  <c r="O186" i="5" s="1" a="1"/>
  <c r="O186" i="5" s="1"/>
  <c r="O185" i="5" a="1"/>
  <c r="O185" i="5" s="1"/>
  <c r="P185" i="5" s="1"/>
  <c r="N185" i="5"/>
  <c r="M185" i="5"/>
  <c r="O184" i="5"/>
  <c r="M184" i="5"/>
  <c r="O184" i="5" s="1" a="1"/>
  <c r="M183" i="5"/>
  <c r="O182" i="5" a="1"/>
  <c r="O182" i="5" s="1"/>
  <c r="P182" i="5" s="1"/>
  <c r="N182" i="5"/>
  <c r="M182" i="5"/>
  <c r="O181" i="5" a="1"/>
  <c r="O181" i="5" s="1"/>
  <c r="P181" i="5" s="1"/>
  <c r="N181" i="5"/>
  <c r="M181" i="5"/>
  <c r="M180" i="5"/>
  <c r="M179" i="5"/>
  <c r="N178" i="5"/>
  <c r="M178" i="5"/>
  <c r="O178" i="5" s="1" a="1"/>
  <c r="O178" i="5" s="1"/>
  <c r="P178" i="5" s="1"/>
  <c r="O177" i="5" a="1"/>
  <c r="O177" i="5" s="1"/>
  <c r="P177" i="5" s="1"/>
  <c r="M177" i="5"/>
  <c r="N177" i="5" s="1"/>
  <c r="O176" i="5"/>
  <c r="P176" i="5" s="1"/>
  <c r="O176" i="5" a="1"/>
  <c r="M176" i="5"/>
  <c r="N176" i="5" s="1"/>
  <c r="P175" i="5"/>
  <c r="N175" i="5"/>
  <c r="M175" i="5"/>
  <c r="O175" i="5" s="1" a="1"/>
  <c r="O175" i="5" s="1"/>
  <c r="M174" i="5"/>
  <c r="O174" i="5" s="1" a="1"/>
  <c r="O174" i="5" s="1"/>
  <c r="O173" i="5" a="1"/>
  <c r="O173" i="5" s="1"/>
  <c r="P173" i="5" s="1"/>
  <c r="N173" i="5"/>
  <c r="M173" i="5"/>
  <c r="O172" i="5"/>
  <c r="M172" i="5"/>
  <c r="O172" i="5" s="1" a="1"/>
  <c r="M171" i="5"/>
  <c r="O170" i="5" a="1"/>
  <c r="O170" i="5" s="1"/>
  <c r="P170" i="5" s="1"/>
  <c r="N170" i="5"/>
  <c r="M170" i="5"/>
  <c r="O169" i="5" a="1"/>
  <c r="O169" i="5" s="1"/>
  <c r="P169" i="5" s="1"/>
  <c r="N169" i="5"/>
  <c r="M169" i="5"/>
  <c r="M168" i="5"/>
  <c r="M167" i="5"/>
  <c r="P166" i="5"/>
  <c r="N166" i="5"/>
  <c r="M166" i="5"/>
  <c r="O166" i="5" s="1" a="1"/>
  <c r="O166" i="5" s="1"/>
  <c r="O165" i="5" a="1"/>
  <c r="O165" i="5" s="1"/>
  <c r="P165" i="5" s="1"/>
  <c r="M165" i="5"/>
  <c r="N165" i="5" s="1"/>
  <c r="O164" i="5" a="1"/>
  <c r="O164" i="5" s="1"/>
  <c r="P164" i="5" s="1"/>
  <c r="M164" i="5"/>
  <c r="N164" i="5" s="1"/>
  <c r="M163" i="5"/>
  <c r="O163" i="5" s="1" a="1"/>
  <c r="O163" i="5" s="1"/>
  <c r="N162" i="5"/>
  <c r="M162" i="5"/>
  <c r="O162" i="5" s="1" a="1"/>
  <c r="O162" i="5" s="1"/>
  <c r="O161" i="5" a="1"/>
  <c r="O161" i="5" s="1"/>
  <c r="P161" i="5" s="1"/>
  <c r="N161" i="5"/>
  <c r="M161" i="5"/>
  <c r="M160" i="5"/>
  <c r="O160" i="5" s="1" a="1"/>
  <c r="O160" i="5" s="1"/>
  <c r="M159" i="5"/>
  <c r="O158" i="5" a="1"/>
  <c r="O158" i="5" s="1"/>
  <c r="N158" i="5"/>
  <c r="M158" i="5"/>
  <c r="O157" i="5" a="1"/>
  <c r="O157" i="5" s="1"/>
  <c r="P157" i="5" s="1"/>
  <c r="N157" i="5"/>
  <c r="M157" i="5"/>
  <c r="M156" i="5"/>
  <c r="M155" i="5"/>
  <c r="N154" i="5"/>
  <c r="M154" i="5"/>
  <c r="O154" i="5" s="1" a="1"/>
  <c r="O154" i="5" s="1"/>
  <c r="P154" i="5" s="1"/>
  <c r="O153" i="5" a="1"/>
  <c r="O153" i="5" s="1"/>
  <c r="P153" i="5" s="1"/>
  <c r="M153" i="5"/>
  <c r="N153" i="5" s="1"/>
  <c r="O152" i="5" a="1"/>
  <c r="O152" i="5" s="1"/>
  <c r="P152" i="5" s="1"/>
  <c r="M152" i="5"/>
  <c r="N152" i="5" s="1"/>
  <c r="M151" i="5"/>
  <c r="O151" i="5" s="1" a="1"/>
  <c r="O151" i="5" s="1"/>
  <c r="N150" i="5"/>
  <c r="M150" i="5"/>
  <c r="O150" i="5" s="1" a="1"/>
  <c r="O150" i="5" s="1"/>
  <c r="O149" i="5" a="1"/>
  <c r="O149" i="5" s="1"/>
  <c r="P149" i="5" s="1"/>
  <c r="N149" i="5"/>
  <c r="M149" i="5"/>
  <c r="M148" i="5"/>
  <c r="O148" i="5" s="1" a="1"/>
  <c r="O148" i="5" s="1"/>
  <c r="M147" i="5"/>
  <c r="O146" i="5" a="1"/>
  <c r="O146" i="5" s="1"/>
  <c r="P146" i="5" s="1"/>
  <c r="N146" i="5"/>
  <c r="M146" i="5"/>
  <c r="O145" i="5" a="1"/>
  <c r="O145" i="5" s="1"/>
  <c r="P145" i="5" s="1"/>
  <c r="N145" i="5"/>
  <c r="M145" i="5"/>
  <c r="M144" i="5"/>
  <c r="M143" i="5"/>
  <c r="N142" i="5"/>
  <c r="M142" i="5"/>
  <c r="O142" i="5" s="1" a="1"/>
  <c r="O142" i="5" s="1"/>
  <c r="P142" i="5" s="1"/>
  <c r="O141" i="5"/>
  <c r="O141" i="5" a="1"/>
  <c r="M141" i="5"/>
  <c r="N141" i="5" s="1"/>
  <c r="O140" i="5" a="1"/>
  <c r="O140" i="5" s="1"/>
  <c r="P140" i="5" s="1"/>
  <c r="M140" i="5"/>
  <c r="N140" i="5" s="1"/>
  <c r="M139" i="5"/>
  <c r="O139" i="5" s="1" a="1"/>
  <c r="O139" i="5" s="1"/>
  <c r="M138" i="5"/>
  <c r="O138" i="5" s="1" a="1"/>
  <c r="O138" i="5" s="1"/>
  <c r="O137" i="5" a="1"/>
  <c r="O137" i="5" s="1"/>
  <c r="P137" i="5" s="1"/>
  <c r="N137" i="5"/>
  <c r="M137" i="5"/>
  <c r="M136" i="5"/>
  <c r="O136" i="5" s="1" a="1"/>
  <c r="O136" i="5" s="1"/>
  <c r="M135" i="5"/>
  <c r="O134" i="5" a="1"/>
  <c r="O134" i="5" s="1"/>
  <c r="P134" i="5" s="1"/>
  <c r="N134" i="5"/>
  <c r="M134" i="5"/>
  <c r="O133" i="5" a="1"/>
  <c r="O133" i="5" s="1"/>
  <c r="P133" i="5" s="1"/>
  <c r="N133" i="5"/>
  <c r="M133" i="5"/>
  <c r="M132" i="5"/>
  <c r="M131" i="5"/>
  <c r="N130" i="5"/>
  <c r="M130" i="5"/>
  <c r="O130" i="5" s="1" a="1"/>
  <c r="O130" i="5" s="1"/>
  <c r="P130" i="5" s="1"/>
  <c r="O129" i="5" a="1"/>
  <c r="O129" i="5" s="1"/>
  <c r="P129" i="5" s="1"/>
  <c r="M129" i="5"/>
  <c r="N129" i="5" s="1"/>
  <c r="O128" i="5" a="1"/>
  <c r="O128" i="5" s="1"/>
  <c r="P128" i="5" s="1"/>
  <c r="M128" i="5"/>
  <c r="N128" i="5" s="1"/>
  <c r="N127" i="5"/>
  <c r="M127" i="5"/>
  <c r="O127" i="5" s="1" a="1"/>
  <c r="O127" i="5" s="1"/>
  <c r="P127" i="5" s="1"/>
  <c r="M126" i="5"/>
  <c r="O126" i="5" s="1" a="1"/>
  <c r="O126" i="5" s="1"/>
  <c r="O125" i="5" a="1"/>
  <c r="O125" i="5" s="1"/>
  <c r="P125" i="5" s="1"/>
  <c r="N125" i="5"/>
  <c r="M125" i="5"/>
  <c r="M124" i="5"/>
  <c r="O124" i="5" s="1" a="1"/>
  <c r="O124" i="5" s="1"/>
  <c r="M123" i="5"/>
  <c r="O122" i="5" a="1"/>
  <c r="O122" i="5" s="1"/>
  <c r="P122" i="5" s="1"/>
  <c r="N122" i="5"/>
  <c r="M122" i="5"/>
  <c r="O121" i="5" a="1"/>
  <c r="O121" i="5" s="1"/>
  <c r="P121" i="5" s="1"/>
  <c r="N121" i="5"/>
  <c r="M121" i="5"/>
  <c r="M120" i="5"/>
  <c r="M119" i="5"/>
  <c r="N118" i="5"/>
  <c r="M118" i="5"/>
  <c r="O118" i="5" s="1" a="1"/>
  <c r="O118" i="5" s="1"/>
  <c r="P118" i="5" s="1"/>
  <c r="O117" i="5" a="1"/>
  <c r="O117" i="5" s="1"/>
  <c r="P117" i="5" s="1"/>
  <c r="M117" i="5"/>
  <c r="N117" i="5" s="1"/>
  <c r="O116" i="5" a="1"/>
  <c r="O116" i="5" s="1"/>
  <c r="P116" i="5" s="1"/>
  <c r="M116" i="5"/>
  <c r="N116" i="5" s="1"/>
  <c r="M115" i="5"/>
  <c r="O115" i="5" s="1" a="1"/>
  <c r="O115" i="5" s="1"/>
  <c r="M114" i="5"/>
  <c r="O114" i="5" s="1" a="1"/>
  <c r="O114" i="5" s="1"/>
  <c r="O113" i="5" a="1"/>
  <c r="O113" i="5" s="1"/>
  <c r="P113" i="5" s="1"/>
  <c r="N113" i="5"/>
  <c r="M113" i="5"/>
  <c r="M112" i="5"/>
  <c r="O112" i="5" s="1" a="1"/>
  <c r="O112" i="5" s="1"/>
  <c r="M111" i="5"/>
  <c r="O110" i="5" a="1"/>
  <c r="O110" i="5" s="1"/>
  <c r="P110" i="5" s="1"/>
  <c r="N110" i="5"/>
  <c r="M110" i="5"/>
  <c r="O109" i="5" a="1"/>
  <c r="O109" i="5" s="1"/>
  <c r="P109" i="5" s="1"/>
  <c r="N109" i="5"/>
  <c r="M109" i="5"/>
  <c r="M108" i="5"/>
  <c r="M107" i="5"/>
  <c r="N106" i="5"/>
  <c r="M106" i="5"/>
  <c r="O106" i="5" s="1" a="1"/>
  <c r="O106" i="5" s="1"/>
  <c r="P106" i="5" s="1"/>
  <c r="O105" i="5" a="1"/>
  <c r="O105" i="5" s="1"/>
  <c r="P105" i="5" s="1"/>
  <c r="M105" i="5"/>
  <c r="N105" i="5" s="1"/>
  <c r="O104" i="5" a="1"/>
  <c r="O104" i="5" s="1"/>
  <c r="P104" i="5" s="1"/>
  <c r="M104" i="5"/>
  <c r="N104" i="5" s="1"/>
  <c r="M103" i="5"/>
  <c r="O103" i="5" s="1" a="1"/>
  <c r="O103" i="5" s="1"/>
  <c r="M102" i="5"/>
  <c r="O102" i="5" s="1" a="1"/>
  <c r="O102" i="5" s="1"/>
  <c r="O101" i="5" a="1"/>
  <c r="O101" i="5" s="1"/>
  <c r="P101" i="5" s="1"/>
  <c r="N101" i="5"/>
  <c r="M101" i="5"/>
  <c r="M100" i="5"/>
  <c r="O100" i="5" s="1" a="1"/>
  <c r="O100" i="5" s="1"/>
  <c r="M99" i="5"/>
  <c r="O98" i="5" a="1"/>
  <c r="O98" i="5" s="1"/>
  <c r="P98" i="5" s="1"/>
  <c r="N98" i="5"/>
  <c r="M98" i="5"/>
  <c r="O97" i="5" a="1"/>
  <c r="O97" i="5" s="1"/>
  <c r="P97" i="5" s="1"/>
  <c r="N97" i="5"/>
  <c r="M97" i="5"/>
  <c r="M96" i="5"/>
  <c r="M95" i="5"/>
  <c r="N94" i="5"/>
  <c r="M94" i="5"/>
  <c r="O94" i="5" s="1" a="1"/>
  <c r="O94" i="5" s="1"/>
  <c r="P94" i="5" s="1"/>
  <c r="O93" i="5" a="1"/>
  <c r="O93" i="5" s="1"/>
  <c r="P93" i="5" s="1"/>
  <c r="M93" i="5"/>
  <c r="N93" i="5" s="1"/>
  <c r="O92" i="5" a="1"/>
  <c r="O92" i="5" s="1"/>
  <c r="P92" i="5" s="1"/>
  <c r="M92" i="5"/>
  <c r="N92" i="5" s="1"/>
  <c r="M91" i="5"/>
  <c r="O91" i="5" s="1" a="1"/>
  <c r="O91" i="5" s="1"/>
  <c r="M90" i="5"/>
  <c r="O90" i="5" s="1" a="1"/>
  <c r="O90" i="5" s="1"/>
  <c r="O89" i="5" a="1"/>
  <c r="O89" i="5" s="1"/>
  <c r="P89" i="5" s="1"/>
  <c r="N89" i="5"/>
  <c r="M89" i="5"/>
  <c r="M88" i="5"/>
  <c r="O88" i="5" s="1" a="1"/>
  <c r="O88" i="5" s="1"/>
  <c r="M87" i="5"/>
  <c r="O86" i="5" a="1"/>
  <c r="O86" i="5" s="1"/>
  <c r="P86" i="5" s="1"/>
  <c r="N86" i="5"/>
  <c r="M86" i="5"/>
  <c r="O85" i="5" a="1"/>
  <c r="O85" i="5" s="1"/>
  <c r="P85" i="5" s="1"/>
  <c r="N85" i="5"/>
  <c r="M85" i="5"/>
  <c r="M84" i="5"/>
  <c r="M83" i="5"/>
  <c r="N82" i="5"/>
  <c r="M82" i="5"/>
  <c r="O82" i="5" s="1" a="1"/>
  <c r="O82" i="5" s="1"/>
  <c r="P82" i="5" s="1"/>
  <c r="O81" i="5" a="1"/>
  <c r="O81" i="5" s="1"/>
  <c r="P81" i="5" s="1"/>
  <c r="M81" i="5"/>
  <c r="N81" i="5" s="1"/>
  <c r="O80" i="5" a="1"/>
  <c r="O80" i="5" s="1"/>
  <c r="P80" i="5" s="1"/>
  <c r="N80" i="5"/>
  <c r="M80" i="5"/>
  <c r="N79" i="5"/>
  <c r="P79" i="5" s="1"/>
  <c r="M79" i="5"/>
  <c r="O79" i="5" s="1" a="1"/>
  <c r="O79" i="5" s="1"/>
  <c r="M78" i="5"/>
  <c r="O78" i="5" s="1" a="1"/>
  <c r="O78" i="5" s="1"/>
  <c r="O77" i="5" a="1"/>
  <c r="O77" i="5" s="1"/>
  <c r="P77" i="5" s="1"/>
  <c r="N77" i="5"/>
  <c r="M77" i="5"/>
  <c r="M76" i="5"/>
  <c r="M75" i="5"/>
  <c r="O74" i="5" a="1"/>
  <c r="O74" i="5" s="1"/>
  <c r="N74" i="5"/>
  <c r="M74" i="5"/>
  <c r="O73" i="5" a="1"/>
  <c r="O73" i="5" s="1"/>
  <c r="P73" i="5" s="1"/>
  <c r="N73" i="5"/>
  <c r="M73" i="5"/>
  <c r="M72" i="5"/>
  <c r="M71" i="5"/>
  <c r="O71" i="5" s="1" a="1"/>
  <c r="O71" i="5" s="1"/>
  <c r="M70" i="5"/>
  <c r="O70" i="5" s="1" a="1"/>
  <c r="O70" i="5" s="1"/>
  <c r="M69" i="5"/>
  <c r="N69" i="5" s="1"/>
  <c r="O68" i="5" a="1"/>
  <c r="O68" i="5" s="1"/>
  <c r="P68" i="5" s="1"/>
  <c r="N68" i="5"/>
  <c r="M68" i="5"/>
  <c r="M67" i="5"/>
  <c r="O67" i="5" s="1" a="1"/>
  <c r="O67" i="5" s="1"/>
  <c r="O66" i="5" a="1"/>
  <c r="O66" i="5" s="1"/>
  <c r="P66" i="5" s="1"/>
  <c r="N66" i="5"/>
  <c r="M66" i="5"/>
  <c r="O65" i="5" a="1"/>
  <c r="O65" i="5" s="1"/>
  <c r="N65" i="5"/>
  <c r="M65" i="5"/>
  <c r="O64" i="5"/>
  <c r="M64" i="5"/>
  <c r="O64" i="5" s="1" a="1"/>
  <c r="M63" i="5"/>
  <c r="P62" i="5"/>
  <c r="O62" i="5" a="1"/>
  <c r="O62" i="5" s="1"/>
  <c r="N62" i="5"/>
  <c r="M62" i="5"/>
  <c r="O61" i="5" a="1"/>
  <c r="O61" i="5" s="1"/>
  <c r="P61" i="5" s="1"/>
  <c r="N61" i="5"/>
  <c r="M61" i="5"/>
  <c r="M60" i="5"/>
  <c r="N60" i="5" s="1"/>
  <c r="M59" i="5"/>
  <c r="O59" i="5" s="1" a="1"/>
  <c r="O59" i="5" s="1"/>
  <c r="M58" i="5"/>
  <c r="O58" i="5" s="1" a="1"/>
  <c r="O58" i="5" s="1"/>
  <c r="M57" i="5"/>
  <c r="N57" i="5" s="1"/>
  <c r="O56" i="5" a="1"/>
  <c r="O56" i="5" s="1"/>
  <c r="P56" i="5" s="1"/>
  <c r="M56" i="5"/>
  <c r="N56" i="5" s="1"/>
  <c r="O55" i="5"/>
  <c r="M55" i="5"/>
  <c r="O55" i="5" s="1" a="1"/>
  <c r="M54" i="5"/>
  <c r="N54" i="5" s="1"/>
  <c r="O53" i="5" a="1"/>
  <c r="O53" i="5" s="1"/>
  <c r="N53" i="5"/>
  <c r="M53" i="5"/>
  <c r="O52" i="5"/>
  <c r="P52" i="5" s="1"/>
  <c r="N52" i="5"/>
  <c r="M52" i="5"/>
  <c r="O52" i="5" s="1" a="1"/>
  <c r="M51" i="5"/>
  <c r="O50" i="5" a="1"/>
  <c r="O50" i="5" s="1"/>
  <c r="M50" i="5"/>
  <c r="N50" i="5" s="1"/>
  <c r="O49" i="5" a="1"/>
  <c r="O49" i="5" s="1"/>
  <c r="P49" i="5" s="1"/>
  <c r="N49" i="5"/>
  <c r="M49" i="5"/>
  <c r="O48" i="5" a="1"/>
  <c r="O48" i="5" s="1"/>
  <c r="P48" i="5" s="1"/>
  <c r="M48" i="5"/>
  <c r="N48" i="5" s="1"/>
  <c r="M47" i="5"/>
  <c r="O47" i="5" s="1" a="1"/>
  <c r="O47" i="5" s="1"/>
  <c r="M46" i="5"/>
  <c r="O46" i="5" s="1" a="1"/>
  <c r="O46" i="5" s="1"/>
  <c r="O45" i="5" a="1"/>
  <c r="O45" i="5" s="1"/>
  <c r="P45" i="5" s="1"/>
  <c r="N45" i="5"/>
  <c r="M45" i="5"/>
  <c r="O44" i="5"/>
  <c r="P44" i="5" s="1"/>
  <c r="O44" i="5" a="1"/>
  <c r="N44" i="5"/>
  <c r="M44" i="5"/>
  <c r="O43" i="5"/>
  <c r="P43" i="5" s="1"/>
  <c r="N43" i="5"/>
  <c r="M43" i="5"/>
  <c r="O43" i="5" s="1" a="1"/>
  <c r="M42" i="5"/>
  <c r="N42" i="5" s="1"/>
  <c r="O41" i="5" a="1"/>
  <c r="O41" i="5" s="1"/>
  <c r="N41" i="5"/>
  <c r="M41" i="5"/>
  <c r="O40" i="5" a="1"/>
  <c r="O40" i="5" s="1"/>
  <c r="M40" i="5"/>
  <c r="N40" i="5" s="1"/>
  <c r="M39" i="5"/>
  <c r="M38" i="5"/>
  <c r="O38" i="5" s="1" a="1"/>
  <c r="O38" i="5" s="1"/>
  <c r="O37" i="5" a="1"/>
  <c r="O37" i="5" s="1"/>
  <c r="M37" i="5"/>
  <c r="N37" i="5" s="1"/>
  <c r="M36" i="5"/>
  <c r="N36" i="5" s="1"/>
  <c r="O35" i="5" a="1"/>
  <c r="O35" i="5" s="1"/>
  <c r="P35" i="5" s="1"/>
  <c r="N35" i="5"/>
  <c r="M35" i="5"/>
  <c r="O34" i="5"/>
  <c r="M34" i="5"/>
  <c r="O34" i="5" s="1" a="1"/>
  <c r="M33" i="5"/>
  <c r="N33" i="5" s="1"/>
  <c r="O32" i="5" a="1"/>
  <c r="O32" i="5" s="1"/>
  <c r="M32" i="5"/>
  <c r="N32" i="5" s="1"/>
  <c r="M31" i="5"/>
  <c r="O31" i="5" s="1" a="1"/>
  <c r="O31" i="5" s="1"/>
  <c r="O30" i="5" a="1"/>
  <c r="O30" i="5" s="1"/>
  <c r="M30" i="5"/>
  <c r="N30" i="5" s="1"/>
  <c r="O29" i="5" a="1"/>
  <c r="O29" i="5" s="1"/>
  <c r="P29" i="5" s="1"/>
  <c r="N29" i="5"/>
  <c r="M29" i="5"/>
  <c r="M28" i="5"/>
  <c r="N28" i="5" s="1"/>
  <c r="O27" i="5" a="1"/>
  <c r="O27" i="5" s="1"/>
  <c r="P27" i="5" s="1"/>
  <c r="M27" i="5"/>
  <c r="N27" i="5" s="1"/>
  <c r="M26" i="5"/>
  <c r="O26" i="5" s="1" a="1"/>
  <c r="O26" i="5" s="1"/>
  <c r="O25" i="5" a="1"/>
  <c r="O25" i="5" s="1"/>
  <c r="M25" i="5"/>
  <c r="N25" i="5" s="1"/>
  <c r="M24" i="5"/>
  <c r="N24" i="5" s="1"/>
  <c r="O23" i="5" a="1"/>
  <c r="O23" i="5" s="1"/>
  <c r="M23" i="5"/>
  <c r="N23" i="5" s="1"/>
  <c r="O22" i="5" a="1"/>
  <c r="O22" i="5" s="1"/>
  <c r="P22" i="5" s="1"/>
  <c r="N22" i="5"/>
  <c r="M22" i="5"/>
  <c r="O21" i="5" a="1"/>
  <c r="O21" i="5" s="1"/>
  <c r="M21" i="5"/>
  <c r="N21" i="5" s="1"/>
  <c r="O20" i="5" a="1"/>
  <c r="O20" i="5" s="1"/>
  <c r="P20" i="5" s="1"/>
  <c r="N20" i="5"/>
  <c r="M20" i="5"/>
  <c r="O19" i="5"/>
  <c r="M19" i="5"/>
  <c r="O19" i="5" s="1" a="1"/>
  <c r="O18" i="5" a="1"/>
  <c r="O18" i="5" s="1"/>
  <c r="P18" i="5" s="1"/>
  <c r="N18" i="5"/>
  <c r="M18" i="5"/>
  <c r="O17" i="5"/>
  <c r="P17" i="5" s="1"/>
  <c r="O17" i="5" a="1"/>
  <c r="N17" i="5"/>
  <c r="M17" i="5"/>
  <c r="O16" i="5" a="1"/>
  <c r="O16" i="5" s="1"/>
  <c r="M16" i="5"/>
  <c r="N16" i="5" s="1"/>
  <c r="O15" i="5" a="1"/>
  <c r="O15" i="5" s="1"/>
  <c r="P15" i="5" s="1"/>
  <c r="N15" i="5"/>
  <c r="M15" i="5"/>
  <c r="O14" i="5" a="1"/>
  <c r="O14" i="5" s="1"/>
  <c r="M14" i="5"/>
  <c r="N14" i="5" s="1"/>
  <c r="O13" i="5" a="1"/>
  <c r="O13" i="5" s="1"/>
  <c r="P13" i="5" s="1"/>
  <c r="N13" i="5"/>
  <c r="M13" i="5"/>
  <c r="M12" i="5"/>
  <c r="N12" i="5" s="1"/>
  <c r="O11" i="5" a="1"/>
  <c r="O11" i="5" s="1"/>
  <c r="P11" i="5" s="1"/>
  <c r="N11" i="5"/>
  <c r="M11" i="5"/>
  <c r="M10" i="5"/>
  <c r="N10" i="5" s="1"/>
  <c r="O9" i="5" a="1"/>
  <c r="O9" i="5" s="1"/>
  <c r="P9" i="5" s="1"/>
  <c r="N9" i="5"/>
  <c r="M9" i="5"/>
  <c r="M8" i="5"/>
  <c r="O8" i="5" s="1" a="1"/>
  <c r="O8" i="5" s="1"/>
  <c r="O7" i="5" a="1"/>
  <c r="O7" i="5" s="1"/>
  <c r="M7" i="5"/>
  <c r="N7" i="5" s="1"/>
  <c r="O6" i="5" a="1"/>
  <c r="O6" i="5" s="1"/>
  <c r="P6" i="5" s="1"/>
  <c r="N6" i="5"/>
  <c r="M6" i="5"/>
  <c r="M5" i="5"/>
  <c r="N5" i="5" s="1"/>
  <c r="O4" i="5" a="1"/>
  <c r="O4" i="5" s="1"/>
  <c r="P4" i="5" s="1"/>
  <c r="M4" i="5"/>
  <c r="N4" i="5" s="1"/>
  <c r="O3" i="5" a="1"/>
  <c r="O3" i="5" s="1"/>
  <c r="P3" i="5" s="1"/>
  <c r="N3" i="5"/>
  <c r="M3" i="5"/>
  <c r="M2" i="5"/>
  <c r="O2" i="5" s="1" a="1"/>
  <c r="O2" i="5" s="1"/>
  <c r="O261" i="4" a="1"/>
  <c r="O261" i="4" s="1"/>
  <c r="M261" i="4"/>
  <c r="N261" i="4" s="1"/>
  <c r="O260" i="4" a="1"/>
  <c r="O260" i="4" s="1"/>
  <c r="P260" i="4" s="1"/>
  <c r="N260" i="4"/>
  <c r="M260" i="4"/>
  <c r="M259" i="4"/>
  <c r="O259" i="4" s="1" a="1"/>
  <c r="O259" i="4" s="1"/>
  <c r="M258" i="4"/>
  <c r="O258" i="4" s="1" a="1"/>
  <c r="O258" i="4" s="1"/>
  <c r="O257" i="4" a="1"/>
  <c r="O257" i="4" s="1"/>
  <c r="M257" i="4"/>
  <c r="N257" i="4" s="1"/>
  <c r="M256" i="4"/>
  <c r="O256" i="4" s="1" a="1"/>
  <c r="O256" i="4" s="1"/>
  <c r="M255" i="4"/>
  <c r="O255" i="4" s="1" a="1"/>
  <c r="O255" i="4" s="1"/>
  <c r="O254" i="4" a="1"/>
  <c r="O254" i="4" s="1"/>
  <c r="P254" i="4" s="1"/>
  <c r="N254" i="4"/>
  <c r="M254" i="4"/>
  <c r="N253" i="4"/>
  <c r="M253" i="4"/>
  <c r="O253" i="4" s="1" a="1"/>
  <c r="O253" i="4" s="1"/>
  <c r="P253" i="4" s="1"/>
  <c r="M252" i="4"/>
  <c r="N252" i="4" s="1"/>
  <c r="O251" i="4" a="1"/>
  <c r="O251" i="4" s="1"/>
  <c r="P251" i="4" s="1"/>
  <c r="N251" i="4"/>
  <c r="M251" i="4"/>
  <c r="O250" i="4" a="1"/>
  <c r="O250" i="4" s="1"/>
  <c r="P250" i="4" s="1"/>
  <c r="N250" i="4"/>
  <c r="M250" i="4"/>
  <c r="M249" i="4"/>
  <c r="O249" i="4" s="1" a="1"/>
  <c r="O249" i="4" s="1"/>
  <c r="O248" i="4" a="1"/>
  <c r="O248" i="4" s="1"/>
  <c r="M248" i="4"/>
  <c r="N248" i="4" s="1"/>
  <c r="M247" i="4"/>
  <c r="O247" i="4" s="1" a="1"/>
  <c r="O247" i="4" s="1"/>
  <c r="M246" i="4"/>
  <c r="O245" i="4" a="1"/>
  <c r="O245" i="4" s="1"/>
  <c r="P245" i="4" s="1"/>
  <c r="N245" i="4"/>
  <c r="M245" i="4"/>
  <c r="N244" i="4"/>
  <c r="M244" i="4"/>
  <c r="O244" i="4" s="1" a="1"/>
  <c r="O244" i="4" s="1"/>
  <c r="P244" i="4" s="1"/>
  <c r="M243" i="4"/>
  <c r="O242" i="4" a="1"/>
  <c r="O242" i="4" s="1"/>
  <c r="P242" i="4" s="1"/>
  <c r="N242" i="4"/>
  <c r="M242" i="4"/>
  <c r="N241" i="4"/>
  <c r="M241" i="4"/>
  <c r="O241" i="4" s="1" a="1"/>
  <c r="O241" i="4" s="1"/>
  <c r="P241" i="4" s="1"/>
  <c r="M240" i="4"/>
  <c r="O239" i="4" a="1"/>
  <c r="O239" i="4" s="1"/>
  <c r="P239" i="4" s="1"/>
  <c r="N239" i="4"/>
  <c r="M239" i="4"/>
  <c r="O238" i="4" a="1"/>
  <c r="O238" i="4" s="1"/>
  <c r="P238" i="4" s="1"/>
  <c r="N238" i="4"/>
  <c r="M238" i="4"/>
  <c r="M237" i="4"/>
  <c r="O236" i="4" a="1"/>
  <c r="O236" i="4" s="1"/>
  <c r="P236" i="4" s="1"/>
  <c r="M236" i="4"/>
  <c r="N236" i="4" s="1"/>
  <c r="P235" i="4"/>
  <c r="N235" i="4"/>
  <c r="M235" i="4"/>
  <c r="O235" i="4" s="1" a="1"/>
  <c r="O235" i="4" s="1"/>
  <c r="M234" i="4"/>
  <c r="O233" i="4" a="1"/>
  <c r="O233" i="4" s="1"/>
  <c r="P233" i="4" s="1"/>
  <c r="N233" i="4"/>
  <c r="M233" i="4"/>
  <c r="N232" i="4"/>
  <c r="M232" i="4"/>
  <c r="O232" i="4" s="1" a="1"/>
  <c r="O232" i="4" s="1"/>
  <c r="P232" i="4" s="1"/>
  <c r="N231" i="4"/>
  <c r="M231" i="4"/>
  <c r="O231" i="4" s="1" a="1"/>
  <c r="O231" i="4" s="1"/>
  <c r="P231" i="4" s="1"/>
  <c r="O230" i="4" a="1"/>
  <c r="O230" i="4" s="1"/>
  <c r="P230" i="4" s="1"/>
  <c r="N230" i="4"/>
  <c r="M230" i="4"/>
  <c r="P229" i="4"/>
  <c r="N229" i="4"/>
  <c r="M229" i="4"/>
  <c r="O229" i="4" s="1" a="1"/>
  <c r="O229" i="4" s="1"/>
  <c r="M228" i="4"/>
  <c r="O227" i="4" a="1"/>
  <c r="O227" i="4" s="1"/>
  <c r="P227" i="4" s="1"/>
  <c r="N227" i="4"/>
  <c r="M227" i="4"/>
  <c r="P226" i="4"/>
  <c r="O226" i="4" a="1"/>
  <c r="O226" i="4" s="1"/>
  <c r="N226" i="4"/>
  <c r="M226" i="4"/>
  <c r="M225" i="4"/>
  <c r="M224" i="4"/>
  <c r="N224" i="4" s="1"/>
  <c r="N223" i="4"/>
  <c r="M223" i="4"/>
  <c r="O223" i="4" s="1" a="1"/>
  <c r="O223" i="4" s="1"/>
  <c r="P223" i="4" s="1"/>
  <c r="M222" i="4"/>
  <c r="O221" i="4"/>
  <c r="P221" i="4" s="1"/>
  <c r="O221" i="4" a="1"/>
  <c r="N221" i="4"/>
  <c r="M221" i="4"/>
  <c r="N220" i="4"/>
  <c r="M220" i="4"/>
  <c r="O220" i="4" s="1" a="1"/>
  <c r="O220" i="4" s="1"/>
  <c r="P220" i="4" s="1"/>
  <c r="N219" i="4"/>
  <c r="M219" i="4"/>
  <c r="O219" i="4" s="1" a="1"/>
  <c r="O219" i="4" s="1"/>
  <c r="P219" i="4" s="1"/>
  <c r="O218" i="4" a="1"/>
  <c r="O218" i="4" s="1"/>
  <c r="P218" i="4" s="1"/>
  <c r="N218" i="4"/>
  <c r="M218" i="4"/>
  <c r="N217" i="4"/>
  <c r="P217" i="4" s="1"/>
  <c r="M217" i="4"/>
  <c r="O217" i="4" s="1" a="1"/>
  <c r="O217" i="4" s="1"/>
  <c r="M216" i="4"/>
  <c r="O215" i="4" a="1"/>
  <c r="O215" i="4" s="1"/>
  <c r="P215" i="4" s="1"/>
  <c r="N215" i="4"/>
  <c r="M215" i="4"/>
  <c r="O214" i="4" a="1"/>
  <c r="O214" i="4" s="1"/>
  <c r="P214" i="4" s="1"/>
  <c r="N214" i="4"/>
  <c r="M214" i="4"/>
  <c r="M213" i="4"/>
  <c r="M212" i="4"/>
  <c r="N212" i="4" s="1"/>
  <c r="P211" i="4"/>
  <c r="N211" i="4"/>
  <c r="M211" i="4"/>
  <c r="O211" i="4" s="1" a="1"/>
  <c r="O211" i="4" s="1"/>
  <c r="M210" i="4"/>
  <c r="N209" i="4"/>
  <c r="M209" i="4"/>
  <c r="O209" i="4" s="1" a="1"/>
  <c r="O209" i="4" s="1"/>
  <c r="P209" i="4" s="1"/>
  <c r="N208" i="4"/>
  <c r="M208" i="4"/>
  <c r="O208" i="4" s="1" a="1"/>
  <c r="O208" i="4" s="1"/>
  <c r="P208" i="4" s="1"/>
  <c r="M207" i="4"/>
  <c r="O207" i="4" s="1" a="1"/>
  <c r="O207" i="4" s="1"/>
  <c r="O206" i="4" a="1"/>
  <c r="O206" i="4" s="1"/>
  <c r="P206" i="4" s="1"/>
  <c r="N206" i="4"/>
  <c r="M206" i="4"/>
  <c r="P205" i="4"/>
  <c r="N205" i="4"/>
  <c r="M205" i="4"/>
  <c r="O205" i="4" s="1" a="1"/>
  <c r="O205" i="4" s="1"/>
  <c r="M204" i="4"/>
  <c r="O203" i="4" a="1"/>
  <c r="O203" i="4" s="1"/>
  <c r="P203" i="4" s="1"/>
  <c r="N203" i="4"/>
  <c r="M203" i="4"/>
  <c r="P202" i="4"/>
  <c r="O202" i="4" a="1"/>
  <c r="O202" i="4" s="1"/>
  <c r="N202" i="4"/>
  <c r="M202" i="4"/>
  <c r="M201" i="4"/>
  <c r="O200" i="4" a="1"/>
  <c r="O200" i="4" s="1"/>
  <c r="P200" i="4" s="1"/>
  <c r="M200" i="4"/>
  <c r="N200" i="4" s="1"/>
  <c r="N199" i="4"/>
  <c r="M199" i="4"/>
  <c r="O199" i="4" s="1" a="1"/>
  <c r="O199" i="4" s="1"/>
  <c r="P199" i="4" s="1"/>
  <c r="M198" i="4"/>
  <c r="O197" i="4" a="1"/>
  <c r="O197" i="4" s="1"/>
  <c r="P197" i="4" s="1"/>
  <c r="N197" i="4"/>
  <c r="M197" i="4"/>
  <c r="P196" i="4"/>
  <c r="N196" i="4"/>
  <c r="M196" i="4"/>
  <c r="O196" i="4" s="1" a="1"/>
  <c r="O196" i="4" s="1"/>
  <c r="M195" i="4"/>
  <c r="O194" i="4" a="1"/>
  <c r="O194" i="4" s="1"/>
  <c r="P194" i="4" s="1"/>
  <c r="N194" i="4"/>
  <c r="M194" i="4"/>
  <c r="N193" i="4"/>
  <c r="P193" i="4" s="1"/>
  <c r="M193" i="4"/>
  <c r="O193" i="4" s="1" a="1"/>
  <c r="O193" i="4" s="1"/>
  <c r="M192" i="4"/>
  <c r="O191" i="4" a="1"/>
  <c r="O191" i="4" s="1"/>
  <c r="P191" i="4" s="1"/>
  <c r="N191" i="4"/>
  <c r="M191" i="4"/>
  <c r="O190" i="4" a="1"/>
  <c r="O190" i="4" s="1"/>
  <c r="P190" i="4" s="1"/>
  <c r="N190" i="4"/>
  <c r="M190" i="4"/>
  <c r="M189" i="4"/>
  <c r="M188" i="4"/>
  <c r="N187" i="4"/>
  <c r="M187" i="4"/>
  <c r="O187" i="4" s="1" a="1"/>
  <c r="O187" i="4" s="1"/>
  <c r="P187" i="4" s="1"/>
  <c r="M186" i="4"/>
  <c r="O185" i="4" a="1"/>
  <c r="O185" i="4" s="1"/>
  <c r="P185" i="4" s="1"/>
  <c r="N185" i="4"/>
  <c r="M185" i="4"/>
  <c r="N184" i="4"/>
  <c r="M184" i="4"/>
  <c r="O184" i="4" s="1" a="1"/>
  <c r="O184" i="4" s="1"/>
  <c r="M183" i="4"/>
  <c r="O183" i="4" s="1" a="1"/>
  <c r="O183" i="4" s="1"/>
  <c r="M182" i="4"/>
  <c r="P181" i="4"/>
  <c r="N181" i="4"/>
  <c r="M181" i="4"/>
  <c r="O181" i="4" s="1" a="1"/>
  <c r="O181" i="4" s="1"/>
  <c r="M180" i="4"/>
  <c r="M179" i="4"/>
  <c r="O178" i="4" a="1"/>
  <c r="O178" i="4" s="1"/>
  <c r="P178" i="4" s="1"/>
  <c r="N178" i="4"/>
  <c r="M178" i="4"/>
  <c r="M177" i="4"/>
  <c r="M176" i="4"/>
  <c r="N176" i="4" s="1"/>
  <c r="N175" i="4"/>
  <c r="M175" i="4"/>
  <c r="O175" i="4" s="1" a="1"/>
  <c r="O175" i="4" s="1"/>
  <c r="P175" i="4" s="1"/>
  <c r="M174" i="4"/>
  <c r="M173" i="4"/>
  <c r="N172" i="4"/>
  <c r="M172" i="4"/>
  <c r="O172" i="4" s="1" a="1"/>
  <c r="O172" i="4" s="1"/>
  <c r="P172" i="4" s="1"/>
  <c r="M171" i="4"/>
  <c r="O171" i="4" s="1" a="1"/>
  <c r="O171" i="4" s="1"/>
  <c r="O170" i="4" a="1"/>
  <c r="O170" i="4" s="1"/>
  <c r="N170" i="4"/>
  <c r="M170" i="4"/>
  <c r="P169" i="4"/>
  <c r="N169" i="4"/>
  <c r="M169" i="4"/>
  <c r="O169" i="4" s="1" a="1"/>
  <c r="O169" i="4" s="1"/>
  <c r="M168" i="4"/>
  <c r="O167" i="4" a="1"/>
  <c r="O167" i="4" s="1"/>
  <c r="N167" i="4"/>
  <c r="M167" i="4"/>
  <c r="M166" i="4"/>
  <c r="M165" i="4"/>
  <c r="O164" i="4" a="1"/>
  <c r="O164" i="4" s="1"/>
  <c r="P164" i="4" s="1"/>
  <c r="M164" i="4"/>
  <c r="N164" i="4" s="1"/>
  <c r="P163" i="4"/>
  <c r="N163" i="4"/>
  <c r="M163" i="4"/>
  <c r="O163" i="4" s="1" a="1"/>
  <c r="O163" i="4" s="1"/>
  <c r="M162" i="4"/>
  <c r="O161" i="4" a="1"/>
  <c r="O161" i="4" s="1"/>
  <c r="P161" i="4" s="1"/>
  <c r="N161" i="4"/>
  <c r="M161" i="4"/>
  <c r="N160" i="4"/>
  <c r="P160" i="4" s="1"/>
  <c r="M160" i="4"/>
  <c r="O160" i="4" s="1" a="1"/>
  <c r="O160" i="4" s="1"/>
  <c r="O159" i="4"/>
  <c r="P159" i="4" s="1"/>
  <c r="N159" i="4"/>
  <c r="M159" i="4"/>
  <c r="O159" i="4" s="1" a="1"/>
  <c r="M158" i="4"/>
  <c r="P157" i="4"/>
  <c r="N157" i="4"/>
  <c r="M157" i="4"/>
  <c r="O157" i="4" s="1" a="1"/>
  <c r="O157" i="4" s="1"/>
  <c r="M156" i="4"/>
  <c r="O155" i="4" a="1"/>
  <c r="O155" i="4" s="1"/>
  <c r="P155" i="4" s="1"/>
  <c r="N155" i="4"/>
  <c r="M155" i="4"/>
  <c r="O154" i="4" a="1"/>
  <c r="O154" i="4" s="1"/>
  <c r="P154" i="4" s="1"/>
  <c r="N154" i="4"/>
  <c r="M154" i="4"/>
  <c r="M153" i="4"/>
  <c r="O152" i="4" a="1"/>
  <c r="O152" i="4" s="1"/>
  <c r="P152" i="4" s="1"/>
  <c r="M152" i="4"/>
  <c r="N152" i="4" s="1"/>
  <c r="N151" i="4"/>
  <c r="M151" i="4"/>
  <c r="O151" i="4" s="1" a="1"/>
  <c r="O151" i="4" s="1"/>
  <c r="P151" i="4" s="1"/>
  <c r="M150" i="4"/>
  <c r="O149" i="4"/>
  <c r="P149" i="4" s="1"/>
  <c r="O149" i="4" a="1"/>
  <c r="N149" i="4"/>
  <c r="M149" i="4"/>
  <c r="N148" i="4"/>
  <c r="M148" i="4"/>
  <c r="O148" i="4" s="1" a="1"/>
  <c r="O148" i="4" s="1"/>
  <c r="P148" i="4" s="1"/>
  <c r="M147" i="4"/>
  <c r="O146" i="4" a="1"/>
  <c r="O146" i="4" s="1"/>
  <c r="P146" i="4" s="1"/>
  <c r="N146" i="4"/>
  <c r="M146" i="4"/>
  <c r="M145" i="4"/>
  <c r="M144" i="4"/>
  <c r="O143" i="4" a="1"/>
  <c r="O143" i="4" s="1"/>
  <c r="N143" i="4"/>
  <c r="M143" i="4"/>
  <c r="M142" i="4"/>
  <c r="M141" i="4"/>
  <c r="M140" i="4"/>
  <c r="N140" i="4" s="1"/>
  <c r="M139" i="4"/>
  <c r="O139" i="4" s="1" a="1"/>
  <c r="O139" i="4" s="1"/>
  <c r="M138" i="4"/>
  <c r="O137" i="4" a="1"/>
  <c r="O137" i="4" s="1"/>
  <c r="P137" i="4" s="1"/>
  <c r="N137" i="4"/>
  <c r="M137" i="4"/>
  <c r="N136" i="4"/>
  <c r="M136" i="4"/>
  <c r="O136" i="4" s="1" a="1"/>
  <c r="O136" i="4" s="1"/>
  <c r="N135" i="4"/>
  <c r="M135" i="4"/>
  <c r="O135" i="4" s="1" a="1"/>
  <c r="O135" i="4" s="1"/>
  <c r="P135" i="4" s="1"/>
  <c r="O134" i="4" a="1"/>
  <c r="O134" i="4" s="1"/>
  <c r="N134" i="4"/>
  <c r="M134" i="4"/>
  <c r="M133" i="4"/>
  <c r="O133" i="4" s="1" a="1"/>
  <c r="O133" i="4" s="1"/>
  <c r="M132" i="4"/>
  <c r="O131" i="4" a="1"/>
  <c r="O131" i="4" s="1"/>
  <c r="P131" i="4" s="1"/>
  <c r="N131" i="4"/>
  <c r="M131" i="4"/>
  <c r="O130" i="4" a="1"/>
  <c r="O130" i="4" s="1"/>
  <c r="P130" i="4" s="1"/>
  <c r="N130" i="4"/>
  <c r="M130" i="4"/>
  <c r="M129" i="4"/>
  <c r="N129" i="4" s="1"/>
  <c r="O128" i="4" a="1"/>
  <c r="O128" i="4" s="1"/>
  <c r="P128" i="4" s="1"/>
  <c r="M128" i="4"/>
  <c r="N128" i="4" s="1"/>
  <c r="N127" i="4"/>
  <c r="M127" i="4"/>
  <c r="O127" i="4" s="1" a="1"/>
  <c r="O127" i="4" s="1"/>
  <c r="P127" i="4" s="1"/>
  <c r="M126" i="4"/>
  <c r="O125" i="4" a="1"/>
  <c r="O125" i="4" s="1"/>
  <c r="P125" i="4" s="1"/>
  <c r="N125" i="4"/>
  <c r="M125" i="4"/>
  <c r="N124" i="4"/>
  <c r="M124" i="4"/>
  <c r="O124" i="4" s="1" a="1"/>
  <c r="O124" i="4" s="1"/>
  <c r="P124" i="4" s="1"/>
  <c r="N123" i="4"/>
  <c r="M123" i="4"/>
  <c r="O123" i="4" s="1" a="1"/>
  <c r="O123" i="4" s="1"/>
  <c r="P123" i="4" s="1"/>
  <c r="M122" i="4"/>
  <c r="M121" i="4"/>
  <c r="M120" i="4"/>
  <c r="O119" i="4" a="1"/>
  <c r="O119" i="4" s="1"/>
  <c r="P119" i="4" s="1"/>
  <c r="N119" i="4"/>
  <c r="M119" i="4"/>
  <c r="O118" i="4" a="1"/>
  <c r="O118" i="4" s="1"/>
  <c r="P118" i="4" s="1"/>
  <c r="N118" i="4"/>
  <c r="M118" i="4"/>
  <c r="M117" i="4"/>
  <c r="O116" i="4" a="1"/>
  <c r="O116" i="4" s="1"/>
  <c r="P116" i="4" s="1"/>
  <c r="M116" i="4"/>
  <c r="N116" i="4" s="1"/>
  <c r="M115" i="4"/>
  <c r="O115" i="4" s="1" a="1"/>
  <c r="O115" i="4" s="1"/>
  <c r="M114" i="4"/>
  <c r="M113" i="4"/>
  <c r="O112" i="4"/>
  <c r="P112" i="4" s="1"/>
  <c r="N112" i="4"/>
  <c r="M112" i="4"/>
  <c r="O112" i="4" s="1" a="1"/>
  <c r="O111" i="4"/>
  <c r="N111" i="4"/>
  <c r="M111" i="4"/>
  <c r="O111" i="4" s="1" a="1"/>
  <c r="O110" i="4" a="1"/>
  <c r="O110" i="4" s="1"/>
  <c r="P110" i="4" s="1"/>
  <c r="M110" i="4"/>
  <c r="N110" i="4" s="1"/>
  <c r="N109" i="4"/>
  <c r="P109" i="4" s="1"/>
  <c r="M109" i="4"/>
  <c r="O109" i="4" s="1" a="1"/>
  <c r="O109" i="4" s="1"/>
  <c r="M108" i="4"/>
  <c r="O107" i="4" a="1"/>
  <c r="O107" i="4" s="1"/>
  <c r="P107" i="4" s="1"/>
  <c r="N107" i="4"/>
  <c r="M107" i="4"/>
  <c r="O106" i="4" a="1"/>
  <c r="O106" i="4" s="1"/>
  <c r="P106" i="4" s="1"/>
  <c r="N106" i="4"/>
  <c r="M106" i="4"/>
  <c r="O105" i="4" a="1"/>
  <c r="O105" i="4" s="1"/>
  <c r="P105" i="4" s="1"/>
  <c r="M105" i="4"/>
  <c r="N105" i="4" s="1"/>
  <c r="O104" i="4" a="1"/>
  <c r="O104" i="4" s="1"/>
  <c r="P104" i="4" s="1"/>
  <c r="M104" i="4"/>
  <c r="N104" i="4" s="1"/>
  <c r="M103" i="4"/>
  <c r="O103" i="4" s="1" a="1"/>
  <c r="O103" i="4" s="1"/>
  <c r="M102" i="4"/>
  <c r="O101" i="4" a="1"/>
  <c r="O101" i="4" s="1"/>
  <c r="P101" i="4" s="1"/>
  <c r="N101" i="4"/>
  <c r="M101" i="4"/>
  <c r="N100" i="4"/>
  <c r="M100" i="4"/>
  <c r="O100" i="4" s="1" a="1"/>
  <c r="O100" i="4" s="1"/>
  <c r="P100" i="4" s="1"/>
  <c r="M99" i="4"/>
  <c r="O98" i="4" a="1"/>
  <c r="O98" i="4" s="1"/>
  <c r="N98" i="4"/>
  <c r="M98" i="4"/>
  <c r="M97" i="4"/>
  <c r="M96" i="4"/>
  <c r="M95" i="4"/>
  <c r="O94" i="4" a="1"/>
  <c r="O94" i="4" s="1"/>
  <c r="P94" i="4" s="1"/>
  <c r="M94" i="4"/>
  <c r="N94" i="4" s="1"/>
  <c r="M93" i="4"/>
  <c r="O92" i="4" a="1"/>
  <c r="O92" i="4" s="1"/>
  <c r="P92" i="4" s="1"/>
  <c r="M92" i="4"/>
  <c r="N92" i="4" s="1"/>
  <c r="M91" i="4"/>
  <c r="O91" i="4" s="1" a="1"/>
  <c r="O91" i="4" s="1"/>
  <c r="M90" i="4"/>
  <c r="M89" i="4"/>
  <c r="N88" i="4"/>
  <c r="M88" i="4"/>
  <c r="O88" i="4" s="1" a="1"/>
  <c r="O88" i="4" s="1"/>
  <c r="M87" i="4"/>
  <c r="M86" i="4"/>
  <c r="N85" i="4"/>
  <c r="M85" i="4"/>
  <c r="O85" i="4" s="1" a="1"/>
  <c r="O85" i="4" s="1"/>
  <c r="M84" i="4"/>
  <c r="O83" i="4" a="1"/>
  <c r="O83" i="4" s="1"/>
  <c r="P83" i="4" s="1"/>
  <c r="N83" i="4"/>
  <c r="M83" i="4"/>
  <c r="O82" i="4" a="1"/>
  <c r="O82" i="4" s="1"/>
  <c r="P82" i="4" s="1"/>
  <c r="M82" i="4"/>
  <c r="N82" i="4" s="1"/>
  <c r="O81" i="4" a="1"/>
  <c r="O81" i="4" s="1"/>
  <c r="P81" i="4" s="1"/>
  <c r="M81" i="4"/>
  <c r="N81" i="4" s="1"/>
  <c r="O80" i="4" a="1"/>
  <c r="O80" i="4" s="1"/>
  <c r="P80" i="4" s="1"/>
  <c r="M80" i="4"/>
  <c r="N80" i="4" s="1"/>
  <c r="M79" i="4"/>
  <c r="O79" i="4" s="1" a="1"/>
  <c r="O79" i="4" s="1"/>
  <c r="M78" i="4"/>
  <c r="O77" i="4" a="1"/>
  <c r="O77" i="4" s="1"/>
  <c r="P77" i="4" s="1"/>
  <c r="N77" i="4"/>
  <c r="M77" i="4"/>
  <c r="M76" i="4"/>
  <c r="M75" i="4"/>
  <c r="O74" i="4" a="1"/>
  <c r="O74" i="4" s="1"/>
  <c r="P74" i="4" s="1"/>
  <c r="N74" i="4"/>
  <c r="M74" i="4"/>
  <c r="N73" i="4"/>
  <c r="P73" i="4" s="1"/>
  <c r="M73" i="4"/>
  <c r="O73" i="4" s="1" a="1"/>
  <c r="O73" i="4" s="1"/>
  <c r="M72" i="4"/>
  <c r="O71" i="4" a="1"/>
  <c r="O71" i="4" s="1"/>
  <c r="P71" i="4" s="1"/>
  <c r="M71" i="4"/>
  <c r="N71" i="4" s="1"/>
  <c r="M70" i="4"/>
  <c r="O69" i="4" a="1"/>
  <c r="O69" i="4" s="1"/>
  <c r="P69" i="4" s="1"/>
  <c r="M69" i="4"/>
  <c r="N69" i="4" s="1"/>
  <c r="M68" i="4"/>
  <c r="M67" i="4"/>
  <c r="O67" i="4" s="1" a="1"/>
  <c r="O67" i="4" s="1"/>
  <c r="M66" i="4"/>
  <c r="O65" i="4" a="1"/>
  <c r="O65" i="4" s="1"/>
  <c r="P65" i="4" s="1"/>
  <c r="M65" i="4"/>
  <c r="N65" i="4" s="1"/>
  <c r="N64" i="4"/>
  <c r="M64" i="4"/>
  <c r="O64" i="4" s="1" a="1"/>
  <c r="O64" i="4" s="1"/>
  <c r="P64" i="4" s="1"/>
  <c r="N63" i="4"/>
  <c r="M63" i="4"/>
  <c r="O63" i="4" s="1" a="1"/>
  <c r="O63" i="4" s="1"/>
  <c r="P63" i="4" s="1"/>
  <c r="O62" i="4" a="1"/>
  <c r="O62" i="4" s="1"/>
  <c r="P62" i="4" s="1"/>
  <c r="M62" i="4"/>
  <c r="N62" i="4" s="1"/>
  <c r="N61" i="4"/>
  <c r="M61" i="4"/>
  <c r="O61" i="4" s="1" a="1"/>
  <c r="O61" i="4" s="1"/>
  <c r="M60" i="4"/>
  <c r="O59" i="4" a="1"/>
  <c r="O59" i="4" s="1"/>
  <c r="N59" i="4"/>
  <c r="M59" i="4"/>
  <c r="N58" i="4"/>
  <c r="M58" i="4"/>
  <c r="O58" i="4" s="1" a="1"/>
  <c r="O58" i="4" s="1"/>
  <c r="P58" i="4" s="1"/>
  <c r="O57" i="4" a="1"/>
  <c r="O57" i="4" s="1"/>
  <c r="P57" i="4" s="1"/>
  <c r="M57" i="4"/>
  <c r="N57" i="4" s="1"/>
  <c r="O56" i="4" a="1"/>
  <c r="O56" i="4" s="1"/>
  <c r="P56" i="4" s="1"/>
  <c r="M56" i="4"/>
  <c r="N56" i="4" s="1"/>
  <c r="M55" i="4"/>
  <c r="O55" i="4" s="1" a="1"/>
  <c r="O55" i="4" s="1"/>
  <c r="M54" i="4"/>
  <c r="O53" i="4" a="1"/>
  <c r="O53" i="4" s="1"/>
  <c r="N53" i="4"/>
  <c r="M53" i="4"/>
  <c r="M52" i="4"/>
  <c r="N51" i="4"/>
  <c r="M51" i="4"/>
  <c r="O51" i="4" s="1" a="1"/>
  <c r="O51" i="4" s="1"/>
  <c r="P51" i="4" s="1"/>
  <c r="N50" i="4"/>
  <c r="M50" i="4"/>
  <c r="O50" i="4" s="1" a="1"/>
  <c r="O50" i="4" s="1"/>
  <c r="P50" i="4" s="1"/>
  <c r="M49" i="4"/>
  <c r="M48" i="4"/>
  <c r="O47" i="4" a="1"/>
  <c r="O47" i="4" s="1"/>
  <c r="P47" i="4" s="1"/>
  <c r="N47" i="4"/>
  <c r="M47" i="4"/>
  <c r="O46" i="4" a="1"/>
  <c r="O46" i="4" s="1"/>
  <c r="N46" i="4"/>
  <c r="M46" i="4"/>
  <c r="M45" i="4"/>
  <c r="O44" i="4" a="1"/>
  <c r="O44" i="4" s="1"/>
  <c r="P44" i="4" s="1"/>
  <c r="M44" i="4"/>
  <c r="N44" i="4" s="1"/>
  <c r="M43" i="4"/>
  <c r="O43" i="4" s="1" a="1"/>
  <c r="O43" i="4" s="1"/>
  <c r="M42" i="4"/>
  <c r="O41" i="4" a="1"/>
  <c r="O41" i="4" s="1"/>
  <c r="P41" i="4" s="1"/>
  <c r="N41" i="4"/>
  <c r="M41" i="4"/>
  <c r="M40" i="4"/>
  <c r="O40" i="4" s="1" a="1"/>
  <c r="O40" i="4" s="1"/>
  <c r="O39" i="4"/>
  <c r="N39" i="4"/>
  <c r="M39" i="4"/>
  <c r="O39" i="4" s="1" a="1"/>
  <c r="O38" i="4" a="1"/>
  <c r="O38" i="4" s="1"/>
  <c r="P38" i="4" s="1"/>
  <c r="N38" i="4"/>
  <c r="M38" i="4"/>
  <c r="M37" i="4"/>
  <c r="O37" i="4" s="1" a="1"/>
  <c r="O37" i="4" s="1"/>
  <c r="M36" i="4"/>
  <c r="O35" i="4" a="1"/>
  <c r="O35" i="4" s="1"/>
  <c r="N35" i="4"/>
  <c r="M35" i="4"/>
  <c r="M34" i="4"/>
  <c r="O34" i="4" s="1" a="1"/>
  <c r="O34" i="4" s="1"/>
  <c r="O33" i="4" a="1"/>
  <c r="O33" i="4" s="1"/>
  <c r="P33" i="4" s="1"/>
  <c r="M33" i="4"/>
  <c r="N33" i="4" s="1"/>
  <c r="N32" i="4"/>
  <c r="P32" i="4" s="1"/>
  <c r="M32" i="4"/>
  <c r="O32" i="4" s="1" a="1"/>
  <c r="O32" i="4" s="1"/>
  <c r="M31" i="4"/>
  <c r="M30" i="4"/>
  <c r="N30" i="4" s="1"/>
  <c r="O29" i="4" a="1"/>
  <c r="O29" i="4" s="1"/>
  <c r="N29" i="4"/>
  <c r="M29" i="4"/>
  <c r="M28" i="4"/>
  <c r="N27" i="4"/>
  <c r="M27" i="4"/>
  <c r="O27" i="4" s="1" a="1"/>
  <c r="O27" i="4" s="1"/>
  <c r="O26" i="4" a="1"/>
  <c r="O26" i="4" s="1"/>
  <c r="M26" i="4"/>
  <c r="N26" i="4" s="1"/>
  <c r="N25" i="4"/>
  <c r="M25" i="4"/>
  <c r="O25" i="4" s="1" a="1"/>
  <c r="O25" i="4" s="1"/>
  <c r="P25" i="4" s="1"/>
  <c r="O24" i="4" a="1"/>
  <c r="O24" i="4" s="1"/>
  <c r="P24" i="4" s="1"/>
  <c r="M24" i="4"/>
  <c r="N24" i="4" s="1"/>
  <c r="O23" i="4" a="1"/>
  <c r="O23" i="4" s="1"/>
  <c r="P23" i="4" s="1"/>
  <c r="M23" i="4"/>
  <c r="N23" i="4" s="1"/>
  <c r="O22" i="4"/>
  <c r="P22" i="4" s="1"/>
  <c r="O22" i="4" a="1"/>
  <c r="N22" i="4"/>
  <c r="M22" i="4"/>
  <c r="N21" i="4"/>
  <c r="M21" i="4"/>
  <c r="O21" i="4" s="1" a="1"/>
  <c r="O21" i="4" s="1"/>
  <c r="O20" i="4" a="1"/>
  <c r="O20" i="4" s="1"/>
  <c r="M20" i="4"/>
  <c r="N20" i="4" s="1"/>
  <c r="N19" i="4"/>
  <c r="P19" i="4" s="1"/>
  <c r="M19" i="4"/>
  <c r="O19" i="4" s="1" a="1"/>
  <c r="O19" i="4" s="1"/>
  <c r="O18" i="4" a="1"/>
  <c r="O18" i="4" s="1"/>
  <c r="P18" i="4" s="1"/>
  <c r="M18" i="4"/>
  <c r="N18" i="4" s="1"/>
  <c r="M17" i="4"/>
  <c r="N16" i="4"/>
  <c r="M16" i="4"/>
  <c r="O16" i="4" s="1" a="1"/>
  <c r="O16" i="4" s="1"/>
  <c r="P16" i="4" s="1"/>
  <c r="O15" i="4"/>
  <c r="O15" i="4" a="1"/>
  <c r="N15" i="4"/>
  <c r="M15" i="4"/>
  <c r="M14" i="4"/>
  <c r="O14" i="4" s="1" a="1"/>
  <c r="O14" i="4" s="1"/>
  <c r="M13" i="4"/>
  <c r="O13" i="4" s="1" a="1"/>
  <c r="O13" i="4" s="1"/>
  <c r="O12" i="4" a="1"/>
  <c r="O12" i="4" s="1"/>
  <c r="P12" i="4" s="1"/>
  <c r="M12" i="4"/>
  <c r="N12" i="4" s="1"/>
  <c r="M11" i="4"/>
  <c r="O10" i="4" a="1"/>
  <c r="O10" i="4" s="1"/>
  <c r="P10" i="4" s="1"/>
  <c r="N10" i="4"/>
  <c r="M10" i="4"/>
  <c r="M9" i="4"/>
  <c r="O9" i="4" s="1" a="1"/>
  <c r="O9" i="4" s="1"/>
  <c r="M8" i="4"/>
  <c r="O8" i="4" s="1" a="1"/>
  <c r="O8" i="4" s="1"/>
  <c r="O7" i="4" a="1"/>
  <c r="O7" i="4" s="1"/>
  <c r="P7" i="4" s="1"/>
  <c r="M7" i="4"/>
  <c r="N7" i="4" s="1"/>
  <c r="O6" i="4" a="1"/>
  <c r="O6" i="4" s="1"/>
  <c r="M6" i="4"/>
  <c r="N6" i="4" s="1"/>
  <c r="M5" i="4"/>
  <c r="O5" i="4" s="1" a="1"/>
  <c r="O5" i="4" s="1"/>
  <c r="M4" i="4"/>
  <c r="O4" i="4" s="1" a="1"/>
  <c r="O4" i="4" s="1"/>
  <c r="M3" i="4"/>
  <c r="O3" i="4" s="1" a="1"/>
  <c r="O3" i="4" s="1"/>
  <c r="O2" i="4" a="1"/>
  <c r="O2" i="4" s="1"/>
  <c r="M2" i="4"/>
  <c r="N2" i="4" s="1"/>
  <c r="N9" i="3"/>
  <c r="N12" i="3"/>
  <c r="N59" i="3"/>
  <c r="N79" i="3"/>
  <c r="N88" i="3"/>
  <c r="N92" i="3"/>
  <c r="N94" i="3"/>
  <c r="N97" i="3"/>
  <c r="N102" i="3"/>
  <c r="N104" i="3"/>
  <c r="N107" i="3"/>
  <c r="N115" i="3"/>
  <c r="N116" i="3"/>
  <c r="N121" i="3"/>
  <c r="N128" i="3"/>
  <c r="N132" i="3"/>
  <c r="N133" i="3"/>
  <c r="N140" i="3"/>
  <c r="N141" i="3"/>
  <c r="N145" i="3"/>
  <c r="N148" i="3"/>
  <c r="N152" i="3"/>
  <c r="N155" i="3"/>
  <c r="N156" i="3"/>
  <c r="N157" i="3"/>
  <c r="N159" i="3"/>
  <c r="N160" i="3"/>
  <c r="N164" i="3"/>
  <c r="N170" i="3"/>
  <c r="N171" i="3"/>
  <c r="N177" i="3"/>
  <c r="N179" i="3"/>
  <c r="N181" i="3"/>
  <c r="N188" i="3"/>
  <c r="N191" i="3"/>
  <c r="N193" i="3"/>
  <c r="N195" i="3"/>
  <c r="N196" i="3"/>
  <c r="N200" i="3"/>
  <c r="N203" i="3"/>
  <c r="N206" i="3"/>
  <c r="N207" i="3"/>
  <c r="N208" i="3"/>
  <c r="N210" i="3"/>
  <c r="N211" i="3"/>
  <c r="N216" i="3"/>
  <c r="N217" i="3"/>
  <c r="N218" i="3"/>
  <c r="N220" i="3"/>
  <c r="N223" i="3"/>
  <c r="N224" i="3"/>
  <c r="N227" i="3"/>
  <c r="N228" i="3"/>
  <c r="N229" i="3"/>
  <c r="N231" i="3"/>
  <c r="N232" i="3"/>
  <c r="N235" i="3"/>
  <c r="N239" i="3"/>
  <c r="N240" i="3"/>
  <c r="N241" i="3"/>
  <c r="N242" i="3"/>
  <c r="N244" i="3"/>
  <c r="N245" i="3"/>
  <c r="N248" i="3"/>
  <c r="N249" i="3"/>
  <c r="N251" i="3"/>
  <c r="N252" i="3"/>
  <c r="N254" i="3"/>
  <c r="N256" i="3"/>
  <c r="N257" i="3"/>
  <c r="N259" i="3"/>
  <c r="N260" i="3"/>
  <c r="N261" i="3"/>
  <c r="O261" i="3" a="1"/>
  <c r="O261" i="3" s="1"/>
  <c r="P261" i="3" s="1"/>
  <c r="M261" i="3"/>
  <c r="O260" i="3" a="1"/>
  <c r="O260" i="3" s="1"/>
  <c r="M260" i="3"/>
  <c r="M259" i="3"/>
  <c r="O259" i="3" s="1" a="1"/>
  <c r="O259" i="3" s="1"/>
  <c r="M258" i="3"/>
  <c r="O257" i="3" a="1"/>
  <c r="O257" i="3" s="1"/>
  <c r="P257" i="3" s="1"/>
  <c r="M257" i="3"/>
  <c r="M256" i="3"/>
  <c r="O256" i="3" s="1" a="1"/>
  <c r="O256" i="3" s="1"/>
  <c r="P256" i="3" s="1"/>
  <c r="M255" i="3"/>
  <c r="O254" i="3" a="1"/>
  <c r="O254" i="3" s="1"/>
  <c r="P254" i="3" s="1"/>
  <c r="M254" i="3"/>
  <c r="M253" i="3"/>
  <c r="O253" i="3" s="1" a="1"/>
  <c r="O253" i="3" s="1"/>
  <c r="M252" i="3"/>
  <c r="O251" i="3" a="1"/>
  <c r="O251" i="3" s="1"/>
  <c r="P251" i="3" s="1"/>
  <c r="M251" i="3"/>
  <c r="M250" i="3"/>
  <c r="O250" i="3" s="1" a="1"/>
  <c r="O250" i="3" s="1"/>
  <c r="M249" i="3"/>
  <c r="O249" i="3" s="1" a="1"/>
  <c r="O249" i="3" s="1"/>
  <c r="P249" i="3" s="1"/>
  <c r="O248" i="3" a="1"/>
  <c r="O248" i="3" s="1"/>
  <c r="M248" i="3"/>
  <c r="M247" i="3"/>
  <c r="O247" i="3" s="1" a="1"/>
  <c r="O247" i="3" s="1"/>
  <c r="M246" i="3"/>
  <c r="N246" i="3" s="1"/>
  <c r="O245" i="3" a="1"/>
  <c r="O245" i="3" s="1"/>
  <c r="P245" i="3" s="1"/>
  <c r="M245" i="3"/>
  <c r="M244" i="3"/>
  <c r="O244" i="3" s="1" a="1"/>
  <c r="O244" i="3" s="1"/>
  <c r="P244" i="3" s="1"/>
  <c r="M243" i="3"/>
  <c r="N243" i="3" s="1"/>
  <c r="O242" i="3" a="1"/>
  <c r="O242" i="3" s="1"/>
  <c r="P242" i="3" s="1"/>
  <c r="M242" i="3"/>
  <c r="M241" i="3"/>
  <c r="O241" i="3" s="1" a="1"/>
  <c r="O241" i="3" s="1"/>
  <c r="P241" i="3" s="1"/>
  <c r="M240" i="3"/>
  <c r="O239" i="3" a="1"/>
  <c r="O239" i="3" s="1"/>
  <c r="M239" i="3"/>
  <c r="M238" i="3"/>
  <c r="M237" i="3"/>
  <c r="N237" i="3" s="1"/>
  <c r="M236" i="3"/>
  <c r="O236" i="3" s="1" a="1"/>
  <c r="O236" i="3" s="1"/>
  <c r="P235" i="3"/>
  <c r="M235" i="3"/>
  <c r="O235" i="3" s="1" a="1"/>
  <c r="O235" i="3" s="1"/>
  <c r="M234" i="3"/>
  <c r="N234" i="3" s="1"/>
  <c r="M233" i="3"/>
  <c r="N233" i="3" s="1"/>
  <c r="M232" i="3"/>
  <c r="O232" i="3" s="1" a="1"/>
  <c r="O232" i="3" s="1"/>
  <c r="M231" i="3"/>
  <c r="M230" i="3"/>
  <c r="N230" i="3" s="1"/>
  <c r="P229" i="3"/>
  <c r="M229" i="3"/>
  <c r="O229" i="3" s="1" a="1"/>
  <c r="O229" i="3" s="1"/>
  <c r="M228" i="3"/>
  <c r="O227" i="3" a="1"/>
  <c r="O227" i="3" s="1"/>
  <c r="P227" i="3" s="1"/>
  <c r="M227" i="3"/>
  <c r="M226" i="3"/>
  <c r="M225" i="3"/>
  <c r="N225" i="3" s="1"/>
  <c r="O224" i="3" a="1"/>
  <c r="O224" i="3" s="1"/>
  <c r="M224" i="3"/>
  <c r="M223" i="3"/>
  <c r="O223" i="3" s="1" a="1"/>
  <c r="O223" i="3" s="1"/>
  <c r="P223" i="3" s="1"/>
  <c r="M222" i="3"/>
  <c r="N222" i="3" s="1"/>
  <c r="M221" i="3"/>
  <c r="P220" i="3"/>
  <c r="M220" i="3"/>
  <c r="O220" i="3" s="1" a="1"/>
  <c r="O220" i="3" s="1"/>
  <c r="M219" i="3"/>
  <c r="N219" i="3" s="1"/>
  <c r="O218" i="3" a="1"/>
  <c r="O218" i="3" s="1"/>
  <c r="P218" i="3" s="1"/>
  <c r="M218" i="3"/>
  <c r="P217" i="3"/>
  <c r="M217" i="3"/>
  <c r="O217" i="3" s="1" a="1"/>
  <c r="O217" i="3" s="1"/>
  <c r="M216" i="3"/>
  <c r="M215" i="3"/>
  <c r="N215" i="3" s="1"/>
  <c r="M214" i="3"/>
  <c r="M213" i="3"/>
  <c r="N213" i="3" s="1"/>
  <c r="M212" i="3"/>
  <c r="N212" i="3" s="1"/>
  <c r="M211" i="3"/>
  <c r="O211" i="3" s="1" a="1"/>
  <c r="O211" i="3" s="1"/>
  <c r="P211" i="3" s="1"/>
  <c r="M210" i="3"/>
  <c r="M209" i="3"/>
  <c r="P208" i="3"/>
  <c r="M208" i="3"/>
  <c r="O208" i="3" s="1" a="1"/>
  <c r="O208" i="3" s="1"/>
  <c r="M207" i="3"/>
  <c r="O206" i="3" a="1"/>
  <c r="O206" i="3" s="1"/>
  <c r="P206" i="3" s="1"/>
  <c r="M206" i="3"/>
  <c r="M205" i="3"/>
  <c r="O205" i="3" s="1" a="1"/>
  <c r="O205" i="3" s="1"/>
  <c r="M204" i="3"/>
  <c r="N204" i="3" s="1"/>
  <c r="O203" i="3" a="1"/>
  <c r="O203" i="3" s="1"/>
  <c r="P203" i="3" s="1"/>
  <c r="M203" i="3"/>
  <c r="M202" i="3"/>
  <c r="M201" i="3"/>
  <c r="N201" i="3" s="1"/>
  <c r="O200" i="3" a="1"/>
  <c r="O200" i="3" s="1"/>
  <c r="P200" i="3" s="1"/>
  <c r="M200" i="3"/>
  <c r="M199" i="3"/>
  <c r="O199" i="3" s="1" a="1"/>
  <c r="O199" i="3" s="1"/>
  <c r="M198" i="3"/>
  <c r="N198" i="3" s="1"/>
  <c r="O197" i="3" a="1"/>
  <c r="O197" i="3" s="1"/>
  <c r="P197" i="3" s="1"/>
  <c r="M197" i="3"/>
  <c r="N197" i="3" s="1"/>
  <c r="P196" i="3"/>
  <c r="M196" i="3"/>
  <c r="O196" i="3" s="1" a="1"/>
  <c r="O196" i="3" s="1"/>
  <c r="M195" i="3"/>
  <c r="M194" i="3"/>
  <c r="O194" i="3" s="1" a="1"/>
  <c r="O194" i="3" s="1"/>
  <c r="P193" i="3"/>
  <c r="M193" i="3"/>
  <c r="O193" i="3" s="1" a="1"/>
  <c r="O193" i="3" s="1"/>
  <c r="M192" i="3"/>
  <c r="N192" i="3" s="1"/>
  <c r="O191" i="3" a="1"/>
  <c r="O191" i="3" s="1"/>
  <c r="P191" i="3" s="1"/>
  <c r="M191" i="3"/>
  <c r="M190" i="3"/>
  <c r="M189" i="3"/>
  <c r="N189" i="3" s="1"/>
  <c r="O188" i="3" a="1"/>
  <c r="O188" i="3" s="1"/>
  <c r="P188" i="3" s="1"/>
  <c r="M188" i="3"/>
  <c r="M187" i="3"/>
  <c r="O187" i="3" s="1" a="1"/>
  <c r="O187" i="3" s="1"/>
  <c r="M186" i="3"/>
  <c r="N186" i="3" s="1"/>
  <c r="M185" i="3"/>
  <c r="M184" i="3"/>
  <c r="O184" i="3" s="1" a="1"/>
  <c r="O184" i="3" s="1"/>
  <c r="M183" i="3"/>
  <c r="N183" i="3" s="1"/>
  <c r="O182" i="3" a="1"/>
  <c r="O182" i="3" s="1"/>
  <c r="M182" i="3"/>
  <c r="N182" i="3" s="1"/>
  <c r="P181" i="3"/>
  <c r="M181" i="3"/>
  <c r="O181" i="3" s="1" a="1"/>
  <c r="O181" i="3" s="1"/>
  <c r="M180" i="3"/>
  <c r="N180" i="3" s="1"/>
  <c r="M179" i="3"/>
  <c r="O179" i="3" s="1" a="1"/>
  <c r="O179" i="3" s="1"/>
  <c r="P179" i="3" s="1"/>
  <c r="M178" i="3"/>
  <c r="M177" i="3"/>
  <c r="M176" i="3"/>
  <c r="O176" i="3" s="1" a="1"/>
  <c r="O176" i="3" s="1"/>
  <c r="M175" i="3"/>
  <c r="O175" i="3" s="1" a="1"/>
  <c r="O175" i="3" s="1"/>
  <c r="M174" i="3"/>
  <c r="N174" i="3" s="1"/>
  <c r="M173" i="3"/>
  <c r="M172" i="3"/>
  <c r="O172" i="3" s="1" a="1"/>
  <c r="O172" i="3" s="1"/>
  <c r="M171" i="3"/>
  <c r="O170" i="3" a="1"/>
  <c r="O170" i="3" s="1"/>
  <c r="P170" i="3" s="1"/>
  <c r="M170" i="3"/>
  <c r="M169" i="3"/>
  <c r="O169" i="3" s="1" a="1"/>
  <c r="O169" i="3" s="1"/>
  <c r="M168" i="3"/>
  <c r="N168" i="3" s="1"/>
  <c r="M167" i="3"/>
  <c r="N167" i="3" s="1"/>
  <c r="M166" i="3"/>
  <c r="M165" i="3"/>
  <c r="N165" i="3" s="1"/>
  <c r="O164" i="3" a="1"/>
  <c r="O164" i="3" s="1"/>
  <c r="P164" i="3" s="1"/>
  <c r="M164" i="3"/>
  <c r="M163" i="3"/>
  <c r="O163" i="3" s="1" a="1"/>
  <c r="O163" i="3" s="1"/>
  <c r="M162" i="3"/>
  <c r="N162" i="3" s="1"/>
  <c r="O161" i="3" a="1"/>
  <c r="O161" i="3" s="1"/>
  <c r="P161" i="3" s="1"/>
  <c r="M161" i="3"/>
  <c r="N161" i="3" s="1"/>
  <c r="P160" i="3"/>
  <c r="M160" i="3"/>
  <c r="O160" i="3" s="1" a="1"/>
  <c r="O160" i="3" s="1"/>
  <c r="M159" i="3"/>
  <c r="M158" i="3"/>
  <c r="N158" i="3" s="1"/>
  <c r="P157" i="3"/>
  <c r="M157" i="3"/>
  <c r="O157" i="3" s="1" a="1"/>
  <c r="O157" i="3" s="1"/>
  <c r="M156" i="3"/>
  <c r="O155" i="3" a="1"/>
  <c r="O155" i="3" s="1"/>
  <c r="P155" i="3" s="1"/>
  <c r="M155" i="3"/>
  <c r="M154" i="3"/>
  <c r="M153" i="3"/>
  <c r="N153" i="3" s="1"/>
  <c r="O152" i="3" a="1"/>
  <c r="O152" i="3" s="1"/>
  <c r="P152" i="3" s="1"/>
  <c r="M152" i="3"/>
  <c r="M151" i="3"/>
  <c r="O151" i="3" s="1" a="1"/>
  <c r="O151" i="3" s="1"/>
  <c r="M150" i="3"/>
  <c r="N150" i="3" s="1"/>
  <c r="M149" i="3"/>
  <c r="P148" i="3"/>
  <c r="O148" i="3"/>
  <c r="M148" i="3"/>
  <c r="O148" i="3" s="1" a="1"/>
  <c r="M147" i="3"/>
  <c r="N147" i="3" s="1"/>
  <c r="M146" i="3"/>
  <c r="O146" i="3" s="1" a="1"/>
  <c r="O146" i="3" s="1"/>
  <c r="M145" i="3"/>
  <c r="O145" i="3" s="1" a="1"/>
  <c r="O145" i="3" s="1"/>
  <c r="M144" i="3"/>
  <c r="N144" i="3" s="1"/>
  <c r="M143" i="3"/>
  <c r="O143" i="3" s="1" a="1"/>
  <c r="O143" i="3" s="1"/>
  <c r="M142" i="3"/>
  <c r="O141" i="3" a="1"/>
  <c r="O141" i="3" s="1"/>
  <c r="P141" i="3" s="1"/>
  <c r="M141" i="3"/>
  <c r="O140" i="3" a="1"/>
  <c r="O140" i="3" s="1"/>
  <c r="P140" i="3" s="1"/>
  <c r="M140" i="3"/>
  <c r="M139" i="3"/>
  <c r="O139" i="3" s="1" a="1"/>
  <c r="O139" i="3" s="1"/>
  <c r="M138" i="3"/>
  <c r="N138" i="3" s="1"/>
  <c r="M137" i="3"/>
  <c r="M136" i="3"/>
  <c r="O136" i="3" s="1" a="1"/>
  <c r="O136" i="3" s="1"/>
  <c r="M135" i="3"/>
  <c r="N135" i="3" s="1"/>
  <c r="O134" i="3" a="1"/>
  <c r="O134" i="3" s="1"/>
  <c r="M134" i="3"/>
  <c r="N134" i="3" s="1"/>
  <c r="M133" i="3"/>
  <c r="O133" i="3" s="1" a="1"/>
  <c r="O133" i="3" s="1"/>
  <c r="P133" i="3" s="1"/>
  <c r="M132" i="3"/>
  <c r="M131" i="3"/>
  <c r="O131" i="3" s="1" a="1"/>
  <c r="O131" i="3" s="1"/>
  <c r="M130" i="3"/>
  <c r="M129" i="3"/>
  <c r="O129" i="3" s="1" a="1"/>
  <c r="O129" i="3" s="1"/>
  <c r="O128" i="3" a="1"/>
  <c r="O128" i="3" s="1"/>
  <c r="M128" i="3"/>
  <c r="M127" i="3"/>
  <c r="O127" i="3" s="1" a="1"/>
  <c r="O127" i="3" s="1"/>
  <c r="M126" i="3"/>
  <c r="N126" i="3" s="1"/>
  <c r="M125" i="3"/>
  <c r="O124" i="3"/>
  <c r="M124" i="3"/>
  <c r="O124" i="3" s="1" a="1"/>
  <c r="M123" i="3"/>
  <c r="N123" i="3" s="1"/>
  <c r="M122" i="3"/>
  <c r="O122" i="3" s="1" a="1"/>
  <c r="O122" i="3" s="1"/>
  <c r="M121" i="3"/>
  <c r="O121" i="3" s="1" a="1"/>
  <c r="O121" i="3" s="1"/>
  <c r="M120" i="3"/>
  <c r="N120" i="3" s="1"/>
  <c r="M119" i="3"/>
  <c r="O119" i="3" s="1" a="1"/>
  <c r="O119" i="3" s="1"/>
  <c r="M118" i="3"/>
  <c r="O117" i="3" a="1"/>
  <c r="O117" i="3" s="1"/>
  <c r="P117" i="3" s="1"/>
  <c r="M117" i="3"/>
  <c r="N117" i="3" s="1"/>
  <c r="O116" i="3" a="1"/>
  <c r="O116" i="3" s="1"/>
  <c r="P116" i="3" s="1"/>
  <c r="M116" i="3"/>
  <c r="P115" i="3"/>
  <c r="M115" i="3"/>
  <c r="O115" i="3" s="1" a="1"/>
  <c r="O115" i="3" s="1"/>
  <c r="M114" i="3"/>
  <c r="N114" i="3" s="1"/>
  <c r="M113" i="3"/>
  <c r="M112" i="3"/>
  <c r="O112" i="3" s="1" a="1"/>
  <c r="O112" i="3" s="1"/>
  <c r="M111" i="3"/>
  <c r="N111" i="3" s="1"/>
  <c r="O110" i="3" a="1"/>
  <c r="O110" i="3" s="1"/>
  <c r="P110" i="3" s="1"/>
  <c r="M110" i="3"/>
  <c r="N110" i="3" s="1"/>
  <c r="M109" i="3"/>
  <c r="O109" i="3" s="1" a="1"/>
  <c r="O109" i="3" s="1"/>
  <c r="M108" i="3"/>
  <c r="N108" i="3" s="1"/>
  <c r="P107" i="3"/>
  <c r="M107" i="3"/>
  <c r="O107" i="3" s="1" a="1"/>
  <c r="O107" i="3" s="1"/>
  <c r="M106" i="3"/>
  <c r="M105" i="3"/>
  <c r="N105" i="3" s="1"/>
  <c r="O104" i="3" a="1"/>
  <c r="O104" i="3" s="1"/>
  <c r="P104" i="3" s="1"/>
  <c r="M104" i="3"/>
  <c r="O103" i="3"/>
  <c r="M103" i="3"/>
  <c r="O103" i="3" s="1" a="1"/>
  <c r="M102" i="3"/>
  <c r="M101" i="3"/>
  <c r="N101" i="3" s="1"/>
  <c r="O100" i="3"/>
  <c r="M100" i="3"/>
  <c r="O100" i="3" s="1" a="1"/>
  <c r="M99" i="3"/>
  <c r="N99" i="3" s="1"/>
  <c r="M98" i="3"/>
  <c r="P97" i="3"/>
  <c r="O97" i="3"/>
  <c r="M97" i="3"/>
  <c r="O97" i="3" s="1" a="1"/>
  <c r="M96" i="3"/>
  <c r="N96" i="3" s="1"/>
  <c r="O95" i="3" a="1"/>
  <c r="O95" i="3" s="1"/>
  <c r="P95" i="3" s="1"/>
  <c r="M95" i="3"/>
  <c r="N95" i="3" s="1"/>
  <c r="P94" i="3"/>
  <c r="M94" i="3"/>
  <c r="O94" i="3" s="1" a="1"/>
  <c r="O94" i="3" s="1"/>
  <c r="M93" i="3"/>
  <c r="N93" i="3" s="1"/>
  <c r="O92" i="3" a="1"/>
  <c r="O92" i="3" s="1"/>
  <c r="P92" i="3" s="1"/>
  <c r="M92" i="3"/>
  <c r="M91" i="3"/>
  <c r="O91" i="3" s="1" a="1"/>
  <c r="O91" i="3" s="1"/>
  <c r="O90" i="3" a="1"/>
  <c r="O90" i="3" s="1"/>
  <c r="P90" i="3" s="1"/>
  <c r="M90" i="3"/>
  <c r="N90" i="3" s="1"/>
  <c r="M89" i="3"/>
  <c r="N89" i="3" s="1"/>
  <c r="O88" i="3"/>
  <c r="P88" i="3" s="1"/>
  <c r="M88" i="3"/>
  <c r="O88" i="3" s="1" a="1"/>
  <c r="M87" i="3"/>
  <c r="M86" i="3"/>
  <c r="N86" i="3" s="1"/>
  <c r="M85" i="3"/>
  <c r="M84" i="3"/>
  <c r="O84" i="3" s="1" a="1"/>
  <c r="O84" i="3" s="1"/>
  <c r="O83" i="3" a="1"/>
  <c r="O83" i="3" s="1"/>
  <c r="P83" i="3" s="1"/>
  <c r="M83" i="3"/>
  <c r="N83" i="3" s="1"/>
  <c r="O82" i="3" a="1"/>
  <c r="O82" i="3" s="1"/>
  <c r="M82" i="3"/>
  <c r="N82" i="3" s="1"/>
  <c r="P82" i="3" s="1"/>
  <c r="O81" i="3" a="1"/>
  <c r="O81" i="3" s="1"/>
  <c r="P81" i="3" s="1"/>
  <c r="M81" i="3"/>
  <c r="N81" i="3" s="1"/>
  <c r="M80" i="3"/>
  <c r="N80" i="3" s="1"/>
  <c r="O79" i="3"/>
  <c r="P79" i="3" s="1"/>
  <c r="M79" i="3"/>
  <c r="O79" i="3" s="1" a="1"/>
  <c r="O78" i="3"/>
  <c r="O78" i="3" a="1"/>
  <c r="M78" i="3"/>
  <c r="N78" i="3" s="1"/>
  <c r="O77" i="3" a="1"/>
  <c r="O77" i="3" s="1"/>
  <c r="P77" i="3" s="1"/>
  <c r="M77" i="3"/>
  <c r="N77" i="3" s="1"/>
  <c r="M76" i="3"/>
  <c r="O76" i="3" s="1" a="1"/>
  <c r="O76" i="3" s="1"/>
  <c r="M75" i="3"/>
  <c r="O74" i="3" a="1"/>
  <c r="O74" i="3" s="1"/>
  <c r="P74" i="3" s="1"/>
  <c r="M74" i="3"/>
  <c r="N74" i="3" s="1"/>
  <c r="O73" i="3"/>
  <c r="M73" i="3"/>
  <c r="O73" i="3" s="1" a="1"/>
  <c r="O72" i="3" a="1"/>
  <c r="O72" i="3" s="1"/>
  <c r="P72" i="3" s="1"/>
  <c r="M72" i="3"/>
  <c r="N72" i="3" s="1"/>
  <c r="M71" i="3"/>
  <c r="O71" i="3" s="1" a="1"/>
  <c r="O71" i="3" s="1"/>
  <c r="O70" i="3" a="1"/>
  <c r="O70" i="3" s="1"/>
  <c r="P70" i="3" s="1"/>
  <c r="M70" i="3"/>
  <c r="N70" i="3" s="1"/>
  <c r="M69" i="3"/>
  <c r="O68" i="3" a="1"/>
  <c r="O68" i="3" s="1"/>
  <c r="M68" i="3"/>
  <c r="N68" i="3" s="1"/>
  <c r="M67" i="3"/>
  <c r="O67" i="3" s="1" a="1"/>
  <c r="O67" i="3" s="1"/>
  <c r="O66" i="3" a="1"/>
  <c r="O66" i="3" s="1"/>
  <c r="P66" i="3" s="1"/>
  <c r="M66" i="3"/>
  <c r="N66" i="3" s="1"/>
  <c r="M65" i="3"/>
  <c r="O64" i="3"/>
  <c r="M64" i="3"/>
  <c r="O64" i="3" s="1" a="1"/>
  <c r="M63" i="3"/>
  <c r="M62" i="3"/>
  <c r="N62" i="3" s="1"/>
  <c r="M61" i="3"/>
  <c r="O61" i="3" s="1" a="1"/>
  <c r="O61" i="3" s="1"/>
  <c r="M60" i="3"/>
  <c r="N60" i="3" s="1"/>
  <c r="O59" i="3" a="1"/>
  <c r="O59" i="3" s="1"/>
  <c r="P59" i="3" s="1"/>
  <c r="M59" i="3"/>
  <c r="O58" i="3" a="1"/>
  <c r="O58" i="3" s="1"/>
  <c r="M58" i="3"/>
  <c r="N58" i="3" s="1"/>
  <c r="P58" i="3" s="1"/>
  <c r="O57" i="3" a="1"/>
  <c r="O57" i="3" s="1"/>
  <c r="P57" i="3" s="1"/>
  <c r="M57" i="3"/>
  <c r="N57" i="3" s="1"/>
  <c r="M56" i="3"/>
  <c r="N56" i="3" s="1"/>
  <c r="O55" i="3"/>
  <c r="M55" i="3"/>
  <c r="O55" i="3" s="1" a="1"/>
  <c r="O54" i="3"/>
  <c r="O54" i="3" a="1"/>
  <c r="M54" i="3"/>
  <c r="N54" i="3" s="1"/>
  <c r="O53" i="3" a="1"/>
  <c r="O53" i="3" s="1"/>
  <c r="P53" i="3" s="1"/>
  <c r="M53" i="3"/>
  <c r="N53" i="3" s="1"/>
  <c r="M52" i="3"/>
  <c r="O52" i="3" s="1" a="1"/>
  <c r="O52" i="3" s="1"/>
  <c r="M51" i="3"/>
  <c r="O50" i="3" a="1"/>
  <c r="O50" i="3" s="1"/>
  <c r="M50" i="3"/>
  <c r="N50" i="3" s="1"/>
  <c r="O49" i="3"/>
  <c r="M49" i="3"/>
  <c r="O49" i="3" s="1" a="1"/>
  <c r="O48" i="3" a="1"/>
  <c r="O48" i="3" s="1"/>
  <c r="P48" i="3" s="1"/>
  <c r="M48" i="3"/>
  <c r="N48" i="3" s="1"/>
  <c r="M47" i="3"/>
  <c r="O47" i="3" s="1" a="1"/>
  <c r="O47" i="3" s="1"/>
  <c r="O46" i="3" a="1"/>
  <c r="O46" i="3" s="1"/>
  <c r="P46" i="3" s="1"/>
  <c r="M46" i="3"/>
  <c r="N46" i="3" s="1"/>
  <c r="M45" i="3"/>
  <c r="O44" i="3" a="1"/>
  <c r="O44" i="3" s="1"/>
  <c r="P44" i="3" s="1"/>
  <c r="M44" i="3"/>
  <c r="N44" i="3" s="1"/>
  <c r="M43" i="3"/>
  <c r="O43" i="3" s="1" a="1"/>
  <c r="O43" i="3" s="1"/>
  <c r="O42" i="3" a="1"/>
  <c r="O42" i="3" s="1"/>
  <c r="P42" i="3" s="1"/>
  <c r="M42" i="3"/>
  <c r="N42" i="3" s="1"/>
  <c r="M41" i="3"/>
  <c r="O40" i="3"/>
  <c r="M40" i="3"/>
  <c r="O40" i="3" s="1" a="1"/>
  <c r="M39" i="3"/>
  <c r="M38" i="3"/>
  <c r="O38" i="3" s="1" a="1"/>
  <c r="O38" i="3" s="1"/>
  <c r="M37" i="3"/>
  <c r="O37" i="3" s="1" a="1"/>
  <c r="O37" i="3" s="1"/>
  <c r="M36" i="3"/>
  <c r="O35" i="3" a="1"/>
  <c r="O35" i="3" s="1"/>
  <c r="P35" i="3" s="1"/>
  <c r="M35" i="3"/>
  <c r="N35" i="3" s="1"/>
  <c r="M34" i="3"/>
  <c r="O33" i="3" a="1"/>
  <c r="O33" i="3" s="1"/>
  <c r="M33" i="3"/>
  <c r="N33" i="3" s="1"/>
  <c r="M32" i="3"/>
  <c r="O31" i="3"/>
  <c r="M31" i="3"/>
  <c r="O31" i="3" s="1" a="1"/>
  <c r="M30" i="3"/>
  <c r="O29" i="3" a="1"/>
  <c r="O29" i="3" s="1"/>
  <c r="P29" i="3" s="1"/>
  <c r="M29" i="3"/>
  <c r="N29" i="3" s="1"/>
  <c r="M28" i="3"/>
  <c r="M27" i="3"/>
  <c r="O26" i="3" a="1"/>
  <c r="O26" i="3" s="1"/>
  <c r="M26" i="3"/>
  <c r="N26" i="3" s="1"/>
  <c r="M25" i="3"/>
  <c r="M24" i="3"/>
  <c r="O23" i="3"/>
  <c r="M23" i="3"/>
  <c r="O23" i="3" s="1" a="1"/>
  <c r="M22" i="3"/>
  <c r="N22" i="3" s="1"/>
  <c r="M21" i="3"/>
  <c r="O20" i="3" a="1"/>
  <c r="O20" i="3" s="1"/>
  <c r="P20" i="3" s="1"/>
  <c r="M20" i="3"/>
  <c r="N20" i="3" s="1"/>
  <c r="M19" i="3"/>
  <c r="M18" i="3"/>
  <c r="N18" i="3" s="1"/>
  <c r="M17" i="3"/>
  <c r="M16" i="3"/>
  <c r="M15" i="3"/>
  <c r="O14" i="3" a="1"/>
  <c r="O14" i="3" s="1"/>
  <c r="P14" i="3" s="1"/>
  <c r="M14" i="3"/>
  <c r="N14" i="3" s="1"/>
  <c r="M13" i="3"/>
  <c r="O12" i="3"/>
  <c r="P12" i="3" s="1"/>
  <c r="O12" i="3" a="1"/>
  <c r="M12" i="3"/>
  <c r="M11" i="3"/>
  <c r="M10" i="3"/>
  <c r="O9" i="3"/>
  <c r="P9" i="3" s="1"/>
  <c r="O9" i="3" a="1"/>
  <c r="M9" i="3"/>
  <c r="O8" i="3" a="1"/>
  <c r="O8" i="3" s="1"/>
  <c r="P8" i="3" s="1"/>
  <c r="M8" i="3"/>
  <c r="N8" i="3" s="1"/>
  <c r="O7" i="3" a="1"/>
  <c r="O7" i="3" s="1"/>
  <c r="P7" i="3" s="1"/>
  <c r="M7" i="3"/>
  <c r="N7" i="3" s="1"/>
  <c r="M6" i="3"/>
  <c r="N6" i="3" s="1"/>
  <c r="O5" i="3" a="1"/>
  <c r="O5" i="3" s="1"/>
  <c r="P5" i="3" s="1"/>
  <c r="M5" i="3"/>
  <c r="N5" i="3" s="1"/>
  <c r="O4" i="3" a="1"/>
  <c r="O4" i="3" s="1"/>
  <c r="M4" i="3"/>
  <c r="N4" i="3" s="1"/>
  <c r="P4" i="3" s="1"/>
  <c r="O3" i="3" a="1"/>
  <c r="O3" i="3" s="1"/>
  <c r="P3" i="3" s="1"/>
  <c r="M3" i="3"/>
  <c r="N3" i="3" s="1"/>
  <c r="O2" i="3" a="1"/>
  <c r="O2" i="3" s="1"/>
  <c r="P2" i="3" s="1"/>
  <c r="M2" i="3"/>
  <c r="N2" i="3" s="1"/>
  <c r="I3" i="2"/>
  <c r="I4" i="2"/>
  <c r="I11" i="2"/>
  <c r="I12" i="2"/>
  <c r="I13" i="2"/>
  <c r="I15" i="2"/>
  <c r="I24" i="2"/>
  <c r="I25" i="2"/>
  <c r="I36" i="2"/>
  <c r="I39" i="2"/>
  <c r="I48" i="2"/>
  <c r="I49" i="2"/>
  <c r="I52" i="2"/>
  <c r="I60" i="2"/>
  <c r="I62" i="2"/>
  <c r="I72" i="2"/>
  <c r="I73" i="2"/>
  <c r="I74" i="2"/>
  <c r="I82" i="2"/>
  <c r="I84" i="2"/>
  <c r="I86" i="2"/>
  <c r="I87" i="2"/>
  <c r="I95" i="2"/>
  <c r="I96" i="2"/>
  <c r="I97" i="2"/>
  <c r="I108" i="2"/>
  <c r="I112" i="2"/>
  <c r="I121" i="2"/>
  <c r="I130" i="2"/>
  <c r="I132" i="2"/>
  <c r="I134" i="2"/>
  <c r="I135" i="2"/>
  <c r="I144" i="2"/>
  <c r="I145" i="2"/>
  <c r="I148" i="2"/>
  <c r="I168" i="2"/>
  <c r="I169" i="2"/>
  <c r="I170" i="2"/>
  <c r="I178" i="2"/>
  <c r="I180" i="2"/>
  <c r="I183" i="2"/>
  <c r="I193" i="2"/>
  <c r="I204" i="2"/>
  <c r="I206" i="2"/>
  <c r="I208" i="2"/>
  <c r="I216" i="2"/>
  <c r="I217" i="2"/>
  <c r="I228" i="2"/>
  <c r="I231" i="2"/>
  <c r="I240" i="2"/>
  <c r="I241" i="2"/>
  <c r="I244" i="2"/>
  <c r="I252" i="2"/>
  <c r="I254" i="2"/>
  <c r="M2" i="2"/>
  <c r="I2" i="2" s="1"/>
  <c r="I6" i="2"/>
  <c r="I8" i="2"/>
  <c r="I10" i="2"/>
  <c r="M13" i="2"/>
  <c r="M14" i="2"/>
  <c r="I14" i="2" s="1"/>
  <c r="M15" i="2"/>
  <c r="M16" i="2"/>
  <c r="I16" i="2" s="1"/>
  <c r="M17" i="2"/>
  <c r="M18" i="2"/>
  <c r="I18" i="2" s="1"/>
  <c r="M19" i="2"/>
  <c r="M20" i="2"/>
  <c r="I20" i="2" s="1"/>
  <c r="M21" i="2"/>
  <c r="M22" i="2"/>
  <c r="I22" i="2" s="1"/>
  <c r="M23" i="2"/>
  <c r="I23" i="2" s="1"/>
  <c r="M24" i="2"/>
  <c r="M25" i="2"/>
  <c r="M26" i="2"/>
  <c r="I26" i="2" s="1"/>
  <c r="M27" i="2"/>
  <c r="I27" i="2" s="1"/>
  <c r="M28" i="2"/>
  <c r="I28" i="2" s="1"/>
  <c r="M29" i="2"/>
  <c r="M30" i="2"/>
  <c r="I30" i="2" s="1"/>
  <c r="M31" i="2"/>
  <c r="M32" i="2"/>
  <c r="I32" i="2" s="1"/>
  <c r="M33" i="2"/>
  <c r="M34" i="2"/>
  <c r="I34" i="2" s="1"/>
  <c r="M35" i="2"/>
  <c r="I35" i="2" s="1"/>
  <c r="M36" i="2"/>
  <c r="M37" i="2"/>
  <c r="I37" i="2" s="1"/>
  <c r="M38" i="2"/>
  <c r="I38" i="2" s="1"/>
  <c r="M39" i="2"/>
  <c r="M40" i="2"/>
  <c r="I40" i="2" s="1"/>
  <c r="M41" i="2"/>
  <c r="M42" i="2"/>
  <c r="I42" i="2" s="1"/>
  <c r="M43" i="2"/>
  <c r="M44" i="2"/>
  <c r="I44" i="2" s="1"/>
  <c r="M45" i="2"/>
  <c r="M46" i="2"/>
  <c r="I46" i="2" s="1"/>
  <c r="M47" i="2"/>
  <c r="I47" i="2" s="1"/>
  <c r="M48" i="2"/>
  <c r="M49" i="2"/>
  <c r="M50" i="2"/>
  <c r="I50" i="2" s="1"/>
  <c r="M51" i="2"/>
  <c r="I51" i="2" s="1"/>
  <c r="M52" i="2"/>
  <c r="M53" i="2"/>
  <c r="M54" i="2"/>
  <c r="I54" i="2" s="1"/>
  <c r="M55" i="2"/>
  <c r="M56" i="2"/>
  <c r="I56" i="2" s="1"/>
  <c r="M57" i="2"/>
  <c r="M58" i="2"/>
  <c r="I58" i="2" s="1"/>
  <c r="M59" i="2"/>
  <c r="I59" i="2" s="1"/>
  <c r="M60" i="2"/>
  <c r="M61" i="2"/>
  <c r="I61" i="2" s="1"/>
  <c r="M62" i="2"/>
  <c r="M63" i="2"/>
  <c r="I63" i="2" s="1"/>
  <c r="M64" i="2"/>
  <c r="I64" i="2" s="1"/>
  <c r="M65" i="2"/>
  <c r="M66" i="2"/>
  <c r="I66" i="2" s="1"/>
  <c r="M67" i="2"/>
  <c r="M68" i="2"/>
  <c r="I68" i="2" s="1"/>
  <c r="M69" i="2"/>
  <c r="M70" i="2"/>
  <c r="I70" i="2" s="1"/>
  <c r="M71" i="2"/>
  <c r="I71" i="2" s="1"/>
  <c r="M72" i="2"/>
  <c r="M73" i="2"/>
  <c r="M74" i="2"/>
  <c r="M75" i="2"/>
  <c r="I75" i="2" s="1"/>
  <c r="M76" i="2"/>
  <c r="I76" i="2" s="1"/>
  <c r="M77" i="2"/>
  <c r="M78" i="2"/>
  <c r="I78" i="2" s="1"/>
  <c r="M79" i="2"/>
  <c r="M80" i="2"/>
  <c r="I80" i="2" s="1"/>
  <c r="M81" i="2"/>
  <c r="M82" i="2"/>
  <c r="M83" i="2"/>
  <c r="I83" i="2" s="1"/>
  <c r="M84" i="2"/>
  <c r="M85" i="2"/>
  <c r="I85" i="2" s="1"/>
  <c r="M86" i="2"/>
  <c r="M87" i="2"/>
  <c r="M88" i="2"/>
  <c r="I88" i="2" s="1"/>
  <c r="M89" i="2"/>
  <c r="M90" i="2"/>
  <c r="I90" i="2" s="1"/>
  <c r="M91" i="2"/>
  <c r="M92" i="2"/>
  <c r="I92" i="2" s="1"/>
  <c r="M93" i="2"/>
  <c r="M94" i="2"/>
  <c r="I94" i="2" s="1"/>
  <c r="M95" i="2"/>
  <c r="M96" i="2"/>
  <c r="M97" i="2"/>
  <c r="M98" i="2"/>
  <c r="I98" i="2" s="1"/>
  <c r="M99" i="2"/>
  <c r="I99" i="2" s="1"/>
  <c r="M100" i="2"/>
  <c r="I100" i="2" s="1"/>
  <c r="M101" i="2"/>
  <c r="M102" i="2"/>
  <c r="I102" i="2" s="1"/>
  <c r="M103" i="2"/>
  <c r="M104" i="2"/>
  <c r="I104" i="2" s="1"/>
  <c r="M105" i="2"/>
  <c r="M106" i="2"/>
  <c r="I106" i="2" s="1"/>
  <c r="M107" i="2"/>
  <c r="I107" i="2" s="1"/>
  <c r="M108" i="2"/>
  <c r="M109" i="2"/>
  <c r="I109" i="2" s="1"/>
  <c r="M110" i="2"/>
  <c r="I110" i="2" s="1"/>
  <c r="M111" i="2"/>
  <c r="I111" i="2" s="1"/>
  <c r="M112" i="2"/>
  <c r="M113" i="2"/>
  <c r="M114" i="2"/>
  <c r="I114" i="2" s="1"/>
  <c r="M115" i="2"/>
  <c r="M116" i="2"/>
  <c r="I116" i="2" s="1"/>
  <c r="M117" i="2"/>
  <c r="M118" i="2"/>
  <c r="I118" i="2" s="1"/>
  <c r="M119" i="2"/>
  <c r="I119" i="2" s="1"/>
  <c r="M120" i="2"/>
  <c r="I120" i="2" s="1"/>
  <c r="M121" i="2"/>
  <c r="M122" i="2"/>
  <c r="I122" i="2" s="1"/>
  <c r="M123" i="2"/>
  <c r="I123" i="2" s="1"/>
  <c r="M124" i="2"/>
  <c r="I124" i="2" s="1"/>
  <c r="M125" i="2"/>
  <c r="M126" i="2"/>
  <c r="I126" i="2" s="1"/>
  <c r="M127" i="2"/>
  <c r="M128" i="2"/>
  <c r="I128" i="2" s="1"/>
  <c r="M129" i="2"/>
  <c r="M130" i="2"/>
  <c r="M131" i="2"/>
  <c r="I131" i="2" s="1"/>
  <c r="M132" i="2"/>
  <c r="M133" i="2"/>
  <c r="I133" i="2" s="1"/>
  <c r="M134" i="2"/>
  <c r="M135" i="2"/>
  <c r="M136" i="2"/>
  <c r="I136" i="2" s="1"/>
  <c r="M137" i="2"/>
  <c r="M138" i="2"/>
  <c r="M139" i="2"/>
  <c r="M140" i="2"/>
  <c r="M141" i="2"/>
  <c r="M142" i="2"/>
  <c r="I142" i="2" s="1"/>
  <c r="M143" i="2"/>
  <c r="I143" i="2" s="1"/>
  <c r="M144" i="2"/>
  <c r="M145" i="2"/>
  <c r="M146" i="2"/>
  <c r="M147" i="2"/>
  <c r="I147" i="2" s="1"/>
  <c r="M148" i="2"/>
  <c r="M149" i="2"/>
  <c r="M150" i="2"/>
  <c r="I150" i="2" s="1"/>
  <c r="M151" i="2"/>
  <c r="M152" i="2"/>
  <c r="I152" i="2" s="1"/>
  <c r="M153" i="2"/>
  <c r="M154" i="2"/>
  <c r="M155" i="2"/>
  <c r="I155" i="2" s="1"/>
  <c r="M156" i="2"/>
  <c r="I156" i="2" s="1"/>
  <c r="M157" i="2"/>
  <c r="I157" i="2" s="1"/>
  <c r="M158" i="2"/>
  <c r="I158" i="2" s="1"/>
  <c r="M159" i="2"/>
  <c r="I159" i="2" s="1"/>
  <c r="M160" i="2"/>
  <c r="I160" i="2" s="1"/>
  <c r="M161" i="2"/>
  <c r="M162" i="2"/>
  <c r="M163" i="2"/>
  <c r="M164" i="2"/>
  <c r="I164" i="2" s="1"/>
  <c r="M165" i="2"/>
  <c r="M166" i="2"/>
  <c r="I166" i="2" s="1"/>
  <c r="M167" i="2"/>
  <c r="I167" i="2" s="1"/>
  <c r="M168" i="2"/>
  <c r="M169" i="2"/>
  <c r="M170" i="2"/>
  <c r="M171" i="2"/>
  <c r="I171" i="2" s="1"/>
  <c r="M172" i="2"/>
  <c r="I172" i="2" s="1"/>
  <c r="M173" i="2"/>
  <c r="M174" i="2"/>
  <c r="I174" i="2" s="1"/>
  <c r="M175" i="2"/>
  <c r="M176" i="2"/>
  <c r="I176" i="2" s="1"/>
  <c r="M177" i="2"/>
  <c r="M178" i="2"/>
  <c r="M179" i="2"/>
  <c r="I179" i="2" s="1"/>
  <c r="M180" i="2"/>
  <c r="M181" i="2"/>
  <c r="I181" i="2" s="1"/>
  <c r="M182" i="2"/>
  <c r="I182" i="2" s="1"/>
  <c r="M183" i="2"/>
  <c r="M184" i="2"/>
  <c r="I184" i="2" s="1"/>
  <c r="M185" i="2"/>
  <c r="M186" i="2"/>
  <c r="I186" i="2" s="1"/>
  <c r="M187" i="2"/>
  <c r="M188" i="2"/>
  <c r="I188" i="2" s="1"/>
  <c r="M189" i="2"/>
  <c r="M190" i="2"/>
  <c r="I190" i="2" s="1"/>
  <c r="M191" i="2"/>
  <c r="I191" i="2" s="1"/>
  <c r="M192" i="2"/>
  <c r="I192" i="2" s="1"/>
  <c r="M193" i="2"/>
  <c r="M194" i="2"/>
  <c r="I194" i="2" s="1"/>
  <c r="M195" i="2"/>
  <c r="I195" i="2" s="1"/>
  <c r="M196" i="2"/>
  <c r="I196" i="2" s="1"/>
  <c r="M197" i="2"/>
  <c r="M198" i="2"/>
  <c r="I198" i="2" s="1"/>
  <c r="M199" i="2"/>
  <c r="M200" i="2"/>
  <c r="I200" i="2" s="1"/>
  <c r="M201" i="2"/>
  <c r="M202" i="2"/>
  <c r="I202" i="2" s="1"/>
  <c r="M203" i="2"/>
  <c r="I203" i="2" s="1"/>
  <c r="M204" i="2"/>
  <c r="M205" i="2"/>
  <c r="I205" i="2" s="1"/>
  <c r="M206" i="2"/>
  <c r="M207" i="2"/>
  <c r="I207" i="2" s="1"/>
  <c r="M208" i="2"/>
  <c r="M209" i="2"/>
  <c r="M210" i="2"/>
  <c r="I210" i="2" s="1"/>
  <c r="M211" i="2"/>
  <c r="M212" i="2"/>
  <c r="I212" i="2" s="1"/>
  <c r="M213" i="2"/>
  <c r="M214" i="2"/>
  <c r="I214" i="2" s="1"/>
  <c r="M215" i="2"/>
  <c r="I215" i="2" s="1"/>
  <c r="M216" i="2"/>
  <c r="M217" i="2"/>
  <c r="M218" i="2"/>
  <c r="I218" i="2" s="1"/>
  <c r="M219" i="2"/>
  <c r="I219" i="2" s="1"/>
  <c r="M220" i="2"/>
  <c r="I220" i="2" s="1"/>
  <c r="M221" i="2"/>
  <c r="M222" i="2"/>
  <c r="I222" i="2" s="1"/>
  <c r="M223" i="2"/>
  <c r="M224" i="2"/>
  <c r="I224" i="2" s="1"/>
  <c r="M225" i="2"/>
  <c r="M226" i="2"/>
  <c r="I226" i="2" s="1"/>
  <c r="M227" i="2"/>
  <c r="I227" i="2" s="1"/>
  <c r="M228" i="2"/>
  <c r="M229" i="2"/>
  <c r="I229" i="2" s="1"/>
  <c r="M230" i="2"/>
  <c r="I230" i="2" s="1"/>
  <c r="M231" i="2"/>
  <c r="M232" i="2"/>
  <c r="I232" i="2" s="1"/>
  <c r="M233" i="2"/>
  <c r="M234" i="2"/>
  <c r="I234" i="2" s="1"/>
  <c r="M235" i="2"/>
  <c r="M236" i="2"/>
  <c r="I236" i="2" s="1"/>
  <c r="M237" i="2"/>
  <c r="M238" i="2"/>
  <c r="I238" i="2" s="1"/>
  <c r="M239" i="2"/>
  <c r="I239" i="2" s="1"/>
  <c r="M240" i="2"/>
  <c r="M241" i="2"/>
  <c r="M242" i="2"/>
  <c r="I242" i="2" s="1"/>
  <c r="M243" i="2"/>
  <c r="I243" i="2" s="1"/>
  <c r="M244" i="2"/>
  <c r="M245" i="2"/>
  <c r="M246" i="2"/>
  <c r="I246" i="2" s="1"/>
  <c r="M247" i="2"/>
  <c r="M248" i="2"/>
  <c r="I248" i="2" s="1"/>
  <c r="M249" i="2"/>
  <c r="M250" i="2"/>
  <c r="I250" i="2" s="1"/>
  <c r="M251" i="2"/>
  <c r="I251" i="2" s="1"/>
  <c r="M252" i="2"/>
  <c r="M253" i="2"/>
  <c r="I253" i="2" s="1"/>
  <c r="M254" i="2"/>
  <c r="M255" i="2"/>
  <c r="I255" i="2" s="1"/>
  <c r="M256" i="2"/>
  <c r="I256" i="2" s="1"/>
  <c r="M257" i="2"/>
  <c r="M258" i="2"/>
  <c r="I258" i="2" s="1"/>
  <c r="M259" i="2"/>
  <c r="M260" i="2"/>
  <c r="I260" i="2" s="1"/>
  <c r="M261" i="2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6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1" i="2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6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1" i="3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21" i="4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6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1" i="5"/>
  <c r="J2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6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H2" i="6"/>
  <c r="H2" i="4"/>
  <c r="C368" i="11"/>
  <c r="C380" i="11"/>
  <c r="C392" i="11"/>
  <c r="C404" i="11"/>
  <c r="C416" i="11"/>
  <c r="C428" i="11"/>
  <c r="C440" i="11"/>
  <c r="C452" i="11"/>
  <c r="C370" i="11"/>
  <c r="C394" i="11"/>
  <c r="C430" i="11"/>
  <c r="C454" i="11"/>
  <c r="C383" i="11"/>
  <c r="C395" i="11"/>
  <c r="C419" i="11"/>
  <c r="C443" i="11"/>
  <c r="C384" i="11"/>
  <c r="C420" i="11"/>
  <c r="C444" i="11"/>
  <c r="C373" i="11"/>
  <c r="C397" i="11"/>
  <c r="C409" i="11"/>
  <c r="C433" i="11"/>
  <c r="C374" i="11"/>
  <c r="C422" i="11"/>
  <c r="C434" i="11"/>
  <c r="C458" i="11"/>
  <c r="C375" i="11"/>
  <c r="C411" i="11"/>
  <c r="C423" i="11"/>
  <c r="C459" i="11"/>
  <c r="C400" i="11"/>
  <c r="C448" i="11"/>
  <c r="C401" i="11"/>
  <c r="C449" i="11"/>
  <c r="C369" i="11"/>
  <c r="C381" i="11"/>
  <c r="C393" i="11"/>
  <c r="C405" i="11"/>
  <c r="C417" i="11"/>
  <c r="C429" i="11"/>
  <c r="C441" i="11"/>
  <c r="C453" i="11"/>
  <c r="C382" i="11"/>
  <c r="C406" i="11"/>
  <c r="C418" i="11"/>
  <c r="C442" i="11"/>
  <c r="C371" i="11"/>
  <c r="C407" i="11"/>
  <c r="C431" i="11"/>
  <c r="C455" i="11"/>
  <c r="C372" i="11"/>
  <c r="C396" i="11"/>
  <c r="C408" i="11"/>
  <c r="C432" i="11"/>
  <c r="C456" i="11"/>
  <c r="C385" i="11"/>
  <c r="C421" i="11"/>
  <c r="C457" i="11"/>
  <c r="C386" i="11"/>
  <c r="C446" i="11"/>
  <c r="C387" i="11"/>
  <c r="C447" i="11"/>
  <c r="C376" i="11"/>
  <c r="C412" i="11"/>
  <c r="C436" i="11"/>
  <c r="C377" i="11"/>
  <c r="C413" i="11"/>
  <c r="C425" i="11"/>
  <c r="C398" i="11"/>
  <c r="C399" i="11"/>
  <c r="C435" i="11"/>
  <c r="C388" i="11"/>
  <c r="C424" i="11"/>
  <c r="C389" i="11"/>
  <c r="C437" i="11"/>
  <c r="C445" i="11"/>
  <c r="C410" i="11"/>
  <c r="C378" i="11"/>
  <c r="C450" i="11"/>
  <c r="C438" i="11"/>
  <c r="C379" i="11"/>
  <c r="C451" i="11"/>
  <c r="C426" i="11"/>
  <c r="C390" i="11"/>
  <c r="C439" i="11"/>
  <c r="C391" i="11"/>
  <c r="C402" i="11"/>
  <c r="C403" i="11"/>
  <c r="C414" i="11"/>
  <c r="C415" i="11"/>
  <c r="C427" i="11"/>
  <c r="E2" i="12" l="1"/>
  <c r="E3" i="12"/>
  <c r="E4" i="12"/>
  <c r="P51" i="6"/>
  <c r="P5" i="6"/>
  <c r="P36" i="6"/>
  <c r="P60" i="6"/>
  <c r="O57" i="6" a="1"/>
  <c r="O57" i="6" s="1"/>
  <c r="P57" i="6" s="1"/>
  <c r="N57" i="6"/>
  <c r="N60" i="6"/>
  <c r="N63" i="6"/>
  <c r="P63" i="6" s="1"/>
  <c r="O66" i="6" a="1"/>
  <c r="O66" i="6" s="1"/>
  <c r="P66" i="6" s="1"/>
  <c r="N66" i="6"/>
  <c r="P75" i="6"/>
  <c r="N104" i="6"/>
  <c r="N108" i="6"/>
  <c r="P108" i="6" s="1"/>
  <c r="O111" i="6" a="1"/>
  <c r="O111" i="6" s="1"/>
  <c r="P111" i="6" s="1"/>
  <c r="P44" i="6"/>
  <c r="O105" i="6" a="1"/>
  <c r="O105" i="6" s="1"/>
  <c r="P105" i="6" s="1"/>
  <c r="N105" i="6"/>
  <c r="P135" i="6"/>
  <c r="O3" i="6" a="1"/>
  <c r="O3" i="6" s="1"/>
  <c r="P3" i="6" s="1"/>
  <c r="O15" i="6" a="1"/>
  <c r="O15" i="6" s="1"/>
  <c r="P15" i="6" s="1"/>
  <c r="O27" i="6" a="1"/>
  <c r="O27" i="6" s="1"/>
  <c r="P27" i="6" s="1"/>
  <c r="P92" i="6"/>
  <c r="P207" i="6"/>
  <c r="O6" i="6" a="1"/>
  <c r="O6" i="6" s="1"/>
  <c r="P6" i="6" s="1"/>
  <c r="N6" i="6"/>
  <c r="N9" i="6"/>
  <c r="P9" i="6" s="1"/>
  <c r="N12" i="6"/>
  <c r="P12" i="6" s="1"/>
  <c r="O18" i="6" a="1"/>
  <c r="O18" i="6" s="1"/>
  <c r="P18" i="6" s="1"/>
  <c r="N18" i="6"/>
  <c r="N21" i="6"/>
  <c r="P21" i="6" s="1"/>
  <c r="N24" i="6"/>
  <c r="P24" i="6" s="1"/>
  <c r="O30" i="6" a="1"/>
  <c r="O30" i="6" s="1"/>
  <c r="P30" i="6" s="1"/>
  <c r="N30" i="6"/>
  <c r="N33" i="6"/>
  <c r="P33" i="6" s="1"/>
  <c r="N36" i="6"/>
  <c r="N39" i="6"/>
  <c r="P39" i="6" s="1"/>
  <c r="O42" i="6" a="1"/>
  <c r="O42" i="6" s="1"/>
  <c r="P42" i="6" s="1"/>
  <c r="N42" i="6"/>
  <c r="P82" i="6"/>
  <c r="N48" i="6"/>
  <c r="P48" i="6" s="1"/>
  <c r="N51" i="6"/>
  <c r="O54" i="6" a="1"/>
  <c r="O54" i="6" s="1"/>
  <c r="P54" i="6" s="1"/>
  <c r="N54" i="6"/>
  <c r="N73" i="6"/>
  <c r="P73" i="6" s="1"/>
  <c r="O93" i="6" a="1"/>
  <c r="O93" i="6" s="1"/>
  <c r="P93" i="6" s="1"/>
  <c r="N93" i="6"/>
  <c r="P183" i="6"/>
  <c r="P222" i="6"/>
  <c r="N10" i="6"/>
  <c r="P10" i="6" s="1"/>
  <c r="N22" i="6"/>
  <c r="P22" i="6" s="1"/>
  <c r="N34" i="6"/>
  <c r="P34" i="6" s="1"/>
  <c r="N46" i="6"/>
  <c r="P46" i="6" s="1"/>
  <c r="N61" i="6"/>
  <c r="P61" i="6" s="1"/>
  <c r="P80" i="6"/>
  <c r="N99" i="6"/>
  <c r="P99" i="6" s="1"/>
  <c r="P223" i="6"/>
  <c r="O81" i="6" a="1"/>
  <c r="O81" i="6" s="1"/>
  <c r="P81" i="6" s="1"/>
  <c r="N81" i="6"/>
  <c r="N68" i="6"/>
  <c r="P68" i="6" s="1"/>
  <c r="P90" i="6"/>
  <c r="P159" i="6"/>
  <c r="O2" i="6" a="1"/>
  <c r="O2" i="6" s="1"/>
  <c r="P2" i="6" s="1"/>
  <c r="O14" i="6" a="1"/>
  <c r="O14" i="6" s="1"/>
  <c r="P14" i="6" s="1"/>
  <c r="O26" i="6" a="1"/>
  <c r="O26" i="6" s="1"/>
  <c r="P26" i="6" s="1"/>
  <c r="O38" i="6" a="1"/>
  <c r="O38" i="6" s="1"/>
  <c r="P38" i="6" s="1"/>
  <c r="P87" i="6"/>
  <c r="P210" i="6"/>
  <c r="O50" i="6" a="1"/>
  <c r="O50" i="6" s="1"/>
  <c r="P50" i="6" s="1"/>
  <c r="O69" i="6" a="1"/>
  <c r="O69" i="6" s="1"/>
  <c r="P69" i="6" s="1"/>
  <c r="N69" i="6"/>
  <c r="P198" i="6"/>
  <c r="P56" i="6"/>
  <c r="P104" i="6"/>
  <c r="P147" i="6"/>
  <c r="P211" i="6"/>
  <c r="N78" i="6"/>
  <c r="P78" i="6" s="1"/>
  <c r="N102" i="6"/>
  <c r="P102" i="6" s="1"/>
  <c r="N126" i="6"/>
  <c r="P126" i="6" s="1"/>
  <c r="N150" i="6"/>
  <c r="P150" i="6" s="1"/>
  <c r="N174" i="6"/>
  <c r="P174" i="6" s="1"/>
  <c r="N198" i="6"/>
  <c r="N210" i="6"/>
  <c r="N90" i="6"/>
  <c r="N114" i="6"/>
  <c r="P114" i="6" s="1"/>
  <c r="N138" i="6"/>
  <c r="P138" i="6" s="1"/>
  <c r="N162" i="6"/>
  <c r="P162" i="6" s="1"/>
  <c r="N186" i="6"/>
  <c r="P186" i="6" s="1"/>
  <c r="N117" i="6"/>
  <c r="P117" i="6" s="1"/>
  <c r="N141" i="6"/>
  <c r="P141" i="6" s="1"/>
  <c r="N165" i="6"/>
  <c r="P165" i="6" s="1"/>
  <c r="N129" i="6"/>
  <c r="P129" i="6" s="1"/>
  <c r="N153" i="6"/>
  <c r="P153" i="6" s="1"/>
  <c r="O13" i="3" a="1"/>
  <c r="O13" i="3" s="1"/>
  <c r="P13" i="3" s="1"/>
  <c r="N13" i="3"/>
  <c r="P68" i="3"/>
  <c r="N27" i="3"/>
  <c r="O27" i="3" a="1"/>
  <c r="O27" i="3" s="1"/>
  <c r="P27" i="3" s="1"/>
  <c r="O21" i="3" a="1"/>
  <c r="O21" i="3" s="1"/>
  <c r="P21" i="3" s="1"/>
  <c r="N21" i="3"/>
  <c r="O28" i="3" a="1"/>
  <c r="O28" i="3" s="1"/>
  <c r="P28" i="3" s="1"/>
  <c r="N28" i="3"/>
  <c r="N69" i="3"/>
  <c r="O69" i="3" a="1"/>
  <c r="O69" i="3" s="1"/>
  <c r="P69" i="3" s="1"/>
  <c r="N36" i="3"/>
  <c r="O36" i="3" a="1"/>
  <c r="O36" i="3" s="1"/>
  <c r="P36" i="3" s="1"/>
  <c r="O98" i="3" a="1"/>
  <c r="O98" i="3" s="1"/>
  <c r="P98" i="3" s="1"/>
  <c r="N98" i="3"/>
  <c r="P50" i="3"/>
  <c r="O85" i="3" a="1"/>
  <c r="O85" i="3" s="1"/>
  <c r="P85" i="3" s="1"/>
  <c r="N85" i="3"/>
  <c r="P127" i="3"/>
  <c r="N45" i="3"/>
  <c r="O45" i="3" a="1"/>
  <c r="O45" i="3" s="1"/>
  <c r="N16" i="3"/>
  <c r="O16" i="3" a="1"/>
  <c r="O16" i="3" s="1"/>
  <c r="P16" i="3" s="1"/>
  <c r="N65" i="3"/>
  <c r="O65" i="3" a="1"/>
  <c r="O65" i="3" s="1"/>
  <c r="P65" i="3" s="1"/>
  <c r="N10" i="3"/>
  <c r="O10" i="3" a="1"/>
  <c r="O10" i="3" s="1"/>
  <c r="P10" i="3" s="1"/>
  <c r="N17" i="3"/>
  <c r="O17" i="3" a="1"/>
  <c r="O17" i="3" s="1"/>
  <c r="O11" i="3" a="1"/>
  <c r="O11" i="3" s="1"/>
  <c r="P11" i="3" s="1"/>
  <c r="N11" i="3"/>
  <c r="O24" i="3" a="1"/>
  <c r="O24" i="3" s="1"/>
  <c r="P24" i="3" s="1"/>
  <c r="N24" i="3"/>
  <c r="O6" i="3" a="1"/>
  <c r="O6" i="3" s="1"/>
  <c r="P6" i="3" s="1"/>
  <c r="N32" i="3"/>
  <c r="O32" i="3" a="1"/>
  <c r="O32" i="3" s="1"/>
  <c r="P32" i="3" s="1"/>
  <c r="O25" i="3" a="1"/>
  <c r="O25" i="3" s="1"/>
  <c r="P25" i="3" s="1"/>
  <c r="N25" i="3"/>
  <c r="O19" i="3" a="1"/>
  <c r="O19" i="3" s="1"/>
  <c r="N19" i="3"/>
  <c r="P26" i="3"/>
  <c r="P33" i="3"/>
  <c r="N41" i="3"/>
  <c r="O41" i="3" a="1"/>
  <c r="O41" i="3" s="1"/>
  <c r="P41" i="3" s="1"/>
  <c r="P122" i="3"/>
  <c r="O56" i="3" a="1"/>
  <c r="O56" i="3" s="1"/>
  <c r="P56" i="3" s="1"/>
  <c r="O60" i="3" a="1"/>
  <c r="O60" i="3" s="1"/>
  <c r="P60" i="3" s="1"/>
  <c r="O89" i="3" a="1"/>
  <c r="O89" i="3" s="1"/>
  <c r="P89" i="3" s="1"/>
  <c r="O93" i="3" a="1"/>
  <c r="O93" i="3" s="1"/>
  <c r="P93" i="3" s="1"/>
  <c r="O158" i="3" a="1"/>
  <c r="O158" i="3" s="1"/>
  <c r="P158" i="3" s="1"/>
  <c r="O212" i="3" a="1"/>
  <c r="O212" i="3" s="1"/>
  <c r="P212" i="3" s="1"/>
  <c r="N146" i="3"/>
  <c r="P146" i="3" s="1"/>
  <c r="N129" i="3"/>
  <c r="P129" i="3" s="1"/>
  <c r="N43" i="3"/>
  <c r="P43" i="3" s="1"/>
  <c r="P182" i="3"/>
  <c r="N163" i="3"/>
  <c r="P163" i="3" s="1"/>
  <c r="N109" i="3"/>
  <c r="P109" i="3" s="1"/>
  <c r="N76" i="3"/>
  <c r="P76" i="3" s="1"/>
  <c r="N40" i="3"/>
  <c r="P40" i="3" s="1"/>
  <c r="N23" i="3"/>
  <c r="P23" i="3" s="1"/>
  <c r="P145" i="3"/>
  <c r="O167" i="3" a="1"/>
  <c r="O167" i="3" s="1"/>
  <c r="P167" i="3" s="1"/>
  <c r="N194" i="3"/>
  <c r="P194" i="3" s="1"/>
  <c r="N127" i="3"/>
  <c r="N38" i="3"/>
  <c r="P38" i="3" s="1"/>
  <c r="P247" i="3"/>
  <c r="N176" i="3"/>
  <c r="P176" i="3" s="1"/>
  <c r="N143" i="3"/>
  <c r="P143" i="3" s="1"/>
  <c r="N124" i="3"/>
  <c r="P124" i="3" s="1"/>
  <c r="N73" i="3"/>
  <c r="P73" i="3" s="1"/>
  <c r="N37" i="3"/>
  <c r="P37" i="3" s="1"/>
  <c r="P20" i="4"/>
  <c r="O86" i="3" a="1"/>
  <c r="O86" i="3" s="1"/>
  <c r="P86" i="3" s="1"/>
  <c r="O105" i="3" a="1"/>
  <c r="O105" i="3" s="1"/>
  <c r="P105" i="3" s="1"/>
  <c r="O215" i="3" a="1"/>
  <c r="O215" i="3" s="1"/>
  <c r="P215" i="3" s="1"/>
  <c r="O230" i="3" a="1"/>
  <c r="O230" i="3" s="1"/>
  <c r="P230" i="3" s="1"/>
  <c r="N175" i="3"/>
  <c r="P175" i="3" s="1"/>
  <c r="N122" i="3"/>
  <c r="N91" i="3"/>
  <c r="P91" i="3" s="1"/>
  <c r="N55" i="3"/>
  <c r="P55" i="3" s="1"/>
  <c r="P26" i="4"/>
  <c r="N172" i="3"/>
  <c r="P172" i="3" s="1"/>
  <c r="N71" i="3"/>
  <c r="P71" i="3" s="1"/>
  <c r="N52" i="3"/>
  <c r="P52" i="3" s="1"/>
  <c r="P78" i="3"/>
  <c r="O62" i="3" a="1"/>
  <c r="O62" i="3" s="1"/>
  <c r="P62" i="3" s="1"/>
  <c r="N253" i="3"/>
  <c r="N205" i="3"/>
  <c r="P205" i="3" s="1"/>
  <c r="N139" i="3"/>
  <c r="P139" i="3" s="1"/>
  <c r="N103" i="3"/>
  <c r="P103" i="3" s="1"/>
  <c r="P46" i="4"/>
  <c r="P22" i="3"/>
  <c r="P134" i="3"/>
  <c r="N236" i="3"/>
  <c r="P236" i="3" s="1"/>
  <c r="N136" i="3"/>
  <c r="P136" i="3" s="1"/>
  <c r="N119" i="3"/>
  <c r="P119" i="3" s="1"/>
  <c r="N49" i="3"/>
  <c r="P49" i="3" s="1"/>
  <c r="P54" i="3"/>
  <c r="O18" i="3" a="1"/>
  <c r="O18" i="3" s="1"/>
  <c r="P18" i="3" s="1"/>
  <c r="O22" i="3" a="1"/>
  <c r="O22" i="3" s="1"/>
  <c r="O96" i="3" a="1"/>
  <c r="O96" i="3" s="1"/>
  <c r="P96" i="3" s="1"/>
  <c r="O101" i="3" a="1"/>
  <c r="O101" i="3" s="1"/>
  <c r="P101" i="3" s="1"/>
  <c r="P121" i="3"/>
  <c r="P128" i="3"/>
  <c r="O233" i="3" a="1"/>
  <c r="O233" i="3" s="1"/>
  <c r="P233" i="3" s="1"/>
  <c r="N187" i="3"/>
  <c r="P187" i="3" s="1"/>
  <c r="N169" i="3"/>
  <c r="P169" i="3" s="1"/>
  <c r="N100" i="3"/>
  <c r="P100" i="3" s="1"/>
  <c r="N84" i="3"/>
  <c r="P84" i="3" s="1"/>
  <c r="N67" i="3"/>
  <c r="P67" i="3" s="1"/>
  <c r="N31" i="3"/>
  <c r="P31" i="3" s="1"/>
  <c r="N5" i="4"/>
  <c r="P5" i="4" s="1"/>
  <c r="P260" i="3"/>
  <c r="N184" i="3"/>
  <c r="P184" i="3" s="1"/>
  <c r="N64" i="3"/>
  <c r="P64" i="3" s="1"/>
  <c r="N47" i="3"/>
  <c r="P47" i="3" s="1"/>
  <c r="O80" i="3" a="1"/>
  <c r="O80" i="3" s="1"/>
  <c r="P80" i="3" s="1"/>
  <c r="N151" i="3"/>
  <c r="P151" i="3" s="1"/>
  <c r="P253" i="3"/>
  <c r="N247" i="3"/>
  <c r="N199" i="3"/>
  <c r="P199" i="3" s="1"/>
  <c r="N131" i="3"/>
  <c r="P131" i="3" s="1"/>
  <c r="N112" i="3"/>
  <c r="P112" i="3" s="1"/>
  <c r="N61" i="3"/>
  <c r="P61" i="3" s="1"/>
  <c r="P29" i="4"/>
  <c r="N10" i="2"/>
  <c r="N3" i="2"/>
  <c r="N8" i="2"/>
  <c r="N6" i="2"/>
  <c r="N11" i="2"/>
  <c r="N4" i="2"/>
  <c r="N9" i="2"/>
  <c r="N7" i="2"/>
  <c r="N12" i="2"/>
  <c r="N5" i="2"/>
  <c r="N15" i="3"/>
  <c r="O15" i="3" a="1"/>
  <c r="O15" i="3" s="1"/>
  <c r="P15" i="3" s="1"/>
  <c r="N30" i="3"/>
  <c r="O30" i="3" a="1"/>
  <c r="O30" i="3" s="1"/>
  <c r="P30" i="3" s="1"/>
  <c r="O34" i="3" a="1"/>
  <c r="O34" i="3" s="1"/>
  <c r="P34" i="3" s="1"/>
  <c r="N34" i="3"/>
  <c r="O39" i="3" a="1"/>
  <c r="O39" i="3" s="1"/>
  <c r="P39" i="3" s="1"/>
  <c r="N39" i="3"/>
  <c r="O51" i="3" a="1"/>
  <c r="O51" i="3" s="1"/>
  <c r="P51" i="3" s="1"/>
  <c r="N51" i="3"/>
  <c r="O63" i="3" a="1"/>
  <c r="O63" i="3" s="1"/>
  <c r="N63" i="3"/>
  <c r="O75" i="3" a="1"/>
  <c r="O75" i="3" s="1"/>
  <c r="N75" i="3"/>
  <c r="O87" i="3" a="1"/>
  <c r="O87" i="3" s="1"/>
  <c r="N87" i="3"/>
  <c r="O106" i="3" a="1"/>
  <c r="O106" i="3" s="1"/>
  <c r="P106" i="3" s="1"/>
  <c r="N106" i="3"/>
  <c r="N113" i="3"/>
  <c r="O113" i="3" a="1"/>
  <c r="O113" i="3" s="1"/>
  <c r="P113" i="3" s="1"/>
  <c r="O118" i="3" a="1"/>
  <c r="O118" i="3" s="1"/>
  <c r="P118" i="3" s="1"/>
  <c r="N118" i="3"/>
  <c r="N125" i="3"/>
  <c r="O125" i="3" a="1"/>
  <c r="O125" i="3" s="1"/>
  <c r="P125" i="3" s="1"/>
  <c r="O130" i="3" a="1"/>
  <c r="O130" i="3" s="1"/>
  <c r="P130" i="3" s="1"/>
  <c r="N130" i="3"/>
  <c r="N137" i="3"/>
  <c r="O137" i="3" a="1"/>
  <c r="O137" i="3" s="1"/>
  <c r="P137" i="3" s="1"/>
  <c r="O142" i="3" a="1"/>
  <c r="O142" i="3" s="1"/>
  <c r="P142" i="3" s="1"/>
  <c r="N142" i="3"/>
  <c r="N149" i="3"/>
  <c r="O149" i="3" a="1"/>
  <c r="O149" i="3" s="1"/>
  <c r="P149" i="3" s="1"/>
  <c r="O154" i="3" a="1"/>
  <c r="O154" i="3" s="1"/>
  <c r="P154" i="3" s="1"/>
  <c r="N154" i="3"/>
  <c r="O166" i="3" a="1"/>
  <c r="O166" i="3" s="1"/>
  <c r="N166" i="3"/>
  <c r="N173" i="3"/>
  <c r="O173" i="3" a="1"/>
  <c r="O173" i="3" s="1"/>
  <c r="P173" i="3" s="1"/>
  <c r="O178" i="3" a="1"/>
  <c r="O178" i="3" s="1"/>
  <c r="N178" i="3"/>
  <c r="N185" i="3"/>
  <c r="O185" i="3" a="1"/>
  <c r="O185" i="3" s="1"/>
  <c r="O190" i="3" a="1"/>
  <c r="O190" i="3" s="1"/>
  <c r="N190" i="3"/>
  <c r="O202" i="3" a="1"/>
  <c r="O202" i="3" s="1"/>
  <c r="P202" i="3" s="1"/>
  <c r="N202" i="3"/>
  <c r="N209" i="3"/>
  <c r="O209" i="3" a="1"/>
  <c r="O209" i="3" s="1"/>
  <c r="P209" i="3" s="1"/>
  <c r="O214" i="3" a="1"/>
  <c r="O214" i="3" s="1"/>
  <c r="P214" i="3" s="1"/>
  <c r="N214" i="3"/>
  <c r="N221" i="3"/>
  <c r="O221" i="3" a="1"/>
  <c r="O221" i="3" s="1"/>
  <c r="P221" i="3" s="1"/>
  <c r="O226" i="3" a="1"/>
  <c r="O226" i="3" s="1"/>
  <c r="P226" i="3" s="1"/>
  <c r="N226" i="3"/>
  <c r="O238" i="3" a="1"/>
  <c r="O238" i="3" s="1"/>
  <c r="P238" i="3" s="1"/>
  <c r="N238" i="3"/>
  <c r="O255" i="3" a="1"/>
  <c r="O255" i="3" s="1"/>
  <c r="P255" i="3" s="1"/>
  <c r="N255" i="3"/>
  <c r="O258" i="3" a="1"/>
  <c r="O258" i="3" s="1"/>
  <c r="N258" i="3"/>
  <c r="O11" i="4" a="1"/>
  <c r="O11" i="4" s="1"/>
  <c r="P11" i="4" s="1"/>
  <c r="N11" i="4"/>
  <c r="N17" i="4"/>
  <c r="O17" i="4" a="1"/>
  <c r="O17" i="4" s="1"/>
  <c r="O28" i="4" a="1"/>
  <c r="O28" i="4" s="1"/>
  <c r="P28" i="4" s="1"/>
  <c r="N28" i="4"/>
  <c r="O31" i="4" a="1"/>
  <c r="O31" i="4" s="1"/>
  <c r="P31" i="4" s="1"/>
  <c r="N31" i="4"/>
  <c r="N45" i="4"/>
  <c r="O45" i="4" a="1"/>
  <c r="O45" i="4" s="1"/>
  <c r="O49" i="4" a="1"/>
  <c r="O49" i="4" s="1"/>
  <c r="N49" i="4"/>
  <c r="P49" i="4" s="1"/>
  <c r="O52" i="4" a="1"/>
  <c r="O52" i="4" s="1"/>
  <c r="P52" i="4" s="1"/>
  <c r="N52" i="4"/>
  <c r="N68" i="4"/>
  <c r="O68" i="4" a="1"/>
  <c r="O68" i="4" s="1"/>
  <c r="P68" i="4" s="1"/>
  <c r="O70" i="4" a="1"/>
  <c r="O70" i="4" s="1"/>
  <c r="P70" i="4" s="1"/>
  <c r="N70" i="4"/>
  <c r="O75" i="4" a="1"/>
  <c r="O75" i="4" s="1"/>
  <c r="N75" i="4"/>
  <c r="O76" i="4" a="1"/>
  <c r="O76" i="4" s="1"/>
  <c r="P76" i="4" s="1"/>
  <c r="N76" i="4"/>
  <c r="O86" i="4" a="1"/>
  <c r="O86" i="4" s="1"/>
  <c r="P86" i="4" s="1"/>
  <c r="N86" i="4"/>
  <c r="O87" i="4" a="1"/>
  <c r="O87" i="4" s="1"/>
  <c r="N87" i="4"/>
  <c r="O89" i="4" a="1"/>
  <c r="O89" i="4" s="1"/>
  <c r="N89" i="4"/>
  <c r="N93" i="4"/>
  <c r="O93" i="4" a="1"/>
  <c r="O93" i="4" s="1"/>
  <c r="O95" i="4" a="1"/>
  <c r="O95" i="4" s="1"/>
  <c r="P95" i="4" s="1"/>
  <c r="N95" i="4"/>
  <c r="O97" i="4" a="1"/>
  <c r="O97" i="4" s="1"/>
  <c r="P97" i="4" s="1"/>
  <c r="N97" i="4"/>
  <c r="O99" i="4" a="1"/>
  <c r="O99" i="4" s="1"/>
  <c r="P99" i="4" s="1"/>
  <c r="N99" i="4"/>
  <c r="O113" i="4" a="1"/>
  <c r="O113" i="4" s="1"/>
  <c r="P113" i="4" s="1"/>
  <c r="N113" i="4"/>
  <c r="N117" i="4"/>
  <c r="O117" i="4" a="1"/>
  <c r="O117" i="4" s="1"/>
  <c r="P117" i="4" s="1"/>
  <c r="O121" i="4" a="1"/>
  <c r="O121" i="4" s="1"/>
  <c r="P121" i="4" s="1"/>
  <c r="N121" i="4"/>
  <c r="O122" i="4" a="1"/>
  <c r="O122" i="4" s="1"/>
  <c r="P122" i="4" s="1"/>
  <c r="N122" i="4"/>
  <c r="O142" i="4" a="1"/>
  <c r="O142" i="4" s="1"/>
  <c r="P142" i="4" s="1"/>
  <c r="N142" i="4"/>
  <c r="O145" i="4" a="1"/>
  <c r="O145" i="4" s="1"/>
  <c r="P145" i="4" s="1"/>
  <c r="N145" i="4"/>
  <c r="O147" i="4" a="1"/>
  <c r="O147" i="4" s="1"/>
  <c r="P147" i="4" s="1"/>
  <c r="N147" i="4"/>
  <c r="O158" i="4" a="1"/>
  <c r="O158" i="4" s="1"/>
  <c r="N158" i="4"/>
  <c r="O166" i="4" a="1"/>
  <c r="O166" i="4" s="1"/>
  <c r="P166" i="4" s="1"/>
  <c r="N166" i="4"/>
  <c r="O173" i="4" a="1"/>
  <c r="O173" i="4" s="1"/>
  <c r="P173" i="4" s="1"/>
  <c r="N173" i="4"/>
  <c r="O179" i="4" a="1"/>
  <c r="O179" i="4" s="1"/>
  <c r="P179" i="4" s="1"/>
  <c r="N179" i="4"/>
  <c r="O182" i="4" a="1"/>
  <c r="O182" i="4" s="1"/>
  <c r="P182" i="4" s="1"/>
  <c r="N182" i="4"/>
  <c r="N188" i="4"/>
  <c r="O188" i="4" a="1"/>
  <c r="O188" i="4" s="1"/>
  <c r="O195" i="4" a="1"/>
  <c r="O195" i="4" s="1"/>
  <c r="N195" i="4"/>
  <c r="P170" i="4"/>
  <c r="N250" i="3"/>
  <c r="P250" i="3" s="1"/>
  <c r="N133" i="4"/>
  <c r="P133" i="4" s="1"/>
  <c r="P85" i="4"/>
  <c r="P184" i="4"/>
  <c r="P167" i="4"/>
  <c r="P224" i="3"/>
  <c r="P232" i="3"/>
  <c r="P239" i="3"/>
  <c r="P248" i="3"/>
  <c r="P21" i="4"/>
  <c r="P35" i="4"/>
  <c r="P136" i="4"/>
  <c r="P259" i="3"/>
  <c r="P53" i="4"/>
  <c r="P59" i="4"/>
  <c r="P98" i="4"/>
  <c r="P143" i="4"/>
  <c r="P27" i="4"/>
  <c r="P61" i="4"/>
  <c r="P88" i="4"/>
  <c r="P14" i="5"/>
  <c r="P23" i="5"/>
  <c r="P30" i="5"/>
  <c r="P37" i="5"/>
  <c r="P7" i="5"/>
  <c r="P25" i="5"/>
  <c r="P32" i="5"/>
  <c r="P50" i="5"/>
  <c r="P40" i="5"/>
  <c r="P16" i="5"/>
  <c r="P21" i="5"/>
  <c r="N67" i="5"/>
  <c r="P67" i="5" s="1"/>
  <c r="N70" i="5"/>
  <c r="P70" i="5" s="1"/>
  <c r="N78" i="5"/>
  <c r="O87" i="5" a="1"/>
  <c r="O87" i="5" s="1"/>
  <c r="P87" i="5" s="1"/>
  <c r="N87" i="5"/>
  <c r="N91" i="5"/>
  <c r="P91" i="5" s="1"/>
  <c r="O135" i="5" a="1"/>
  <c r="O135" i="5" s="1"/>
  <c r="N135" i="5"/>
  <c r="N139" i="5"/>
  <c r="P139" i="5" s="1"/>
  <c r="O183" i="5" a="1"/>
  <c r="O183" i="5" s="1"/>
  <c r="P183" i="5" s="1"/>
  <c r="N183" i="5"/>
  <c r="O5" i="5" a="1"/>
  <c r="O5" i="5" s="1"/>
  <c r="P5" i="5" s="1"/>
  <c r="O10" i="5" a="1"/>
  <c r="O10" i="5" s="1"/>
  <c r="P10" i="5" s="1"/>
  <c r="O28" i="5" a="1"/>
  <c r="O28" i="5" s="1"/>
  <c r="P28" i="5" s="1"/>
  <c r="O33" i="5" a="1"/>
  <c r="O33" i="5" s="1"/>
  <c r="P33" i="5" s="1"/>
  <c r="O36" i="5" a="1"/>
  <c r="O36" i="5" s="1"/>
  <c r="P36" i="5" s="1"/>
  <c r="O42" i="5" a="1"/>
  <c r="O42" i="5" s="1"/>
  <c r="P42" i="5" s="1"/>
  <c r="O51" i="5" a="1"/>
  <c r="O51" i="5" s="1"/>
  <c r="P51" i="5" s="1"/>
  <c r="N51" i="5"/>
  <c r="O54" i="5" a="1"/>
  <c r="O54" i="5" s="1"/>
  <c r="P54" i="5" s="1"/>
  <c r="N64" i="5"/>
  <c r="P64" i="5" s="1"/>
  <c r="P74" i="5"/>
  <c r="N96" i="5"/>
  <c r="O96" i="5" a="1"/>
  <c r="O96" i="5" s="1"/>
  <c r="P96" i="5" s="1"/>
  <c r="N126" i="5"/>
  <c r="P126" i="5" s="1"/>
  <c r="N144" i="5"/>
  <c r="O144" i="5" a="1"/>
  <c r="O144" i="5" s="1"/>
  <c r="N174" i="5"/>
  <c r="P174" i="5" s="1"/>
  <c r="N192" i="5"/>
  <c r="O192" i="5" a="1"/>
  <c r="O192" i="5" s="1"/>
  <c r="P192" i="5" s="1"/>
  <c r="P205" i="5"/>
  <c r="O219" i="5" a="1"/>
  <c r="O219" i="5" s="1"/>
  <c r="P219" i="5" s="1"/>
  <c r="N219" i="5"/>
  <c r="N228" i="5"/>
  <c r="O228" i="5" a="1"/>
  <c r="O228" i="5" s="1"/>
  <c r="O75" i="5" a="1"/>
  <c r="O75" i="5" s="1"/>
  <c r="N75" i="5"/>
  <c r="O83" i="5" a="1"/>
  <c r="O83" i="5" s="1"/>
  <c r="P83" i="5" s="1"/>
  <c r="N83" i="5"/>
  <c r="O131" i="5" a="1"/>
  <c r="O131" i="5" s="1"/>
  <c r="P131" i="5" s="1"/>
  <c r="N131" i="5"/>
  <c r="O179" i="5" a="1"/>
  <c r="O179" i="5" s="1"/>
  <c r="P179" i="5" s="1"/>
  <c r="N179" i="5"/>
  <c r="P248" i="5"/>
  <c r="N8" i="5"/>
  <c r="P8" i="5" s="1"/>
  <c r="N26" i="5"/>
  <c r="P26" i="5" s="1"/>
  <c r="N31" i="5"/>
  <c r="P31" i="5" s="1"/>
  <c r="P162" i="5"/>
  <c r="O171" i="5" a="1"/>
  <c r="O171" i="5" s="1"/>
  <c r="N171" i="5"/>
  <c r="O215" i="5" a="1"/>
  <c r="O215" i="5" s="1"/>
  <c r="N215" i="5"/>
  <c r="N58" i="5"/>
  <c r="P58" i="5" s="1"/>
  <c r="N71" i="5"/>
  <c r="P71" i="5" s="1"/>
  <c r="O123" i="5" a="1"/>
  <c r="O123" i="5" s="1"/>
  <c r="N123" i="5"/>
  <c r="N34" i="5"/>
  <c r="P34" i="5" s="1"/>
  <c r="N55" i="5"/>
  <c r="P55" i="5" s="1"/>
  <c r="N84" i="5"/>
  <c r="O84" i="5" a="1"/>
  <c r="O84" i="5" s="1"/>
  <c r="P84" i="5" s="1"/>
  <c r="N114" i="5"/>
  <c r="P114" i="5" s="1"/>
  <c r="N132" i="5"/>
  <c r="O132" i="5" a="1"/>
  <c r="O132" i="5" s="1"/>
  <c r="N180" i="5"/>
  <c r="O180" i="5" a="1"/>
  <c r="O180" i="5" s="1"/>
  <c r="O119" i="5" a="1"/>
  <c r="O119" i="5" s="1"/>
  <c r="P119" i="5" s="1"/>
  <c r="N119" i="5"/>
  <c r="P158" i="5"/>
  <c r="O167" i="5" a="1"/>
  <c r="O167" i="5" s="1"/>
  <c r="N167" i="5"/>
  <c r="P193" i="5"/>
  <c r="P198" i="5"/>
  <c r="O207" i="5" a="1"/>
  <c r="O207" i="5" s="1"/>
  <c r="N207" i="5"/>
  <c r="N216" i="5"/>
  <c r="O216" i="5" a="1"/>
  <c r="O216" i="5" s="1"/>
  <c r="P229" i="5"/>
  <c r="P234" i="5"/>
  <c r="O243" i="5" a="1"/>
  <c r="O243" i="5" s="1"/>
  <c r="N243" i="5"/>
  <c r="N72" i="5"/>
  <c r="O72" i="5" a="1"/>
  <c r="O72" i="5" s="1"/>
  <c r="P72" i="5" s="1"/>
  <c r="O76" i="5" a="1"/>
  <c r="O76" i="5" s="1"/>
  <c r="N76" i="5"/>
  <c r="N46" i="5"/>
  <c r="P46" i="5" s="1"/>
  <c r="P65" i="5"/>
  <c r="P150" i="5"/>
  <c r="O159" i="5" a="1"/>
  <c r="O159" i="5" s="1"/>
  <c r="P159" i="5" s="1"/>
  <c r="N159" i="5"/>
  <c r="N163" i="5"/>
  <c r="P163" i="5" s="1"/>
  <c r="N198" i="5"/>
  <c r="N234" i="5"/>
  <c r="P257" i="5"/>
  <c r="O24" i="5" a="1"/>
  <c r="O24" i="5" s="1"/>
  <c r="P24" i="5" s="1"/>
  <c r="N59" i="5"/>
  <c r="P59" i="5" s="1"/>
  <c r="P102" i="5"/>
  <c r="O111" i="5" a="1"/>
  <c r="O111" i="5" s="1"/>
  <c r="P111" i="5" s="1"/>
  <c r="N111" i="5"/>
  <c r="N115" i="5"/>
  <c r="P115" i="5" s="1"/>
  <c r="N19" i="5"/>
  <c r="P19" i="5" s="1"/>
  <c r="N102" i="5"/>
  <c r="N120" i="5"/>
  <c r="O120" i="5" a="1"/>
  <c r="O120" i="5" s="1"/>
  <c r="P141" i="5"/>
  <c r="N168" i="5"/>
  <c r="O168" i="5" a="1"/>
  <c r="O168" i="5" s="1"/>
  <c r="P168" i="5" s="1"/>
  <c r="O203" i="5" a="1"/>
  <c r="O203" i="5" s="1"/>
  <c r="N203" i="5"/>
  <c r="O239" i="5" a="1"/>
  <c r="O239" i="5" s="1"/>
  <c r="P239" i="5" s="1"/>
  <c r="N239" i="5"/>
  <c r="O155" i="5" a="1"/>
  <c r="O155" i="5" s="1"/>
  <c r="N155" i="5"/>
  <c r="P194" i="5"/>
  <c r="N199" i="5"/>
  <c r="P199" i="5" s="1"/>
  <c r="P221" i="5"/>
  <c r="P230" i="5"/>
  <c r="N235" i="5"/>
  <c r="P235" i="5" s="1"/>
  <c r="P259" i="5"/>
  <c r="N2" i="5"/>
  <c r="P2" i="5" s="1"/>
  <c r="O69" i="5" a="1"/>
  <c r="O69" i="5" s="1"/>
  <c r="P69" i="5" s="1"/>
  <c r="P186" i="5"/>
  <c r="O195" i="5" a="1"/>
  <c r="O195" i="5" s="1"/>
  <c r="P195" i="5" s="1"/>
  <c r="N195" i="5"/>
  <c r="N204" i="5"/>
  <c r="O204" i="5" a="1"/>
  <c r="O204" i="5" s="1"/>
  <c r="P217" i="5"/>
  <c r="O231" i="5" a="1"/>
  <c r="O231" i="5" s="1"/>
  <c r="N231" i="5"/>
  <c r="N240" i="5"/>
  <c r="O240" i="5" a="1"/>
  <c r="O240" i="5" s="1"/>
  <c r="P240" i="5" s="1"/>
  <c r="O107" i="5" a="1"/>
  <c r="O107" i="5" s="1"/>
  <c r="N107" i="5"/>
  <c r="N38" i="5"/>
  <c r="P38" i="5" s="1"/>
  <c r="N47" i="5"/>
  <c r="P47" i="5" s="1"/>
  <c r="O63" i="5" a="1"/>
  <c r="O63" i="5" s="1"/>
  <c r="N63" i="5"/>
  <c r="O99" i="5" a="1"/>
  <c r="O99" i="5" s="1"/>
  <c r="N99" i="5"/>
  <c r="N103" i="5"/>
  <c r="P103" i="5" s="1"/>
  <c r="O147" i="5" a="1"/>
  <c r="O147" i="5" s="1"/>
  <c r="P147" i="5" s="1"/>
  <c r="N147" i="5"/>
  <c r="N151" i="5"/>
  <c r="P151" i="5" s="1"/>
  <c r="O12" i="5" a="1"/>
  <c r="O12" i="5" s="1"/>
  <c r="P12" i="5" s="1"/>
  <c r="P41" i="5"/>
  <c r="P53" i="5"/>
  <c r="O60" i="5" a="1"/>
  <c r="O60" i="5" s="1"/>
  <c r="P60" i="5" s="1"/>
  <c r="N90" i="5"/>
  <c r="P90" i="5" s="1"/>
  <c r="N108" i="5"/>
  <c r="O108" i="5" a="1"/>
  <c r="O108" i="5" s="1"/>
  <c r="N138" i="5"/>
  <c r="P138" i="5" s="1"/>
  <c r="N156" i="5"/>
  <c r="O156" i="5" a="1"/>
  <c r="O156" i="5" s="1"/>
  <c r="P156" i="5" s="1"/>
  <c r="N186" i="5"/>
  <c r="N222" i="5"/>
  <c r="P222" i="5" s="1"/>
  <c r="P245" i="5"/>
  <c r="P260" i="5"/>
  <c r="P78" i="5"/>
  <c r="O95" i="5" a="1"/>
  <c r="O95" i="5" s="1"/>
  <c r="P95" i="5" s="1"/>
  <c r="N95" i="5"/>
  <c r="O143" i="5" a="1"/>
  <c r="O143" i="5" s="1"/>
  <c r="N143" i="5"/>
  <c r="O191" i="5" a="1"/>
  <c r="O191" i="5" s="1"/>
  <c r="P191" i="5" s="1"/>
  <c r="N191" i="5"/>
  <c r="O227" i="5" a="1"/>
  <c r="O227" i="5" s="1"/>
  <c r="P227" i="5" s="1"/>
  <c r="N227" i="5"/>
  <c r="O246" i="5" a="1"/>
  <c r="O246" i="5" s="1"/>
  <c r="P246" i="5" s="1"/>
  <c r="N246" i="5"/>
  <c r="O39" i="5" a="1"/>
  <c r="O39" i="5" s="1"/>
  <c r="N39" i="5"/>
  <c r="O57" i="5" a="1"/>
  <c r="O57" i="5" s="1"/>
  <c r="P57" i="5" s="1"/>
  <c r="P218" i="5"/>
  <c r="N223" i="5"/>
  <c r="P223" i="5" s="1"/>
  <c r="O247" i="5" a="1"/>
  <c r="O247" i="5" s="1"/>
  <c r="N247" i="5"/>
  <c r="P261" i="5"/>
  <c r="O252" i="5" a="1"/>
  <c r="O252" i="5" s="1"/>
  <c r="P252" i="5" s="1"/>
  <c r="N255" i="5"/>
  <c r="P255" i="5" s="1"/>
  <c r="N258" i="5"/>
  <c r="P258" i="5" s="1"/>
  <c r="N251" i="5"/>
  <c r="P251" i="5" s="1"/>
  <c r="N88" i="5"/>
  <c r="P88" i="5" s="1"/>
  <c r="N100" i="5"/>
  <c r="P100" i="5" s="1"/>
  <c r="N112" i="5"/>
  <c r="P112" i="5" s="1"/>
  <c r="N124" i="5"/>
  <c r="P124" i="5" s="1"/>
  <c r="N136" i="5"/>
  <c r="P136" i="5" s="1"/>
  <c r="N148" i="5"/>
  <c r="P148" i="5" s="1"/>
  <c r="N160" i="5"/>
  <c r="P160" i="5" s="1"/>
  <c r="N172" i="5"/>
  <c r="P172" i="5" s="1"/>
  <c r="N184" i="5"/>
  <c r="P184" i="5" s="1"/>
  <c r="N196" i="5"/>
  <c r="P196" i="5" s="1"/>
  <c r="N208" i="5"/>
  <c r="P208" i="5" s="1"/>
  <c r="N220" i="5"/>
  <c r="P220" i="5" s="1"/>
  <c r="N232" i="5"/>
  <c r="P232" i="5" s="1"/>
  <c r="N244" i="5"/>
  <c r="P244" i="5" s="1"/>
  <c r="N256" i="5"/>
  <c r="P256" i="5" s="1"/>
  <c r="N259" i="5"/>
  <c r="P6" i="4"/>
  <c r="P17" i="4"/>
  <c r="P2" i="4"/>
  <c r="O78" i="4" a="1"/>
  <c r="O78" i="4" s="1"/>
  <c r="N78" i="4"/>
  <c r="N120" i="4"/>
  <c r="O120" i="4" a="1"/>
  <c r="O120" i="4" s="1"/>
  <c r="P120" i="4" s="1"/>
  <c r="N168" i="4"/>
  <c r="O168" i="4" a="1"/>
  <c r="O168" i="4" s="1"/>
  <c r="P168" i="4" s="1"/>
  <c r="O201" i="4" a="1"/>
  <c r="O201" i="4" s="1"/>
  <c r="N201" i="4"/>
  <c r="N4" i="4"/>
  <c r="P4" i="4" s="1"/>
  <c r="N9" i="4"/>
  <c r="P9" i="4" s="1"/>
  <c r="N14" i="4"/>
  <c r="P14" i="4" s="1"/>
  <c r="N34" i="4"/>
  <c r="P34" i="4" s="1"/>
  <c r="N37" i="4"/>
  <c r="P37" i="4" s="1"/>
  <c r="N67" i="4"/>
  <c r="P67" i="4" s="1"/>
  <c r="N139" i="4"/>
  <c r="P139" i="4" s="1"/>
  <c r="N156" i="4"/>
  <c r="O156" i="4" a="1"/>
  <c r="O156" i="4" s="1"/>
  <c r="O176" i="4" a="1"/>
  <c r="O176" i="4" s="1"/>
  <c r="P176" i="4" s="1"/>
  <c r="O189" i="4" a="1"/>
  <c r="O189" i="4" s="1"/>
  <c r="N189" i="4"/>
  <c r="O243" i="4" a="1"/>
  <c r="O243" i="4" s="1"/>
  <c r="N243" i="4"/>
  <c r="N60" i="4"/>
  <c r="O60" i="4" a="1"/>
  <c r="O60" i="4" s="1"/>
  <c r="P60" i="4" s="1"/>
  <c r="O90" i="4" a="1"/>
  <c r="O90" i="4" s="1"/>
  <c r="N90" i="4"/>
  <c r="N132" i="4"/>
  <c r="O132" i="4" a="1"/>
  <c r="O132" i="4" s="1"/>
  <c r="P132" i="4" s="1"/>
  <c r="N144" i="4"/>
  <c r="O144" i="4" a="1"/>
  <c r="O144" i="4" s="1"/>
  <c r="P144" i="4" s="1"/>
  <c r="O177" i="4" a="1"/>
  <c r="O177" i="4" s="1"/>
  <c r="P177" i="4" s="1"/>
  <c r="N177" i="4"/>
  <c r="O234" i="4" a="1"/>
  <c r="O234" i="4" s="1"/>
  <c r="N234" i="4"/>
  <c r="N48" i="4"/>
  <c r="O48" i="4" a="1"/>
  <c r="O48" i="4" s="1"/>
  <c r="P48" i="4" s="1"/>
  <c r="P75" i="4"/>
  <c r="N79" i="4"/>
  <c r="P79" i="4" s="1"/>
  <c r="O165" i="4" a="1"/>
  <c r="O165" i="4" s="1"/>
  <c r="N165" i="4"/>
  <c r="O222" i="4" a="1"/>
  <c r="O222" i="4" s="1"/>
  <c r="N222" i="4"/>
  <c r="P15" i="4"/>
  <c r="N72" i="4"/>
  <c r="O72" i="4" a="1"/>
  <c r="O72" i="4" s="1"/>
  <c r="O102" i="4" a="1"/>
  <c r="O102" i="4" s="1"/>
  <c r="P102" i="4" s="1"/>
  <c r="N102" i="4"/>
  <c r="O129" i="4" a="1"/>
  <c r="O129" i="4" s="1"/>
  <c r="P129" i="4" s="1"/>
  <c r="O140" i="4" a="1"/>
  <c r="O140" i="4" s="1"/>
  <c r="P140" i="4" s="1"/>
  <c r="O153" i="4" a="1"/>
  <c r="O153" i="4" s="1"/>
  <c r="N153" i="4"/>
  <c r="O210" i="4" a="1"/>
  <c r="O210" i="4" s="1"/>
  <c r="N210" i="4"/>
  <c r="P257" i="4"/>
  <c r="P87" i="4"/>
  <c r="N91" i="4"/>
  <c r="P91" i="4" s="1"/>
  <c r="O141" i="4" a="1"/>
  <c r="O141" i="4" s="1"/>
  <c r="N141" i="4"/>
  <c r="O198" i="4" a="1"/>
  <c r="O198" i="4" s="1"/>
  <c r="N198" i="4"/>
  <c r="N84" i="4"/>
  <c r="O84" i="4" a="1"/>
  <c r="O84" i="4" s="1"/>
  <c r="P84" i="4" s="1"/>
  <c r="O114" i="4" a="1"/>
  <c r="O114" i="4" s="1"/>
  <c r="N114" i="4"/>
  <c r="O186" i="4" a="1"/>
  <c r="O186" i="4" s="1"/>
  <c r="N186" i="4"/>
  <c r="N240" i="4"/>
  <c r="O240" i="4" a="1"/>
  <c r="O240" i="4" s="1"/>
  <c r="P240" i="4" s="1"/>
  <c r="N103" i="4"/>
  <c r="P103" i="4" s="1"/>
  <c r="O174" i="4" a="1"/>
  <c r="O174" i="4" s="1"/>
  <c r="P174" i="4" s="1"/>
  <c r="N174" i="4"/>
  <c r="N207" i="4"/>
  <c r="P207" i="4" s="1"/>
  <c r="N228" i="4"/>
  <c r="O228" i="4" a="1"/>
  <c r="O228" i="4" s="1"/>
  <c r="P228" i="4" s="1"/>
  <c r="O42" i="4" a="1"/>
  <c r="O42" i="4" s="1"/>
  <c r="N42" i="4"/>
  <c r="O54" i="4" a="1"/>
  <c r="O54" i="4" s="1"/>
  <c r="N54" i="4"/>
  <c r="N96" i="4"/>
  <c r="O96" i="4" a="1"/>
  <c r="O96" i="4" s="1"/>
  <c r="P96" i="4" s="1"/>
  <c r="O126" i="4" a="1"/>
  <c r="O126" i="4" s="1"/>
  <c r="N126" i="4"/>
  <c r="O162" i="4" a="1"/>
  <c r="O162" i="4" s="1"/>
  <c r="N162" i="4"/>
  <c r="N216" i="4"/>
  <c r="O216" i="4" a="1"/>
  <c r="O216" i="4" s="1"/>
  <c r="P216" i="4" s="1"/>
  <c r="O246" i="4" a="1"/>
  <c r="O246" i="4" s="1"/>
  <c r="N246" i="4"/>
  <c r="N3" i="4"/>
  <c r="P3" i="4" s="1"/>
  <c r="N8" i="4"/>
  <c r="P8" i="4" s="1"/>
  <c r="N13" i="4"/>
  <c r="P13" i="4" s="1"/>
  <c r="N36" i="4"/>
  <c r="O36" i="4" a="1"/>
  <c r="O36" i="4" s="1"/>
  <c r="P39" i="4"/>
  <c r="N43" i="4"/>
  <c r="P43" i="4" s="1"/>
  <c r="P111" i="4"/>
  <c r="N115" i="4"/>
  <c r="P115" i="4" s="1"/>
  <c r="O150" i="4" a="1"/>
  <c r="O150" i="4" s="1"/>
  <c r="P150" i="4" s="1"/>
  <c r="N150" i="4"/>
  <c r="N183" i="4"/>
  <c r="P183" i="4" s="1"/>
  <c r="N204" i="4"/>
  <c r="O204" i="4" a="1"/>
  <c r="O204" i="4" s="1"/>
  <c r="P204" i="4" s="1"/>
  <c r="O224" i="4" a="1"/>
  <c r="O224" i="4" s="1"/>
  <c r="P224" i="4" s="1"/>
  <c r="O237" i="4" a="1"/>
  <c r="O237" i="4" s="1"/>
  <c r="P237" i="4" s="1"/>
  <c r="N237" i="4"/>
  <c r="O66" i="4" a="1"/>
  <c r="O66" i="4" s="1"/>
  <c r="P66" i="4" s="1"/>
  <c r="N66" i="4"/>
  <c r="N108" i="4"/>
  <c r="O108" i="4" a="1"/>
  <c r="O108" i="4" s="1"/>
  <c r="P134" i="4"/>
  <c r="O138" i="4" a="1"/>
  <c r="O138" i="4" s="1"/>
  <c r="N138" i="4"/>
  <c r="N171" i="4"/>
  <c r="P171" i="4" s="1"/>
  <c r="N192" i="4"/>
  <c r="O192" i="4" a="1"/>
  <c r="O192" i="4" s="1"/>
  <c r="P192" i="4" s="1"/>
  <c r="O212" i="4" a="1"/>
  <c r="O212" i="4" s="1"/>
  <c r="P212" i="4" s="1"/>
  <c r="O225" i="4" a="1"/>
  <c r="O225" i="4" s="1"/>
  <c r="N225" i="4"/>
  <c r="O30" i="4" a="1"/>
  <c r="O30" i="4" s="1"/>
  <c r="P30" i="4" s="1"/>
  <c r="N40" i="4"/>
  <c r="P40" i="4" s="1"/>
  <c r="N55" i="4"/>
  <c r="P55" i="4" s="1"/>
  <c r="N180" i="4"/>
  <c r="O180" i="4" a="1"/>
  <c r="O180" i="4" s="1"/>
  <c r="O213" i="4" a="1"/>
  <c r="O213" i="4" s="1"/>
  <c r="P213" i="4" s="1"/>
  <c r="N213" i="4"/>
  <c r="P248" i="4"/>
  <c r="P261" i="4"/>
  <c r="O252" i="4" a="1"/>
  <c r="O252" i="4" s="1"/>
  <c r="P252" i="4" s="1"/>
  <c r="N255" i="4"/>
  <c r="P255" i="4" s="1"/>
  <c r="N258" i="4"/>
  <c r="P258" i="4" s="1"/>
  <c r="N256" i="4"/>
  <c r="P256" i="4" s="1"/>
  <c r="N249" i="4"/>
  <c r="P249" i="4" s="1"/>
  <c r="N247" i="4"/>
  <c r="P247" i="4" s="1"/>
  <c r="N259" i="4"/>
  <c r="P259" i="4" s="1"/>
  <c r="O99" i="3" a="1"/>
  <c r="O99" i="3" s="1"/>
  <c r="P99" i="3" s="1"/>
  <c r="O102" i="3" a="1"/>
  <c r="O102" i="3" s="1"/>
  <c r="P102" i="3" s="1"/>
  <c r="O108" i="3" a="1"/>
  <c r="O108" i="3" s="1"/>
  <c r="P108" i="3" s="1"/>
  <c r="O111" i="3" a="1"/>
  <c r="O111" i="3" s="1"/>
  <c r="P111" i="3" s="1"/>
  <c r="O114" i="3" a="1"/>
  <c r="O114" i="3" s="1"/>
  <c r="P114" i="3" s="1"/>
  <c r="O120" i="3" a="1"/>
  <c r="O120" i="3" s="1"/>
  <c r="P120" i="3" s="1"/>
  <c r="O123" i="3" a="1"/>
  <c r="O123" i="3" s="1"/>
  <c r="P123" i="3" s="1"/>
  <c r="O126" i="3" a="1"/>
  <c r="O126" i="3" s="1"/>
  <c r="P126" i="3" s="1"/>
  <c r="O132" i="3" a="1"/>
  <c r="O132" i="3" s="1"/>
  <c r="P132" i="3" s="1"/>
  <c r="O135" i="3" a="1"/>
  <c r="O135" i="3" s="1"/>
  <c r="P135" i="3" s="1"/>
  <c r="O138" i="3" a="1"/>
  <c r="O138" i="3" s="1"/>
  <c r="P138" i="3" s="1"/>
  <c r="O144" i="3" a="1"/>
  <c r="O144" i="3" s="1"/>
  <c r="P144" i="3" s="1"/>
  <c r="O147" i="3" a="1"/>
  <c r="O147" i="3" s="1"/>
  <c r="P147" i="3" s="1"/>
  <c r="O150" i="3" a="1"/>
  <c r="O150" i="3" s="1"/>
  <c r="P150" i="3" s="1"/>
  <c r="O153" i="3" a="1"/>
  <c r="O153" i="3" s="1"/>
  <c r="P153" i="3" s="1"/>
  <c r="O156" i="3" a="1"/>
  <c r="O156" i="3" s="1"/>
  <c r="P156" i="3" s="1"/>
  <c r="O159" i="3" a="1"/>
  <c r="O159" i="3" s="1"/>
  <c r="P159" i="3" s="1"/>
  <c r="O162" i="3" a="1"/>
  <c r="O162" i="3" s="1"/>
  <c r="P162" i="3" s="1"/>
  <c r="O165" i="3" a="1"/>
  <c r="O165" i="3" s="1"/>
  <c r="P165" i="3" s="1"/>
  <c r="O168" i="3" a="1"/>
  <c r="O168" i="3" s="1"/>
  <c r="P168" i="3" s="1"/>
  <c r="O171" i="3" a="1"/>
  <c r="O171" i="3" s="1"/>
  <c r="P171" i="3" s="1"/>
  <c r="O174" i="3" a="1"/>
  <c r="O174" i="3" s="1"/>
  <c r="P174" i="3" s="1"/>
  <c r="O177" i="3" a="1"/>
  <c r="O177" i="3" s="1"/>
  <c r="P177" i="3" s="1"/>
  <c r="O180" i="3" a="1"/>
  <c r="O180" i="3" s="1"/>
  <c r="P180" i="3" s="1"/>
  <c r="O183" i="3" a="1"/>
  <c r="O183" i="3" s="1"/>
  <c r="P183" i="3" s="1"/>
  <c r="O186" i="3" a="1"/>
  <c r="O186" i="3" s="1"/>
  <c r="P186" i="3" s="1"/>
  <c r="O189" i="3" a="1"/>
  <c r="O189" i="3" s="1"/>
  <c r="P189" i="3" s="1"/>
  <c r="O192" i="3" a="1"/>
  <c r="O192" i="3" s="1"/>
  <c r="P192" i="3" s="1"/>
  <c r="O195" i="3" a="1"/>
  <c r="O195" i="3" s="1"/>
  <c r="P195" i="3" s="1"/>
  <c r="O198" i="3" a="1"/>
  <c r="O198" i="3" s="1"/>
  <c r="P198" i="3" s="1"/>
  <c r="O201" i="3" a="1"/>
  <c r="O201" i="3" s="1"/>
  <c r="P201" i="3" s="1"/>
  <c r="O204" i="3" a="1"/>
  <c r="O204" i="3" s="1"/>
  <c r="P204" i="3" s="1"/>
  <c r="O207" i="3" a="1"/>
  <c r="O207" i="3" s="1"/>
  <c r="P207" i="3" s="1"/>
  <c r="O210" i="3" a="1"/>
  <c r="O210" i="3" s="1"/>
  <c r="P210" i="3" s="1"/>
  <c r="O213" i="3" a="1"/>
  <c r="O213" i="3" s="1"/>
  <c r="P213" i="3" s="1"/>
  <c r="O216" i="3" a="1"/>
  <c r="O216" i="3" s="1"/>
  <c r="P216" i="3" s="1"/>
  <c r="O219" i="3" a="1"/>
  <c r="O219" i="3" s="1"/>
  <c r="P219" i="3" s="1"/>
  <c r="O222" i="3" a="1"/>
  <c r="O222" i="3" s="1"/>
  <c r="P222" i="3" s="1"/>
  <c r="O225" i="3" a="1"/>
  <c r="O225" i="3" s="1"/>
  <c r="P225" i="3" s="1"/>
  <c r="O228" i="3" a="1"/>
  <c r="O228" i="3" s="1"/>
  <c r="P228" i="3" s="1"/>
  <c r="O231" i="3" a="1"/>
  <c r="O231" i="3" s="1"/>
  <c r="P231" i="3" s="1"/>
  <c r="O234" i="3" a="1"/>
  <c r="O234" i="3" s="1"/>
  <c r="P234" i="3" s="1"/>
  <c r="O237" i="3" a="1"/>
  <c r="O237" i="3" s="1"/>
  <c r="P237" i="3" s="1"/>
  <c r="O243" i="3" a="1"/>
  <c r="O243" i="3" s="1"/>
  <c r="P243" i="3" s="1"/>
  <c r="O246" i="3" a="1"/>
  <c r="O246" i="3" s="1"/>
  <c r="P246" i="3" s="1"/>
  <c r="O240" i="3" a="1"/>
  <c r="O240" i="3" s="1"/>
  <c r="P240" i="3" s="1"/>
  <c r="O252" i="3" a="1"/>
  <c r="O252" i="3" s="1"/>
  <c r="P252" i="3" s="1"/>
  <c r="I162" i="2"/>
  <c r="I146" i="2"/>
  <c r="N21" i="2"/>
  <c r="N19" i="2"/>
  <c r="I140" i="2"/>
  <c r="I154" i="2"/>
  <c r="I138" i="2"/>
  <c r="N15" i="2"/>
  <c r="N22" i="2"/>
  <c r="N20" i="2"/>
  <c r="N18" i="2"/>
  <c r="N16" i="2"/>
  <c r="N14" i="2"/>
  <c r="N2" i="2"/>
  <c r="N13" i="2"/>
  <c r="N23" i="2"/>
  <c r="I261" i="2"/>
  <c r="I249" i="2"/>
  <c r="I237" i="2"/>
  <c r="I225" i="2"/>
  <c r="I213" i="2"/>
  <c r="I201" i="2"/>
  <c r="I189" i="2"/>
  <c r="I177" i="2"/>
  <c r="I165" i="2"/>
  <c r="I153" i="2"/>
  <c r="I141" i="2"/>
  <c r="I129" i="2"/>
  <c r="I117" i="2"/>
  <c r="I105" i="2"/>
  <c r="I93" i="2"/>
  <c r="I81" i="2"/>
  <c r="I69" i="2"/>
  <c r="I57" i="2"/>
  <c r="I45" i="2"/>
  <c r="I33" i="2"/>
  <c r="I21" i="2"/>
  <c r="I9" i="2"/>
  <c r="I259" i="2"/>
  <c r="I247" i="2"/>
  <c r="I235" i="2"/>
  <c r="I223" i="2"/>
  <c r="I211" i="2"/>
  <c r="I199" i="2"/>
  <c r="I187" i="2"/>
  <c r="I175" i="2"/>
  <c r="I163" i="2"/>
  <c r="I151" i="2"/>
  <c r="I139" i="2"/>
  <c r="I127" i="2"/>
  <c r="I115" i="2"/>
  <c r="I103" i="2"/>
  <c r="I91" i="2"/>
  <c r="I79" i="2"/>
  <c r="I67" i="2"/>
  <c r="I55" i="2"/>
  <c r="I43" i="2"/>
  <c r="I31" i="2"/>
  <c r="I19" i="2"/>
  <c r="I7" i="2"/>
  <c r="I257" i="2"/>
  <c r="O7" i="2" s="1" a="1"/>
  <c r="O7" i="2" s="1"/>
  <c r="P7" i="2" s="1"/>
  <c r="I245" i="2"/>
  <c r="I233" i="2"/>
  <c r="I221" i="2"/>
  <c r="I209" i="2"/>
  <c r="I197" i="2"/>
  <c r="I185" i="2"/>
  <c r="I173" i="2"/>
  <c r="I161" i="2"/>
  <c r="I149" i="2"/>
  <c r="I137" i="2"/>
  <c r="I125" i="2"/>
  <c r="I113" i="2"/>
  <c r="I101" i="2"/>
  <c r="I89" i="2"/>
  <c r="I77" i="2"/>
  <c r="I65" i="2"/>
  <c r="I53" i="2"/>
  <c r="I41" i="2"/>
  <c r="I29" i="2"/>
  <c r="I17" i="2"/>
  <c r="I5" i="2"/>
  <c r="N41" i="2"/>
  <c r="N17" i="2"/>
  <c r="H3" i="3"/>
  <c r="H2" i="3"/>
  <c r="E427" i="11"/>
  <c r="E439" i="11"/>
  <c r="E450" i="11"/>
  <c r="E424" i="11"/>
  <c r="E413" i="11"/>
  <c r="D387" i="11"/>
  <c r="D456" i="11"/>
  <c r="E431" i="11"/>
  <c r="E382" i="11"/>
  <c r="E393" i="11"/>
  <c r="E400" i="11"/>
  <c r="D434" i="11"/>
  <c r="D373" i="11"/>
  <c r="E395" i="11"/>
  <c r="E452" i="11"/>
  <c r="E380" i="11"/>
  <c r="D393" i="11"/>
  <c r="E434" i="11"/>
  <c r="D395" i="11"/>
  <c r="D380" i="11"/>
  <c r="E378" i="11"/>
  <c r="D446" i="11"/>
  <c r="D453" i="11"/>
  <c r="D422" i="11"/>
  <c r="E383" i="11"/>
  <c r="D415" i="11"/>
  <c r="D388" i="11"/>
  <c r="D407" i="11"/>
  <c r="D381" i="11"/>
  <c r="E444" i="11"/>
  <c r="D368" i="11"/>
  <c r="E426" i="11"/>
  <c r="E371" i="11"/>
  <c r="D374" i="11"/>
  <c r="E428" i="11"/>
  <c r="E410" i="11"/>
  <c r="D436" i="11"/>
  <c r="D441" i="11"/>
  <c r="E420" i="11"/>
  <c r="E451" i="11"/>
  <c r="D457" i="11"/>
  <c r="E449" i="11"/>
  <c r="E430" i="11"/>
  <c r="D451" i="11"/>
  <c r="D442" i="11"/>
  <c r="E433" i="11"/>
  <c r="D416" i="11"/>
  <c r="E437" i="11"/>
  <c r="E418" i="11"/>
  <c r="E443" i="11"/>
  <c r="D379" i="11"/>
  <c r="E372" i="11"/>
  <c r="E409" i="11"/>
  <c r="E389" i="11"/>
  <c r="E406" i="11"/>
  <c r="E419" i="11"/>
  <c r="E391" i="11"/>
  <c r="E405" i="11"/>
  <c r="D392" i="11"/>
  <c r="D427" i="11"/>
  <c r="D439" i="11"/>
  <c r="D450" i="11"/>
  <c r="D424" i="11"/>
  <c r="D413" i="11"/>
  <c r="E387" i="11"/>
  <c r="E456" i="11"/>
  <c r="D431" i="11"/>
  <c r="D382" i="11"/>
  <c r="D400" i="11"/>
  <c r="E373" i="11"/>
  <c r="D452" i="11"/>
  <c r="E388" i="11"/>
  <c r="D432" i="11"/>
  <c r="E407" i="11"/>
  <c r="D459" i="11"/>
  <c r="D444" i="11"/>
  <c r="E440" i="11"/>
  <c r="E390" i="11"/>
  <c r="D378" i="11"/>
  <c r="E432" i="11"/>
  <c r="E453" i="11"/>
  <c r="E422" i="11"/>
  <c r="D383" i="11"/>
  <c r="D414" i="11"/>
  <c r="D435" i="11"/>
  <c r="D408" i="11"/>
  <c r="E369" i="11"/>
  <c r="D420" i="11"/>
  <c r="D426" i="11"/>
  <c r="E386" i="11"/>
  <c r="D369" i="11"/>
  <c r="D454" i="11"/>
  <c r="D445" i="11"/>
  <c r="D396" i="11"/>
  <c r="D411" i="11"/>
  <c r="E416" i="11"/>
  <c r="E399" i="11"/>
  <c r="E457" i="11"/>
  <c r="D429" i="11"/>
  <c r="E384" i="11"/>
  <c r="E379" i="11"/>
  <c r="D372" i="11"/>
  <c r="D401" i="11"/>
  <c r="E404" i="11"/>
  <c r="D376" i="11"/>
  <c r="D417" i="11"/>
  <c r="D394" i="11"/>
  <c r="D438" i="11"/>
  <c r="D405" i="11"/>
  <c r="E370" i="11"/>
  <c r="D389" i="11"/>
  <c r="D406" i="11"/>
  <c r="E397" i="11"/>
  <c r="E415" i="11"/>
  <c r="D390" i="11"/>
  <c r="D377" i="11"/>
  <c r="E381" i="11"/>
  <c r="E368" i="11"/>
  <c r="E446" i="11"/>
  <c r="E459" i="11"/>
  <c r="D440" i="11"/>
  <c r="D410" i="11"/>
  <c r="D386" i="11"/>
  <c r="D423" i="11"/>
  <c r="E414" i="11"/>
  <c r="E408" i="11"/>
  <c r="E374" i="11"/>
  <c r="D399" i="11"/>
  <c r="E442" i="11"/>
  <c r="D433" i="11"/>
  <c r="D403" i="11"/>
  <c r="E396" i="11"/>
  <c r="E411" i="11"/>
  <c r="E402" i="11"/>
  <c r="E376" i="11"/>
  <c r="D375" i="11"/>
  <c r="D402" i="11"/>
  <c r="E421" i="11"/>
  <c r="E375" i="11"/>
  <c r="D391" i="11"/>
  <c r="D385" i="11"/>
  <c r="D458" i="11"/>
  <c r="E438" i="11"/>
  <c r="E385" i="11"/>
  <c r="D419" i="11"/>
  <c r="E377" i="11"/>
  <c r="E436" i="11"/>
  <c r="E441" i="11"/>
  <c r="E454" i="11"/>
  <c r="E435" i="11"/>
  <c r="D371" i="11"/>
  <c r="E423" i="11"/>
  <c r="D428" i="11"/>
  <c r="E412" i="11"/>
  <c r="E429" i="11"/>
  <c r="D384" i="11"/>
  <c r="E445" i="11"/>
  <c r="D412" i="11"/>
  <c r="D449" i="11"/>
  <c r="D430" i="11"/>
  <c r="D398" i="11"/>
  <c r="E417" i="11"/>
  <c r="E394" i="11"/>
  <c r="E398" i="11"/>
  <c r="E401" i="11"/>
  <c r="D404" i="11"/>
  <c r="D447" i="11"/>
  <c r="E448" i="11"/>
  <c r="E392" i="11"/>
  <c r="E447" i="11"/>
  <c r="D448" i="11"/>
  <c r="D370" i="11"/>
  <c r="E403" i="11"/>
  <c r="D421" i="11"/>
  <c r="D409" i="11"/>
  <c r="D437" i="11"/>
  <c r="D418" i="11"/>
  <c r="D443" i="11"/>
  <c r="D425" i="11"/>
  <c r="E455" i="11"/>
  <c r="D397" i="11"/>
  <c r="E425" i="11"/>
  <c r="D455" i="11"/>
  <c r="E458" i="11"/>
  <c r="N181" i="2" l="1"/>
  <c r="N55" i="2"/>
  <c r="O102" i="2" a="1"/>
  <c r="O102" i="2" s="1"/>
  <c r="P102" i="2" s="1"/>
  <c r="O149" i="2" a="1"/>
  <c r="O149" i="2" s="1"/>
  <c r="P149" i="2" s="1"/>
  <c r="P162" i="4"/>
  <c r="P247" i="5"/>
  <c r="P108" i="5"/>
  <c r="P204" i="5"/>
  <c r="O11" i="2" a="1"/>
  <c r="O11" i="2" s="1"/>
  <c r="P11" i="2" s="1"/>
  <c r="P190" i="3"/>
  <c r="O6" i="2" a="1"/>
  <c r="O6" i="2" s="1"/>
  <c r="P6" i="2" s="1"/>
  <c r="P225" i="4"/>
  <c r="P36" i="4"/>
  <c r="P72" i="4"/>
  <c r="P234" i="4"/>
  <c r="P243" i="4"/>
  <c r="P155" i="5"/>
  <c r="P132" i="5"/>
  <c r="P215" i="5"/>
  <c r="P144" i="5"/>
  <c r="P93" i="4"/>
  <c r="P185" i="3"/>
  <c r="O8" i="2" a="1"/>
  <c r="O8" i="2" s="1"/>
  <c r="P8" i="2" s="1"/>
  <c r="P19" i="3"/>
  <c r="O3" i="2" a="1"/>
  <c r="O3" i="2" s="1"/>
  <c r="P3" i="2" s="1"/>
  <c r="P189" i="4"/>
  <c r="P201" i="4"/>
  <c r="P207" i="5"/>
  <c r="O10" i="2" a="1"/>
  <c r="O10" i="2" s="1"/>
  <c r="P10" i="2" s="1"/>
  <c r="O259" i="2" a="1"/>
  <c r="O259" i="2" s="1"/>
  <c r="P259" i="2" s="1"/>
  <c r="P39" i="5"/>
  <c r="P75" i="5"/>
  <c r="P195" i="4"/>
  <c r="P158" i="4"/>
  <c r="P89" i="4"/>
  <c r="P178" i="3"/>
  <c r="P87" i="3"/>
  <c r="O5" i="2" a="1"/>
  <c r="O5" i="2" s="1"/>
  <c r="P5" i="2" s="1"/>
  <c r="P17" i="3"/>
  <c r="P54" i="4"/>
  <c r="P186" i="4"/>
  <c r="P222" i="4"/>
  <c r="P156" i="4"/>
  <c r="P203" i="5"/>
  <c r="P76" i="5"/>
  <c r="P188" i="4"/>
  <c r="P75" i="3"/>
  <c r="P180" i="4"/>
  <c r="P138" i="4"/>
  <c r="P246" i="4"/>
  <c r="P42" i="4"/>
  <c r="P114" i="4"/>
  <c r="P165" i="4"/>
  <c r="P167" i="5"/>
  <c r="O12" i="2" a="1"/>
  <c r="O12" i="2" s="1"/>
  <c r="P12" i="2" s="1"/>
  <c r="P258" i="3"/>
  <c r="P166" i="3"/>
  <c r="P63" i="3"/>
  <c r="O160" i="2" a="1"/>
  <c r="O160" i="2" s="1"/>
  <c r="P160" i="2" s="1"/>
  <c r="N29" i="2"/>
  <c r="P108" i="4"/>
  <c r="P78" i="4"/>
  <c r="P231" i="5"/>
  <c r="P120" i="5"/>
  <c r="P243" i="5"/>
  <c r="P135" i="5"/>
  <c r="P45" i="4"/>
  <c r="O9" i="2" a="1"/>
  <c r="O9" i="2" s="1"/>
  <c r="P9" i="2" s="1"/>
  <c r="O4" i="2" a="1"/>
  <c r="O4" i="2" s="1"/>
  <c r="P4" i="2" s="1"/>
  <c r="P45" i="3"/>
  <c r="P63" i="5"/>
  <c r="P123" i="5"/>
  <c r="P216" i="5"/>
  <c r="P180" i="5"/>
  <c r="P107" i="5"/>
  <c r="P171" i="5"/>
  <c r="P143" i="5"/>
  <c r="P99" i="5"/>
  <c r="P228" i="5"/>
  <c r="P90" i="4"/>
  <c r="P126" i="4"/>
  <c r="P198" i="4"/>
  <c r="P141" i="4"/>
  <c r="P210" i="4"/>
  <c r="P153" i="4"/>
  <c r="O114" i="2" a="1"/>
  <c r="O114" i="2" s="1"/>
  <c r="P114" i="2" s="1"/>
  <c r="O34" i="2" a="1"/>
  <c r="O34" i="2" s="1"/>
  <c r="P34" i="2" s="1"/>
  <c r="O58" i="2" a="1"/>
  <c r="O58" i="2" s="1"/>
  <c r="P58" i="2" s="1"/>
  <c r="O82" i="2" a="1"/>
  <c r="O82" i="2" s="1"/>
  <c r="P82" i="2" s="1"/>
  <c r="O106" i="2" a="1"/>
  <c r="O106" i="2" s="1"/>
  <c r="P106" i="2" s="1"/>
  <c r="O130" i="2" a="1"/>
  <c r="O130" i="2" s="1"/>
  <c r="P130" i="2" s="1"/>
  <c r="O172" i="2" a="1"/>
  <c r="O172" i="2" s="1"/>
  <c r="P172" i="2" s="1"/>
  <c r="O196" i="2" a="1"/>
  <c r="O196" i="2" s="1"/>
  <c r="P196" i="2" s="1"/>
  <c r="O220" i="2" a="1"/>
  <c r="O220" i="2" s="1"/>
  <c r="P220" i="2" s="1"/>
  <c r="O244" i="2" a="1"/>
  <c r="O244" i="2" s="1"/>
  <c r="P244" i="2" s="1"/>
  <c r="O256" i="2" a="1"/>
  <c r="O256" i="2" s="1"/>
  <c r="P256" i="2" s="1"/>
  <c r="O241" i="2" a="1"/>
  <c r="O241" i="2" s="1"/>
  <c r="P241" i="2" s="1"/>
  <c r="N147" i="2"/>
  <c r="O93" i="2" a="1"/>
  <c r="O93" i="2" s="1"/>
  <c r="P93" i="2" s="1"/>
  <c r="N101" i="2"/>
  <c r="N245" i="2"/>
  <c r="O151" i="2" a="1"/>
  <c r="O151" i="2" s="1"/>
  <c r="P151" i="2" s="1"/>
  <c r="O73" i="2" a="1"/>
  <c r="O73" i="2" s="1"/>
  <c r="P73" i="2" s="1"/>
  <c r="O99" i="2" a="1"/>
  <c r="O99" i="2" s="1"/>
  <c r="P99" i="2" s="1"/>
  <c r="N223" i="2"/>
  <c r="N143" i="2"/>
  <c r="N73" i="2"/>
  <c r="O181" i="2" a="1"/>
  <c r="O181" i="2" s="1"/>
  <c r="P181" i="2" s="1"/>
  <c r="O127" i="2" a="1"/>
  <c r="O127" i="2" s="1"/>
  <c r="N69" i="2"/>
  <c r="N213" i="2"/>
  <c r="O209" i="2" a="1"/>
  <c r="O209" i="2" s="1"/>
  <c r="P209" i="2" s="1"/>
  <c r="O35" i="2" a="1"/>
  <c r="O35" i="2" s="1"/>
  <c r="P35" i="2" s="1"/>
  <c r="N193" i="2"/>
  <c r="O239" i="2" a="1"/>
  <c r="O239" i="2" s="1"/>
  <c r="P239" i="2" s="1"/>
  <c r="O22" i="2" a="1"/>
  <c r="O22" i="2" s="1"/>
  <c r="P22" i="2" s="1"/>
  <c r="O46" i="2" a="1"/>
  <c r="O46" i="2" s="1"/>
  <c r="P46" i="2" s="1"/>
  <c r="O70" i="2" a="1"/>
  <c r="O70" i="2" s="1"/>
  <c r="P70" i="2" s="1"/>
  <c r="O94" i="2" a="1"/>
  <c r="O94" i="2" s="1"/>
  <c r="P94" i="2" s="1"/>
  <c r="O118" i="2" a="1"/>
  <c r="O118" i="2" s="1"/>
  <c r="P118" i="2" s="1"/>
  <c r="O152" i="2" a="1"/>
  <c r="O152" i="2" s="1"/>
  <c r="P152" i="2" s="1"/>
  <c r="O184" i="2" a="1"/>
  <c r="O184" i="2" s="1"/>
  <c r="P184" i="2" s="1"/>
  <c r="O208" i="2" a="1"/>
  <c r="O208" i="2" s="1"/>
  <c r="P208" i="2" s="1"/>
  <c r="O232" i="2" a="1"/>
  <c r="O232" i="2" s="1"/>
  <c r="P232" i="2" s="1"/>
  <c r="O159" i="2" a="1"/>
  <c r="O159" i="2" s="1"/>
  <c r="P159" i="2" s="1"/>
  <c r="N151" i="2"/>
  <c r="O45" i="2" a="1"/>
  <c r="O45" i="2" s="1"/>
  <c r="O49" i="2" a="1"/>
  <c r="O49" i="2" s="1"/>
  <c r="P49" i="2" s="1"/>
  <c r="N34" i="2"/>
  <c r="N46" i="2"/>
  <c r="N58" i="2"/>
  <c r="N70" i="2"/>
  <c r="N82" i="2"/>
  <c r="N94" i="2"/>
  <c r="N106" i="2"/>
  <c r="N118" i="2"/>
  <c r="N130" i="2"/>
  <c r="N152" i="2"/>
  <c r="N172" i="2"/>
  <c r="N184" i="2"/>
  <c r="N196" i="2"/>
  <c r="N208" i="2"/>
  <c r="N220" i="2"/>
  <c r="N232" i="2"/>
  <c r="N244" i="2"/>
  <c r="N256" i="2"/>
  <c r="O25" i="2" a="1"/>
  <c r="O25" i="2" s="1"/>
  <c r="P25" i="2" s="1"/>
  <c r="N159" i="2"/>
  <c r="O117" i="2" a="1"/>
  <c r="O117" i="2" s="1"/>
  <c r="P117" i="2" s="1"/>
  <c r="N113" i="2"/>
  <c r="N257" i="2"/>
  <c r="O71" i="2" a="1"/>
  <c r="O71" i="2" s="1"/>
  <c r="P71" i="2" s="1"/>
  <c r="O97" i="2" a="1"/>
  <c r="O97" i="2" s="1"/>
  <c r="P97" i="2" s="1"/>
  <c r="O123" i="2" a="1"/>
  <c r="O123" i="2" s="1"/>
  <c r="P123" i="2" s="1"/>
  <c r="N235" i="2"/>
  <c r="N155" i="2"/>
  <c r="N85" i="2"/>
  <c r="O205" i="2" a="1"/>
  <c r="O205" i="2" s="1"/>
  <c r="P205" i="2" s="1"/>
  <c r="O144" i="2" a="1"/>
  <c r="O144" i="2" s="1"/>
  <c r="P144" i="2" s="1"/>
  <c r="N81" i="2"/>
  <c r="N225" i="2"/>
  <c r="O233" i="2" a="1"/>
  <c r="O233" i="2" s="1"/>
  <c r="P233" i="2" s="1"/>
  <c r="O85" i="2" a="1"/>
  <c r="O85" i="2" s="1"/>
  <c r="P85" i="2" s="1"/>
  <c r="N205" i="2"/>
  <c r="O30" i="2" a="1"/>
  <c r="O30" i="2" s="1"/>
  <c r="O61" i="2" a="1"/>
  <c r="O61" i="2" s="1"/>
  <c r="N24" i="2"/>
  <c r="N36" i="2"/>
  <c r="N48" i="2"/>
  <c r="N60" i="2"/>
  <c r="N72" i="2"/>
  <c r="N84" i="2"/>
  <c r="N96" i="2"/>
  <c r="N108" i="2"/>
  <c r="N120" i="2"/>
  <c r="N134" i="2"/>
  <c r="O156" i="2" a="1"/>
  <c r="O156" i="2" s="1"/>
  <c r="P156" i="2" s="1"/>
  <c r="O174" i="2" a="1"/>
  <c r="O174" i="2" s="1"/>
  <c r="P174" i="2" s="1"/>
  <c r="O186" i="2" a="1"/>
  <c r="O186" i="2" s="1"/>
  <c r="P186" i="2" s="1"/>
  <c r="O198" i="2" a="1"/>
  <c r="O198" i="2" s="1"/>
  <c r="P198" i="2" s="1"/>
  <c r="O210" i="2" a="1"/>
  <c r="O210" i="2" s="1"/>
  <c r="P210" i="2" s="1"/>
  <c r="O222" i="2" a="1"/>
  <c r="O222" i="2" s="1"/>
  <c r="P222" i="2" s="1"/>
  <c r="O234" i="2" a="1"/>
  <c r="O234" i="2" s="1"/>
  <c r="P234" i="2" s="1"/>
  <c r="O246" i="2" a="1"/>
  <c r="O246" i="2" s="1"/>
  <c r="P246" i="2" s="1"/>
  <c r="O258" i="2" a="1"/>
  <c r="O258" i="2" s="1"/>
  <c r="P258" i="2" s="1"/>
  <c r="O65" i="2" a="1"/>
  <c r="O65" i="2" s="1"/>
  <c r="P65" i="2" s="1"/>
  <c r="N27" i="2"/>
  <c r="N171" i="2"/>
  <c r="O138" i="2" a="1"/>
  <c r="O138" i="2" s="1"/>
  <c r="P138" i="2" s="1"/>
  <c r="N125" i="2"/>
  <c r="O95" i="2" a="1"/>
  <c r="O95" i="2" s="1"/>
  <c r="P95" i="2" s="1"/>
  <c r="O121" i="2" a="1"/>
  <c r="O121" i="2" s="1"/>
  <c r="P121" i="2" s="1"/>
  <c r="O141" i="2" a="1"/>
  <c r="O141" i="2" s="1"/>
  <c r="P141" i="2" s="1"/>
  <c r="N247" i="2"/>
  <c r="N167" i="2"/>
  <c r="N97" i="2"/>
  <c r="O229" i="2" a="1"/>
  <c r="O229" i="2" s="1"/>
  <c r="P229" i="2" s="1"/>
  <c r="O183" i="2" a="1"/>
  <c r="O183" i="2" s="1"/>
  <c r="P183" i="2" s="1"/>
  <c r="N93" i="2"/>
  <c r="N237" i="2"/>
  <c r="O257" i="2" a="1"/>
  <c r="O257" i="2" s="1"/>
  <c r="P257" i="2" s="1"/>
  <c r="O109" i="2" a="1"/>
  <c r="O109" i="2" s="1"/>
  <c r="P109" i="2" s="1"/>
  <c r="N217" i="2"/>
  <c r="O69" i="2" a="1"/>
  <c r="O69" i="2" s="1"/>
  <c r="P69" i="2" s="1"/>
  <c r="O47" i="2" a="1"/>
  <c r="O47" i="2" s="1"/>
  <c r="P47" i="2" s="1"/>
  <c r="O24" i="2" a="1"/>
  <c r="O24" i="2" s="1"/>
  <c r="P24" i="2" s="1"/>
  <c r="O36" i="2" a="1"/>
  <c r="O36" i="2" s="1"/>
  <c r="P36" i="2" s="1"/>
  <c r="O48" i="2" a="1"/>
  <c r="O48" i="2" s="1"/>
  <c r="P48" i="2" s="1"/>
  <c r="O60" i="2" a="1"/>
  <c r="O60" i="2" s="1"/>
  <c r="P60" i="2" s="1"/>
  <c r="O72" i="2" a="1"/>
  <c r="O72" i="2" s="1"/>
  <c r="P72" i="2" s="1"/>
  <c r="O84" i="2" a="1"/>
  <c r="O84" i="2" s="1"/>
  <c r="P84" i="2" s="1"/>
  <c r="O96" i="2" a="1"/>
  <c r="O96" i="2" s="1"/>
  <c r="P96" i="2" s="1"/>
  <c r="O108" i="2" a="1"/>
  <c r="O108" i="2" s="1"/>
  <c r="P108" i="2" s="1"/>
  <c r="O120" i="2" a="1"/>
  <c r="O120" i="2" s="1"/>
  <c r="P120" i="2" s="1"/>
  <c r="O134" i="2" a="1"/>
  <c r="O134" i="2" s="1"/>
  <c r="P134" i="2" s="1"/>
  <c r="N156" i="2"/>
  <c r="N174" i="2"/>
  <c r="N186" i="2"/>
  <c r="N198" i="2"/>
  <c r="N210" i="2"/>
  <c r="N222" i="2"/>
  <c r="N234" i="2"/>
  <c r="N246" i="2"/>
  <c r="N258" i="2"/>
  <c r="O91" i="2" a="1"/>
  <c r="O91" i="2" s="1"/>
  <c r="P91" i="2" s="1"/>
  <c r="N39" i="2"/>
  <c r="N183" i="2"/>
  <c r="O153" i="2" a="1"/>
  <c r="O153" i="2" s="1"/>
  <c r="P153" i="2" s="1"/>
  <c r="N137" i="2"/>
  <c r="N138" i="2"/>
  <c r="O119" i="2" a="1"/>
  <c r="O119" i="2" s="1"/>
  <c r="P119" i="2" s="1"/>
  <c r="O140" i="2" a="1"/>
  <c r="O140" i="2" s="1"/>
  <c r="P140" i="2" s="1"/>
  <c r="O179" i="2" a="1"/>
  <c r="O179" i="2" s="1"/>
  <c r="P179" i="2" s="1"/>
  <c r="N259" i="2"/>
  <c r="N179" i="2"/>
  <c r="N109" i="2"/>
  <c r="O253" i="2" a="1"/>
  <c r="O253" i="2" s="1"/>
  <c r="P253" i="2" s="1"/>
  <c r="O207" i="2" a="1"/>
  <c r="O207" i="2" s="1"/>
  <c r="P207" i="2" s="1"/>
  <c r="N105" i="2"/>
  <c r="N249" i="2"/>
  <c r="O23" i="2" a="1"/>
  <c r="O23" i="2" s="1"/>
  <c r="P23" i="2" s="1"/>
  <c r="O132" i="2" a="1"/>
  <c r="O132" i="2" s="1"/>
  <c r="P132" i="2" s="1"/>
  <c r="N229" i="2"/>
  <c r="N132" i="2"/>
  <c r="O18" i="2" a="1"/>
  <c r="O18" i="2" s="1"/>
  <c r="P18" i="2" s="1"/>
  <c r="O39" i="2" a="1"/>
  <c r="O39" i="2" s="1"/>
  <c r="P39" i="2" s="1"/>
  <c r="O31" i="2" a="1"/>
  <c r="O31" i="2" s="1"/>
  <c r="P31" i="2" s="1"/>
  <c r="O164" i="2" a="1"/>
  <c r="O164" i="2" s="1"/>
  <c r="P164" i="2" s="1"/>
  <c r="O176" i="2" a="1"/>
  <c r="O176" i="2" s="1"/>
  <c r="P176" i="2" s="1"/>
  <c r="O188" i="2" a="1"/>
  <c r="O188" i="2" s="1"/>
  <c r="P188" i="2" s="1"/>
  <c r="O200" i="2" a="1"/>
  <c r="O200" i="2" s="1"/>
  <c r="P200" i="2" s="1"/>
  <c r="O212" i="2" a="1"/>
  <c r="O212" i="2" s="1"/>
  <c r="P212" i="2" s="1"/>
  <c r="O224" i="2" a="1"/>
  <c r="O224" i="2" s="1"/>
  <c r="P224" i="2" s="1"/>
  <c r="O236" i="2" a="1"/>
  <c r="O236" i="2" s="1"/>
  <c r="P236" i="2" s="1"/>
  <c r="O248" i="2" a="1"/>
  <c r="O248" i="2" s="1"/>
  <c r="P248" i="2" s="1"/>
  <c r="O260" i="2" a="1"/>
  <c r="O260" i="2" s="1"/>
  <c r="P260" i="2" s="1"/>
  <c r="O115" i="2" a="1"/>
  <c r="O115" i="2" s="1"/>
  <c r="P115" i="2" s="1"/>
  <c r="N51" i="2"/>
  <c r="N195" i="2"/>
  <c r="O173" i="2" a="1"/>
  <c r="O173" i="2" s="1"/>
  <c r="P173" i="2" s="1"/>
  <c r="N149" i="2"/>
  <c r="N162" i="2"/>
  <c r="O139" i="2" a="1"/>
  <c r="O139" i="2" s="1"/>
  <c r="P139" i="2" s="1"/>
  <c r="O177" i="2" a="1"/>
  <c r="O177" i="2" s="1"/>
  <c r="O203" i="2" a="1"/>
  <c r="O203" i="2" s="1"/>
  <c r="P203" i="2" s="1"/>
  <c r="N47" i="2"/>
  <c r="N191" i="2"/>
  <c r="N121" i="2"/>
  <c r="O231" i="2" a="1"/>
  <c r="O231" i="2" s="1"/>
  <c r="P231" i="2" s="1"/>
  <c r="N117" i="2"/>
  <c r="N261" i="2"/>
  <c r="O83" i="2" a="1"/>
  <c r="O83" i="2" s="1"/>
  <c r="P83" i="2" s="1"/>
  <c r="O147" i="2" a="1"/>
  <c r="O147" i="2" s="1"/>
  <c r="P147" i="2" s="1"/>
  <c r="N241" i="2"/>
  <c r="N144" i="2"/>
  <c r="O78" i="2" a="1"/>
  <c r="O78" i="2" s="1"/>
  <c r="P78" i="2" s="1"/>
  <c r="O19" i="2" a="1"/>
  <c r="O19" i="2" s="1"/>
  <c r="P19" i="2" s="1"/>
  <c r="O136" i="2" a="1"/>
  <c r="O136" i="2" s="1"/>
  <c r="P136" i="2" s="1"/>
  <c r="O14" i="2" a="1"/>
  <c r="O14" i="2" s="1"/>
  <c r="P14" i="2" s="1"/>
  <c r="O26" i="2" a="1"/>
  <c r="O26" i="2" s="1"/>
  <c r="P26" i="2" s="1"/>
  <c r="O38" i="2" a="1"/>
  <c r="O38" i="2" s="1"/>
  <c r="P38" i="2" s="1"/>
  <c r="O50" i="2" a="1"/>
  <c r="O50" i="2" s="1"/>
  <c r="P50" i="2" s="1"/>
  <c r="O62" i="2" a="1"/>
  <c r="O62" i="2" s="1"/>
  <c r="P62" i="2" s="1"/>
  <c r="O74" i="2" a="1"/>
  <c r="O74" i="2" s="1"/>
  <c r="P74" i="2" s="1"/>
  <c r="O86" i="2" a="1"/>
  <c r="O86" i="2" s="1"/>
  <c r="P86" i="2" s="1"/>
  <c r="O98" i="2" a="1"/>
  <c r="O98" i="2" s="1"/>
  <c r="P98" i="2" s="1"/>
  <c r="O110" i="2" a="1"/>
  <c r="O110" i="2" s="1"/>
  <c r="P110" i="2" s="1"/>
  <c r="O122" i="2" a="1"/>
  <c r="O122" i="2" s="1"/>
  <c r="P122" i="2" s="1"/>
  <c r="N136" i="2"/>
  <c r="N164" i="2"/>
  <c r="N176" i="2"/>
  <c r="N188" i="2"/>
  <c r="N200" i="2"/>
  <c r="N212" i="2"/>
  <c r="N224" i="2"/>
  <c r="N236" i="2"/>
  <c r="N248" i="2"/>
  <c r="N260" i="2"/>
  <c r="O137" i="2" a="1"/>
  <c r="O137" i="2" s="1"/>
  <c r="P137" i="2" s="1"/>
  <c r="N63" i="2"/>
  <c r="N207" i="2"/>
  <c r="O197" i="2" a="1"/>
  <c r="O197" i="2" s="1"/>
  <c r="P197" i="2" s="1"/>
  <c r="N161" i="2"/>
  <c r="N67" i="2"/>
  <c r="O154" i="2" a="1"/>
  <c r="O154" i="2" s="1"/>
  <c r="P154" i="2" s="1"/>
  <c r="O201" i="2" a="1"/>
  <c r="O201" i="2" s="1"/>
  <c r="O227" i="2" a="1"/>
  <c r="O227" i="2" s="1"/>
  <c r="P227" i="2" s="1"/>
  <c r="N59" i="2"/>
  <c r="N203" i="2"/>
  <c r="N133" i="2"/>
  <c r="O255" i="2" a="1"/>
  <c r="O255" i="2" s="1"/>
  <c r="P255" i="2" s="1"/>
  <c r="N129" i="2"/>
  <c r="N154" i="2"/>
  <c r="O107" i="2" a="1"/>
  <c r="O107" i="2" s="1"/>
  <c r="P107" i="2" s="1"/>
  <c r="O165" i="2" a="1"/>
  <c r="O165" i="2" s="1"/>
  <c r="P165" i="2" s="1"/>
  <c r="N253" i="2"/>
  <c r="O13" i="2" a="1"/>
  <c r="O13" i="2" s="1"/>
  <c r="P13" i="2" s="1"/>
  <c r="O42" i="2" a="1"/>
  <c r="O42" i="2" s="1"/>
  <c r="P42" i="2" s="1"/>
  <c r="O51" i="2" a="1"/>
  <c r="O51" i="2" s="1"/>
  <c r="P51" i="2" s="1"/>
  <c r="O2" i="2" a="1"/>
  <c r="O2" i="2" s="1"/>
  <c r="P2" i="2" s="1"/>
  <c r="N26" i="2"/>
  <c r="N38" i="2"/>
  <c r="N50" i="2"/>
  <c r="N62" i="2"/>
  <c r="N74" i="2"/>
  <c r="N86" i="2"/>
  <c r="N98" i="2"/>
  <c r="N110" i="2"/>
  <c r="N122" i="2"/>
  <c r="N25" i="2"/>
  <c r="O28" i="2" a="1"/>
  <c r="O28" i="2" s="1"/>
  <c r="P28" i="2" s="1"/>
  <c r="O64" i="2" a="1"/>
  <c r="O64" i="2" s="1"/>
  <c r="P64" i="2" s="1"/>
  <c r="O88" i="2" a="1"/>
  <c r="O88" i="2" s="1"/>
  <c r="P88" i="2" s="1"/>
  <c r="O124" i="2" a="1"/>
  <c r="O124" i="2" s="1"/>
  <c r="O178" i="2" a="1"/>
  <c r="O178" i="2" s="1"/>
  <c r="P178" i="2" s="1"/>
  <c r="O214" i="2" a="1"/>
  <c r="O214" i="2" s="1"/>
  <c r="P214" i="2" s="1"/>
  <c r="O250" i="2" a="1"/>
  <c r="O250" i="2" s="1"/>
  <c r="P250" i="2" s="1"/>
  <c r="O89" i="2" a="1"/>
  <c r="O89" i="2" s="1"/>
  <c r="P89" i="2" s="1"/>
  <c r="O171" i="2" a="1"/>
  <c r="O171" i="2" s="1"/>
  <c r="P171" i="2" s="1"/>
  <c r="N75" i="2"/>
  <c r="N219" i="2"/>
  <c r="O221" i="2" a="1"/>
  <c r="O221" i="2" s="1"/>
  <c r="N173" i="2"/>
  <c r="N79" i="2"/>
  <c r="O175" i="2" a="1"/>
  <c r="O175" i="2" s="1"/>
  <c r="P175" i="2" s="1"/>
  <c r="O225" i="2" a="1"/>
  <c r="O225" i="2" s="1"/>
  <c r="P225" i="2" s="1"/>
  <c r="O251" i="2" a="1"/>
  <c r="O251" i="2" s="1"/>
  <c r="P251" i="2" s="1"/>
  <c r="N71" i="2"/>
  <c r="N215" i="2"/>
  <c r="N145" i="2"/>
  <c r="N140" i="2"/>
  <c r="N141" i="2"/>
  <c r="O131" i="2" a="1"/>
  <c r="O131" i="2" s="1"/>
  <c r="O189" i="2" a="1"/>
  <c r="O189" i="2" s="1"/>
  <c r="O87" i="2" a="1"/>
  <c r="O87" i="2" s="1"/>
  <c r="P87" i="2" s="1"/>
  <c r="O37" i="2" a="1"/>
  <c r="O37" i="2" s="1"/>
  <c r="P37" i="2" s="1"/>
  <c r="O90" i="2" a="1"/>
  <c r="O90" i="2" s="1"/>
  <c r="P90" i="2" s="1"/>
  <c r="O57" i="2" a="1"/>
  <c r="O57" i="2" s="1"/>
  <c r="O43" i="2" a="1"/>
  <c r="O43" i="2" s="1"/>
  <c r="P43" i="2" s="1"/>
  <c r="N35" i="2"/>
  <c r="O16" i="2" a="1"/>
  <c r="O16" i="2" s="1"/>
  <c r="P16" i="2" s="1"/>
  <c r="O52" i="2" a="1"/>
  <c r="O52" i="2" s="1"/>
  <c r="P52" i="2" s="1"/>
  <c r="O100" i="2" a="1"/>
  <c r="O100" i="2" s="1"/>
  <c r="P100" i="2" s="1"/>
  <c r="O142" i="2" a="1"/>
  <c r="O142" i="2" s="1"/>
  <c r="P142" i="2" s="1"/>
  <c r="O190" i="2" a="1"/>
  <c r="O190" i="2" s="1"/>
  <c r="P190" i="2" s="1"/>
  <c r="O238" i="2" a="1"/>
  <c r="O238" i="2" s="1"/>
  <c r="P238" i="2" s="1"/>
  <c r="O113" i="2" a="1"/>
  <c r="O113" i="2" s="1"/>
  <c r="P113" i="2" s="1"/>
  <c r="O195" i="2" a="1"/>
  <c r="O195" i="2" s="1"/>
  <c r="P195" i="2" s="1"/>
  <c r="N87" i="2"/>
  <c r="N231" i="2"/>
  <c r="O245" i="2" a="1"/>
  <c r="O245" i="2" s="1"/>
  <c r="P245" i="2" s="1"/>
  <c r="N185" i="2"/>
  <c r="N91" i="2"/>
  <c r="O199" i="2" a="1"/>
  <c r="O199" i="2" s="1"/>
  <c r="P199" i="2" s="1"/>
  <c r="O249" i="2" a="1"/>
  <c r="O249" i="2" s="1"/>
  <c r="P249" i="2" s="1"/>
  <c r="N163" i="2"/>
  <c r="N83" i="2"/>
  <c r="N227" i="2"/>
  <c r="O157" i="2" a="1"/>
  <c r="O157" i="2" s="1"/>
  <c r="P157" i="2" s="1"/>
  <c r="N31" i="2"/>
  <c r="N153" i="2"/>
  <c r="O81" i="2" a="1"/>
  <c r="O81" i="2" s="1"/>
  <c r="P81" i="2" s="1"/>
  <c r="O163" i="2" a="1"/>
  <c r="O163" i="2" s="1"/>
  <c r="P163" i="2" s="1"/>
  <c r="O213" i="2" a="1"/>
  <c r="O213" i="2" s="1"/>
  <c r="P213" i="2" s="1"/>
  <c r="O111" i="2" a="1"/>
  <c r="O111" i="2" s="1"/>
  <c r="O162" i="2" a="1"/>
  <c r="O162" i="2" s="1"/>
  <c r="P162" i="2" s="1"/>
  <c r="O66" i="2" a="1"/>
  <c r="O66" i="2" s="1"/>
  <c r="P66" i="2" s="1"/>
  <c r="O155" i="2" a="1"/>
  <c r="O155" i="2" s="1"/>
  <c r="P155" i="2" s="1"/>
  <c r="O161" i="2" a="1"/>
  <c r="O161" i="2" s="1"/>
  <c r="P161" i="2" s="1"/>
  <c r="O40" i="2" a="1"/>
  <c r="O40" i="2" s="1"/>
  <c r="P40" i="2" s="1"/>
  <c r="O76" i="2" a="1"/>
  <c r="O76" i="2" s="1"/>
  <c r="P76" i="2" s="1"/>
  <c r="O112" i="2" a="1"/>
  <c r="O112" i="2" s="1"/>
  <c r="P112" i="2" s="1"/>
  <c r="O166" i="2" a="1"/>
  <c r="O166" i="2" s="1"/>
  <c r="P166" i="2" s="1"/>
  <c r="O202" i="2" a="1"/>
  <c r="O202" i="2" s="1"/>
  <c r="P202" i="2" s="1"/>
  <c r="O226" i="2" a="1"/>
  <c r="O226" i="2" s="1"/>
  <c r="P226" i="2" s="1"/>
  <c r="N37" i="2"/>
  <c r="N28" i="2"/>
  <c r="N40" i="2"/>
  <c r="N52" i="2"/>
  <c r="N64" i="2"/>
  <c r="N76" i="2"/>
  <c r="N88" i="2"/>
  <c r="N100" i="2"/>
  <c r="N112" i="2"/>
  <c r="N124" i="2"/>
  <c r="N142" i="2"/>
  <c r="N166" i="2"/>
  <c r="N178" i="2"/>
  <c r="N190" i="2"/>
  <c r="N202" i="2"/>
  <c r="N214" i="2"/>
  <c r="N226" i="2"/>
  <c r="N238" i="2"/>
  <c r="N250" i="2"/>
  <c r="O15" i="2" a="1"/>
  <c r="O15" i="2" s="1"/>
  <c r="P15" i="2" s="1"/>
  <c r="N157" i="2"/>
  <c r="N30" i="2"/>
  <c r="N42" i="2"/>
  <c r="N54" i="2"/>
  <c r="N66" i="2"/>
  <c r="N78" i="2"/>
  <c r="N90" i="2"/>
  <c r="N102" i="2"/>
  <c r="N114" i="2"/>
  <c r="N126" i="2"/>
  <c r="O148" i="2" a="1"/>
  <c r="O148" i="2" s="1"/>
  <c r="P148" i="2" s="1"/>
  <c r="N168" i="2"/>
  <c r="N180" i="2"/>
  <c r="N192" i="2"/>
  <c r="N204" i="2"/>
  <c r="N216" i="2"/>
  <c r="N228" i="2"/>
  <c r="N240" i="2"/>
  <c r="N252" i="2"/>
  <c r="O135" i="2" a="1"/>
  <c r="O135" i="2" s="1"/>
  <c r="O219" i="2" a="1"/>
  <c r="O219" i="2" s="1"/>
  <c r="P219" i="2" s="1"/>
  <c r="N99" i="2"/>
  <c r="N243" i="2"/>
  <c r="N53" i="2"/>
  <c r="N197" i="2"/>
  <c r="N103" i="2"/>
  <c r="O223" i="2" a="1"/>
  <c r="O223" i="2" s="1"/>
  <c r="P223" i="2" s="1"/>
  <c r="N175" i="2"/>
  <c r="N95" i="2"/>
  <c r="N239" i="2"/>
  <c r="O77" i="2" a="1"/>
  <c r="O77" i="2" s="1"/>
  <c r="P77" i="2" s="1"/>
  <c r="N43" i="2"/>
  <c r="N165" i="2"/>
  <c r="O105" i="2" a="1"/>
  <c r="O105" i="2" s="1"/>
  <c r="P105" i="2" s="1"/>
  <c r="O187" i="2" a="1"/>
  <c r="O187" i="2" s="1"/>
  <c r="P187" i="2" s="1"/>
  <c r="O237" i="2" a="1"/>
  <c r="O237" i="2" s="1"/>
  <c r="P237" i="2" s="1"/>
  <c r="O133" i="2" a="1"/>
  <c r="O133" i="2" s="1"/>
  <c r="P133" i="2" s="1"/>
  <c r="O158" i="2" a="1"/>
  <c r="O158" i="2" s="1"/>
  <c r="O54" i="2" a="1"/>
  <c r="O54" i="2" s="1"/>
  <c r="P54" i="2" s="1"/>
  <c r="O126" i="2" a="1"/>
  <c r="O126" i="2" s="1"/>
  <c r="P126" i="2" s="1"/>
  <c r="N148" i="2"/>
  <c r="O168" i="2" a="1"/>
  <c r="O168" i="2" s="1"/>
  <c r="P168" i="2" s="1"/>
  <c r="O180" i="2" a="1"/>
  <c r="O180" i="2" s="1"/>
  <c r="P180" i="2" s="1"/>
  <c r="O192" i="2" a="1"/>
  <c r="O192" i="2" s="1"/>
  <c r="O204" i="2" a="1"/>
  <c r="O204" i="2" s="1"/>
  <c r="P204" i="2" s="1"/>
  <c r="O216" i="2" a="1"/>
  <c r="O216" i="2" s="1"/>
  <c r="O228" i="2" a="1"/>
  <c r="O228" i="2" s="1"/>
  <c r="P228" i="2" s="1"/>
  <c r="O240" i="2" a="1"/>
  <c r="O240" i="2" s="1"/>
  <c r="P240" i="2" s="1"/>
  <c r="O252" i="2" a="1"/>
  <c r="O252" i="2" s="1"/>
  <c r="P252" i="2" s="1"/>
  <c r="O169" i="2" a="1"/>
  <c r="O169" i="2" s="1"/>
  <c r="P169" i="2" s="1"/>
  <c r="O243" i="2" a="1"/>
  <c r="O243" i="2" s="1"/>
  <c r="P243" i="2" s="1"/>
  <c r="N111" i="2"/>
  <c r="N255" i="2"/>
  <c r="N65" i="2"/>
  <c r="N209" i="2"/>
  <c r="N115" i="2"/>
  <c r="O247" i="2" a="1"/>
  <c r="O247" i="2" s="1"/>
  <c r="P247" i="2" s="1"/>
  <c r="N187" i="2"/>
  <c r="N107" i="2"/>
  <c r="N251" i="2"/>
  <c r="O101" i="2" a="1"/>
  <c r="O101" i="2" s="1"/>
  <c r="P101" i="2" s="1"/>
  <c r="O55" i="2" a="1"/>
  <c r="O55" i="2" s="1"/>
  <c r="P55" i="2" s="1"/>
  <c r="N33" i="2"/>
  <c r="N177" i="2"/>
  <c r="O129" i="2" a="1"/>
  <c r="O129" i="2" s="1"/>
  <c r="P129" i="2" s="1"/>
  <c r="O211" i="2" a="1"/>
  <c r="O211" i="2" s="1"/>
  <c r="O261" i="2" a="1"/>
  <c r="O261" i="2" s="1"/>
  <c r="P261" i="2" s="1"/>
  <c r="O167" i="2" a="1"/>
  <c r="O167" i="2" s="1"/>
  <c r="P167" i="2" s="1"/>
  <c r="O59" i="2" a="1"/>
  <c r="O59" i="2" s="1"/>
  <c r="P59" i="2" s="1"/>
  <c r="O21" i="2" a="1"/>
  <c r="O21" i="2" s="1"/>
  <c r="P21" i="2" s="1"/>
  <c r="O27" i="2" a="1"/>
  <c r="O27" i="2" s="1"/>
  <c r="P27" i="2" s="1"/>
  <c r="O53" i="2" a="1"/>
  <c r="O53" i="2" s="1"/>
  <c r="P53" i="2" s="1"/>
  <c r="O20" i="2" a="1"/>
  <c r="O20" i="2" s="1"/>
  <c r="P20" i="2" s="1"/>
  <c r="O32" i="2" a="1"/>
  <c r="O32" i="2" s="1"/>
  <c r="P32" i="2" s="1"/>
  <c r="O44" i="2" a="1"/>
  <c r="O44" i="2" s="1"/>
  <c r="P44" i="2" s="1"/>
  <c r="O56" i="2" a="1"/>
  <c r="O56" i="2" s="1"/>
  <c r="P56" i="2" s="1"/>
  <c r="O68" i="2" a="1"/>
  <c r="O68" i="2" s="1"/>
  <c r="O80" i="2" a="1"/>
  <c r="O80" i="2" s="1"/>
  <c r="O92" i="2" a="1"/>
  <c r="O92" i="2" s="1"/>
  <c r="O104" i="2" a="1"/>
  <c r="O104" i="2" s="1"/>
  <c r="O116" i="2" a="1"/>
  <c r="O116" i="2" s="1"/>
  <c r="O128" i="2" a="1"/>
  <c r="O128" i="2" s="1"/>
  <c r="P128" i="2" s="1"/>
  <c r="N150" i="2"/>
  <c r="N170" i="2"/>
  <c r="N182" i="2"/>
  <c r="N194" i="2"/>
  <c r="N206" i="2"/>
  <c r="N218" i="2"/>
  <c r="N230" i="2"/>
  <c r="N242" i="2"/>
  <c r="N254" i="2"/>
  <c r="O193" i="2" a="1"/>
  <c r="O193" i="2" s="1"/>
  <c r="P193" i="2" s="1"/>
  <c r="N146" i="2"/>
  <c r="N123" i="2"/>
  <c r="O29" i="2" a="1"/>
  <c r="O29" i="2" s="1"/>
  <c r="P29" i="2" s="1"/>
  <c r="N77" i="2"/>
  <c r="N221" i="2"/>
  <c r="N127" i="2"/>
  <c r="N160" i="2"/>
  <c r="O41" i="2" a="1"/>
  <c r="O41" i="2" s="1"/>
  <c r="P41" i="2" s="1"/>
  <c r="N199" i="2"/>
  <c r="N119" i="2"/>
  <c r="N49" i="2"/>
  <c r="O125" i="2" a="1"/>
  <c r="O125" i="2" s="1"/>
  <c r="P125" i="2" s="1"/>
  <c r="O79" i="2" a="1"/>
  <c r="O79" i="2" s="1"/>
  <c r="P79" i="2" s="1"/>
  <c r="N45" i="2"/>
  <c r="N189" i="2"/>
  <c r="O145" i="2" a="1"/>
  <c r="O145" i="2" s="1"/>
  <c r="P145" i="2" s="1"/>
  <c r="O235" i="2" a="1"/>
  <c r="O235" i="2" s="1"/>
  <c r="P235" i="2" s="1"/>
  <c r="N169" i="2"/>
  <c r="O191" i="2" a="1"/>
  <c r="O191" i="2" s="1"/>
  <c r="P191" i="2" s="1"/>
  <c r="O146" i="2" a="1"/>
  <c r="O146" i="2" s="1"/>
  <c r="P146" i="2" s="1"/>
  <c r="O33" i="2" a="1"/>
  <c r="O33" i="2" s="1"/>
  <c r="P33" i="2" s="1"/>
  <c r="O63" i="2" a="1"/>
  <c r="O63" i="2" s="1"/>
  <c r="P63" i="2" s="1"/>
  <c r="N32" i="2"/>
  <c r="N44" i="2"/>
  <c r="N56" i="2"/>
  <c r="N68" i="2"/>
  <c r="N80" i="2"/>
  <c r="N92" i="2"/>
  <c r="N104" i="2"/>
  <c r="N116" i="2"/>
  <c r="N128" i="2"/>
  <c r="O150" i="2" a="1"/>
  <c r="O150" i="2" s="1"/>
  <c r="P150" i="2" s="1"/>
  <c r="O170" i="2" a="1"/>
  <c r="O170" i="2" s="1"/>
  <c r="P170" i="2" s="1"/>
  <c r="O182" i="2" a="1"/>
  <c r="O182" i="2" s="1"/>
  <c r="O194" i="2" a="1"/>
  <c r="O194" i="2" s="1"/>
  <c r="O206" i="2" a="1"/>
  <c r="O206" i="2" s="1"/>
  <c r="P206" i="2" s="1"/>
  <c r="O218" i="2" a="1"/>
  <c r="O218" i="2" s="1"/>
  <c r="O230" i="2" a="1"/>
  <c r="O230" i="2" s="1"/>
  <c r="P230" i="2" s="1"/>
  <c r="O242" i="2" a="1"/>
  <c r="O242" i="2" s="1"/>
  <c r="P242" i="2" s="1"/>
  <c r="O254" i="2" a="1"/>
  <c r="O254" i="2" s="1"/>
  <c r="P254" i="2" s="1"/>
  <c r="O217" i="2" a="1"/>
  <c r="O217" i="2" s="1"/>
  <c r="P217" i="2" s="1"/>
  <c r="N158" i="2"/>
  <c r="N135" i="2"/>
  <c r="O67" i="2" a="1"/>
  <c r="O67" i="2" s="1"/>
  <c r="P67" i="2" s="1"/>
  <c r="N89" i="2"/>
  <c r="N233" i="2"/>
  <c r="N139" i="2"/>
  <c r="O17" i="2" a="1"/>
  <c r="O17" i="2" s="1"/>
  <c r="P17" i="2" s="1"/>
  <c r="O75" i="2" a="1"/>
  <c r="O75" i="2" s="1"/>
  <c r="P75" i="2" s="1"/>
  <c r="N211" i="2"/>
  <c r="N131" i="2"/>
  <c r="N61" i="2"/>
  <c r="O143" i="2" a="1"/>
  <c r="O143" i="2" s="1"/>
  <c r="P143" i="2" s="1"/>
  <c r="O103" i="2" a="1"/>
  <c r="O103" i="2" s="1"/>
  <c r="P103" i="2" s="1"/>
  <c r="N57" i="2"/>
  <c r="N201" i="2"/>
  <c r="O185" i="2" a="1"/>
  <c r="O185" i="2" s="1"/>
  <c r="P185" i="2" s="1"/>
  <c r="O215" i="2" a="1"/>
  <c r="O215" i="2" s="1"/>
  <c r="P215" i="2" s="1"/>
  <c r="P68" i="2" l="1"/>
  <c r="P177" i="2"/>
  <c r="P57" i="2"/>
  <c r="P124" i="2"/>
  <c r="P61" i="2"/>
  <c r="P158" i="2"/>
  <c r="P30" i="2"/>
  <c r="P45" i="2"/>
  <c r="P189" i="2"/>
  <c r="P221" i="2"/>
  <c r="P201" i="2"/>
  <c r="P216" i="2"/>
  <c r="P131" i="2"/>
  <c r="P218" i="2"/>
  <c r="P116" i="2"/>
  <c r="P104" i="2"/>
  <c r="P192" i="2"/>
  <c r="P135" i="2"/>
  <c r="P194" i="2"/>
  <c r="P92" i="2"/>
  <c r="P182" i="2"/>
  <c r="P80" i="2"/>
  <c r="P211" i="2"/>
  <c r="P111" i="2"/>
  <c r="P127" i="2"/>
  <c r="H250" i="6" l="1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51" i="6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51" i="5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366" i="4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251" i="3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60" i="2"/>
  <c r="S22" i="2" l="1"/>
  <c r="S23" i="2" s="1"/>
  <c r="S20" i="2"/>
  <c r="S21" i="2" s="1"/>
  <c r="S22" i="3"/>
  <c r="S23" i="3" s="1"/>
  <c r="S20" i="3"/>
  <c r="S21" i="3" s="1"/>
  <c r="S21" i="4"/>
  <c r="S22" i="4" s="1"/>
  <c r="S19" i="4"/>
  <c r="S20" i="4" s="1"/>
  <c r="S19" i="5"/>
  <c r="S20" i="5" s="1"/>
  <c r="S21" i="5"/>
  <c r="S22" i="5" s="1"/>
  <c r="S23" i="5" s="1"/>
  <c r="S21" i="6"/>
  <c r="S22" i="6" s="1"/>
  <c r="S19" i="6"/>
  <c r="S20" i="6" s="1"/>
  <c r="S23" i="4" l="1"/>
  <c r="S24" i="2"/>
  <c r="S24" i="3"/>
  <c r="S2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Muhiddin Xayrullayev</author>
  </authors>
  <commentList>
    <comment ref="H1" authorId="0" shapeId="0" xr:uid="{A225D3BA-FAAB-4CBC-9F56-4E14DB22EE8A}">
      <text>
        <r>
          <rPr>
            <b/>
            <sz val="9"/>
            <color indexed="81"/>
            <rFont val="Tahoma"/>
            <charset val="1"/>
          </rPr>
          <t>Muhiddin Xayrullayev:</t>
        </r>
        <r>
          <rPr>
            <sz val="9"/>
            <color indexed="81"/>
            <rFont val="Tahoma"/>
            <charset val="1"/>
          </rPr>
          <t xml:space="preserve">Rsik Free rate based o US treasury yield (Oct 2025)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D31091-61DB-48D4-8359-1DB9D409F11F}" keepAlive="1" name="Query - Bitcoin" description="Connection to the 'Bitcoin' query in the workbook." type="5" refreshedVersion="8" background="1" saveData="1">
    <dbPr connection="Provider=Microsoft.Mashup.OleDb.1;Data Source=$Workbook$;Location=Bitcoin;Extended Properties=&quot;&quot;" command="SELECT * FROM [Bitcoin]"/>
  </connection>
  <connection id="2" xr16:uid="{940B1AEB-58B9-4498-853F-445034A9517B}" keepAlive="1" name="Query - Gold" description="Connection to the 'Gold' query in the workbook." type="5" refreshedVersion="8" background="1" saveData="1">
    <dbPr connection="Provider=Microsoft.Mashup.OleDb.1;Data Source=$Workbook$;Location=Gold;Extended Properties=&quot;&quot;" command="SELECT * FROM [Gold]"/>
  </connection>
  <connection id="3" xr16:uid="{E6559565-B171-48EB-A70E-108356C916F5}" keepAlive="1" name="Query - Google" description="Connection to the 'Google' query in the workbook." type="5" refreshedVersion="8" background="1" saveData="1">
    <dbPr connection="Provider=Microsoft.Mashup.OleDb.1;Data Source=$Workbook$;Location=Google;Extended Properties=&quot;&quot;" command="SELECT * FROM [Google]"/>
  </connection>
  <connection id="4" xr16:uid="{ECC85326-5576-4AFE-A609-D2EAABAA1A94}" keepAlive="1" name="Query - Intel" description="Connection to the 'Intel' query in the workbook." type="5" refreshedVersion="8" background="1" saveData="1">
    <dbPr connection="Provider=Microsoft.Mashup.OleDb.1;Data Source=$Workbook$;Location=Intel;Extended Properties=&quot;&quot;" command="SELECT * FROM [Intel]"/>
  </connection>
  <connection id="5" xr16:uid="{FD377D5D-2395-4E78-9D2D-617DE889FD14}" keepAlive="1" name="Query - NVIDIA" description="Connection to the 'NVIDIA' query in the workbook." type="5" refreshedVersion="8" background="1" saveData="1">
    <dbPr connection="Provider=Microsoft.Mashup.OleDb.1;Data Source=$Workbook$;Location=NVIDIA;Extended Properties=&quot;&quot;" command="SELECT * FROM [NVIDI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<sst xmlns="http://schemas.openxmlformats.org/spreadsheetml/2006/main" count="1787" uniqueCount="1194">
  <si>
    <t>Date</t>
  </si>
  <si>
    <t>Price</t>
  </si>
  <si>
    <t>Open</t>
  </si>
  <si>
    <t>High</t>
  </si>
  <si>
    <t>Low</t>
  </si>
  <si>
    <t>Vol.</t>
  </si>
  <si>
    <t>Change %</t>
  </si>
  <si>
    <t/>
  </si>
  <si>
    <t>121.32K</t>
  </si>
  <si>
    <t>Return</t>
  </si>
  <si>
    <t>106.55M</t>
  </si>
  <si>
    <t>173.84M</t>
  </si>
  <si>
    <t>236.98M</t>
  </si>
  <si>
    <t>193.06M</t>
  </si>
  <si>
    <t>148.57M</t>
  </si>
  <si>
    <t>191.59M</t>
  </si>
  <si>
    <t>143.56M</t>
  </si>
  <si>
    <t>192.56M</t>
  </si>
  <si>
    <t>269.64M</t>
  </si>
  <si>
    <t>237.18M</t>
  </si>
  <si>
    <t>191.76M</t>
  </si>
  <si>
    <t>211.84M</t>
  </si>
  <si>
    <t>140.74M</t>
  </si>
  <si>
    <t>147.06M</t>
  </si>
  <si>
    <t>124.91M</t>
  </si>
  <si>
    <t>151.16M</t>
  </si>
  <si>
    <t>226.85M</t>
  </si>
  <si>
    <t>157.55M</t>
  </si>
  <si>
    <t>163.77M</t>
  </si>
  <si>
    <t>224.44M</t>
  </si>
  <si>
    <t>141.67M</t>
  </si>
  <si>
    <t>164.42M</t>
  </si>
  <si>
    <t>231.16M</t>
  </si>
  <si>
    <t>243.26M</t>
  </si>
  <si>
    <t>281.79M</t>
  </si>
  <si>
    <t>235.52M</t>
  </si>
  <si>
    <t>168.69M</t>
  </si>
  <si>
    <t>163.01M</t>
  </si>
  <si>
    <t>172.79M</t>
  </si>
  <si>
    <t>140.04M</t>
  </si>
  <si>
    <t>215.14M</t>
  </si>
  <si>
    <t>185.23M</t>
  </si>
  <si>
    <t>132.01M</t>
  </si>
  <si>
    <t>156.60M</t>
  </si>
  <si>
    <t>129.55M</t>
  </si>
  <si>
    <t>179.87M</t>
  </si>
  <si>
    <t>145.73M</t>
  </si>
  <si>
    <t>138.32M</t>
  </si>
  <si>
    <t>123.40M</t>
  </si>
  <si>
    <t>151.88M</t>
  </si>
  <si>
    <t>137.19M</t>
  </si>
  <si>
    <t>156.41M</t>
  </si>
  <si>
    <t>148.17M</t>
  </si>
  <si>
    <t>204.53M</t>
  </si>
  <si>
    <t>221.69M</t>
  </si>
  <si>
    <t>174.31M</t>
  </si>
  <si>
    <t>154.08M</t>
  </si>
  <si>
    <t>140.02M</t>
  </si>
  <si>
    <t>122.32M</t>
  </si>
  <si>
    <t>128.98M</t>
  </si>
  <si>
    <t>193.11M</t>
  </si>
  <si>
    <t>123.13M</t>
  </si>
  <si>
    <t>146.46M</t>
  </si>
  <si>
    <t>160.84M</t>
  </si>
  <si>
    <t>158.83M</t>
  </si>
  <si>
    <t>230.63M</t>
  </si>
  <si>
    <t>136.98M</t>
  </si>
  <si>
    <t>193.63M</t>
  </si>
  <si>
    <t>167.70M</t>
  </si>
  <si>
    <t>183.66M</t>
  </si>
  <si>
    <t>138.13M</t>
  </si>
  <si>
    <t>140.14M</t>
  </si>
  <si>
    <t>143.72M</t>
  </si>
  <si>
    <t>171.22M</t>
  </si>
  <si>
    <t>213.14M</t>
  </si>
  <si>
    <t>194.58M</t>
  </si>
  <si>
    <t>263.23M</t>
  </si>
  <si>
    <t>198.15M</t>
  </si>
  <si>
    <t>269.15M</t>
  </si>
  <si>
    <t>187.57M</t>
  </si>
  <si>
    <t>154.31M</t>
  </si>
  <si>
    <t>242.96M</t>
  </si>
  <si>
    <t>161.49M</t>
  </si>
  <si>
    <t>139.11M</t>
  </si>
  <si>
    <t>183.13M</t>
  </si>
  <si>
    <t>180.82M</t>
  </si>
  <si>
    <t>162.36M</t>
  </si>
  <si>
    <t>167.69M</t>
  </si>
  <si>
    <t>155.88M</t>
  </si>
  <si>
    <t>185.11M</t>
  </si>
  <si>
    <t>153.99M</t>
  </si>
  <si>
    <t>232.41M</t>
  </si>
  <si>
    <t>167.12M</t>
  </si>
  <si>
    <t>225.58M</t>
  </si>
  <si>
    <t>197.66M</t>
  </si>
  <si>
    <t>333.17M</t>
  </si>
  <si>
    <t>370.62M</t>
  </si>
  <si>
    <t>304.02M</t>
  </si>
  <si>
    <t>192.95M</t>
  </si>
  <si>
    <t>198.82M</t>
  </si>
  <si>
    <t>187.34M</t>
  </si>
  <si>
    <t>270.61M</t>
  </si>
  <si>
    <t>161.51M</t>
  </si>
  <si>
    <t>193.15M</t>
  </si>
  <si>
    <t>226.54M</t>
  </si>
  <si>
    <t>226.63M</t>
  </si>
  <si>
    <t>281.18M</t>
  </si>
  <si>
    <t>330.43M</t>
  </si>
  <si>
    <t>225.02M</t>
  </si>
  <si>
    <t>132.97M</t>
  </si>
  <si>
    <t>198.43M</t>
  </si>
  <si>
    <t>207.83M</t>
  </si>
  <si>
    <t>158.53M</t>
  </si>
  <si>
    <t>133.16M</t>
  </si>
  <si>
    <t>190.19M</t>
  </si>
  <si>
    <t>236.12M</t>
  </si>
  <si>
    <t>235.04M</t>
  </si>
  <si>
    <t>170.44M</t>
  </si>
  <si>
    <t>207.71M</t>
  </si>
  <si>
    <t>251.06M</t>
  </si>
  <si>
    <t>220.82M</t>
  </si>
  <si>
    <t>247.53M</t>
  </si>
  <si>
    <t>241.00M</t>
  </si>
  <si>
    <t>288.50M</t>
  </si>
  <si>
    <t>292.52M</t>
  </si>
  <si>
    <t>397.02M</t>
  </si>
  <si>
    <t>228.97M</t>
  </si>
  <si>
    <t>264.71M</t>
  </si>
  <si>
    <t>313.42M</t>
  </si>
  <si>
    <t>437.81M</t>
  </si>
  <si>
    <t>612.92M</t>
  </si>
  <si>
    <t>476.24M</t>
  </si>
  <si>
    <t>611.04M</t>
  </si>
  <si>
    <t>532.27M</t>
  </si>
  <si>
    <t>338.77M</t>
  </si>
  <si>
    <t>220.60M</t>
  </si>
  <si>
    <t>222.61M</t>
  </si>
  <si>
    <t>299.21M</t>
  </si>
  <si>
    <t>229.87M</t>
  </si>
  <si>
    <t>236.90M</t>
  </si>
  <si>
    <t>296.43M</t>
  </si>
  <si>
    <t>167.45M</t>
  </si>
  <si>
    <t>228.45M</t>
  </si>
  <si>
    <t>266.50M</t>
  </si>
  <si>
    <t>248.83M</t>
  </si>
  <si>
    <t>273.43M</t>
  </si>
  <si>
    <t>299.69M</t>
  </si>
  <si>
    <t>255.50M</t>
  </si>
  <si>
    <t>277.59M</t>
  </si>
  <si>
    <t>299.03M</t>
  </si>
  <si>
    <t>323.86M</t>
  </si>
  <si>
    <t>354.87M</t>
  </si>
  <si>
    <t>366.49M</t>
  </si>
  <si>
    <t>341.76M</t>
  </si>
  <si>
    <t>321.18M</t>
  </si>
  <si>
    <t>284.34M</t>
  </si>
  <si>
    <t>398.16M</t>
  </si>
  <si>
    <t>411.38M</t>
  </si>
  <si>
    <t>389.09M</t>
  </si>
  <si>
    <t>443.18M</t>
  </si>
  <si>
    <t>322.55M</t>
  </si>
  <si>
    <t>271.43M</t>
  </si>
  <si>
    <t>251.38M</t>
  </si>
  <si>
    <t>228.22M</t>
  </si>
  <si>
    <t>143.90M</t>
  </si>
  <si>
    <t>167.54M</t>
  </si>
  <si>
    <t>219.18M</t>
  </si>
  <si>
    <t>195.48M</t>
  </si>
  <si>
    <t>197.43M</t>
  </si>
  <si>
    <t>160.28M</t>
  </si>
  <si>
    <t>178.90M</t>
  </si>
  <si>
    <t>216.99M</t>
  </si>
  <si>
    <t>228.19M</t>
  </si>
  <si>
    <t>251.48M</t>
  </si>
  <si>
    <t>263.11M</t>
  </si>
  <si>
    <t>256.55M</t>
  </si>
  <si>
    <t>371.24M</t>
  </si>
  <si>
    <t>390.37M</t>
  </si>
  <si>
    <t>392.93M</t>
  </si>
  <si>
    <t>467.12M</t>
  </si>
  <si>
    <t>579.67M</t>
  </si>
  <si>
    <t>818.83M</t>
  </si>
  <si>
    <t>234.66M</t>
  </si>
  <si>
    <t>155.92M</t>
  </si>
  <si>
    <t>237.65M</t>
  </si>
  <si>
    <t>197.75M</t>
  </si>
  <si>
    <t>201.19M</t>
  </si>
  <si>
    <t>209.24M</t>
  </si>
  <si>
    <t>185.22M</t>
  </si>
  <si>
    <t>195.59M</t>
  </si>
  <si>
    <t>204.81M</t>
  </si>
  <si>
    <t>207.60M</t>
  </si>
  <si>
    <t>227.35M</t>
  </si>
  <si>
    <t>351.78M</t>
  </si>
  <si>
    <t>265.38M</t>
  </si>
  <si>
    <t>229.32M</t>
  </si>
  <si>
    <t>198.25M</t>
  </si>
  <si>
    <t>155.66M</t>
  </si>
  <si>
    <t>167.74M</t>
  </si>
  <si>
    <t>170.58M</t>
  </si>
  <si>
    <t>116.52M</t>
  </si>
  <si>
    <t>105.16M</t>
  </si>
  <si>
    <t>176.05M</t>
  </si>
  <si>
    <t>306.53M</t>
  </si>
  <si>
    <t>209.72M</t>
  </si>
  <si>
    <t>277.44M</t>
  </si>
  <si>
    <t>259.41M</t>
  </si>
  <si>
    <t>237.95M</t>
  </si>
  <si>
    <t>231.52M</t>
  </si>
  <si>
    <t>159.21M</t>
  </si>
  <si>
    <t>184.90M</t>
  </si>
  <si>
    <t>210.02M</t>
  </si>
  <si>
    <t>189.31M</t>
  </si>
  <si>
    <t>188.51M</t>
  </si>
  <si>
    <t>172.62M</t>
  </si>
  <si>
    <t>231.22M</t>
  </si>
  <si>
    <t>164.41M</t>
  </si>
  <si>
    <t>171.68M</t>
  </si>
  <si>
    <t>141.86M</t>
  </si>
  <si>
    <t>226.37M</t>
  </si>
  <si>
    <t>190.29M</t>
  </si>
  <si>
    <t>344.94M</t>
  </si>
  <si>
    <t>236.41M</t>
  </si>
  <si>
    <t>400.95M</t>
  </si>
  <si>
    <t>309.87M</t>
  </si>
  <si>
    <t>227.84M</t>
  </si>
  <si>
    <t>221.87M</t>
  </si>
  <si>
    <t>250.13M</t>
  </si>
  <si>
    <t>194.46M</t>
  </si>
  <si>
    <t>191.90M</t>
  </si>
  <si>
    <t>198.64M</t>
  </si>
  <si>
    <t>182.33M</t>
  </si>
  <si>
    <t>175.67M</t>
  </si>
  <si>
    <t>207.32M</t>
  </si>
  <si>
    <t>242.04M</t>
  </si>
  <si>
    <t>160.54M</t>
  </si>
  <si>
    <t>187.53M</t>
  </si>
  <si>
    <t>207.13M</t>
  </si>
  <si>
    <t>270.04M</t>
  </si>
  <si>
    <t>179.42M</t>
  </si>
  <si>
    <t>157.59M</t>
  </si>
  <si>
    <t>173.59M</t>
  </si>
  <si>
    <t>205.12M</t>
  </si>
  <si>
    <t>172.36M</t>
  </si>
  <si>
    <t>285.93M</t>
  </si>
  <si>
    <t>226.31M</t>
  </si>
  <si>
    <t>264.56M</t>
  </si>
  <si>
    <t>176.09M</t>
  </si>
  <si>
    <t>306.44M</t>
  </si>
  <si>
    <t>264.88M</t>
  </si>
  <si>
    <t>377.83M</t>
  </si>
  <si>
    <t>232.35M</t>
  </si>
  <si>
    <t>170.21M</t>
  </si>
  <si>
    <t>242.31M</t>
  </si>
  <si>
    <t>246.19M</t>
  </si>
  <si>
    <t>285.72M</t>
  </si>
  <si>
    <t>346.25M</t>
  </si>
  <si>
    <t>244.47M</t>
  </si>
  <si>
    <t>277.12M</t>
  </si>
  <si>
    <t>221.85M</t>
  </si>
  <si>
    <t>68.73K</t>
  </si>
  <si>
    <t>69.15K</t>
  </si>
  <si>
    <t>53.07K</t>
  </si>
  <si>
    <t>55.53K</t>
  </si>
  <si>
    <t>28.91K</t>
  </si>
  <si>
    <t>22.46K</t>
  </si>
  <si>
    <t>54.26K</t>
  </si>
  <si>
    <t>69.14K</t>
  </si>
  <si>
    <t>43.29K</t>
  </si>
  <si>
    <t>44.21K</t>
  </si>
  <si>
    <t>67.57K</t>
  </si>
  <si>
    <t>19.28K</t>
  </si>
  <si>
    <t>20.42K</t>
  </si>
  <si>
    <t>36.98K</t>
  </si>
  <si>
    <t>46.50K</t>
  </si>
  <si>
    <t>56.85K</t>
  </si>
  <si>
    <t>43.05K</t>
  </si>
  <si>
    <t>48.68K</t>
  </si>
  <si>
    <t>25.84K</t>
  </si>
  <si>
    <t>30.79K</t>
  </si>
  <si>
    <t>56.48K</t>
  </si>
  <si>
    <t>47.81K</t>
  </si>
  <si>
    <t>62.24K</t>
  </si>
  <si>
    <t>53.76K</t>
  </si>
  <si>
    <t>41.95K</t>
  </si>
  <si>
    <t>23.81K</t>
  </si>
  <si>
    <t>21.14K</t>
  </si>
  <si>
    <t>63.56K</t>
  </si>
  <si>
    <t>43.30K</t>
  </si>
  <si>
    <t>60.02K</t>
  </si>
  <si>
    <t>53.13K</t>
  </si>
  <si>
    <t>33.80K</t>
  </si>
  <si>
    <t>41.99K</t>
  </si>
  <si>
    <t>69.98K</t>
  </si>
  <si>
    <t>41.38K</t>
  </si>
  <si>
    <t>44.41K</t>
  </si>
  <si>
    <t>62.08K</t>
  </si>
  <si>
    <t>76.94K</t>
  </si>
  <si>
    <t>64.88K</t>
  </si>
  <si>
    <t>39.63K</t>
  </si>
  <si>
    <t>72.83K</t>
  </si>
  <si>
    <t>43.00K</t>
  </si>
  <si>
    <t>54.63K</t>
  </si>
  <si>
    <t>62.15K</t>
  </si>
  <si>
    <t>58.82K</t>
  </si>
  <si>
    <t>21.87K</t>
  </si>
  <si>
    <t>25.18K</t>
  </si>
  <si>
    <t>45.23K</t>
  </si>
  <si>
    <t>86.59K</t>
  </si>
  <si>
    <t>76.09K</t>
  </si>
  <si>
    <t>56.86K</t>
  </si>
  <si>
    <t>81.13K</t>
  </si>
  <si>
    <t>46.65K</t>
  </si>
  <si>
    <t>34.33K</t>
  </si>
  <si>
    <t>39.88K</t>
  </si>
  <si>
    <t>47.52K</t>
  </si>
  <si>
    <t>34.73K</t>
  </si>
  <si>
    <t>41.41K</t>
  </si>
  <si>
    <t>36.55K</t>
  </si>
  <si>
    <t>27.15K</t>
  </si>
  <si>
    <t>38.34K</t>
  </si>
  <si>
    <t>77.85K</t>
  </si>
  <si>
    <t>56.43K</t>
  </si>
  <si>
    <t>48.17K</t>
  </si>
  <si>
    <t>51.88K</t>
  </si>
  <si>
    <t>61.81K</t>
  </si>
  <si>
    <t>34.87K</t>
  </si>
  <si>
    <t>31.06K</t>
  </si>
  <si>
    <t>131.51K</t>
  </si>
  <si>
    <t>55.00K</t>
  </si>
  <si>
    <t>50.19K</t>
  </si>
  <si>
    <t>70.23K</t>
  </si>
  <si>
    <t>54.78K</t>
  </si>
  <si>
    <t>40.07K</t>
  </si>
  <si>
    <t>23.56K</t>
  </si>
  <si>
    <t>66.90K</t>
  </si>
  <si>
    <t>55.75K</t>
  </si>
  <si>
    <t>60.71K</t>
  </si>
  <si>
    <t>113.79K</t>
  </si>
  <si>
    <t>89.94K</t>
  </si>
  <si>
    <t>33.24K</t>
  </si>
  <si>
    <t>32.19K</t>
  </si>
  <si>
    <t>89.27K</t>
  </si>
  <si>
    <t>82.26K</t>
  </si>
  <si>
    <t>56.81K</t>
  </si>
  <si>
    <t>32.36K</t>
  </si>
  <si>
    <t>35.34K</t>
  </si>
  <si>
    <t>21.94K</t>
  </si>
  <si>
    <t>14.93K</t>
  </si>
  <si>
    <t>40.92K</t>
  </si>
  <si>
    <t>45.39K</t>
  </si>
  <si>
    <t>62.51K</t>
  </si>
  <si>
    <t>40.28K</t>
  </si>
  <si>
    <t>37.46K</t>
  </si>
  <si>
    <t>25.96K</t>
  </si>
  <si>
    <t>14.26K</t>
  </si>
  <si>
    <t>46.24K</t>
  </si>
  <si>
    <t>38.70K</t>
  </si>
  <si>
    <t>58.14K</t>
  </si>
  <si>
    <t>52.81K</t>
  </si>
  <si>
    <t>83.16K</t>
  </si>
  <si>
    <t>81.37K</t>
  </si>
  <si>
    <t>37.52K</t>
  </si>
  <si>
    <t>51.48K</t>
  </si>
  <si>
    <t>28.47K</t>
  </si>
  <si>
    <t>45.60K</t>
  </si>
  <si>
    <t>60.73K</t>
  </si>
  <si>
    <t>50.95K</t>
  </si>
  <si>
    <t>26.22K</t>
  </si>
  <si>
    <t>30.99K</t>
  </si>
  <si>
    <t>73.84K</t>
  </si>
  <si>
    <t>59.87K</t>
  </si>
  <si>
    <t>44.80K</t>
  </si>
  <si>
    <t>58.28K</t>
  </si>
  <si>
    <t>64.28K</t>
  </si>
  <si>
    <t>29.11K</t>
  </si>
  <si>
    <t>32.39K</t>
  </si>
  <si>
    <t>61.97K</t>
  </si>
  <si>
    <t>73.53K</t>
  </si>
  <si>
    <t>50.06K</t>
  </si>
  <si>
    <t>49.47K</t>
  </si>
  <si>
    <t>46.44K</t>
  </si>
  <si>
    <t>33.03K</t>
  </si>
  <si>
    <t>35.80K</t>
  </si>
  <si>
    <t>71.98K</t>
  </si>
  <si>
    <t>70.02K</t>
  </si>
  <si>
    <t>51.84K</t>
  </si>
  <si>
    <t>65.02K</t>
  </si>
  <si>
    <t>48.01K</t>
  </si>
  <si>
    <t>52.49K</t>
  </si>
  <si>
    <t>52.26K</t>
  </si>
  <si>
    <t>87.57K</t>
  </si>
  <si>
    <t>96.35K</t>
  </si>
  <si>
    <t>124.17K</t>
  </si>
  <si>
    <t>76.08K</t>
  </si>
  <si>
    <t>90.49K</t>
  </si>
  <si>
    <t>62.47K</t>
  </si>
  <si>
    <t>37.43K</t>
  </si>
  <si>
    <t>53.27K</t>
  </si>
  <si>
    <t>59.68K</t>
  </si>
  <si>
    <t>55.58K</t>
  </si>
  <si>
    <t>71.91K</t>
  </si>
  <si>
    <t>90.21K</t>
  </si>
  <si>
    <t>54.76K</t>
  </si>
  <si>
    <t>48.42K</t>
  </si>
  <si>
    <t>87.34K</t>
  </si>
  <si>
    <t>110.60K</t>
  </si>
  <si>
    <t>59.98K</t>
  </si>
  <si>
    <t>55.76K</t>
  </si>
  <si>
    <t>59.21K</t>
  </si>
  <si>
    <t>41.31K</t>
  </si>
  <si>
    <t>36.24K</t>
  </si>
  <si>
    <t>51.94K</t>
  </si>
  <si>
    <t>74.56K</t>
  </si>
  <si>
    <t>57.10K</t>
  </si>
  <si>
    <t>59.86K</t>
  </si>
  <si>
    <t>73.63K</t>
  </si>
  <si>
    <t>36.66K</t>
  </si>
  <si>
    <t>33.77K</t>
  </si>
  <si>
    <t>92.04K</t>
  </si>
  <si>
    <t>66.68K</t>
  </si>
  <si>
    <t>90.35K</t>
  </si>
  <si>
    <t>130.17K</t>
  </si>
  <si>
    <t>98.50K</t>
  </si>
  <si>
    <t>32.08K</t>
  </si>
  <si>
    <t>32.07K</t>
  </si>
  <si>
    <t>25.83K</t>
  </si>
  <si>
    <t>49.28K</t>
  </si>
  <si>
    <t>63.97K</t>
  </si>
  <si>
    <t>62.45K</t>
  </si>
  <si>
    <t>78.03K</t>
  </si>
  <si>
    <t>70.93K</t>
  </si>
  <si>
    <t>55.60K</t>
  </si>
  <si>
    <t>94.62K</t>
  </si>
  <si>
    <t>92.83K</t>
  </si>
  <si>
    <t>172.18K</t>
  </si>
  <si>
    <t>93.88K</t>
  </si>
  <si>
    <t>170.57K</t>
  </si>
  <si>
    <t>79.17K</t>
  </si>
  <si>
    <t>32.71K</t>
  </si>
  <si>
    <t>91.54K</t>
  </si>
  <si>
    <t>83.15K</t>
  </si>
  <si>
    <t>104.05K</t>
  </si>
  <si>
    <t>66.72K</t>
  </si>
  <si>
    <t>61.76K</t>
  </si>
  <si>
    <t>35.37K</t>
  </si>
  <si>
    <t>39.34K</t>
  </si>
  <si>
    <t>85.25K</t>
  </si>
  <si>
    <t>56.49K</t>
  </si>
  <si>
    <t>62.04K</t>
  </si>
  <si>
    <t>75.24K</t>
  </si>
  <si>
    <t>95.71K</t>
  </si>
  <si>
    <t>31.13K</t>
  </si>
  <si>
    <t>20.84K</t>
  </si>
  <si>
    <t>42.80K</t>
  </si>
  <si>
    <t>69.86K</t>
  </si>
  <si>
    <t>84.61K</t>
  </si>
  <si>
    <t>58.17K</t>
  </si>
  <si>
    <t>58.04K</t>
  </si>
  <si>
    <t>50.04K</t>
  </si>
  <si>
    <t>38.40K</t>
  </si>
  <si>
    <t>81.23K</t>
  </si>
  <si>
    <t>79.25K</t>
  </si>
  <si>
    <t>88.61K</t>
  </si>
  <si>
    <t>123.59K</t>
  </si>
  <si>
    <t>120.23K</t>
  </si>
  <si>
    <t>69.90K</t>
  </si>
  <si>
    <t>41.90K</t>
  </si>
  <si>
    <t>138.11K</t>
  </si>
  <si>
    <t>95.54K</t>
  </si>
  <si>
    <t>132.50K</t>
  </si>
  <si>
    <t>143.15K</t>
  </si>
  <si>
    <t>126.76K</t>
  </si>
  <si>
    <t>79.51K</t>
  </si>
  <si>
    <t>186.90K</t>
  </si>
  <si>
    <t>116.14K</t>
  </si>
  <si>
    <t>145.33K</t>
  </si>
  <si>
    <t>195.29K</t>
  </si>
  <si>
    <t>96.46K</t>
  </si>
  <si>
    <t>38.82K</t>
  </si>
  <si>
    <t>45.62K</t>
  </si>
  <si>
    <t>104.28K</t>
  </si>
  <si>
    <t>61.84K</t>
  </si>
  <si>
    <t>58.27K</t>
  </si>
  <si>
    <t>74.09K</t>
  </si>
  <si>
    <t>58.40K</t>
  </si>
  <si>
    <t>33.35K</t>
  </si>
  <si>
    <t>29.65K</t>
  </si>
  <si>
    <t>65.37K</t>
  </si>
  <si>
    <t>66.76K</t>
  </si>
  <si>
    <t>87.21K</t>
  </si>
  <si>
    <t>69.89K</t>
  </si>
  <si>
    <t>71.43K</t>
  </si>
  <si>
    <t>48.38K</t>
  </si>
  <si>
    <t>38.99K</t>
  </si>
  <si>
    <t>97.60K</t>
  </si>
  <si>
    <t>76.92K</t>
  </si>
  <si>
    <t>82.92K</t>
  </si>
  <si>
    <t>117.35K</t>
  </si>
  <si>
    <t>190.81K</t>
  </si>
  <si>
    <t>99.36K</t>
  </si>
  <si>
    <t>47.48K</t>
  </si>
  <si>
    <t>82.79K</t>
  </si>
  <si>
    <t>74.84K</t>
  </si>
  <si>
    <t>74.38K</t>
  </si>
  <si>
    <t>74.69K</t>
  </si>
  <si>
    <t>146.38K</t>
  </si>
  <si>
    <t>32.18K</t>
  </si>
  <si>
    <t>37.68K</t>
  </si>
  <si>
    <t>83.96K</t>
  </si>
  <si>
    <t>141.80K</t>
  </si>
  <si>
    <t>77.56K</t>
  </si>
  <si>
    <t>129.36K</t>
  </si>
  <si>
    <t>202.66K</t>
  </si>
  <si>
    <t>123.72K</t>
  </si>
  <si>
    <t>79.30K</t>
  </si>
  <si>
    <t>127.33K</t>
  </si>
  <si>
    <t>87.08K</t>
  </si>
  <si>
    <t>95.32K</t>
  </si>
  <si>
    <t>87.79K</t>
  </si>
  <si>
    <t>37.70K</t>
  </si>
  <si>
    <t>17.60K</t>
  </si>
  <si>
    <t>72.66K</t>
  </si>
  <si>
    <t>125.42K</t>
  </si>
  <si>
    <t>132.78K</t>
  </si>
  <si>
    <t>100.36K</t>
  </si>
  <si>
    <t>99.77K</t>
  </si>
  <si>
    <t>86.73K</t>
  </si>
  <si>
    <t>31.34K</t>
  </si>
  <si>
    <t>36.56K</t>
  </si>
  <si>
    <t>61.62K</t>
  </si>
  <si>
    <t>76.13K</t>
  </si>
  <si>
    <t>43.34K</t>
  </si>
  <si>
    <t>74.85K</t>
  </si>
  <si>
    <t>112.43K</t>
  </si>
  <si>
    <t>47.71K</t>
  </si>
  <si>
    <t>32.97K</t>
  </si>
  <si>
    <t>85.12K</t>
  </si>
  <si>
    <t>74.60K</t>
  </si>
  <si>
    <t>39.80K</t>
  </si>
  <si>
    <t>133.24K</t>
  </si>
  <si>
    <t>100.64K</t>
  </si>
  <si>
    <t>123.36K</t>
  </si>
  <si>
    <t>221.18K</t>
  </si>
  <si>
    <t>200.57K</t>
  </si>
  <si>
    <t>187.49K</t>
  </si>
  <si>
    <t>149.37K</t>
  </si>
  <si>
    <t>232.66K</t>
  </si>
  <si>
    <t>133.99K</t>
  </si>
  <si>
    <t>105.31K</t>
  </si>
  <si>
    <t>162.40K</t>
  </si>
  <si>
    <t>188.96K</t>
  </si>
  <si>
    <t>250.02K</t>
  </si>
  <si>
    <t>271.45K</t>
  </si>
  <si>
    <t>321.01K</t>
  </si>
  <si>
    <t>128.93K</t>
  </si>
  <si>
    <t>118.44K</t>
  </si>
  <si>
    <t>213.49K</t>
  </si>
  <si>
    <t>245.79K</t>
  </si>
  <si>
    <t>113.77K</t>
  </si>
  <si>
    <t>95.08K</t>
  </si>
  <si>
    <t>95.80K</t>
  </si>
  <si>
    <t>42.90K</t>
  </si>
  <si>
    <t>36.92K</t>
  </si>
  <si>
    <t>76.54K</t>
  </si>
  <si>
    <t>68.17K</t>
  </si>
  <si>
    <t>106.39K</t>
  </si>
  <si>
    <t>131.88K</t>
  </si>
  <si>
    <t>124.98K</t>
  </si>
  <si>
    <t>77.04K</t>
  </si>
  <si>
    <t>72.17K</t>
  </si>
  <si>
    <t>132.23K</t>
  </si>
  <si>
    <t>179.07K</t>
  </si>
  <si>
    <t>121.46K</t>
  </si>
  <si>
    <t>146.04K</t>
  </si>
  <si>
    <t>150.47K</t>
  </si>
  <si>
    <t>81.24K</t>
  </si>
  <si>
    <t>79.82K</t>
  </si>
  <si>
    <t>158.19K</t>
  </si>
  <si>
    <t>153.34K</t>
  </si>
  <si>
    <t>257.57K</t>
  </si>
  <si>
    <t>288.68K</t>
  </si>
  <si>
    <t>254.04K</t>
  </si>
  <si>
    <t>193.83K</t>
  </si>
  <si>
    <t>72.97K</t>
  </si>
  <si>
    <t>155.17K</t>
  </si>
  <si>
    <t>184.16K</t>
  </si>
  <si>
    <t>357.28K</t>
  </si>
  <si>
    <t>108.95K</t>
  </si>
  <si>
    <t>101.31K</t>
  </si>
  <si>
    <t>38.72K</t>
  </si>
  <si>
    <t>130.46K</t>
  </si>
  <si>
    <t>111.29K</t>
  </si>
  <si>
    <t>99.05K</t>
  </si>
  <si>
    <t>168.60K</t>
  </si>
  <si>
    <t>103.97K</t>
  </si>
  <si>
    <t>33.58K</t>
  </si>
  <si>
    <t>42.05K</t>
  </si>
  <si>
    <t>110.51K</t>
  </si>
  <si>
    <t>82.78K</t>
  </si>
  <si>
    <t>84.99K</t>
  </si>
  <si>
    <t>86.76K</t>
  </si>
  <si>
    <t>109.28K</t>
  </si>
  <si>
    <t>44.92K</t>
  </si>
  <si>
    <t>33.29K</t>
  </si>
  <si>
    <t>99.20K</t>
  </si>
  <si>
    <t>84.68K</t>
  </si>
  <si>
    <t>98.30K</t>
  </si>
  <si>
    <t>136.72K</t>
  </si>
  <si>
    <t>122.09K</t>
  </si>
  <si>
    <t>42.26K</t>
  </si>
  <si>
    <t>40.91K</t>
  </si>
  <si>
    <t>86.38K</t>
  </si>
  <si>
    <t>83.86K</t>
  </si>
  <si>
    <t>68.79K</t>
  </si>
  <si>
    <t>63.75K</t>
  </si>
  <si>
    <t>86.27K</t>
  </si>
  <si>
    <t>31.72K</t>
  </si>
  <si>
    <t>30.15K</t>
  </si>
  <si>
    <t>72.71K</t>
  </si>
  <si>
    <t>82.43K</t>
  </si>
  <si>
    <t>98.94K</t>
  </si>
  <si>
    <t>25.00M</t>
  </si>
  <si>
    <t>31.66M</t>
  </si>
  <si>
    <t>34.72M</t>
  </si>
  <si>
    <t>32.51M</t>
  </si>
  <si>
    <t>18.50M</t>
  </si>
  <si>
    <t>31.02M</t>
  </si>
  <si>
    <t>28.20M</t>
  </si>
  <si>
    <t>26.63M</t>
  </si>
  <si>
    <t>32.29M</t>
  </si>
  <si>
    <t>55.57M</t>
  </si>
  <si>
    <t>31.24M</t>
  </si>
  <si>
    <t>34.11M</t>
  </si>
  <si>
    <t>58.38M</t>
  </si>
  <si>
    <t>26.77M</t>
  </si>
  <si>
    <t>30.60M</t>
  </si>
  <si>
    <t>35.14M</t>
  </si>
  <si>
    <t>38.06M</t>
  </si>
  <si>
    <t>32.47M</t>
  </si>
  <si>
    <t>46.59M</t>
  </si>
  <si>
    <t>51.68M</t>
  </si>
  <si>
    <t>103.34M</t>
  </si>
  <si>
    <t>47.52M</t>
  </si>
  <si>
    <t>39.73M</t>
  </si>
  <si>
    <t>32.34M</t>
  </si>
  <si>
    <t>23.02M</t>
  </si>
  <si>
    <t>28.46M</t>
  </si>
  <si>
    <t>29.93M</t>
  </si>
  <si>
    <t>42.83M</t>
  </si>
  <si>
    <t>19.77M</t>
  </si>
  <si>
    <t>28.96M</t>
  </si>
  <si>
    <t>24.24M</t>
  </si>
  <si>
    <t>18.53M</t>
  </si>
  <si>
    <t>34.93M</t>
  </si>
  <si>
    <t>25.23M</t>
  </si>
  <si>
    <t>28.34M</t>
  </si>
  <si>
    <t>30.42M</t>
  </si>
  <si>
    <t>25.83M</t>
  </si>
  <si>
    <t>39.16M</t>
  </si>
  <si>
    <t>26.32M</t>
  </si>
  <si>
    <t>21.56M</t>
  </si>
  <si>
    <t>31.60M</t>
  </si>
  <si>
    <t>31.55M</t>
  </si>
  <si>
    <t>34.83M</t>
  </si>
  <si>
    <t>51.33M</t>
  </si>
  <si>
    <t>32.45M</t>
  </si>
  <si>
    <t>41.39M</t>
  </si>
  <si>
    <t>38.14M</t>
  </si>
  <si>
    <t>39.79M</t>
  </si>
  <si>
    <t>74.88M</t>
  </si>
  <si>
    <t>58.68M</t>
  </si>
  <si>
    <t>44.66M</t>
  </si>
  <si>
    <t>45.80M</t>
  </si>
  <si>
    <t>34.01M</t>
  </si>
  <si>
    <t>31.99M</t>
  </si>
  <si>
    <t>33.10M</t>
  </si>
  <si>
    <t>33.45M</t>
  </si>
  <si>
    <t>32.54M</t>
  </si>
  <si>
    <t>34.28M</t>
  </si>
  <si>
    <t>29.25M</t>
  </si>
  <si>
    <t>43.03M</t>
  </si>
  <si>
    <t>40.44M</t>
  </si>
  <si>
    <t>34.18M</t>
  </si>
  <si>
    <t>21.69M</t>
  </si>
  <si>
    <t>29.13M</t>
  </si>
  <si>
    <t>35.90M</t>
  </si>
  <si>
    <t>63.38M</t>
  </si>
  <si>
    <t>108.14M</t>
  </si>
  <si>
    <t>31.80M</t>
  </si>
  <si>
    <t>35.48M</t>
  </si>
  <si>
    <t>40.52M</t>
  </si>
  <si>
    <t>57.67M</t>
  </si>
  <si>
    <t>75.66M</t>
  </si>
  <si>
    <t>28.71M</t>
  </si>
  <si>
    <t>24.97M</t>
  </si>
  <si>
    <t>27.39M</t>
  </si>
  <si>
    <t>27.66M</t>
  </si>
  <si>
    <t>20.94M</t>
  </si>
  <si>
    <t>31.65M</t>
  </si>
  <si>
    <t>61.77M</t>
  </si>
  <si>
    <t>28.94M</t>
  </si>
  <si>
    <t>35.73M</t>
  </si>
  <si>
    <t>36.44M</t>
  </si>
  <si>
    <t>26.90M</t>
  </si>
  <si>
    <t>45.08M</t>
  </si>
  <si>
    <t>38.61M</t>
  </si>
  <si>
    <t>52.64M</t>
  </si>
  <si>
    <t>29.37M</t>
  </si>
  <si>
    <t>34.78M</t>
  </si>
  <si>
    <t>38.00M</t>
  </si>
  <si>
    <t>35.21M</t>
  </si>
  <si>
    <t>74.86M</t>
  </si>
  <si>
    <t>73.42M</t>
  </si>
  <si>
    <t>46.61M</t>
  </si>
  <si>
    <t>30.43M</t>
  </si>
  <si>
    <t>42.85M</t>
  </si>
  <si>
    <t>33.15M</t>
  </si>
  <si>
    <t>48.76M</t>
  </si>
  <si>
    <t>42.38M</t>
  </si>
  <si>
    <t>44.14M</t>
  </si>
  <si>
    <t>32.44M</t>
  </si>
  <si>
    <t>57.50M</t>
  </si>
  <si>
    <t>127.75M</t>
  </si>
  <si>
    <t>21.28M</t>
  </si>
  <si>
    <t>21.34M</t>
  </si>
  <si>
    <t>25.72M</t>
  </si>
  <si>
    <t>30.20M</t>
  </si>
  <si>
    <t>34.98M</t>
  </si>
  <si>
    <t>26.81M</t>
  </si>
  <si>
    <t>29.75M</t>
  </si>
  <si>
    <t>56.03M</t>
  </si>
  <si>
    <t>45.89M</t>
  </si>
  <si>
    <t>31.13M</t>
  </si>
  <si>
    <t>26.97M</t>
  </si>
  <si>
    <t>26.05M</t>
  </si>
  <si>
    <t>33.05M</t>
  </si>
  <si>
    <t>28.19M</t>
  </si>
  <si>
    <t>27.55M</t>
  </si>
  <si>
    <t>30.33M</t>
  </si>
  <si>
    <t>33.64M</t>
  </si>
  <si>
    <t>48.02M</t>
  </si>
  <si>
    <t>70.41M</t>
  </si>
  <si>
    <t>52.20M</t>
  </si>
  <si>
    <t>76.79M</t>
  </si>
  <si>
    <t>62.26M</t>
  </si>
  <si>
    <t>46.88M</t>
  </si>
  <si>
    <t>25.04M</t>
  </si>
  <si>
    <t>30.67M</t>
  </si>
  <si>
    <t>54.60M</t>
  </si>
  <si>
    <t>48.67M</t>
  </si>
  <si>
    <t>24.51M</t>
  </si>
  <si>
    <t>24.17M</t>
  </si>
  <si>
    <t>30.88M</t>
  </si>
  <si>
    <t>36.63M</t>
  </si>
  <si>
    <t>28.14M</t>
  </si>
  <si>
    <t>42.07M</t>
  </si>
  <si>
    <t>31.18M</t>
  </si>
  <si>
    <t>32.00M</t>
  </si>
  <si>
    <t>31.76M</t>
  </si>
  <si>
    <t>28.37M</t>
  </si>
  <si>
    <t>39.59M</t>
  </si>
  <si>
    <t>43.60M</t>
  </si>
  <si>
    <t>28.30M</t>
  </si>
  <si>
    <t>30.95M</t>
  </si>
  <si>
    <t>45.39M</t>
  </si>
  <si>
    <t>40.77M</t>
  </si>
  <si>
    <t>48.13M</t>
  </si>
  <si>
    <t>39.99M</t>
  </si>
  <si>
    <t>35.43M</t>
  </si>
  <si>
    <t>41.91M</t>
  </si>
  <si>
    <t>29.85M</t>
  </si>
  <si>
    <t>35.20M</t>
  </si>
  <si>
    <t>20.44M</t>
  </si>
  <si>
    <t>19.55M</t>
  </si>
  <si>
    <t>29.92M</t>
  </si>
  <si>
    <t>20.45M</t>
  </si>
  <si>
    <t>21.40M</t>
  </si>
  <si>
    <t>22.07M</t>
  </si>
  <si>
    <t>21.24M</t>
  </si>
  <si>
    <t>23.11M</t>
  </si>
  <si>
    <t>49.31M</t>
  </si>
  <si>
    <t>29.30M</t>
  </si>
  <si>
    <t>70.46M</t>
  </si>
  <si>
    <t>43.86M</t>
  </si>
  <si>
    <t>27.84M</t>
  </si>
  <si>
    <t>32.04M</t>
  </si>
  <si>
    <t>24.35M</t>
  </si>
  <si>
    <t>18.22M</t>
  </si>
  <si>
    <t>24.16M</t>
  </si>
  <si>
    <t>41.73M</t>
  </si>
  <si>
    <t>23.88M</t>
  </si>
  <si>
    <t>26.95M</t>
  </si>
  <si>
    <t>26.20M</t>
  </si>
  <si>
    <t>29.97M</t>
  </si>
  <si>
    <t>27.74M</t>
  </si>
  <si>
    <t>17.82M</t>
  </si>
  <si>
    <t>21.78M</t>
  </si>
  <si>
    <t>17.17M</t>
  </si>
  <si>
    <t>21.82M</t>
  </si>
  <si>
    <t>26.67M</t>
  </si>
  <si>
    <t>24.86M</t>
  </si>
  <si>
    <t>26.49M</t>
  </si>
  <si>
    <t>29.56M</t>
  </si>
  <si>
    <t>18.60M</t>
  </si>
  <si>
    <t>20.37M</t>
  </si>
  <si>
    <t>17.47M</t>
  </si>
  <si>
    <t>14.26M</t>
  </si>
  <si>
    <t>18.89M</t>
  </si>
  <si>
    <t>12.06M</t>
  </si>
  <si>
    <t>10.40M</t>
  </si>
  <si>
    <t>25.68M</t>
  </si>
  <si>
    <t>63.46M</t>
  </si>
  <si>
    <t>32.27M</t>
  </si>
  <si>
    <t>34.17M</t>
  </si>
  <si>
    <t>43.50M</t>
  </si>
  <si>
    <t>44.93M</t>
  </si>
  <si>
    <t>25.14M</t>
  </si>
  <si>
    <t>34.82M</t>
  </si>
  <si>
    <t>67.89M</t>
  </si>
  <si>
    <t>54.81M</t>
  </si>
  <si>
    <t>25.39M</t>
  </si>
  <si>
    <t>21.46M</t>
  </si>
  <si>
    <t>21.36M</t>
  </si>
  <si>
    <t>31.62M</t>
  </si>
  <si>
    <t>22.25M</t>
  </si>
  <si>
    <t>23.79M</t>
  </si>
  <si>
    <t>19.27M</t>
  </si>
  <si>
    <t>20.49M</t>
  </si>
  <si>
    <t>33.14M</t>
  </si>
  <si>
    <t>38.60M</t>
  </si>
  <si>
    <t>59.73M</t>
  </si>
  <si>
    <t>19.00M</t>
  </si>
  <si>
    <t>23.43M</t>
  </si>
  <si>
    <t>20.21M</t>
  </si>
  <si>
    <t>32.50M</t>
  </si>
  <si>
    <t>31.01M</t>
  </si>
  <si>
    <t>23.18M</t>
  </si>
  <si>
    <t>25.13M</t>
  </si>
  <si>
    <t>17.45M</t>
  </si>
  <si>
    <t>22.01M</t>
  </si>
  <si>
    <t>25.35M</t>
  </si>
  <si>
    <t>33.70M</t>
  </si>
  <si>
    <t>18.24M</t>
  </si>
  <si>
    <t>21.49M</t>
  </si>
  <si>
    <t>44.77M</t>
  </si>
  <si>
    <t>68.89M</t>
  </si>
  <si>
    <t>42.17M</t>
  </si>
  <si>
    <t>32.14M</t>
  </si>
  <si>
    <t>19.83M</t>
  </si>
  <si>
    <t>22.41M</t>
  </si>
  <si>
    <t>18.28M</t>
  </si>
  <si>
    <t>16.57M</t>
  </si>
  <si>
    <t>20.95M</t>
  </si>
  <si>
    <t>19.76M</t>
  </si>
  <si>
    <t>21.45M</t>
  </si>
  <si>
    <t>16.41M</t>
  </si>
  <si>
    <t>20.25M</t>
  </si>
  <si>
    <t>19.02M</t>
  </si>
  <si>
    <t>15.34M</t>
  </si>
  <si>
    <t>14.14M</t>
  </si>
  <si>
    <t>23.07M</t>
  </si>
  <si>
    <t>22.46M</t>
  </si>
  <si>
    <t>19.09M</t>
  </si>
  <si>
    <t>15.07M</t>
  </si>
  <si>
    <t>17.76M</t>
  </si>
  <si>
    <t>140.22M</t>
  </si>
  <si>
    <t>162.65M</t>
  </si>
  <si>
    <t>124.82M</t>
  </si>
  <si>
    <t>152.61M</t>
  </si>
  <si>
    <t>268.58M</t>
  </si>
  <si>
    <t>295.71M</t>
  </si>
  <si>
    <t>164.46M</t>
  </si>
  <si>
    <t>126.32M</t>
  </si>
  <si>
    <t>130.31M</t>
  </si>
  <si>
    <t>225.70M</t>
  </si>
  <si>
    <t>523.91M</t>
  </si>
  <si>
    <t>63.09M</t>
  </si>
  <si>
    <t>60.34M</t>
  </si>
  <si>
    <t>83.95M</t>
  </si>
  <si>
    <t>52.67M</t>
  </si>
  <si>
    <t>55.54M</t>
  </si>
  <si>
    <t>61.60M</t>
  </si>
  <si>
    <t>42.15M</t>
  </si>
  <si>
    <t>51.12M</t>
  </si>
  <si>
    <t>55.98M</t>
  </si>
  <si>
    <t>59.06M</t>
  </si>
  <si>
    <t>47.82M</t>
  </si>
  <si>
    <t>57.66M</t>
  </si>
  <si>
    <t>63.73M</t>
  </si>
  <si>
    <t>60.04M</t>
  </si>
  <si>
    <t>90.93M</t>
  </si>
  <si>
    <t>78.56M</t>
  </si>
  <si>
    <t>156.83M</t>
  </si>
  <si>
    <t>200.27M</t>
  </si>
  <si>
    <t>97.72M</t>
  </si>
  <si>
    <t>161.15M</t>
  </si>
  <si>
    <t>297.66M</t>
  </si>
  <si>
    <t>212.52M</t>
  </si>
  <si>
    <t>310.16M</t>
  </si>
  <si>
    <t>188.05M</t>
  </si>
  <si>
    <t>86.02M</t>
  </si>
  <si>
    <t>134.49M</t>
  </si>
  <si>
    <t>175.55M</t>
  </si>
  <si>
    <t>75.42M</t>
  </si>
  <si>
    <t>131.38M</t>
  </si>
  <si>
    <t>67.07M</t>
  </si>
  <si>
    <t>97.34M</t>
  </si>
  <si>
    <t>69.25M</t>
  </si>
  <si>
    <t>86.50M</t>
  </si>
  <si>
    <t>90.67M</t>
  </si>
  <si>
    <t>67.42M</t>
  </si>
  <si>
    <t>100.83M</t>
  </si>
  <si>
    <t>86.11M</t>
  </si>
  <si>
    <t>245.08M</t>
  </si>
  <si>
    <t>131.96M</t>
  </si>
  <si>
    <t>68.71M</t>
  </si>
  <si>
    <t>53.97M</t>
  </si>
  <si>
    <t>61.66M</t>
  </si>
  <si>
    <t>60.20M</t>
  </si>
  <si>
    <t>49.38M</t>
  </si>
  <si>
    <t>58.87M</t>
  </si>
  <si>
    <t>66.10M</t>
  </si>
  <si>
    <t>48.42M</t>
  </si>
  <si>
    <t>49.37M</t>
  </si>
  <si>
    <t>70.25M</t>
  </si>
  <si>
    <t>119.55M</t>
  </si>
  <si>
    <t>80.73M</t>
  </si>
  <si>
    <t>61.18M</t>
  </si>
  <si>
    <t>138.25M</t>
  </si>
  <si>
    <t>79.09M</t>
  </si>
  <si>
    <t>77.10M</t>
  </si>
  <si>
    <t>95.54M</t>
  </si>
  <si>
    <t>63.23M</t>
  </si>
  <si>
    <t>64.98M</t>
  </si>
  <si>
    <t>130.37M</t>
  </si>
  <si>
    <t>81.46M</t>
  </si>
  <si>
    <t>133.47M</t>
  </si>
  <si>
    <t>94.20M</t>
  </si>
  <si>
    <t>87.51M</t>
  </si>
  <si>
    <t>86.75M</t>
  </si>
  <si>
    <t>87.66M</t>
  </si>
  <si>
    <t>78.18M</t>
  </si>
  <si>
    <t>146.78M</t>
  </si>
  <si>
    <t>171.46M</t>
  </si>
  <si>
    <t>92.89M</t>
  </si>
  <si>
    <t>70.07M</t>
  </si>
  <si>
    <t>72.60M</t>
  </si>
  <si>
    <t>71.17M</t>
  </si>
  <si>
    <t>80.40M</t>
  </si>
  <si>
    <t>114.28M</t>
  </si>
  <si>
    <t>66.49M</t>
  </si>
  <si>
    <t>46.10M</t>
  </si>
  <si>
    <t>69.50M</t>
  </si>
  <si>
    <t>68.21M</t>
  </si>
  <si>
    <t>56.08M</t>
  </si>
  <si>
    <t>62.90M</t>
  </si>
  <si>
    <t>48.50M</t>
  </si>
  <si>
    <t>64.28M</t>
  </si>
  <si>
    <t>55.80M</t>
  </si>
  <si>
    <t>66.71M</t>
  </si>
  <si>
    <t>91.58M</t>
  </si>
  <si>
    <t>76.85M</t>
  </si>
  <si>
    <t>94.58M</t>
  </si>
  <si>
    <t>51.77M</t>
  </si>
  <si>
    <t>71.65M</t>
  </si>
  <si>
    <t>61.13M</t>
  </si>
  <si>
    <t>44.24M</t>
  </si>
  <si>
    <t>63.30M</t>
  </si>
  <si>
    <t>72.61M</t>
  </si>
  <si>
    <t>68.30M</t>
  </si>
  <si>
    <t>70.03M</t>
  </si>
  <si>
    <t>96.62M</t>
  </si>
  <si>
    <t>147.71M</t>
  </si>
  <si>
    <t>117.09M</t>
  </si>
  <si>
    <t>97.19M</t>
  </si>
  <si>
    <t>83.37M</t>
  </si>
  <si>
    <t>72.41M</t>
  </si>
  <si>
    <t>85.65M</t>
  </si>
  <si>
    <t>89.47M</t>
  </si>
  <si>
    <t>64.06M</t>
  </si>
  <si>
    <t>101.96M</t>
  </si>
  <si>
    <t>128.43M</t>
  </si>
  <si>
    <t>129.06M</t>
  </si>
  <si>
    <t>224.18M</t>
  </si>
  <si>
    <t>163.98M</t>
  </si>
  <si>
    <t>142.49M</t>
  </si>
  <si>
    <t>175.01M</t>
  </si>
  <si>
    <t>242.97M</t>
  </si>
  <si>
    <t>58.88M</t>
  </si>
  <si>
    <t>65.83M</t>
  </si>
  <si>
    <t>58.37M</t>
  </si>
  <si>
    <t>57.72M</t>
  </si>
  <si>
    <t>59.68M</t>
  </si>
  <si>
    <t>51.74M</t>
  </si>
  <si>
    <t>69.17M</t>
  </si>
  <si>
    <t>94.11M</t>
  </si>
  <si>
    <t>68.94M</t>
  </si>
  <si>
    <t>135.49M</t>
  </si>
  <si>
    <t>132.49M</t>
  </si>
  <si>
    <t>160.72M</t>
  </si>
  <si>
    <t>116.90M</t>
  </si>
  <si>
    <t>128.67M</t>
  </si>
  <si>
    <t>80.79M</t>
  </si>
  <si>
    <t>82.76M</t>
  </si>
  <si>
    <t>81.10M</t>
  </si>
  <si>
    <t>96.47M</t>
  </si>
  <si>
    <t>127.22M</t>
  </si>
  <si>
    <t>152.18M</t>
  </si>
  <si>
    <t>141.35M</t>
  </si>
  <si>
    <t>104.13M</t>
  </si>
  <si>
    <t>97.87M</t>
  </si>
  <si>
    <t>67.45M</t>
  </si>
  <si>
    <t>88.89M</t>
  </si>
  <si>
    <t>91.36M</t>
  </si>
  <si>
    <t>111.63M</t>
  </si>
  <si>
    <t>144.94M</t>
  </si>
  <si>
    <t>284.29M</t>
  </si>
  <si>
    <t>230.25M</t>
  </si>
  <si>
    <t>248.66M</t>
  </si>
  <si>
    <t>162.63M</t>
  </si>
  <si>
    <t>150.96M</t>
  </si>
  <si>
    <t>73.01M</t>
  </si>
  <si>
    <t>58.28M</t>
  </si>
  <si>
    <t>45.55M</t>
  </si>
  <si>
    <t>66.25M</t>
  </si>
  <si>
    <t>54.10M</t>
  </si>
  <si>
    <t>77.52M</t>
  </si>
  <si>
    <t>117.47M</t>
  </si>
  <si>
    <t>108.17M</t>
  </si>
  <si>
    <t>86.51M</t>
  </si>
  <si>
    <t>73.41M</t>
  </si>
  <si>
    <t>83.58M</t>
  </si>
  <si>
    <t>66.30M</t>
  </si>
  <si>
    <t>55.78M</t>
  </si>
  <si>
    <t>60.97M</t>
  </si>
  <si>
    <t>96.26M</t>
  </si>
  <si>
    <t>166.48M</t>
  </si>
  <si>
    <t>44.90M</t>
  </si>
  <si>
    <t>56.31M</t>
  </si>
  <si>
    <t>47.15M</t>
  </si>
  <si>
    <t>50.67M</t>
  </si>
  <si>
    <t>71.24M</t>
  </si>
  <si>
    <t>47.90M</t>
  </si>
  <si>
    <t>61.73M</t>
  </si>
  <si>
    <t>83.27M</t>
  </si>
  <si>
    <t>48.98M</t>
  </si>
  <si>
    <t>46.44M</t>
  </si>
  <si>
    <t>49.85M</t>
  </si>
  <si>
    <t>59.61M</t>
  </si>
  <si>
    <t>48.26M</t>
  </si>
  <si>
    <t>39.95M</t>
  </si>
  <si>
    <t>29.88M</t>
  </si>
  <si>
    <t>57.99M</t>
  </si>
  <si>
    <t>108.45M</t>
  </si>
  <si>
    <t>69.12M</t>
  </si>
  <si>
    <t>86.04M</t>
  </si>
  <si>
    <t>73.83M</t>
  </si>
  <si>
    <t>55.10M</t>
  </si>
  <si>
    <t>77.70M</t>
  </si>
  <si>
    <t>75.21M</t>
  </si>
  <si>
    <t>90.01M</t>
  </si>
  <si>
    <t>68.82M</t>
  </si>
  <si>
    <t>78.54M</t>
  </si>
  <si>
    <t>167.99M</t>
  </si>
  <si>
    <t>104.65M</t>
  </si>
  <si>
    <t>138.16M</t>
  </si>
  <si>
    <t>150.50M</t>
  </si>
  <si>
    <t>36.62M</t>
  </si>
  <si>
    <t>53.99M</t>
  </si>
  <si>
    <t>69.61M</t>
  </si>
  <si>
    <t>91.13M</t>
  </si>
  <si>
    <t>36.79M</t>
  </si>
  <si>
    <t>58.93M</t>
  </si>
  <si>
    <t>50.19M</t>
  </si>
  <si>
    <t>61.19M</t>
  </si>
  <si>
    <t>59.67M</t>
  </si>
  <si>
    <t>55.11M</t>
  </si>
  <si>
    <t>49.25M</t>
  </si>
  <si>
    <t>58.20M</t>
  </si>
  <si>
    <t>62.54M</t>
  </si>
  <si>
    <t>80.19M</t>
  </si>
  <si>
    <t>76.43M</t>
  </si>
  <si>
    <t>101.49M</t>
  </si>
  <si>
    <t>116.76M</t>
  </si>
  <si>
    <t>59.15M</t>
  </si>
  <si>
    <t>84.62M</t>
  </si>
  <si>
    <t>173.47M</t>
  </si>
  <si>
    <t>112.49M</t>
  </si>
  <si>
    <t>50.94M</t>
  </si>
  <si>
    <t>83.42M</t>
  </si>
  <si>
    <t>41.92M</t>
  </si>
  <si>
    <t>67.50M</t>
  </si>
  <si>
    <t>40.55M</t>
  </si>
  <si>
    <t>50.16M</t>
  </si>
  <si>
    <t>39.97M</t>
  </si>
  <si>
    <t>43.81M</t>
  </si>
  <si>
    <t>62.15M</t>
  </si>
  <si>
    <t>68.90M</t>
  </si>
  <si>
    <t>35.40M</t>
  </si>
  <si>
    <t>43.59M</t>
  </si>
  <si>
    <t>44.88M</t>
  </si>
  <si>
    <t>44.76M</t>
  </si>
  <si>
    <t>58.65M</t>
  </si>
  <si>
    <t>54.93M</t>
  </si>
  <si>
    <t>49.97M</t>
  </si>
  <si>
    <t>49.57M</t>
  </si>
  <si>
    <t>59.03M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</si>
  <si>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</si>
  <si>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</si>
  <si>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</si>
  <si>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</si>
  <si>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</si>
  <si>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</si>
  <si>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</si>
  <si>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</si>
  <si>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</si>
  <si>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</si>
  <si>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</si>
  <si>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</si>
  <si>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</si>
  <si>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Descriptive statistics</t>
  </si>
  <si>
    <t>Daily average</t>
  </si>
  <si>
    <t>Yearly average</t>
  </si>
  <si>
    <t>Daily Std</t>
  </si>
  <si>
    <t>Yearly STD</t>
  </si>
  <si>
    <t>CV</t>
  </si>
  <si>
    <t>Daily SD</t>
  </si>
  <si>
    <t>Yearly SD</t>
  </si>
  <si>
    <t>Daily STD</t>
  </si>
  <si>
    <t>20 days rolling average</t>
  </si>
  <si>
    <t>60 days rolling std</t>
  </si>
  <si>
    <t>Row Labels</t>
  </si>
  <si>
    <t>Grand Total</t>
  </si>
  <si>
    <t>&lt;10/2/2024</t>
  </si>
  <si>
    <t>2024</t>
  </si>
  <si>
    <t>2025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</si>
  <si>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</si>
  <si>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</si>
  <si>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</si>
  <si>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</si>
  <si>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</si>
  <si>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</si>
  <si>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</si>
  <si>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</si>
  <si>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</si>
  <si>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</si>
  <si>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</si>
  <si>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</si>
  <si>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Max of Price</t>
  </si>
  <si>
    <t>Qtr4</t>
  </si>
  <si>
    <t>Qtr1</t>
  </si>
  <si>
    <t>Qtr2</t>
  </si>
  <si>
    <t>Qtr3</t>
  </si>
  <si>
    <t>20 days  rolling average</t>
  </si>
  <si>
    <t>20 day rolling average</t>
  </si>
  <si>
    <t>60 day rolling std</t>
  </si>
  <si>
    <t xml:space="preserve"> Price </t>
  </si>
  <si>
    <t>Forecast( Price )</t>
  </si>
  <si>
    <t>Lower Confidence Bound( Price )</t>
  </si>
  <si>
    <t>Upper Confidence Bound( Price )</t>
  </si>
  <si>
    <t xml:space="preserve">20 day rolling average </t>
  </si>
  <si>
    <t>Month Year</t>
  </si>
  <si>
    <t>Monthly Return</t>
  </si>
  <si>
    <t>Last Close for month</t>
  </si>
  <si>
    <t>First Close for month</t>
  </si>
  <si>
    <t>XAU</t>
  </si>
  <si>
    <t>NVIDIA</t>
  </si>
  <si>
    <t>BTC</t>
  </si>
  <si>
    <t>GOOGLE</t>
  </si>
  <si>
    <t>Intel</t>
  </si>
  <si>
    <t>Average Daily Return</t>
  </si>
  <si>
    <t>Annual Return</t>
  </si>
  <si>
    <t>Annual Volume</t>
  </si>
  <si>
    <t>Sharpe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</si>
  <si>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</si>
  <si>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</si>
  <si>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</si>
  <si>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</si>
  <si>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</si>
  <si>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</si>
  <si>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</si>
  <si>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</si>
  <si>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</si>
  <si>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</si>
  <si>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</si>
  <si>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</si>
  <si>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</si>
  <si>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(blank)</t>
  </si>
  <si>
    <t>XAU(Gold)</t>
  </si>
  <si>
    <t>First Close</t>
  </si>
  <si>
    <t>Last Close</t>
  </si>
  <si>
    <t>Monthly Returns</t>
  </si>
  <si>
    <t>Column1,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</si>
</sst>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10" fontId="0" fillId="0" borderId="0" xfId="2" applyNumberFormat="1" applyFont="1"/>
    <xf numFmtId="44" fontId="0" fillId="0" borderId="0" xfId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2" fontId="0" fillId="0" borderId="0" xfId="0" applyNumberFormat="1"/>
    <xf numFmtId="0" fontId="0" fillId="0" borderId="7" xfId="0" applyBorder="1"/>
    <xf numFmtId="10" fontId="0" fillId="0" borderId="8" xfId="2" applyNumberFormat="1" applyFont="1" applyBorder="1"/>
    <xf numFmtId="10" fontId="0" fillId="0" borderId="2" xfId="2" applyNumberFormat="1" applyFont="1" applyBorder="1"/>
    <xf numFmtId="2" fontId="0" fillId="0" borderId="4" xfId="0" applyNumberFormat="1" applyBorder="1"/>
    <xf numFmtId="10" fontId="0" fillId="0" borderId="0" xfId="1" applyNumberFormat="1" applyFont="1"/>
    <xf numFmtId="2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2" fontId="0" fillId="0" borderId="0" xfId="2" applyNumberFormat="1" applyFont="1"/>
    <xf numFmtId="44" fontId="0" fillId="0" borderId="0" xfId="0" applyNumberFormat="1"/>
    <xf numFmtId="0" fontId="0" fillId="0" borderId="0" xfId="0" applyAlignment="1">
      <alignment vertical="center" wrapText="1"/>
    </xf>
    <xf numFmtId="10" fontId="0" fillId="0" borderId="0" xfId="2" applyNumberFormat="1" applyFont="1" applyAlignment="1">
      <alignment vertical="center" wrapText="1"/>
    </xf>
    <xf numFmtId="0" fontId="0" fillId="2" borderId="0" xfId="0" applyFill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75">
    <dxf>
      <alignment horizontal="general" vertical="center" textRotation="0" wrapText="1" indent="0" justifyLastLine="0" shrinkToFit="0" readingOrder="0"/>
    </dxf>
    <dxf>
      <numFmt numFmtId="14" formatCode="0.00%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34" formatCode="_(&quot;$&quot;* #,##0.00_);_(&quot;$&quot;* \(#,##0.00\);_(&quot;$&quot;* &quot;-&quot;??_);_(@_)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14" formatCode="0.00%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pivotCacheDefinition" Target="pivotCache/pivotCacheDefinition6.xml"/><Relationship Id="rId18" Type="http://schemas.openxmlformats.org/officeDocument/2006/relationships/theme" Target="theme/theme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17/10/relationships/person" Target="persons/person.xml"/><Relationship Id="rId28" Type="http://schemas.openxmlformats.org/officeDocument/2006/relationships/customXml" Target="../customXml/item4.xml"/><Relationship Id="rId10" Type="http://schemas.openxmlformats.org/officeDocument/2006/relationships/pivotCacheDefinition" Target="pivotCache/pivotCacheDefinition3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sheetMetadata" Target="metadata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XAU!$B$1</c:f>
              <c:strCache>
                <c:ptCount val="1"/>
                <c:pt idx="0">
                  <c:v> Price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XAU!$A$2:$A$261</c:f>
              <c:numCache>
                <c:formatCode>m/d/yyyy</c:formatCode>
                <c:ptCount val="260"/>
                <c:pt idx="0">
                  <c:v>45567</c:v>
                </c:pt>
                <c:pt idx="1">
                  <c:v>45568</c:v>
                </c:pt>
                <c:pt idx="2">
                  <c:v>45569</c:v>
                </c:pt>
                <c:pt idx="3">
                  <c:v>45572</c:v>
                </c:pt>
                <c:pt idx="4">
                  <c:v>45573</c:v>
                </c:pt>
                <c:pt idx="5">
                  <c:v>45574</c:v>
                </c:pt>
                <c:pt idx="6">
                  <c:v>45575</c:v>
                </c:pt>
                <c:pt idx="7">
                  <c:v>45576</c:v>
                </c:pt>
                <c:pt idx="8">
                  <c:v>45579</c:v>
                </c:pt>
                <c:pt idx="9">
                  <c:v>45580</c:v>
                </c:pt>
                <c:pt idx="10">
                  <c:v>45581</c:v>
                </c:pt>
                <c:pt idx="11">
                  <c:v>45582</c:v>
                </c:pt>
                <c:pt idx="12">
                  <c:v>45583</c:v>
                </c:pt>
                <c:pt idx="13">
                  <c:v>45586</c:v>
                </c:pt>
                <c:pt idx="14">
                  <c:v>45587</c:v>
                </c:pt>
                <c:pt idx="15">
                  <c:v>45588</c:v>
                </c:pt>
                <c:pt idx="16">
                  <c:v>45589</c:v>
                </c:pt>
                <c:pt idx="17">
                  <c:v>45590</c:v>
                </c:pt>
                <c:pt idx="18">
                  <c:v>45593</c:v>
                </c:pt>
                <c:pt idx="19">
                  <c:v>45594</c:v>
                </c:pt>
                <c:pt idx="20">
                  <c:v>45595</c:v>
                </c:pt>
                <c:pt idx="21">
                  <c:v>45596</c:v>
                </c:pt>
                <c:pt idx="22">
                  <c:v>45597</c:v>
                </c:pt>
                <c:pt idx="23">
                  <c:v>45600</c:v>
                </c:pt>
                <c:pt idx="24">
                  <c:v>45601</c:v>
                </c:pt>
                <c:pt idx="25">
                  <c:v>45602</c:v>
                </c:pt>
                <c:pt idx="26">
                  <c:v>45603</c:v>
                </c:pt>
                <c:pt idx="27">
                  <c:v>45604</c:v>
                </c:pt>
                <c:pt idx="28">
                  <c:v>45607</c:v>
                </c:pt>
                <c:pt idx="29">
                  <c:v>45608</c:v>
                </c:pt>
                <c:pt idx="30">
                  <c:v>45609</c:v>
                </c:pt>
                <c:pt idx="31">
                  <c:v>45610</c:v>
                </c:pt>
                <c:pt idx="32">
                  <c:v>45611</c:v>
                </c:pt>
                <c:pt idx="33">
                  <c:v>45614</c:v>
                </c:pt>
                <c:pt idx="34">
                  <c:v>45615</c:v>
                </c:pt>
                <c:pt idx="35">
                  <c:v>45616</c:v>
                </c:pt>
                <c:pt idx="36">
                  <c:v>45617</c:v>
                </c:pt>
                <c:pt idx="37">
                  <c:v>45618</c:v>
                </c:pt>
                <c:pt idx="38">
                  <c:v>45621</c:v>
                </c:pt>
                <c:pt idx="39">
                  <c:v>45622</c:v>
                </c:pt>
                <c:pt idx="40">
                  <c:v>45623</c:v>
                </c:pt>
                <c:pt idx="41">
                  <c:v>45624</c:v>
                </c:pt>
                <c:pt idx="42">
                  <c:v>45625</c:v>
                </c:pt>
                <c:pt idx="43">
                  <c:v>45628</c:v>
                </c:pt>
                <c:pt idx="44">
                  <c:v>45629</c:v>
                </c:pt>
                <c:pt idx="45">
                  <c:v>45630</c:v>
                </c:pt>
                <c:pt idx="46">
                  <c:v>45631</c:v>
                </c:pt>
                <c:pt idx="47">
                  <c:v>45632</c:v>
                </c:pt>
                <c:pt idx="48">
                  <c:v>45635</c:v>
                </c:pt>
                <c:pt idx="49">
                  <c:v>45636</c:v>
                </c:pt>
                <c:pt idx="50">
                  <c:v>45637</c:v>
                </c:pt>
                <c:pt idx="51">
                  <c:v>45638</c:v>
                </c:pt>
                <c:pt idx="52">
                  <c:v>45639</c:v>
                </c:pt>
                <c:pt idx="53">
                  <c:v>45642</c:v>
                </c:pt>
                <c:pt idx="54">
                  <c:v>45643</c:v>
                </c:pt>
                <c:pt idx="55">
                  <c:v>45644</c:v>
                </c:pt>
                <c:pt idx="56">
                  <c:v>45645</c:v>
                </c:pt>
                <c:pt idx="57">
                  <c:v>45646</c:v>
                </c:pt>
                <c:pt idx="58">
                  <c:v>45649</c:v>
                </c:pt>
                <c:pt idx="59">
                  <c:v>45650</c:v>
                </c:pt>
                <c:pt idx="60">
                  <c:v>45652</c:v>
                </c:pt>
                <c:pt idx="61">
                  <c:v>45653</c:v>
                </c:pt>
                <c:pt idx="62">
                  <c:v>45656</c:v>
                </c:pt>
                <c:pt idx="63">
                  <c:v>45657</c:v>
                </c:pt>
                <c:pt idx="64">
                  <c:v>45659</c:v>
                </c:pt>
                <c:pt idx="65">
                  <c:v>45660</c:v>
                </c:pt>
                <c:pt idx="66">
                  <c:v>45663</c:v>
                </c:pt>
                <c:pt idx="67">
                  <c:v>45664</c:v>
                </c:pt>
                <c:pt idx="68">
                  <c:v>45665</c:v>
                </c:pt>
                <c:pt idx="69">
                  <c:v>45666</c:v>
                </c:pt>
                <c:pt idx="70">
                  <c:v>45667</c:v>
                </c:pt>
                <c:pt idx="71">
                  <c:v>45670</c:v>
                </c:pt>
                <c:pt idx="72">
                  <c:v>45671</c:v>
                </c:pt>
                <c:pt idx="73">
                  <c:v>45672</c:v>
                </c:pt>
                <c:pt idx="74">
                  <c:v>45673</c:v>
                </c:pt>
                <c:pt idx="75">
                  <c:v>45674</c:v>
                </c:pt>
                <c:pt idx="76">
                  <c:v>45677</c:v>
                </c:pt>
                <c:pt idx="77">
                  <c:v>45678</c:v>
                </c:pt>
                <c:pt idx="78">
                  <c:v>45679</c:v>
                </c:pt>
                <c:pt idx="79">
                  <c:v>45680</c:v>
                </c:pt>
                <c:pt idx="80">
                  <c:v>45681</c:v>
                </c:pt>
                <c:pt idx="81">
                  <c:v>45684</c:v>
                </c:pt>
                <c:pt idx="82">
                  <c:v>45685</c:v>
                </c:pt>
                <c:pt idx="83">
                  <c:v>45686</c:v>
                </c:pt>
                <c:pt idx="84">
                  <c:v>45687</c:v>
                </c:pt>
                <c:pt idx="85">
                  <c:v>45688</c:v>
                </c:pt>
                <c:pt idx="86">
                  <c:v>45691</c:v>
                </c:pt>
                <c:pt idx="87">
                  <c:v>45692</c:v>
                </c:pt>
                <c:pt idx="88">
                  <c:v>45693</c:v>
                </c:pt>
                <c:pt idx="89">
                  <c:v>45694</c:v>
                </c:pt>
                <c:pt idx="90">
                  <c:v>45695</c:v>
                </c:pt>
                <c:pt idx="91">
                  <c:v>45698</c:v>
                </c:pt>
                <c:pt idx="92">
                  <c:v>45699</c:v>
                </c:pt>
                <c:pt idx="93">
                  <c:v>45700</c:v>
                </c:pt>
                <c:pt idx="94">
                  <c:v>45701</c:v>
                </c:pt>
                <c:pt idx="95">
                  <c:v>45702</c:v>
                </c:pt>
                <c:pt idx="96">
                  <c:v>45705</c:v>
                </c:pt>
                <c:pt idx="97">
                  <c:v>45706</c:v>
                </c:pt>
                <c:pt idx="98">
                  <c:v>45707</c:v>
                </c:pt>
                <c:pt idx="99">
                  <c:v>45708</c:v>
                </c:pt>
                <c:pt idx="100">
                  <c:v>45709</c:v>
                </c:pt>
                <c:pt idx="101">
                  <c:v>45712</c:v>
                </c:pt>
                <c:pt idx="102">
                  <c:v>45713</c:v>
                </c:pt>
                <c:pt idx="103">
                  <c:v>45714</c:v>
                </c:pt>
                <c:pt idx="104">
                  <c:v>45715</c:v>
                </c:pt>
                <c:pt idx="105">
                  <c:v>45716</c:v>
                </c:pt>
                <c:pt idx="106">
                  <c:v>45719</c:v>
                </c:pt>
                <c:pt idx="107">
                  <c:v>45720</c:v>
                </c:pt>
                <c:pt idx="108">
                  <c:v>45721</c:v>
                </c:pt>
                <c:pt idx="109">
                  <c:v>45722</c:v>
                </c:pt>
                <c:pt idx="110">
                  <c:v>45723</c:v>
                </c:pt>
                <c:pt idx="111">
                  <c:v>45726</c:v>
                </c:pt>
                <c:pt idx="112">
                  <c:v>45727</c:v>
                </c:pt>
                <c:pt idx="113">
                  <c:v>45728</c:v>
                </c:pt>
                <c:pt idx="114">
                  <c:v>45729</c:v>
                </c:pt>
                <c:pt idx="115">
                  <c:v>45730</c:v>
                </c:pt>
                <c:pt idx="116">
                  <c:v>45733</c:v>
                </c:pt>
                <c:pt idx="117">
                  <c:v>45734</c:v>
                </c:pt>
                <c:pt idx="118">
                  <c:v>45735</c:v>
                </c:pt>
                <c:pt idx="119">
                  <c:v>45736</c:v>
                </c:pt>
                <c:pt idx="120">
                  <c:v>45737</c:v>
                </c:pt>
                <c:pt idx="121">
                  <c:v>45740</c:v>
                </c:pt>
                <c:pt idx="122">
                  <c:v>45741</c:v>
                </c:pt>
                <c:pt idx="123">
                  <c:v>45742</c:v>
                </c:pt>
                <c:pt idx="124">
                  <c:v>45743</c:v>
                </c:pt>
                <c:pt idx="125">
                  <c:v>45744</c:v>
                </c:pt>
                <c:pt idx="126">
                  <c:v>45747</c:v>
                </c:pt>
                <c:pt idx="127">
                  <c:v>45748</c:v>
                </c:pt>
                <c:pt idx="128">
                  <c:v>45749</c:v>
                </c:pt>
                <c:pt idx="129">
                  <c:v>45750</c:v>
                </c:pt>
                <c:pt idx="130">
                  <c:v>45751</c:v>
                </c:pt>
                <c:pt idx="131">
                  <c:v>45754</c:v>
                </c:pt>
                <c:pt idx="132">
                  <c:v>45755</c:v>
                </c:pt>
                <c:pt idx="133">
                  <c:v>45756</c:v>
                </c:pt>
                <c:pt idx="134">
                  <c:v>45757</c:v>
                </c:pt>
                <c:pt idx="135">
                  <c:v>45758</c:v>
                </c:pt>
                <c:pt idx="136">
                  <c:v>45761</c:v>
                </c:pt>
                <c:pt idx="137">
                  <c:v>45762</c:v>
                </c:pt>
                <c:pt idx="138">
                  <c:v>45763</c:v>
                </c:pt>
                <c:pt idx="139">
                  <c:v>45764</c:v>
                </c:pt>
                <c:pt idx="140">
                  <c:v>45768</c:v>
                </c:pt>
                <c:pt idx="141">
                  <c:v>45769</c:v>
                </c:pt>
                <c:pt idx="142">
                  <c:v>45770</c:v>
                </c:pt>
                <c:pt idx="143">
                  <c:v>45771</c:v>
                </c:pt>
                <c:pt idx="144">
                  <c:v>45772</c:v>
                </c:pt>
                <c:pt idx="145">
                  <c:v>45775</c:v>
                </c:pt>
                <c:pt idx="146">
                  <c:v>45776</c:v>
                </c:pt>
                <c:pt idx="147">
                  <c:v>45777</c:v>
                </c:pt>
                <c:pt idx="148">
                  <c:v>45778</c:v>
                </c:pt>
                <c:pt idx="149">
                  <c:v>45779</c:v>
                </c:pt>
                <c:pt idx="150">
                  <c:v>45782</c:v>
                </c:pt>
                <c:pt idx="151">
                  <c:v>45783</c:v>
                </c:pt>
                <c:pt idx="152">
                  <c:v>45784</c:v>
                </c:pt>
                <c:pt idx="153">
                  <c:v>45785</c:v>
                </c:pt>
                <c:pt idx="154">
                  <c:v>45786</c:v>
                </c:pt>
                <c:pt idx="155">
                  <c:v>45789</c:v>
                </c:pt>
                <c:pt idx="156">
                  <c:v>45790</c:v>
                </c:pt>
                <c:pt idx="157">
                  <c:v>45791</c:v>
                </c:pt>
                <c:pt idx="158">
                  <c:v>45792</c:v>
                </c:pt>
                <c:pt idx="159">
                  <c:v>45793</c:v>
                </c:pt>
                <c:pt idx="160">
                  <c:v>45796</c:v>
                </c:pt>
                <c:pt idx="161">
                  <c:v>45797</c:v>
                </c:pt>
                <c:pt idx="162">
                  <c:v>45798</c:v>
                </c:pt>
                <c:pt idx="163">
                  <c:v>45799</c:v>
                </c:pt>
                <c:pt idx="164">
                  <c:v>45800</c:v>
                </c:pt>
                <c:pt idx="165">
                  <c:v>45803</c:v>
                </c:pt>
                <c:pt idx="166">
                  <c:v>45804</c:v>
                </c:pt>
                <c:pt idx="167">
                  <c:v>45805</c:v>
                </c:pt>
                <c:pt idx="168">
                  <c:v>45806</c:v>
                </c:pt>
                <c:pt idx="169">
                  <c:v>45807</c:v>
                </c:pt>
                <c:pt idx="170">
                  <c:v>45810</c:v>
                </c:pt>
                <c:pt idx="171">
                  <c:v>45811</c:v>
                </c:pt>
                <c:pt idx="172">
                  <c:v>45812</c:v>
                </c:pt>
                <c:pt idx="173">
                  <c:v>45813</c:v>
                </c:pt>
                <c:pt idx="174">
                  <c:v>45814</c:v>
                </c:pt>
                <c:pt idx="175">
                  <c:v>45817</c:v>
                </c:pt>
                <c:pt idx="176">
                  <c:v>45818</c:v>
                </c:pt>
                <c:pt idx="177">
                  <c:v>45819</c:v>
                </c:pt>
                <c:pt idx="178">
                  <c:v>45820</c:v>
                </c:pt>
                <c:pt idx="179">
                  <c:v>45821</c:v>
                </c:pt>
                <c:pt idx="180">
                  <c:v>45824</c:v>
                </c:pt>
                <c:pt idx="181">
                  <c:v>45825</c:v>
                </c:pt>
                <c:pt idx="182">
                  <c:v>45826</c:v>
                </c:pt>
                <c:pt idx="183">
                  <c:v>45827</c:v>
                </c:pt>
                <c:pt idx="184">
                  <c:v>45828</c:v>
                </c:pt>
                <c:pt idx="185">
                  <c:v>45831</c:v>
                </c:pt>
                <c:pt idx="186">
                  <c:v>45832</c:v>
                </c:pt>
                <c:pt idx="187">
                  <c:v>45833</c:v>
                </c:pt>
                <c:pt idx="188">
                  <c:v>45834</c:v>
                </c:pt>
                <c:pt idx="189">
                  <c:v>45835</c:v>
                </c:pt>
                <c:pt idx="190">
                  <c:v>45838</c:v>
                </c:pt>
                <c:pt idx="191">
                  <c:v>45839</c:v>
                </c:pt>
                <c:pt idx="192">
                  <c:v>45840</c:v>
                </c:pt>
                <c:pt idx="193">
                  <c:v>45841</c:v>
                </c:pt>
                <c:pt idx="194">
                  <c:v>45842</c:v>
                </c:pt>
                <c:pt idx="195">
                  <c:v>45845</c:v>
                </c:pt>
                <c:pt idx="196">
                  <c:v>45846</c:v>
                </c:pt>
                <c:pt idx="197">
                  <c:v>45847</c:v>
                </c:pt>
                <c:pt idx="198">
                  <c:v>45848</c:v>
                </c:pt>
                <c:pt idx="199">
                  <c:v>45849</c:v>
                </c:pt>
                <c:pt idx="200">
                  <c:v>45852</c:v>
                </c:pt>
                <c:pt idx="201">
                  <c:v>45853</c:v>
                </c:pt>
                <c:pt idx="202">
                  <c:v>45854</c:v>
                </c:pt>
                <c:pt idx="203">
                  <c:v>45855</c:v>
                </c:pt>
                <c:pt idx="204">
                  <c:v>45856</c:v>
                </c:pt>
                <c:pt idx="205">
                  <c:v>45859</c:v>
                </c:pt>
                <c:pt idx="206">
                  <c:v>45860</c:v>
                </c:pt>
                <c:pt idx="207">
                  <c:v>45861</c:v>
                </c:pt>
                <c:pt idx="208">
                  <c:v>45862</c:v>
                </c:pt>
                <c:pt idx="209">
                  <c:v>45863</c:v>
                </c:pt>
                <c:pt idx="210">
                  <c:v>45866</c:v>
                </c:pt>
                <c:pt idx="211">
                  <c:v>45867</c:v>
                </c:pt>
                <c:pt idx="212">
                  <c:v>45868</c:v>
                </c:pt>
                <c:pt idx="213">
                  <c:v>45869</c:v>
                </c:pt>
                <c:pt idx="214">
                  <c:v>45870</c:v>
                </c:pt>
                <c:pt idx="215">
                  <c:v>45873</c:v>
                </c:pt>
                <c:pt idx="216">
                  <c:v>45874</c:v>
                </c:pt>
                <c:pt idx="217">
                  <c:v>45875</c:v>
                </c:pt>
                <c:pt idx="218">
                  <c:v>45876</c:v>
                </c:pt>
                <c:pt idx="219">
                  <c:v>45877</c:v>
                </c:pt>
                <c:pt idx="220">
                  <c:v>45880</c:v>
                </c:pt>
                <c:pt idx="221">
                  <c:v>45881</c:v>
                </c:pt>
                <c:pt idx="222">
                  <c:v>45882</c:v>
                </c:pt>
                <c:pt idx="223">
                  <c:v>45883</c:v>
                </c:pt>
                <c:pt idx="224">
                  <c:v>45884</c:v>
                </c:pt>
                <c:pt idx="225">
                  <c:v>45887</c:v>
                </c:pt>
                <c:pt idx="226">
                  <c:v>45888</c:v>
                </c:pt>
                <c:pt idx="227">
                  <c:v>45889</c:v>
                </c:pt>
                <c:pt idx="228">
                  <c:v>45890</c:v>
                </c:pt>
                <c:pt idx="229">
                  <c:v>45891</c:v>
                </c:pt>
                <c:pt idx="230">
                  <c:v>45894</c:v>
                </c:pt>
                <c:pt idx="231">
                  <c:v>45895</c:v>
                </c:pt>
                <c:pt idx="232">
                  <c:v>45896</c:v>
                </c:pt>
                <c:pt idx="233">
                  <c:v>45897</c:v>
                </c:pt>
                <c:pt idx="234">
                  <c:v>45898</c:v>
                </c:pt>
                <c:pt idx="235">
                  <c:v>45901</c:v>
                </c:pt>
                <c:pt idx="236">
                  <c:v>45902</c:v>
                </c:pt>
                <c:pt idx="237">
                  <c:v>45903</c:v>
                </c:pt>
                <c:pt idx="238">
                  <c:v>45904</c:v>
                </c:pt>
                <c:pt idx="239">
                  <c:v>45905</c:v>
                </c:pt>
                <c:pt idx="240">
                  <c:v>45908</c:v>
                </c:pt>
                <c:pt idx="241">
                  <c:v>45909</c:v>
                </c:pt>
                <c:pt idx="242">
                  <c:v>45910</c:v>
                </c:pt>
                <c:pt idx="243">
                  <c:v>45911</c:v>
                </c:pt>
                <c:pt idx="244">
                  <c:v>45912</c:v>
                </c:pt>
                <c:pt idx="245">
                  <c:v>45915</c:v>
                </c:pt>
                <c:pt idx="246">
                  <c:v>45916</c:v>
                </c:pt>
                <c:pt idx="247">
                  <c:v>45917</c:v>
                </c:pt>
                <c:pt idx="248">
                  <c:v>45918</c:v>
                </c:pt>
                <c:pt idx="249">
                  <c:v>45919</c:v>
                </c:pt>
                <c:pt idx="250">
                  <c:v>45922</c:v>
                </c:pt>
                <c:pt idx="251">
                  <c:v>45923</c:v>
                </c:pt>
                <c:pt idx="252">
                  <c:v>45924</c:v>
                </c:pt>
                <c:pt idx="253">
                  <c:v>45925</c:v>
                </c:pt>
                <c:pt idx="254">
                  <c:v>45926</c:v>
                </c:pt>
                <c:pt idx="255">
                  <c:v>45928</c:v>
                </c:pt>
                <c:pt idx="256">
                  <c:v>45929</c:v>
                </c:pt>
                <c:pt idx="257">
                  <c:v>45930</c:v>
                </c:pt>
                <c:pt idx="258">
                  <c:v>45931</c:v>
                </c:pt>
                <c:pt idx="259">
                  <c:v>45932</c:v>
                </c:pt>
              </c:numCache>
            </c:numRef>
          </c:cat>
          <c:val>
            <c:numRef>
              <c:f>XAU!$B$2:$B$261</c:f>
              <c:numCache>
                <c:formatCode>_("$"* #,##0.00_);_("$"* \(#,##0.00\);_("$"* "-"??_);_(@_)</c:formatCode>
                <c:ptCount val="260"/>
                <c:pt idx="0">
                  <c:v>2657.75</c:v>
                </c:pt>
                <c:pt idx="1">
                  <c:v>2655.9</c:v>
                </c:pt>
                <c:pt idx="2">
                  <c:v>2652.25</c:v>
                </c:pt>
                <c:pt idx="3">
                  <c:v>2643.58</c:v>
                </c:pt>
                <c:pt idx="4">
                  <c:v>2621.94</c:v>
                </c:pt>
                <c:pt idx="5">
                  <c:v>2607.77</c:v>
                </c:pt>
                <c:pt idx="6">
                  <c:v>2629.48</c:v>
                </c:pt>
                <c:pt idx="7">
                  <c:v>2656</c:v>
                </c:pt>
                <c:pt idx="8">
                  <c:v>2651.05</c:v>
                </c:pt>
                <c:pt idx="9">
                  <c:v>2660.99</c:v>
                </c:pt>
                <c:pt idx="10">
                  <c:v>2673.24</c:v>
                </c:pt>
                <c:pt idx="11">
                  <c:v>2692.55</c:v>
                </c:pt>
                <c:pt idx="12">
                  <c:v>2720.25</c:v>
                </c:pt>
                <c:pt idx="13">
                  <c:v>2719.65</c:v>
                </c:pt>
                <c:pt idx="14">
                  <c:v>2748.38</c:v>
                </c:pt>
                <c:pt idx="15">
                  <c:v>2717.54</c:v>
                </c:pt>
                <c:pt idx="16">
                  <c:v>2735.7</c:v>
                </c:pt>
                <c:pt idx="17">
                  <c:v>2747.69</c:v>
                </c:pt>
                <c:pt idx="18">
                  <c:v>2741.98</c:v>
                </c:pt>
                <c:pt idx="19">
                  <c:v>2775.13</c:v>
                </c:pt>
                <c:pt idx="20">
                  <c:v>2786.19</c:v>
                </c:pt>
                <c:pt idx="21">
                  <c:v>2743.8</c:v>
                </c:pt>
                <c:pt idx="22">
                  <c:v>2735.16</c:v>
                </c:pt>
                <c:pt idx="23">
                  <c:v>2736.39</c:v>
                </c:pt>
                <c:pt idx="24">
                  <c:v>2743.59</c:v>
                </c:pt>
                <c:pt idx="25">
                  <c:v>2659.24</c:v>
                </c:pt>
                <c:pt idx="26">
                  <c:v>2706.99</c:v>
                </c:pt>
                <c:pt idx="27">
                  <c:v>2683.77</c:v>
                </c:pt>
                <c:pt idx="28">
                  <c:v>2620.1999999999998</c:v>
                </c:pt>
                <c:pt idx="29">
                  <c:v>2597.27</c:v>
                </c:pt>
                <c:pt idx="30">
                  <c:v>2573.7800000000002</c:v>
                </c:pt>
                <c:pt idx="31">
                  <c:v>2566.19</c:v>
                </c:pt>
                <c:pt idx="32">
                  <c:v>2561.2399999999998</c:v>
                </c:pt>
                <c:pt idx="33">
                  <c:v>2612.1999999999998</c:v>
                </c:pt>
                <c:pt idx="34">
                  <c:v>2631.68</c:v>
                </c:pt>
                <c:pt idx="35">
                  <c:v>2650.05</c:v>
                </c:pt>
                <c:pt idx="36">
                  <c:v>2669.69</c:v>
                </c:pt>
                <c:pt idx="37">
                  <c:v>2712.55</c:v>
                </c:pt>
                <c:pt idx="38">
                  <c:v>2625.26</c:v>
                </c:pt>
                <c:pt idx="39">
                  <c:v>2631.89</c:v>
                </c:pt>
                <c:pt idx="40">
                  <c:v>2635.51</c:v>
                </c:pt>
                <c:pt idx="41">
                  <c:v>2640.96</c:v>
                </c:pt>
                <c:pt idx="42">
                  <c:v>2653.55</c:v>
                </c:pt>
                <c:pt idx="43">
                  <c:v>2638.93</c:v>
                </c:pt>
                <c:pt idx="44">
                  <c:v>2643.44</c:v>
                </c:pt>
                <c:pt idx="45">
                  <c:v>2649.79</c:v>
                </c:pt>
                <c:pt idx="46">
                  <c:v>2632.05</c:v>
                </c:pt>
                <c:pt idx="47">
                  <c:v>2632.91</c:v>
                </c:pt>
                <c:pt idx="48">
                  <c:v>2658.78</c:v>
                </c:pt>
                <c:pt idx="49">
                  <c:v>2693.64</c:v>
                </c:pt>
                <c:pt idx="50">
                  <c:v>2717.93</c:v>
                </c:pt>
                <c:pt idx="51">
                  <c:v>2681.33</c:v>
                </c:pt>
                <c:pt idx="52">
                  <c:v>2648.39</c:v>
                </c:pt>
                <c:pt idx="53">
                  <c:v>2652.5</c:v>
                </c:pt>
                <c:pt idx="54">
                  <c:v>2645.54</c:v>
                </c:pt>
                <c:pt idx="55">
                  <c:v>2587.63</c:v>
                </c:pt>
                <c:pt idx="56">
                  <c:v>2593.85</c:v>
                </c:pt>
                <c:pt idx="57">
                  <c:v>2620.77</c:v>
                </c:pt>
                <c:pt idx="58">
                  <c:v>2612.9299999999998</c:v>
                </c:pt>
                <c:pt idx="59">
                  <c:v>2613.1999999999998</c:v>
                </c:pt>
                <c:pt idx="60">
                  <c:v>2634.43</c:v>
                </c:pt>
                <c:pt idx="61">
                  <c:v>2620</c:v>
                </c:pt>
                <c:pt idx="62">
                  <c:v>2605.39</c:v>
                </c:pt>
                <c:pt idx="63">
                  <c:v>2623.81</c:v>
                </c:pt>
                <c:pt idx="64">
                  <c:v>2657.16</c:v>
                </c:pt>
                <c:pt idx="65">
                  <c:v>2639.12</c:v>
                </c:pt>
                <c:pt idx="66">
                  <c:v>2635.33</c:v>
                </c:pt>
                <c:pt idx="67">
                  <c:v>2649.49</c:v>
                </c:pt>
                <c:pt idx="68">
                  <c:v>2662.06</c:v>
                </c:pt>
                <c:pt idx="69">
                  <c:v>2670.19</c:v>
                </c:pt>
                <c:pt idx="70">
                  <c:v>2689.63</c:v>
                </c:pt>
                <c:pt idx="71">
                  <c:v>2662.12</c:v>
                </c:pt>
                <c:pt idx="72">
                  <c:v>2677.16</c:v>
                </c:pt>
                <c:pt idx="73">
                  <c:v>2695.82</c:v>
                </c:pt>
                <c:pt idx="74">
                  <c:v>2713.77</c:v>
                </c:pt>
                <c:pt idx="75">
                  <c:v>2701.55</c:v>
                </c:pt>
                <c:pt idx="76">
                  <c:v>2708.06</c:v>
                </c:pt>
                <c:pt idx="77">
                  <c:v>2744.39</c:v>
                </c:pt>
                <c:pt idx="78">
                  <c:v>2755.02</c:v>
                </c:pt>
                <c:pt idx="79">
                  <c:v>2753.69</c:v>
                </c:pt>
                <c:pt idx="80">
                  <c:v>2771.3</c:v>
                </c:pt>
                <c:pt idx="81">
                  <c:v>2741.1</c:v>
                </c:pt>
                <c:pt idx="82">
                  <c:v>2763.11</c:v>
                </c:pt>
                <c:pt idx="83">
                  <c:v>2757.71</c:v>
                </c:pt>
                <c:pt idx="84">
                  <c:v>2793.88</c:v>
                </c:pt>
                <c:pt idx="85">
                  <c:v>2801</c:v>
                </c:pt>
                <c:pt idx="86">
                  <c:v>2813.49</c:v>
                </c:pt>
                <c:pt idx="87">
                  <c:v>2841.94</c:v>
                </c:pt>
                <c:pt idx="88">
                  <c:v>2865.09</c:v>
                </c:pt>
                <c:pt idx="89">
                  <c:v>2856.5</c:v>
                </c:pt>
                <c:pt idx="90">
                  <c:v>2860.39</c:v>
                </c:pt>
                <c:pt idx="91">
                  <c:v>2907.34</c:v>
                </c:pt>
                <c:pt idx="92">
                  <c:v>2898.34</c:v>
                </c:pt>
                <c:pt idx="93">
                  <c:v>2903.66</c:v>
                </c:pt>
                <c:pt idx="94">
                  <c:v>2929.03</c:v>
                </c:pt>
                <c:pt idx="95">
                  <c:v>2883.18</c:v>
                </c:pt>
                <c:pt idx="96">
                  <c:v>2897.66</c:v>
                </c:pt>
                <c:pt idx="97">
                  <c:v>2935.58</c:v>
                </c:pt>
                <c:pt idx="98">
                  <c:v>2932.64</c:v>
                </c:pt>
                <c:pt idx="99">
                  <c:v>2938.7</c:v>
                </c:pt>
                <c:pt idx="100">
                  <c:v>2936.03</c:v>
                </c:pt>
                <c:pt idx="101">
                  <c:v>2951.19</c:v>
                </c:pt>
                <c:pt idx="102">
                  <c:v>2915.12</c:v>
                </c:pt>
                <c:pt idx="103">
                  <c:v>2916.19</c:v>
                </c:pt>
                <c:pt idx="104">
                  <c:v>2876.19</c:v>
                </c:pt>
                <c:pt idx="105">
                  <c:v>2858.6</c:v>
                </c:pt>
                <c:pt idx="106">
                  <c:v>2893.71</c:v>
                </c:pt>
                <c:pt idx="107">
                  <c:v>2917.49</c:v>
                </c:pt>
                <c:pt idx="108">
                  <c:v>2918.84</c:v>
                </c:pt>
                <c:pt idx="109">
                  <c:v>2909.99</c:v>
                </c:pt>
                <c:pt idx="110">
                  <c:v>2910.79</c:v>
                </c:pt>
                <c:pt idx="111">
                  <c:v>2889.4</c:v>
                </c:pt>
                <c:pt idx="112">
                  <c:v>2916.04</c:v>
                </c:pt>
                <c:pt idx="113">
                  <c:v>2932.06</c:v>
                </c:pt>
                <c:pt idx="114">
                  <c:v>2987.75</c:v>
                </c:pt>
                <c:pt idx="115">
                  <c:v>2984.42</c:v>
                </c:pt>
                <c:pt idx="116">
                  <c:v>3001.47</c:v>
                </c:pt>
                <c:pt idx="117">
                  <c:v>3033.95</c:v>
                </c:pt>
                <c:pt idx="118">
                  <c:v>3047.18</c:v>
                </c:pt>
                <c:pt idx="119">
                  <c:v>3044.41</c:v>
                </c:pt>
                <c:pt idx="120">
                  <c:v>3023.63</c:v>
                </c:pt>
                <c:pt idx="121">
                  <c:v>3012.27</c:v>
                </c:pt>
                <c:pt idx="122">
                  <c:v>3019.85</c:v>
                </c:pt>
                <c:pt idx="123">
                  <c:v>3019.29</c:v>
                </c:pt>
                <c:pt idx="124">
                  <c:v>3056.1</c:v>
                </c:pt>
                <c:pt idx="125">
                  <c:v>3084.03</c:v>
                </c:pt>
                <c:pt idx="126">
                  <c:v>3123.05</c:v>
                </c:pt>
                <c:pt idx="127">
                  <c:v>3110.55</c:v>
                </c:pt>
                <c:pt idx="128">
                  <c:v>3133.57</c:v>
                </c:pt>
                <c:pt idx="129">
                  <c:v>3112.83</c:v>
                </c:pt>
                <c:pt idx="130">
                  <c:v>3037.36</c:v>
                </c:pt>
                <c:pt idx="131">
                  <c:v>2982.54</c:v>
                </c:pt>
                <c:pt idx="132">
                  <c:v>2983.78</c:v>
                </c:pt>
                <c:pt idx="133">
                  <c:v>3082.18</c:v>
                </c:pt>
                <c:pt idx="134">
                  <c:v>3173.92</c:v>
                </c:pt>
                <c:pt idx="135">
                  <c:v>3236.21</c:v>
                </c:pt>
                <c:pt idx="136">
                  <c:v>3209.28</c:v>
                </c:pt>
                <c:pt idx="137">
                  <c:v>3227.6</c:v>
                </c:pt>
                <c:pt idx="138">
                  <c:v>3343.22</c:v>
                </c:pt>
                <c:pt idx="139">
                  <c:v>3327.54</c:v>
                </c:pt>
                <c:pt idx="140">
                  <c:v>3424.3</c:v>
                </c:pt>
                <c:pt idx="141">
                  <c:v>3382.54</c:v>
                </c:pt>
                <c:pt idx="142">
                  <c:v>3288.26</c:v>
                </c:pt>
                <c:pt idx="143">
                  <c:v>3349.1</c:v>
                </c:pt>
                <c:pt idx="144">
                  <c:v>3319.45</c:v>
                </c:pt>
                <c:pt idx="145">
                  <c:v>3341.67</c:v>
                </c:pt>
                <c:pt idx="146">
                  <c:v>3317.18</c:v>
                </c:pt>
                <c:pt idx="147">
                  <c:v>3288.59</c:v>
                </c:pt>
                <c:pt idx="148">
                  <c:v>3241</c:v>
                </c:pt>
                <c:pt idx="149">
                  <c:v>3240.88</c:v>
                </c:pt>
                <c:pt idx="150">
                  <c:v>3334.5</c:v>
                </c:pt>
                <c:pt idx="151">
                  <c:v>3430.21</c:v>
                </c:pt>
                <c:pt idx="152">
                  <c:v>3365.21</c:v>
                </c:pt>
                <c:pt idx="153">
                  <c:v>3305.52</c:v>
                </c:pt>
                <c:pt idx="154">
                  <c:v>3324.63</c:v>
                </c:pt>
                <c:pt idx="155">
                  <c:v>3234.7</c:v>
                </c:pt>
                <c:pt idx="156">
                  <c:v>3248.47</c:v>
                </c:pt>
                <c:pt idx="157">
                  <c:v>3178.75</c:v>
                </c:pt>
                <c:pt idx="158">
                  <c:v>3240.87</c:v>
                </c:pt>
                <c:pt idx="159">
                  <c:v>3202.77</c:v>
                </c:pt>
                <c:pt idx="160">
                  <c:v>3229.85</c:v>
                </c:pt>
                <c:pt idx="161">
                  <c:v>3290.12</c:v>
                </c:pt>
                <c:pt idx="162">
                  <c:v>3314.99</c:v>
                </c:pt>
                <c:pt idx="163">
                  <c:v>3295</c:v>
                </c:pt>
                <c:pt idx="164">
                  <c:v>3357.42</c:v>
                </c:pt>
                <c:pt idx="165">
                  <c:v>3342.94</c:v>
                </c:pt>
                <c:pt idx="166">
                  <c:v>3300.68</c:v>
                </c:pt>
                <c:pt idx="167">
                  <c:v>3289.76</c:v>
                </c:pt>
                <c:pt idx="168">
                  <c:v>3317.02</c:v>
                </c:pt>
                <c:pt idx="169">
                  <c:v>3289.4</c:v>
                </c:pt>
                <c:pt idx="170">
                  <c:v>3380.21</c:v>
                </c:pt>
                <c:pt idx="171">
                  <c:v>3352.25</c:v>
                </c:pt>
                <c:pt idx="172">
                  <c:v>3376.54</c:v>
                </c:pt>
                <c:pt idx="173">
                  <c:v>3354.16</c:v>
                </c:pt>
                <c:pt idx="174">
                  <c:v>3310.17</c:v>
                </c:pt>
                <c:pt idx="175">
                  <c:v>3328.33</c:v>
                </c:pt>
                <c:pt idx="176">
                  <c:v>3323.02</c:v>
                </c:pt>
                <c:pt idx="177">
                  <c:v>3353.84</c:v>
                </c:pt>
                <c:pt idx="178">
                  <c:v>3385.29</c:v>
                </c:pt>
                <c:pt idx="179">
                  <c:v>3432.64</c:v>
                </c:pt>
                <c:pt idx="180">
                  <c:v>3383.2</c:v>
                </c:pt>
                <c:pt idx="181">
                  <c:v>3388.74</c:v>
                </c:pt>
                <c:pt idx="182">
                  <c:v>3369.09</c:v>
                </c:pt>
                <c:pt idx="183">
                  <c:v>3370.75</c:v>
                </c:pt>
                <c:pt idx="184">
                  <c:v>3368.23</c:v>
                </c:pt>
                <c:pt idx="185">
                  <c:v>3368.88</c:v>
                </c:pt>
                <c:pt idx="186">
                  <c:v>3324.2</c:v>
                </c:pt>
                <c:pt idx="187">
                  <c:v>3332.46</c:v>
                </c:pt>
                <c:pt idx="188">
                  <c:v>3328.06</c:v>
                </c:pt>
                <c:pt idx="189">
                  <c:v>3274.25</c:v>
                </c:pt>
                <c:pt idx="190">
                  <c:v>3303.69</c:v>
                </c:pt>
                <c:pt idx="191">
                  <c:v>3339.21</c:v>
                </c:pt>
                <c:pt idx="192">
                  <c:v>3357.36</c:v>
                </c:pt>
                <c:pt idx="193">
                  <c:v>3326.57</c:v>
                </c:pt>
                <c:pt idx="194">
                  <c:v>3336.64</c:v>
                </c:pt>
                <c:pt idx="195">
                  <c:v>3335.61</c:v>
                </c:pt>
                <c:pt idx="196">
                  <c:v>3300.7</c:v>
                </c:pt>
                <c:pt idx="197">
                  <c:v>3313.72</c:v>
                </c:pt>
                <c:pt idx="198">
                  <c:v>3323.07</c:v>
                </c:pt>
                <c:pt idx="199">
                  <c:v>3355.91</c:v>
                </c:pt>
                <c:pt idx="200">
                  <c:v>3343.8</c:v>
                </c:pt>
                <c:pt idx="201">
                  <c:v>3322.63</c:v>
                </c:pt>
                <c:pt idx="202">
                  <c:v>3346.58</c:v>
                </c:pt>
                <c:pt idx="203">
                  <c:v>3338.95</c:v>
                </c:pt>
                <c:pt idx="204">
                  <c:v>3350.4</c:v>
                </c:pt>
                <c:pt idx="205">
                  <c:v>3395.8</c:v>
                </c:pt>
                <c:pt idx="206">
                  <c:v>3431.5</c:v>
                </c:pt>
                <c:pt idx="207">
                  <c:v>3387.78</c:v>
                </c:pt>
                <c:pt idx="208">
                  <c:v>3368.15</c:v>
                </c:pt>
                <c:pt idx="209">
                  <c:v>3337.18</c:v>
                </c:pt>
                <c:pt idx="210">
                  <c:v>3314.64</c:v>
                </c:pt>
                <c:pt idx="211">
                  <c:v>3326.84</c:v>
                </c:pt>
                <c:pt idx="212">
                  <c:v>3275.25</c:v>
                </c:pt>
                <c:pt idx="213">
                  <c:v>3290.32</c:v>
                </c:pt>
                <c:pt idx="214">
                  <c:v>3362.88</c:v>
                </c:pt>
                <c:pt idx="215">
                  <c:v>3373.37</c:v>
                </c:pt>
                <c:pt idx="216">
                  <c:v>3381.27</c:v>
                </c:pt>
                <c:pt idx="217">
                  <c:v>3369.04</c:v>
                </c:pt>
                <c:pt idx="218">
                  <c:v>3397.31</c:v>
                </c:pt>
                <c:pt idx="219">
                  <c:v>3398.78</c:v>
                </c:pt>
                <c:pt idx="220">
                  <c:v>3344.83</c:v>
                </c:pt>
                <c:pt idx="221">
                  <c:v>3346.2</c:v>
                </c:pt>
                <c:pt idx="222">
                  <c:v>3354.73</c:v>
                </c:pt>
                <c:pt idx="223">
                  <c:v>3336.5</c:v>
                </c:pt>
                <c:pt idx="224">
                  <c:v>3335.39</c:v>
                </c:pt>
                <c:pt idx="225">
                  <c:v>3330.55</c:v>
                </c:pt>
                <c:pt idx="226">
                  <c:v>3315.46</c:v>
                </c:pt>
                <c:pt idx="227">
                  <c:v>3347.11</c:v>
                </c:pt>
                <c:pt idx="228">
                  <c:v>3338.81</c:v>
                </c:pt>
                <c:pt idx="229">
                  <c:v>3372.11</c:v>
                </c:pt>
                <c:pt idx="230">
                  <c:v>3366.79</c:v>
                </c:pt>
                <c:pt idx="231">
                  <c:v>3392.88</c:v>
                </c:pt>
                <c:pt idx="232">
                  <c:v>3397.42</c:v>
                </c:pt>
                <c:pt idx="233">
                  <c:v>3417.2</c:v>
                </c:pt>
                <c:pt idx="234">
                  <c:v>3448</c:v>
                </c:pt>
                <c:pt idx="235">
                  <c:v>3476.47</c:v>
                </c:pt>
                <c:pt idx="236">
                  <c:v>3533.73</c:v>
                </c:pt>
                <c:pt idx="237">
                  <c:v>3559.43</c:v>
                </c:pt>
                <c:pt idx="238">
                  <c:v>3546.17</c:v>
                </c:pt>
                <c:pt idx="239">
                  <c:v>3586.81</c:v>
                </c:pt>
                <c:pt idx="240">
                  <c:v>3635.84</c:v>
                </c:pt>
                <c:pt idx="241">
                  <c:v>3626.48</c:v>
                </c:pt>
                <c:pt idx="242">
                  <c:v>3640.74</c:v>
                </c:pt>
                <c:pt idx="243">
                  <c:v>3634.09</c:v>
                </c:pt>
                <c:pt idx="244">
                  <c:v>3643.13</c:v>
                </c:pt>
                <c:pt idx="245">
                  <c:v>3679.13</c:v>
                </c:pt>
                <c:pt idx="246">
                  <c:v>3689.8</c:v>
                </c:pt>
                <c:pt idx="247">
                  <c:v>3660.04</c:v>
                </c:pt>
                <c:pt idx="248">
                  <c:v>3644.36</c:v>
                </c:pt>
                <c:pt idx="249">
                  <c:v>3684.98</c:v>
                </c:pt>
                <c:pt idx="250">
                  <c:v>3746.47</c:v>
                </c:pt>
                <c:pt idx="251">
                  <c:v>3764.19</c:v>
                </c:pt>
                <c:pt idx="252">
                  <c:v>3736.29</c:v>
                </c:pt>
                <c:pt idx="253">
                  <c:v>3749.37</c:v>
                </c:pt>
                <c:pt idx="254">
                  <c:v>3760.24</c:v>
                </c:pt>
                <c:pt idx="255">
                  <c:v>3766.94</c:v>
                </c:pt>
                <c:pt idx="256">
                  <c:v>3833.93</c:v>
                </c:pt>
                <c:pt idx="257">
                  <c:v>3858.51</c:v>
                </c:pt>
                <c:pt idx="258">
                  <c:v>3865.8</c:v>
                </c:pt>
                <c:pt idx="259">
                  <c:v>3848.37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E5-43F6-96F3-D89C18BBB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8458271"/>
        <c:axId val="1538460191"/>
      </c:lineChart>
      <c:dateAx>
        <c:axId val="153845827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460191"/>
        <c:crosses val="autoZero"/>
        <c:auto val="1"/>
        <c:lblOffset val="100"/>
        <c:baseTimeUnit val="days"/>
      </c:dateAx>
      <c:valAx>
        <c:axId val="153846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458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1.xlsx]XAU!PivotTable14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XAU!$V$40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XAU!$U$41:$U$61</c:f>
              <c:multiLvlStrCache>
                <c:ptCount val="13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Jul</c:v>
                  </c:pt>
                  <c:pt idx="10">
                    <c:v>Aug</c:v>
                  </c:pt>
                  <c:pt idx="11">
                    <c:v>Sep</c:v>
                  </c:pt>
                  <c:pt idx="12">
                    <c:v>Oct</c:v>
                  </c:pt>
                </c:lvl>
                <c:lvl>
                  <c:pt idx="0">
                    <c:v>Qtr4</c:v>
                  </c:pt>
                  <c:pt idx="3">
                    <c:v>Qtr1</c:v>
                  </c:pt>
                  <c:pt idx="6">
                    <c:v>Qtr2</c:v>
                  </c:pt>
                  <c:pt idx="9">
                    <c:v>Qtr3</c:v>
                  </c:pt>
                  <c:pt idx="12">
                    <c:v>Qtr4</c:v>
                  </c:pt>
                </c:lvl>
                <c:lvl>
                  <c:pt idx="0">
                    <c:v>2024</c:v>
                  </c:pt>
                  <c:pt idx="3">
                    <c:v>2025</c:v>
                  </c:pt>
                </c:lvl>
              </c:multiLvlStrCache>
            </c:multiLvlStrRef>
          </c:cat>
          <c:val>
            <c:numRef>
              <c:f>XAU!$V$41:$V$61</c:f>
              <c:numCache>
                <c:formatCode>_("$"* #,##0.00_);_("$"* \(#,##0.00\);_("$"* "-"??_);_(@_)</c:formatCode>
                <c:ptCount val="13"/>
                <c:pt idx="0">
                  <c:v>2786.19</c:v>
                </c:pt>
                <c:pt idx="1">
                  <c:v>2743.59</c:v>
                </c:pt>
                <c:pt idx="2">
                  <c:v>2717.93</c:v>
                </c:pt>
                <c:pt idx="3">
                  <c:v>2801</c:v>
                </c:pt>
                <c:pt idx="4">
                  <c:v>2951.19</c:v>
                </c:pt>
                <c:pt idx="5">
                  <c:v>3123.05</c:v>
                </c:pt>
                <c:pt idx="6">
                  <c:v>3424.3</c:v>
                </c:pt>
                <c:pt idx="7">
                  <c:v>3430.21</c:v>
                </c:pt>
                <c:pt idx="8">
                  <c:v>3432.64</c:v>
                </c:pt>
                <c:pt idx="9">
                  <c:v>3431.5</c:v>
                </c:pt>
                <c:pt idx="10">
                  <c:v>3448</c:v>
                </c:pt>
                <c:pt idx="11">
                  <c:v>3858.51</c:v>
                </c:pt>
                <c:pt idx="12">
                  <c:v>3865.8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EB-439B-9162-918B757F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461151"/>
        <c:axId val="993986159"/>
      </c:barChart>
      <c:catAx>
        <c:axId val="153846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986159"/>
        <c:crosses val="autoZero"/>
        <c:auto val="1"/>
        <c:lblAlgn val="ctr"/>
        <c:lblOffset val="100"/>
        <c:noMultiLvlLbl val="0"/>
      </c:catAx>
      <c:valAx>
        <c:axId val="99398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46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'NVIDIA '!$B$1</c:f>
              <c:strCache>
                <c:ptCount val="1"/>
                <c:pt idx="0">
                  <c:v> Price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'NVIDIA '!$A$2:$A$252</c:f>
              <c:numCache>
                <c:formatCode>m/d/yyyy</c:formatCode>
                <c:ptCount val="251"/>
                <c:pt idx="0">
                  <c:v>45567</c:v>
                </c:pt>
                <c:pt idx="1">
                  <c:v>45568</c:v>
                </c:pt>
                <c:pt idx="2">
                  <c:v>45569</c:v>
                </c:pt>
                <c:pt idx="3">
                  <c:v>45572</c:v>
                </c:pt>
                <c:pt idx="4">
                  <c:v>45573</c:v>
                </c:pt>
                <c:pt idx="5">
                  <c:v>45574</c:v>
                </c:pt>
                <c:pt idx="6">
                  <c:v>45575</c:v>
                </c:pt>
                <c:pt idx="7">
                  <c:v>45576</c:v>
                </c:pt>
                <c:pt idx="8">
                  <c:v>45579</c:v>
                </c:pt>
                <c:pt idx="9">
                  <c:v>45580</c:v>
                </c:pt>
                <c:pt idx="10">
                  <c:v>45581</c:v>
                </c:pt>
                <c:pt idx="11">
                  <c:v>45582</c:v>
                </c:pt>
                <c:pt idx="12">
                  <c:v>45583</c:v>
                </c:pt>
                <c:pt idx="13">
                  <c:v>45586</c:v>
                </c:pt>
                <c:pt idx="14">
                  <c:v>45587</c:v>
                </c:pt>
                <c:pt idx="15">
                  <c:v>45588</c:v>
                </c:pt>
                <c:pt idx="16">
                  <c:v>45589</c:v>
                </c:pt>
                <c:pt idx="17">
                  <c:v>45590</c:v>
                </c:pt>
                <c:pt idx="18">
                  <c:v>45593</c:v>
                </c:pt>
                <c:pt idx="19">
                  <c:v>45594</c:v>
                </c:pt>
                <c:pt idx="20">
                  <c:v>45595</c:v>
                </c:pt>
                <c:pt idx="21">
                  <c:v>45596</c:v>
                </c:pt>
                <c:pt idx="22">
                  <c:v>45597</c:v>
                </c:pt>
                <c:pt idx="23">
                  <c:v>45600</c:v>
                </c:pt>
                <c:pt idx="24">
                  <c:v>45601</c:v>
                </c:pt>
                <c:pt idx="25">
                  <c:v>45602</c:v>
                </c:pt>
                <c:pt idx="26">
                  <c:v>45603</c:v>
                </c:pt>
                <c:pt idx="27">
                  <c:v>45604</c:v>
                </c:pt>
                <c:pt idx="28">
                  <c:v>45607</c:v>
                </c:pt>
                <c:pt idx="29">
                  <c:v>45608</c:v>
                </c:pt>
                <c:pt idx="30">
                  <c:v>45609</c:v>
                </c:pt>
                <c:pt idx="31">
                  <c:v>45610</c:v>
                </c:pt>
                <c:pt idx="32">
                  <c:v>45611</c:v>
                </c:pt>
                <c:pt idx="33">
                  <c:v>45614</c:v>
                </c:pt>
                <c:pt idx="34">
                  <c:v>45615</c:v>
                </c:pt>
                <c:pt idx="35">
                  <c:v>45616</c:v>
                </c:pt>
                <c:pt idx="36">
                  <c:v>45617</c:v>
                </c:pt>
                <c:pt idx="37">
                  <c:v>45618</c:v>
                </c:pt>
                <c:pt idx="38">
                  <c:v>45621</c:v>
                </c:pt>
                <c:pt idx="39">
                  <c:v>45622</c:v>
                </c:pt>
                <c:pt idx="40">
                  <c:v>45623</c:v>
                </c:pt>
                <c:pt idx="41">
                  <c:v>45625</c:v>
                </c:pt>
                <c:pt idx="42">
                  <c:v>45628</c:v>
                </c:pt>
                <c:pt idx="43">
                  <c:v>45629</c:v>
                </c:pt>
                <c:pt idx="44">
                  <c:v>45630</c:v>
                </c:pt>
                <c:pt idx="45">
                  <c:v>45631</c:v>
                </c:pt>
                <c:pt idx="46">
                  <c:v>45632</c:v>
                </c:pt>
                <c:pt idx="47">
                  <c:v>45635</c:v>
                </c:pt>
                <c:pt idx="48">
                  <c:v>45636</c:v>
                </c:pt>
                <c:pt idx="49">
                  <c:v>45637</c:v>
                </c:pt>
                <c:pt idx="50">
                  <c:v>45638</c:v>
                </c:pt>
                <c:pt idx="51">
                  <c:v>45639</c:v>
                </c:pt>
                <c:pt idx="52">
                  <c:v>45642</c:v>
                </c:pt>
                <c:pt idx="53">
                  <c:v>45643</c:v>
                </c:pt>
                <c:pt idx="54">
                  <c:v>45644</c:v>
                </c:pt>
                <c:pt idx="55">
                  <c:v>45645</c:v>
                </c:pt>
                <c:pt idx="56">
                  <c:v>45646</c:v>
                </c:pt>
                <c:pt idx="57">
                  <c:v>45649</c:v>
                </c:pt>
                <c:pt idx="58">
                  <c:v>45650</c:v>
                </c:pt>
                <c:pt idx="59">
                  <c:v>45652</c:v>
                </c:pt>
                <c:pt idx="60">
                  <c:v>45653</c:v>
                </c:pt>
                <c:pt idx="61">
                  <c:v>45656</c:v>
                </c:pt>
                <c:pt idx="62">
                  <c:v>45657</c:v>
                </c:pt>
                <c:pt idx="63">
                  <c:v>45659</c:v>
                </c:pt>
                <c:pt idx="64">
                  <c:v>45660</c:v>
                </c:pt>
                <c:pt idx="65">
                  <c:v>45663</c:v>
                </c:pt>
                <c:pt idx="66">
                  <c:v>45664</c:v>
                </c:pt>
                <c:pt idx="67">
                  <c:v>45665</c:v>
                </c:pt>
                <c:pt idx="68">
                  <c:v>45667</c:v>
                </c:pt>
                <c:pt idx="69">
                  <c:v>45670</c:v>
                </c:pt>
                <c:pt idx="70">
                  <c:v>45671</c:v>
                </c:pt>
                <c:pt idx="71">
                  <c:v>45672</c:v>
                </c:pt>
                <c:pt idx="72">
                  <c:v>45673</c:v>
                </c:pt>
                <c:pt idx="73">
                  <c:v>45674</c:v>
                </c:pt>
                <c:pt idx="74">
                  <c:v>45678</c:v>
                </c:pt>
                <c:pt idx="75">
                  <c:v>45679</c:v>
                </c:pt>
                <c:pt idx="76">
                  <c:v>45680</c:v>
                </c:pt>
                <c:pt idx="77">
                  <c:v>45681</c:v>
                </c:pt>
                <c:pt idx="78">
                  <c:v>45684</c:v>
                </c:pt>
                <c:pt idx="79">
                  <c:v>45685</c:v>
                </c:pt>
                <c:pt idx="80">
                  <c:v>45686</c:v>
                </c:pt>
                <c:pt idx="81">
                  <c:v>45687</c:v>
                </c:pt>
                <c:pt idx="82">
                  <c:v>45688</c:v>
                </c:pt>
                <c:pt idx="83">
                  <c:v>45691</c:v>
                </c:pt>
                <c:pt idx="84">
                  <c:v>45692</c:v>
                </c:pt>
                <c:pt idx="85">
                  <c:v>45693</c:v>
                </c:pt>
                <c:pt idx="86">
                  <c:v>45694</c:v>
                </c:pt>
                <c:pt idx="87">
                  <c:v>45695</c:v>
                </c:pt>
                <c:pt idx="88">
                  <c:v>45698</c:v>
                </c:pt>
                <c:pt idx="89">
                  <c:v>45699</c:v>
                </c:pt>
                <c:pt idx="90">
                  <c:v>45700</c:v>
                </c:pt>
                <c:pt idx="91">
                  <c:v>45701</c:v>
                </c:pt>
                <c:pt idx="92">
                  <c:v>45702</c:v>
                </c:pt>
                <c:pt idx="93">
                  <c:v>45706</c:v>
                </c:pt>
                <c:pt idx="94">
                  <c:v>45707</c:v>
                </c:pt>
                <c:pt idx="95">
                  <c:v>45708</c:v>
                </c:pt>
                <c:pt idx="96">
                  <c:v>45709</c:v>
                </c:pt>
                <c:pt idx="97">
                  <c:v>45712</c:v>
                </c:pt>
                <c:pt idx="98">
                  <c:v>45713</c:v>
                </c:pt>
                <c:pt idx="99">
                  <c:v>45714</c:v>
                </c:pt>
                <c:pt idx="100">
                  <c:v>45715</c:v>
                </c:pt>
                <c:pt idx="101">
                  <c:v>45716</c:v>
                </c:pt>
                <c:pt idx="102">
                  <c:v>45719</c:v>
                </c:pt>
                <c:pt idx="103">
                  <c:v>45720</c:v>
                </c:pt>
                <c:pt idx="104">
                  <c:v>45721</c:v>
                </c:pt>
                <c:pt idx="105">
                  <c:v>45722</c:v>
                </c:pt>
                <c:pt idx="106">
                  <c:v>45723</c:v>
                </c:pt>
                <c:pt idx="107">
                  <c:v>45726</c:v>
                </c:pt>
                <c:pt idx="108">
                  <c:v>45727</c:v>
                </c:pt>
                <c:pt idx="109">
                  <c:v>45728</c:v>
                </c:pt>
                <c:pt idx="110">
                  <c:v>45729</c:v>
                </c:pt>
                <c:pt idx="111">
                  <c:v>45730</c:v>
                </c:pt>
                <c:pt idx="112">
                  <c:v>45733</c:v>
                </c:pt>
                <c:pt idx="113">
                  <c:v>45734</c:v>
                </c:pt>
                <c:pt idx="114">
                  <c:v>45735</c:v>
                </c:pt>
                <c:pt idx="115">
                  <c:v>45736</c:v>
                </c:pt>
                <c:pt idx="116">
                  <c:v>45737</c:v>
                </c:pt>
                <c:pt idx="117">
                  <c:v>45740</c:v>
                </c:pt>
                <c:pt idx="118">
                  <c:v>45741</c:v>
                </c:pt>
                <c:pt idx="119">
                  <c:v>45742</c:v>
                </c:pt>
                <c:pt idx="120">
                  <c:v>45743</c:v>
                </c:pt>
                <c:pt idx="121">
                  <c:v>45744</c:v>
                </c:pt>
                <c:pt idx="122">
                  <c:v>45747</c:v>
                </c:pt>
                <c:pt idx="123">
                  <c:v>45748</c:v>
                </c:pt>
                <c:pt idx="124">
                  <c:v>45749</c:v>
                </c:pt>
                <c:pt idx="125">
                  <c:v>45750</c:v>
                </c:pt>
                <c:pt idx="126">
                  <c:v>45751</c:v>
                </c:pt>
                <c:pt idx="127">
                  <c:v>45754</c:v>
                </c:pt>
                <c:pt idx="128">
                  <c:v>45755</c:v>
                </c:pt>
                <c:pt idx="129">
                  <c:v>45756</c:v>
                </c:pt>
                <c:pt idx="130">
                  <c:v>45757</c:v>
                </c:pt>
                <c:pt idx="131">
                  <c:v>45758</c:v>
                </c:pt>
                <c:pt idx="132">
                  <c:v>45761</c:v>
                </c:pt>
                <c:pt idx="133">
                  <c:v>45762</c:v>
                </c:pt>
                <c:pt idx="134">
                  <c:v>45763</c:v>
                </c:pt>
                <c:pt idx="135">
                  <c:v>45764</c:v>
                </c:pt>
                <c:pt idx="136">
                  <c:v>45768</c:v>
                </c:pt>
                <c:pt idx="137">
                  <c:v>45769</c:v>
                </c:pt>
                <c:pt idx="138">
                  <c:v>45770</c:v>
                </c:pt>
                <c:pt idx="139">
                  <c:v>45771</c:v>
                </c:pt>
                <c:pt idx="140">
                  <c:v>45772</c:v>
                </c:pt>
                <c:pt idx="141">
                  <c:v>45775</c:v>
                </c:pt>
                <c:pt idx="142">
                  <c:v>45776</c:v>
                </c:pt>
                <c:pt idx="143">
                  <c:v>45777</c:v>
                </c:pt>
                <c:pt idx="144">
                  <c:v>45778</c:v>
                </c:pt>
                <c:pt idx="145">
                  <c:v>45779</c:v>
                </c:pt>
                <c:pt idx="146">
                  <c:v>45782</c:v>
                </c:pt>
                <c:pt idx="147">
                  <c:v>45783</c:v>
                </c:pt>
                <c:pt idx="148">
                  <c:v>45784</c:v>
                </c:pt>
                <c:pt idx="149">
                  <c:v>45785</c:v>
                </c:pt>
                <c:pt idx="150">
                  <c:v>45786</c:v>
                </c:pt>
                <c:pt idx="151">
                  <c:v>45789</c:v>
                </c:pt>
                <c:pt idx="152">
                  <c:v>45790</c:v>
                </c:pt>
                <c:pt idx="153">
                  <c:v>45791</c:v>
                </c:pt>
                <c:pt idx="154">
                  <c:v>45792</c:v>
                </c:pt>
                <c:pt idx="155">
                  <c:v>45793</c:v>
                </c:pt>
                <c:pt idx="156">
                  <c:v>45796</c:v>
                </c:pt>
                <c:pt idx="157">
                  <c:v>45797</c:v>
                </c:pt>
                <c:pt idx="158">
                  <c:v>45798</c:v>
                </c:pt>
                <c:pt idx="159">
                  <c:v>45799</c:v>
                </c:pt>
                <c:pt idx="160">
                  <c:v>45800</c:v>
                </c:pt>
                <c:pt idx="161">
                  <c:v>45804</c:v>
                </c:pt>
                <c:pt idx="162">
                  <c:v>45805</c:v>
                </c:pt>
                <c:pt idx="163">
                  <c:v>45806</c:v>
                </c:pt>
                <c:pt idx="164">
                  <c:v>45807</c:v>
                </c:pt>
                <c:pt idx="165">
                  <c:v>45810</c:v>
                </c:pt>
                <c:pt idx="166">
                  <c:v>45811</c:v>
                </c:pt>
                <c:pt idx="167">
                  <c:v>45812</c:v>
                </c:pt>
                <c:pt idx="168">
                  <c:v>45813</c:v>
                </c:pt>
                <c:pt idx="169">
                  <c:v>45814</c:v>
                </c:pt>
                <c:pt idx="170">
                  <c:v>45817</c:v>
                </c:pt>
                <c:pt idx="171">
                  <c:v>45818</c:v>
                </c:pt>
                <c:pt idx="172">
                  <c:v>45819</c:v>
                </c:pt>
                <c:pt idx="173">
                  <c:v>45820</c:v>
                </c:pt>
                <c:pt idx="174">
                  <c:v>45821</c:v>
                </c:pt>
                <c:pt idx="175">
                  <c:v>45824</c:v>
                </c:pt>
                <c:pt idx="176">
                  <c:v>45825</c:v>
                </c:pt>
                <c:pt idx="177">
                  <c:v>45826</c:v>
                </c:pt>
                <c:pt idx="178">
                  <c:v>45828</c:v>
                </c:pt>
                <c:pt idx="179">
                  <c:v>45831</c:v>
                </c:pt>
                <c:pt idx="180">
                  <c:v>45832</c:v>
                </c:pt>
                <c:pt idx="181">
                  <c:v>45833</c:v>
                </c:pt>
                <c:pt idx="182">
                  <c:v>45834</c:v>
                </c:pt>
                <c:pt idx="183">
                  <c:v>45835</c:v>
                </c:pt>
                <c:pt idx="184">
                  <c:v>45838</c:v>
                </c:pt>
                <c:pt idx="185">
                  <c:v>45839</c:v>
                </c:pt>
                <c:pt idx="186">
                  <c:v>45840</c:v>
                </c:pt>
                <c:pt idx="187">
                  <c:v>45841</c:v>
                </c:pt>
                <c:pt idx="188">
                  <c:v>45845</c:v>
                </c:pt>
                <c:pt idx="189">
                  <c:v>45846</c:v>
                </c:pt>
                <c:pt idx="190">
                  <c:v>45847</c:v>
                </c:pt>
                <c:pt idx="191">
                  <c:v>45848</c:v>
                </c:pt>
                <c:pt idx="192">
                  <c:v>45849</c:v>
                </c:pt>
                <c:pt idx="193">
                  <c:v>45852</c:v>
                </c:pt>
                <c:pt idx="194">
                  <c:v>45853</c:v>
                </c:pt>
                <c:pt idx="195">
                  <c:v>45854</c:v>
                </c:pt>
                <c:pt idx="196">
                  <c:v>45855</c:v>
                </c:pt>
                <c:pt idx="197">
                  <c:v>45856</c:v>
                </c:pt>
                <c:pt idx="198">
                  <c:v>45859</c:v>
                </c:pt>
                <c:pt idx="199">
                  <c:v>45860</c:v>
                </c:pt>
                <c:pt idx="200">
                  <c:v>45861</c:v>
                </c:pt>
                <c:pt idx="201">
                  <c:v>45862</c:v>
                </c:pt>
                <c:pt idx="202">
                  <c:v>45863</c:v>
                </c:pt>
                <c:pt idx="203">
                  <c:v>45866</c:v>
                </c:pt>
                <c:pt idx="204">
                  <c:v>45867</c:v>
                </c:pt>
                <c:pt idx="205">
                  <c:v>45868</c:v>
                </c:pt>
                <c:pt idx="206">
                  <c:v>45869</c:v>
                </c:pt>
                <c:pt idx="207">
                  <c:v>45870</c:v>
                </c:pt>
                <c:pt idx="208">
                  <c:v>45873</c:v>
                </c:pt>
                <c:pt idx="209">
                  <c:v>45874</c:v>
                </c:pt>
                <c:pt idx="210">
                  <c:v>45875</c:v>
                </c:pt>
                <c:pt idx="211">
                  <c:v>45876</c:v>
                </c:pt>
                <c:pt idx="212">
                  <c:v>45877</c:v>
                </c:pt>
                <c:pt idx="213">
                  <c:v>45880</c:v>
                </c:pt>
                <c:pt idx="214">
                  <c:v>45881</c:v>
                </c:pt>
                <c:pt idx="215">
                  <c:v>45882</c:v>
                </c:pt>
                <c:pt idx="216">
                  <c:v>45883</c:v>
                </c:pt>
                <c:pt idx="217">
                  <c:v>45884</c:v>
                </c:pt>
                <c:pt idx="218">
                  <c:v>45887</c:v>
                </c:pt>
                <c:pt idx="219">
                  <c:v>45888</c:v>
                </c:pt>
                <c:pt idx="220">
                  <c:v>45889</c:v>
                </c:pt>
                <c:pt idx="221">
                  <c:v>45890</c:v>
                </c:pt>
                <c:pt idx="222">
                  <c:v>45891</c:v>
                </c:pt>
                <c:pt idx="223">
                  <c:v>45894</c:v>
                </c:pt>
                <c:pt idx="224">
                  <c:v>45895</c:v>
                </c:pt>
                <c:pt idx="225">
                  <c:v>45896</c:v>
                </c:pt>
                <c:pt idx="226">
                  <c:v>45897</c:v>
                </c:pt>
                <c:pt idx="227">
                  <c:v>45898</c:v>
                </c:pt>
                <c:pt idx="228">
                  <c:v>45902</c:v>
                </c:pt>
                <c:pt idx="229">
                  <c:v>45903</c:v>
                </c:pt>
                <c:pt idx="230">
                  <c:v>45904</c:v>
                </c:pt>
                <c:pt idx="231">
                  <c:v>45905</c:v>
                </c:pt>
                <c:pt idx="232">
                  <c:v>45908</c:v>
                </c:pt>
                <c:pt idx="233">
                  <c:v>45909</c:v>
                </c:pt>
                <c:pt idx="234">
                  <c:v>45910</c:v>
                </c:pt>
                <c:pt idx="235">
                  <c:v>45911</c:v>
                </c:pt>
                <c:pt idx="236">
                  <c:v>45912</c:v>
                </c:pt>
                <c:pt idx="237">
                  <c:v>45915</c:v>
                </c:pt>
                <c:pt idx="238">
                  <c:v>45916</c:v>
                </c:pt>
                <c:pt idx="239">
                  <c:v>45917</c:v>
                </c:pt>
                <c:pt idx="240">
                  <c:v>45918</c:v>
                </c:pt>
                <c:pt idx="241">
                  <c:v>45919</c:v>
                </c:pt>
                <c:pt idx="242">
                  <c:v>45922</c:v>
                </c:pt>
                <c:pt idx="243">
                  <c:v>45923</c:v>
                </c:pt>
                <c:pt idx="244">
                  <c:v>45924</c:v>
                </c:pt>
                <c:pt idx="245">
                  <c:v>45925</c:v>
                </c:pt>
                <c:pt idx="246">
                  <c:v>45926</c:v>
                </c:pt>
                <c:pt idx="247">
                  <c:v>45929</c:v>
                </c:pt>
                <c:pt idx="248">
                  <c:v>45930</c:v>
                </c:pt>
                <c:pt idx="249">
                  <c:v>45931</c:v>
                </c:pt>
                <c:pt idx="250">
                  <c:v>45932</c:v>
                </c:pt>
              </c:numCache>
            </c:numRef>
          </c:cat>
          <c:val>
            <c:numRef>
              <c:f>'NVIDIA '!$B$2:$B$252</c:f>
              <c:numCache>
                <c:formatCode>_("$"* #,##0.00_);_("$"* \(#,##0.00\);_("$"* "-"??_);_(@_)</c:formatCode>
                <c:ptCount val="251"/>
                <c:pt idx="0">
                  <c:v>118.85</c:v>
                </c:pt>
                <c:pt idx="1">
                  <c:v>122.85</c:v>
                </c:pt>
                <c:pt idx="2">
                  <c:v>124.92</c:v>
                </c:pt>
                <c:pt idx="3">
                  <c:v>127.72</c:v>
                </c:pt>
                <c:pt idx="4">
                  <c:v>132.88999999999999</c:v>
                </c:pt>
                <c:pt idx="5">
                  <c:v>132.65</c:v>
                </c:pt>
                <c:pt idx="6">
                  <c:v>134.81</c:v>
                </c:pt>
                <c:pt idx="7">
                  <c:v>134.80000000000001</c:v>
                </c:pt>
                <c:pt idx="8">
                  <c:v>138.07</c:v>
                </c:pt>
                <c:pt idx="9">
                  <c:v>131.6</c:v>
                </c:pt>
                <c:pt idx="10">
                  <c:v>135.72</c:v>
                </c:pt>
                <c:pt idx="11">
                  <c:v>136.93</c:v>
                </c:pt>
                <c:pt idx="12">
                  <c:v>138</c:v>
                </c:pt>
                <c:pt idx="13">
                  <c:v>143.71</c:v>
                </c:pt>
                <c:pt idx="14">
                  <c:v>143.59</c:v>
                </c:pt>
                <c:pt idx="15">
                  <c:v>139.56</c:v>
                </c:pt>
                <c:pt idx="16">
                  <c:v>140.41</c:v>
                </c:pt>
                <c:pt idx="17">
                  <c:v>141.54</c:v>
                </c:pt>
                <c:pt idx="18">
                  <c:v>140.52000000000001</c:v>
                </c:pt>
                <c:pt idx="19">
                  <c:v>141.25</c:v>
                </c:pt>
                <c:pt idx="20">
                  <c:v>139.34</c:v>
                </c:pt>
                <c:pt idx="21">
                  <c:v>132.76</c:v>
                </c:pt>
                <c:pt idx="22">
                  <c:v>135.4</c:v>
                </c:pt>
                <c:pt idx="23">
                  <c:v>136.05000000000001</c:v>
                </c:pt>
                <c:pt idx="24">
                  <c:v>139.91</c:v>
                </c:pt>
                <c:pt idx="25">
                  <c:v>145.61000000000001</c:v>
                </c:pt>
                <c:pt idx="26">
                  <c:v>148.88</c:v>
                </c:pt>
                <c:pt idx="27">
                  <c:v>147.63</c:v>
                </c:pt>
                <c:pt idx="28">
                  <c:v>145.26</c:v>
                </c:pt>
                <c:pt idx="29">
                  <c:v>148.29</c:v>
                </c:pt>
                <c:pt idx="30">
                  <c:v>146.27000000000001</c:v>
                </c:pt>
                <c:pt idx="31">
                  <c:v>146.76</c:v>
                </c:pt>
                <c:pt idx="32">
                  <c:v>141.97999999999999</c:v>
                </c:pt>
                <c:pt idx="33">
                  <c:v>140.15</c:v>
                </c:pt>
                <c:pt idx="34">
                  <c:v>147.01</c:v>
                </c:pt>
                <c:pt idx="35">
                  <c:v>145.88999999999999</c:v>
                </c:pt>
                <c:pt idx="36">
                  <c:v>146.66999999999999</c:v>
                </c:pt>
                <c:pt idx="37">
                  <c:v>141.94999999999999</c:v>
                </c:pt>
                <c:pt idx="38">
                  <c:v>136.02000000000001</c:v>
                </c:pt>
                <c:pt idx="39">
                  <c:v>136.91999999999999</c:v>
                </c:pt>
                <c:pt idx="40">
                  <c:v>135.34</c:v>
                </c:pt>
                <c:pt idx="41">
                  <c:v>138.25</c:v>
                </c:pt>
                <c:pt idx="42">
                  <c:v>138.63</c:v>
                </c:pt>
                <c:pt idx="43">
                  <c:v>140.26</c:v>
                </c:pt>
                <c:pt idx="44">
                  <c:v>145.13999999999999</c:v>
                </c:pt>
                <c:pt idx="45">
                  <c:v>145.06</c:v>
                </c:pt>
                <c:pt idx="46">
                  <c:v>142.44</c:v>
                </c:pt>
                <c:pt idx="47">
                  <c:v>138.81</c:v>
                </c:pt>
                <c:pt idx="48">
                  <c:v>135.07</c:v>
                </c:pt>
                <c:pt idx="49">
                  <c:v>139.31</c:v>
                </c:pt>
                <c:pt idx="50">
                  <c:v>137.34</c:v>
                </c:pt>
                <c:pt idx="51">
                  <c:v>134.25</c:v>
                </c:pt>
                <c:pt idx="52">
                  <c:v>132</c:v>
                </c:pt>
                <c:pt idx="53">
                  <c:v>130.38999999999999</c:v>
                </c:pt>
                <c:pt idx="54">
                  <c:v>128.91</c:v>
                </c:pt>
                <c:pt idx="55">
                  <c:v>130.68</c:v>
                </c:pt>
                <c:pt idx="56">
                  <c:v>134.69999999999999</c:v>
                </c:pt>
                <c:pt idx="57">
                  <c:v>139.66999999999999</c:v>
                </c:pt>
                <c:pt idx="58">
                  <c:v>140.22</c:v>
                </c:pt>
                <c:pt idx="59">
                  <c:v>139.93</c:v>
                </c:pt>
                <c:pt idx="60">
                  <c:v>137.01</c:v>
                </c:pt>
                <c:pt idx="61">
                  <c:v>137.49</c:v>
                </c:pt>
                <c:pt idx="62">
                  <c:v>134.29</c:v>
                </c:pt>
                <c:pt idx="63">
                  <c:v>138.31</c:v>
                </c:pt>
                <c:pt idx="64">
                  <c:v>144.47</c:v>
                </c:pt>
                <c:pt idx="65">
                  <c:v>149.43</c:v>
                </c:pt>
                <c:pt idx="66">
                  <c:v>140.13999999999999</c:v>
                </c:pt>
                <c:pt idx="67">
                  <c:v>140.11000000000001</c:v>
                </c:pt>
                <c:pt idx="68">
                  <c:v>135.91</c:v>
                </c:pt>
                <c:pt idx="69">
                  <c:v>133.22999999999999</c:v>
                </c:pt>
                <c:pt idx="70">
                  <c:v>131.76</c:v>
                </c:pt>
                <c:pt idx="71">
                  <c:v>136.24</c:v>
                </c:pt>
                <c:pt idx="72">
                  <c:v>133.57</c:v>
                </c:pt>
                <c:pt idx="73">
                  <c:v>137.71</c:v>
                </c:pt>
                <c:pt idx="74">
                  <c:v>140.83000000000001</c:v>
                </c:pt>
                <c:pt idx="75">
                  <c:v>147.07</c:v>
                </c:pt>
                <c:pt idx="76">
                  <c:v>147.22</c:v>
                </c:pt>
                <c:pt idx="77">
                  <c:v>142.62</c:v>
                </c:pt>
                <c:pt idx="78">
                  <c:v>118.42</c:v>
                </c:pt>
                <c:pt idx="79">
                  <c:v>128.99</c:v>
                </c:pt>
                <c:pt idx="80">
                  <c:v>123.7</c:v>
                </c:pt>
                <c:pt idx="81">
                  <c:v>124.65</c:v>
                </c:pt>
                <c:pt idx="82">
                  <c:v>120.07</c:v>
                </c:pt>
                <c:pt idx="83">
                  <c:v>116.66</c:v>
                </c:pt>
                <c:pt idx="84">
                  <c:v>118.65</c:v>
                </c:pt>
                <c:pt idx="85">
                  <c:v>124.83</c:v>
                </c:pt>
                <c:pt idx="86">
                  <c:v>128.68</c:v>
                </c:pt>
                <c:pt idx="87">
                  <c:v>129.84</c:v>
                </c:pt>
                <c:pt idx="88">
                  <c:v>133.57</c:v>
                </c:pt>
                <c:pt idx="89">
                  <c:v>132.80000000000001</c:v>
                </c:pt>
                <c:pt idx="90">
                  <c:v>131.13999999999999</c:v>
                </c:pt>
                <c:pt idx="91">
                  <c:v>135.29</c:v>
                </c:pt>
                <c:pt idx="92">
                  <c:v>138.85</c:v>
                </c:pt>
                <c:pt idx="93">
                  <c:v>139.4</c:v>
                </c:pt>
                <c:pt idx="94">
                  <c:v>139.22999999999999</c:v>
                </c:pt>
                <c:pt idx="95">
                  <c:v>140.11000000000001</c:v>
                </c:pt>
                <c:pt idx="96">
                  <c:v>134.43</c:v>
                </c:pt>
                <c:pt idx="97">
                  <c:v>130.28</c:v>
                </c:pt>
                <c:pt idx="98">
                  <c:v>126.63</c:v>
                </c:pt>
                <c:pt idx="99">
                  <c:v>131.28</c:v>
                </c:pt>
                <c:pt idx="100">
                  <c:v>120.15</c:v>
                </c:pt>
                <c:pt idx="101">
                  <c:v>124.92</c:v>
                </c:pt>
                <c:pt idx="102">
                  <c:v>114.06</c:v>
                </c:pt>
                <c:pt idx="103">
                  <c:v>115.99</c:v>
                </c:pt>
                <c:pt idx="104">
                  <c:v>117.3</c:v>
                </c:pt>
                <c:pt idx="105">
                  <c:v>110.57</c:v>
                </c:pt>
                <c:pt idx="106">
                  <c:v>112.69</c:v>
                </c:pt>
                <c:pt idx="107">
                  <c:v>106.98</c:v>
                </c:pt>
                <c:pt idx="108">
                  <c:v>108.76</c:v>
                </c:pt>
                <c:pt idx="109">
                  <c:v>115.74</c:v>
                </c:pt>
                <c:pt idx="110">
                  <c:v>115.58</c:v>
                </c:pt>
                <c:pt idx="111">
                  <c:v>121.67</c:v>
                </c:pt>
                <c:pt idx="112">
                  <c:v>119.53</c:v>
                </c:pt>
                <c:pt idx="113">
                  <c:v>115.43</c:v>
                </c:pt>
                <c:pt idx="114">
                  <c:v>117.52</c:v>
                </c:pt>
                <c:pt idx="115">
                  <c:v>118.53</c:v>
                </c:pt>
                <c:pt idx="116">
                  <c:v>117.7</c:v>
                </c:pt>
                <c:pt idx="117">
                  <c:v>121.41</c:v>
                </c:pt>
                <c:pt idx="118">
                  <c:v>120.69</c:v>
                </c:pt>
                <c:pt idx="119">
                  <c:v>113.76</c:v>
                </c:pt>
                <c:pt idx="120">
                  <c:v>111.43</c:v>
                </c:pt>
                <c:pt idx="121">
                  <c:v>109.67</c:v>
                </c:pt>
                <c:pt idx="122">
                  <c:v>108.38</c:v>
                </c:pt>
                <c:pt idx="123">
                  <c:v>110.15</c:v>
                </c:pt>
                <c:pt idx="124">
                  <c:v>110.42</c:v>
                </c:pt>
                <c:pt idx="125">
                  <c:v>101.8</c:v>
                </c:pt>
                <c:pt idx="126">
                  <c:v>94.31</c:v>
                </c:pt>
                <c:pt idx="127">
                  <c:v>97.64</c:v>
                </c:pt>
                <c:pt idx="128">
                  <c:v>96.3</c:v>
                </c:pt>
                <c:pt idx="129">
                  <c:v>114.33</c:v>
                </c:pt>
                <c:pt idx="130">
                  <c:v>107.57</c:v>
                </c:pt>
                <c:pt idx="131">
                  <c:v>110.93</c:v>
                </c:pt>
                <c:pt idx="132">
                  <c:v>110.71</c:v>
                </c:pt>
                <c:pt idx="133">
                  <c:v>112.2</c:v>
                </c:pt>
                <c:pt idx="134">
                  <c:v>104.49</c:v>
                </c:pt>
                <c:pt idx="135">
                  <c:v>101.49</c:v>
                </c:pt>
                <c:pt idx="136">
                  <c:v>96.91</c:v>
                </c:pt>
                <c:pt idx="137">
                  <c:v>98.89</c:v>
                </c:pt>
                <c:pt idx="138">
                  <c:v>102.71</c:v>
                </c:pt>
                <c:pt idx="139">
                  <c:v>106.43</c:v>
                </c:pt>
                <c:pt idx="140">
                  <c:v>111.01</c:v>
                </c:pt>
                <c:pt idx="141">
                  <c:v>108.73</c:v>
                </c:pt>
                <c:pt idx="142">
                  <c:v>109.02</c:v>
                </c:pt>
                <c:pt idx="143">
                  <c:v>108.92</c:v>
                </c:pt>
                <c:pt idx="144">
                  <c:v>111.61</c:v>
                </c:pt>
                <c:pt idx="145">
                  <c:v>114.5</c:v>
                </c:pt>
                <c:pt idx="146">
                  <c:v>113.82</c:v>
                </c:pt>
                <c:pt idx="147">
                  <c:v>113.54</c:v>
                </c:pt>
                <c:pt idx="148">
                  <c:v>117.06</c:v>
                </c:pt>
                <c:pt idx="149">
                  <c:v>117.37</c:v>
                </c:pt>
                <c:pt idx="150">
                  <c:v>116.65</c:v>
                </c:pt>
                <c:pt idx="151">
                  <c:v>123</c:v>
                </c:pt>
                <c:pt idx="152">
                  <c:v>129.93</c:v>
                </c:pt>
                <c:pt idx="153">
                  <c:v>135.34</c:v>
                </c:pt>
                <c:pt idx="154">
                  <c:v>134.83000000000001</c:v>
                </c:pt>
                <c:pt idx="155">
                  <c:v>135.4</c:v>
                </c:pt>
                <c:pt idx="156">
                  <c:v>135.57</c:v>
                </c:pt>
                <c:pt idx="157">
                  <c:v>134.38</c:v>
                </c:pt>
                <c:pt idx="158">
                  <c:v>131.80000000000001</c:v>
                </c:pt>
                <c:pt idx="159">
                  <c:v>132.83000000000001</c:v>
                </c:pt>
                <c:pt idx="160">
                  <c:v>131.29</c:v>
                </c:pt>
                <c:pt idx="161">
                  <c:v>135.5</c:v>
                </c:pt>
                <c:pt idx="162">
                  <c:v>134.81</c:v>
                </c:pt>
                <c:pt idx="163">
                  <c:v>139.19</c:v>
                </c:pt>
                <c:pt idx="164">
                  <c:v>135.13</c:v>
                </c:pt>
                <c:pt idx="165">
                  <c:v>137.38</c:v>
                </c:pt>
                <c:pt idx="166">
                  <c:v>141.22</c:v>
                </c:pt>
                <c:pt idx="167">
                  <c:v>141.91999999999999</c:v>
                </c:pt>
                <c:pt idx="168">
                  <c:v>139.99</c:v>
                </c:pt>
                <c:pt idx="169">
                  <c:v>141.72</c:v>
                </c:pt>
                <c:pt idx="170">
                  <c:v>142.63</c:v>
                </c:pt>
                <c:pt idx="171">
                  <c:v>143.96</c:v>
                </c:pt>
                <c:pt idx="172">
                  <c:v>142.83000000000001</c:v>
                </c:pt>
                <c:pt idx="173">
                  <c:v>145</c:v>
                </c:pt>
                <c:pt idx="174">
                  <c:v>141.97</c:v>
                </c:pt>
                <c:pt idx="175">
                  <c:v>144.69</c:v>
                </c:pt>
                <c:pt idx="176">
                  <c:v>144.12</c:v>
                </c:pt>
                <c:pt idx="177">
                  <c:v>145.47999999999999</c:v>
                </c:pt>
                <c:pt idx="178">
                  <c:v>143.85</c:v>
                </c:pt>
                <c:pt idx="179">
                  <c:v>144.16999999999999</c:v>
                </c:pt>
                <c:pt idx="180">
                  <c:v>147.9</c:v>
                </c:pt>
                <c:pt idx="181">
                  <c:v>154.31</c:v>
                </c:pt>
                <c:pt idx="182">
                  <c:v>155.02000000000001</c:v>
                </c:pt>
                <c:pt idx="183">
                  <c:v>157.75</c:v>
                </c:pt>
                <c:pt idx="184">
                  <c:v>157.99</c:v>
                </c:pt>
                <c:pt idx="185">
                  <c:v>153.30000000000001</c:v>
                </c:pt>
                <c:pt idx="186">
                  <c:v>157.25</c:v>
                </c:pt>
                <c:pt idx="187">
                  <c:v>159.34</c:v>
                </c:pt>
                <c:pt idx="188">
                  <c:v>158.24</c:v>
                </c:pt>
                <c:pt idx="189">
                  <c:v>160</c:v>
                </c:pt>
                <c:pt idx="190">
                  <c:v>162.88</c:v>
                </c:pt>
                <c:pt idx="191">
                  <c:v>164.1</c:v>
                </c:pt>
                <c:pt idx="192">
                  <c:v>164.92</c:v>
                </c:pt>
                <c:pt idx="193">
                  <c:v>164.07</c:v>
                </c:pt>
                <c:pt idx="194">
                  <c:v>170.7</c:v>
                </c:pt>
                <c:pt idx="195">
                  <c:v>171.37</c:v>
                </c:pt>
                <c:pt idx="196">
                  <c:v>173</c:v>
                </c:pt>
                <c:pt idx="197">
                  <c:v>172.41</c:v>
                </c:pt>
                <c:pt idx="198">
                  <c:v>171.38</c:v>
                </c:pt>
                <c:pt idx="199">
                  <c:v>167.03</c:v>
                </c:pt>
                <c:pt idx="200">
                  <c:v>170.78</c:v>
                </c:pt>
                <c:pt idx="201">
                  <c:v>173.74</c:v>
                </c:pt>
                <c:pt idx="202">
                  <c:v>173.5</c:v>
                </c:pt>
                <c:pt idx="203">
                  <c:v>176.75</c:v>
                </c:pt>
                <c:pt idx="204">
                  <c:v>175.51</c:v>
                </c:pt>
                <c:pt idx="205">
                  <c:v>179.27</c:v>
                </c:pt>
                <c:pt idx="206">
                  <c:v>177.87</c:v>
                </c:pt>
                <c:pt idx="207">
                  <c:v>173.72</c:v>
                </c:pt>
                <c:pt idx="208">
                  <c:v>180</c:v>
                </c:pt>
                <c:pt idx="209">
                  <c:v>178.26</c:v>
                </c:pt>
                <c:pt idx="210">
                  <c:v>179.42</c:v>
                </c:pt>
                <c:pt idx="211">
                  <c:v>180.77</c:v>
                </c:pt>
                <c:pt idx="212">
                  <c:v>182.7</c:v>
                </c:pt>
                <c:pt idx="213">
                  <c:v>182.06</c:v>
                </c:pt>
                <c:pt idx="214">
                  <c:v>183.16</c:v>
                </c:pt>
                <c:pt idx="215">
                  <c:v>181.59</c:v>
                </c:pt>
                <c:pt idx="216">
                  <c:v>182.02</c:v>
                </c:pt>
                <c:pt idx="217">
                  <c:v>180.45</c:v>
                </c:pt>
                <c:pt idx="218">
                  <c:v>182.01</c:v>
                </c:pt>
                <c:pt idx="219">
                  <c:v>175.64</c:v>
                </c:pt>
                <c:pt idx="220">
                  <c:v>175.4</c:v>
                </c:pt>
                <c:pt idx="221">
                  <c:v>174.98</c:v>
                </c:pt>
                <c:pt idx="222">
                  <c:v>177.99</c:v>
                </c:pt>
                <c:pt idx="223">
                  <c:v>179.81</c:v>
                </c:pt>
                <c:pt idx="224">
                  <c:v>181.77</c:v>
                </c:pt>
                <c:pt idx="225">
                  <c:v>181.6</c:v>
                </c:pt>
                <c:pt idx="226">
                  <c:v>180.17</c:v>
                </c:pt>
                <c:pt idx="227">
                  <c:v>174.18</c:v>
                </c:pt>
                <c:pt idx="228">
                  <c:v>170.78</c:v>
                </c:pt>
                <c:pt idx="229">
                  <c:v>170.62</c:v>
                </c:pt>
                <c:pt idx="230">
                  <c:v>171.66</c:v>
                </c:pt>
                <c:pt idx="231">
                  <c:v>167.02</c:v>
                </c:pt>
                <c:pt idx="232">
                  <c:v>168.31</c:v>
                </c:pt>
                <c:pt idx="233">
                  <c:v>170.76</c:v>
                </c:pt>
                <c:pt idx="234">
                  <c:v>177.33</c:v>
                </c:pt>
                <c:pt idx="235">
                  <c:v>177.17</c:v>
                </c:pt>
                <c:pt idx="236">
                  <c:v>177.82</c:v>
                </c:pt>
                <c:pt idx="237">
                  <c:v>177.75</c:v>
                </c:pt>
                <c:pt idx="238">
                  <c:v>174.88</c:v>
                </c:pt>
                <c:pt idx="239">
                  <c:v>170.29</c:v>
                </c:pt>
                <c:pt idx="240">
                  <c:v>176.24</c:v>
                </c:pt>
                <c:pt idx="241">
                  <c:v>176.67</c:v>
                </c:pt>
                <c:pt idx="242">
                  <c:v>183.61</c:v>
                </c:pt>
                <c:pt idx="243">
                  <c:v>178.43</c:v>
                </c:pt>
                <c:pt idx="244">
                  <c:v>176.97</c:v>
                </c:pt>
                <c:pt idx="245">
                  <c:v>177.69</c:v>
                </c:pt>
                <c:pt idx="246">
                  <c:v>178.19</c:v>
                </c:pt>
                <c:pt idx="247">
                  <c:v>181.85</c:v>
                </c:pt>
                <c:pt idx="248">
                  <c:v>186.58</c:v>
                </c:pt>
                <c:pt idx="249">
                  <c:v>187.24</c:v>
                </c:pt>
                <c:pt idx="250">
                  <c:v>188.77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E-4161-AB92-060F2F4CA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306655"/>
        <c:axId val="1094307135"/>
      </c:lineChart>
      <c:dateAx>
        <c:axId val="10943066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07135"/>
        <c:crosses val="autoZero"/>
        <c:auto val="1"/>
        <c:lblOffset val="100"/>
        <c:baseTimeUnit val="days"/>
      </c:dateAx>
      <c:valAx>
        <c:axId val="1094307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06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1.xlsx]NVIDIA 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'NVIDIA '!$AA$42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'NVIDIA '!$Z$43:$Z$65</c:f>
              <c:multiLvlStrCache>
                <c:ptCount val="14"/>
                <c:lvl>
                  <c:pt idx="1">
                    <c:v>Oct</c:v>
                  </c:pt>
                  <c:pt idx="2">
                    <c:v>Nov</c:v>
                  </c:pt>
                  <c:pt idx="3">
                    <c:v>Dec</c:v>
                  </c:pt>
                  <c:pt idx="4">
                    <c:v>Jan</c:v>
                  </c:pt>
                  <c:pt idx="5">
                    <c:v>Feb</c:v>
                  </c:pt>
                  <c:pt idx="6">
                    <c:v>Mar</c:v>
                  </c:pt>
                  <c:pt idx="7">
                    <c:v>Apr</c:v>
                  </c:pt>
                  <c:pt idx="8">
                    <c:v>May</c:v>
                  </c:pt>
                  <c:pt idx="9">
                    <c:v>Jun</c:v>
                  </c:pt>
                  <c:pt idx="10">
                    <c:v>Jul</c:v>
                  </c:pt>
                  <c:pt idx="11">
                    <c:v>Aug</c:v>
                  </c:pt>
                  <c:pt idx="12">
                    <c:v>Sep</c:v>
                  </c:pt>
                  <c:pt idx="13">
                    <c:v>Oct</c:v>
                  </c:pt>
                </c:lvl>
                <c:lvl>
                  <c:pt idx="0">
                    <c:v>&lt;10/2/2024</c:v>
                  </c:pt>
                  <c:pt idx="1">
                    <c:v>Qtr4</c:v>
                  </c:pt>
                  <c:pt idx="4">
                    <c:v>Qtr1</c:v>
                  </c:pt>
                  <c:pt idx="7">
                    <c:v>Qtr2</c:v>
                  </c:pt>
                  <c:pt idx="10">
                    <c:v>Qtr3</c:v>
                  </c:pt>
                  <c:pt idx="13">
                    <c:v>Qtr4</c:v>
                  </c:pt>
                </c:lvl>
                <c:lvl>
                  <c:pt idx="0">
                    <c:v>&lt;10/2/2024</c:v>
                  </c:pt>
                  <c:pt idx="1">
                    <c:v>2024</c:v>
                  </c:pt>
                  <c:pt idx="4">
                    <c:v>2025</c:v>
                  </c:pt>
                </c:lvl>
              </c:multiLvlStrCache>
            </c:multiLvlStrRef>
          </c:cat>
          <c:val>
            <c:numRef>
              <c:f>'NVIDIA '!$AA$43:$AA$65</c:f>
              <c:numCache>
                <c:formatCode>General</c:formatCode>
                <c:ptCount val="14"/>
                <c:pt idx="1">
                  <c:v>143.71</c:v>
                </c:pt>
                <c:pt idx="2">
                  <c:v>148.88</c:v>
                </c:pt>
                <c:pt idx="3">
                  <c:v>145.13999999999999</c:v>
                </c:pt>
                <c:pt idx="4">
                  <c:v>149.43</c:v>
                </c:pt>
                <c:pt idx="5">
                  <c:v>140.11000000000001</c:v>
                </c:pt>
                <c:pt idx="6">
                  <c:v>121.67</c:v>
                </c:pt>
                <c:pt idx="7">
                  <c:v>114.33</c:v>
                </c:pt>
                <c:pt idx="8">
                  <c:v>139.19</c:v>
                </c:pt>
                <c:pt idx="9">
                  <c:v>157.99</c:v>
                </c:pt>
                <c:pt idx="10">
                  <c:v>179.27</c:v>
                </c:pt>
                <c:pt idx="11">
                  <c:v>183.16</c:v>
                </c:pt>
                <c:pt idx="12">
                  <c:v>186.58</c:v>
                </c:pt>
                <c:pt idx="13">
                  <c:v>188.77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9-4CC5-B853-CF5E853540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127472"/>
        <c:axId val="649126992"/>
      </c:barChart>
      <c:catAx>
        <c:axId val="64912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26992"/>
        <c:crosses val="autoZero"/>
        <c:auto val="1"/>
        <c:lblAlgn val="ctr"/>
        <c:lblOffset val="100"/>
        <c:noMultiLvlLbl val="0"/>
      </c:catAx>
      <c:valAx>
        <c:axId val="64912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12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BTC!$B$1</c:f>
              <c:strCache>
                <c:ptCount val="1"/>
                <c:pt idx="0">
                  <c:v> Price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BTC!$A$2:$A$367</c:f>
              <c:numCache>
                <c:formatCode>m/d/yyyy</c:formatCode>
                <c:ptCount val="366"/>
                <c:pt idx="0">
                  <c:v>45567</c:v>
                </c:pt>
                <c:pt idx="1">
                  <c:v>45568</c:v>
                </c:pt>
                <c:pt idx="2">
                  <c:v>45569</c:v>
                </c:pt>
                <c:pt idx="3">
                  <c:v>45570</c:v>
                </c:pt>
                <c:pt idx="4">
                  <c:v>45571</c:v>
                </c:pt>
                <c:pt idx="5">
                  <c:v>45572</c:v>
                </c:pt>
                <c:pt idx="6">
                  <c:v>45573</c:v>
                </c:pt>
                <c:pt idx="7">
                  <c:v>45574</c:v>
                </c:pt>
                <c:pt idx="8">
                  <c:v>45575</c:v>
                </c:pt>
                <c:pt idx="9">
                  <c:v>45576</c:v>
                </c:pt>
                <c:pt idx="10">
                  <c:v>45577</c:v>
                </c:pt>
                <c:pt idx="11">
                  <c:v>45578</c:v>
                </c:pt>
                <c:pt idx="12">
                  <c:v>45579</c:v>
                </c:pt>
                <c:pt idx="13">
                  <c:v>45580</c:v>
                </c:pt>
                <c:pt idx="14">
                  <c:v>45581</c:v>
                </c:pt>
                <c:pt idx="15">
                  <c:v>45582</c:v>
                </c:pt>
                <c:pt idx="16">
                  <c:v>45583</c:v>
                </c:pt>
                <c:pt idx="17">
                  <c:v>45584</c:v>
                </c:pt>
                <c:pt idx="18">
                  <c:v>45585</c:v>
                </c:pt>
                <c:pt idx="19">
                  <c:v>45586</c:v>
                </c:pt>
                <c:pt idx="20">
                  <c:v>45587</c:v>
                </c:pt>
                <c:pt idx="21">
                  <c:v>45588</c:v>
                </c:pt>
                <c:pt idx="22">
                  <c:v>45589</c:v>
                </c:pt>
                <c:pt idx="23">
                  <c:v>45590</c:v>
                </c:pt>
                <c:pt idx="24">
                  <c:v>45591</c:v>
                </c:pt>
                <c:pt idx="25">
                  <c:v>45592</c:v>
                </c:pt>
                <c:pt idx="26">
                  <c:v>45593</c:v>
                </c:pt>
                <c:pt idx="27">
                  <c:v>45594</c:v>
                </c:pt>
                <c:pt idx="28">
                  <c:v>45595</c:v>
                </c:pt>
                <c:pt idx="29">
                  <c:v>45596</c:v>
                </c:pt>
                <c:pt idx="30">
                  <c:v>45597</c:v>
                </c:pt>
                <c:pt idx="31">
                  <c:v>45598</c:v>
                </c:pt>
                <c:pt idx="32">
                  <c:v>45599</c:v>
                </c:pt>
                <c:pt idx="33">
                  <c:v>45600</c:v>
                </c:pt>
                <c:pt idx="34">
                  <c:v>45601</c:v>
                </c:pt>
                <c:pt idx="35">
                  <c:v>45602</c:v>
                </c:pt>
                <c:pt idx="36">
                  <c:v>45603</c:v>
                </c:pt>
                <c:pt idx="37">
                  <c:v>45604</c:v>
                </c:pt>
                <c:pt idx="38">
                  <c:v>45605</c:v>
                </c:pt>
                <c:pt idx="39">
                  <c:v>45606</c:v>
                </c:pt>
                <c:pt idx="40">
                  <c:v>45607</c:v>
                </c:pt>
                <c:pt idx="41">
                  <c:v>45608</c:v>
                </c:pt>
                <c:pt idx="42">
                  <c:v>45609</c:v>
                </c:pt>
                <c:pt idx="43">
                  <c:v>45610</c:v>
                </c:pt>
                <c:pt idx="44">
                  <c:v>45611</c:v>
                </c:pt>
                <c:pt idx="45">
                  <c:v>45612</c:v>
                </c:pt>
                <c:pt idx="46">
                  <c:v>45613</c:v>
                </c:pt>
                <c:pt idx="47">
                  <c:v>45614</c:v>
                </c:pt>
                <c:pt idx="48">
                  <c:v>45615</c:v>
                </c:pt>
                <c:pt idx="49">
                  <c:v>45616</c:v>
                </c:pt>
                <c:pt idx="50">
                  <c:v>45617</c:v>
                </c:pt>
                <c:pt idx="51">
                  <c:v>45618</c:v>
                </c:pt>
                <c:pt idx="52">
                  <c:v>45619</c:v>
                </c:pt>
                <c:pt idx="53">
                  <c:v>45620</c:v>
                </c:pt>
                <c:pt idx="54">
                  <c:v>45621</c:v>
                </c:pt>
                <c:pt idx="55">
                  <c:v>45622</c:v>
                </c:pt>
                <c:pt idx="56">
                  <c:v>45623</c:v>
                </c:pt>
                <c:pt idx="57">
                  <c:v>45624</c:v>
                </c:pt>
                <c:pt idx="58">
                  <c:v>45625</c:v>
                </c:pt>
                <c:pt idx="59">
                  <c:v>45626</c:v>
                </c:pt>
                <c:pt idx="60">
                  <c:v>45627</c:v>
                </c:pt>
                <c:pt idx="61">
                  <c:v>45628</c:v>
                </c:pt>
                <c:pt idx="62">
                  <c:v>45629</c:v>
                </c:pt>
                <c:pt idx="63">
                  <c:v>45630</c:v>
                </c:pt>
                <c:pt idx="64">
                  <c:v>45631</c:v>
                </c:pt>
                <c:pt idx="65">
                  <c:v>45632</c:v>
                </c:pt>
                <c:pt idx="66">
                  <c:v>45633</c:v>
                </c:pt>
                <c:pt idx="67">
                  <c:v>45634</c:v>
                </c:pt>
                <c:pt idx="68">
                  <c:v>45635</c:v>
                </c:pt>
                <c:pt idx="69">
                  <c:v>45636</c:v>
                </c:pt>
                <c:pt idx="70">
                  <c:v>45637</c:v>
                </c:pt>
                <c:pt idx="71">
                  <c:v>45638</c:v>
                </c:pt>
                <c:pt idx="72">
                  <c:v>45639</c:v>
                </c:pt>
                <c:pt idx="73">
                  <c:v>45640</c:v>
                </c:pt>
                <c:pt idx="74">
                  <c:v>45641</c:v>
                </c:pt>
                <c:pt idx="75">
                  <c:v>45642</c:v>
                </c:pt>
                <c:pt idx="76">
                  <c:v>45643</c:v>
                </c:pt>
                <c:pt idx="77">
                  <c:v>45644</c:v>
                </c:pt>
                <c:pt idx="78">
                  <c:v>45645</c:v>
                </c:pt>
                <c:pt idx="79">
                  <c:v>45646</c:v>
                </c:pt>
                <c:pt idx="80">
                  <c:v>45647</c:v>
                </c:pt>
                <c:pt idx="81">
                  <c:v>45648</c:v>
                </c:pt>
                <c:pt idx="82">
                  <c:v>45649</c:v>
                </c:pt>
                <c:pt idx="83">
                  <c:v>45650</c:v>
                </c:pt>
                <c:pt idx="84">
                  <c:v>45651</c:v>
                </c:pt>
                <c:pt idx="85">
                  <c:v>45652</c:v>
                </c:pt>
                <c:pt idx="86">
                  <c:v>45653</c:v>
                </c:pt>
                <c:pt idx="87">
                  <c:v>45654</c:v>
                </c:pt>
                <c:pt idx="88">
                  <c:v>45655</c:v>
                </c:pt>
                <c:pt idx="89">
                  <c:v>45656</c:v>
                </c:pt>
                <c:pt idx="90">
                  <c:v>45657</c:v>
                </c:pt>
                <c:pt idx="91">
                  <c:v>45658</c:v>
                </c:pt>
                <c:pt idx="92">
                  <c:v>45659</c:v>
                </c:pt>
                <c:pt idx="93">
                  <c:v>45660</c:v>
                </c:pt>
                <c:pt idx="94">
                  <c:v>45661</c:v>
                </c:pt>
                <c:pt idx="95">
                  <c:v>45662</c:v>
                </c:pt>
                <c:pt idx="96">
                  <c:v>45663</c:v>
                </c:pt>
                <c:pt idx="97">
                  <c:v>45664</c:v>
                </c:pt>
                <c:pt idx="98">
                  <c:v>45665</c:v>
                </c:pt>
                <c:pt idx="99">
                  <c:v>45666</c:v>
                </c:pt>
                <c:pt idx="100">
                  <c:v>45667</c:v>
                </c:pt>
                <c:pt idx="101">
                  <c:v>45668</c:v>
                </c:pt>
                <c:pt idx="102">
                  <c:v>45669</c:v>
                </c:pt>
                <c:pt idx="103">
                  <c:v>45670</c:v>
                </c:pt>
                <c:pt idx="104">
                  <c:v>45671</c:v>
                </c:pt>
                <c:pt idx="105">
                  <c:v>45672</c:v>
                </c:pt>
                <c:pt idx="106">
                  <c:v>45673</c:v>
                </c:pt>
                <c:pt idx="107">
                  <c:v>45674</c:v>
                </c:pt>
                <c:pt idx="108">
                  <c:v>45675</c:v>
                </c:pt>
                <c:pt idx="109">
                  <c:v>45676</c:v>
                </c:pt>
                <c:pt idx="110">
                  <c:v>45677</c:v>
                </c:pt>
                <c:pt idx="111">
                  <c:v>45678</c:v>
                </c:pt>
                <c:pt idx="112">
                  <c:v>45679</c:v>
                </c:pt>
                <c:pt idx="113">
                  <c:v>45680</c:v>
                </c:pt>
                <c:pt idx="114">
                  <c:v>45681</c:v>
                </c:pt>
                <c:pt idx="115">
                  <c:v>45682</c:v>
                </c:pt>
                <c:pt idx="116">
                  <c:v>45683</c:v>
                </c:pt>
                <c:pt idx="117">
                  <c:v>45684</c:v>
                </c:pt>
                <c:pt idx="118">
                  <c:v>45685</c:v>
                </c:pt>
                <c:pt idx="119">
                  <c:v>45686</c:v>
                </c:pt>
                <c:pt idx="120">
                  <c:v>45687</c:v>
                </c:pt>
                <c:pt idx="121">
                  <c:v>45688</c:v>
                </c:pt>
                <c:pt idx="122">
                  <c:v>45689</c:v>
                </c:pt>
                <c:pt idx="123">
                  <c:v>45690</c:v>
                </c:pt>
                <c:pt idx="124">
                  <c:v>45691</c:v>
                </c:pt>
                <c:pt idx="125">
                  <c:v>45692</c:v>
                </c:pt>
                <c:pt idx="126">
                  <c:v>45693</c:v>
                </c:pt>
                <c:pt idx="127">
                  <c:v>45694</c:v>
                </c:pt>
                <c:pt idx="128">
                  <c:v>45695</c:v>
                </c:pt>
                <c:pt idx="129">
                  <c:v>45696</c:v>
                </c:pt>
                <c:pt idx="130">
                  <c:v>45697</c:v>
                </c:pt>
                <c:pt idx="131">
                  <c:v>45698</c:v>
                </c:pt>
                <c:pt idx="132">
                  <c:v>45699</c:v>
                </c:pt>
                <c:pt idx="133">
                  <c:v>45700</c:v>
                </c:pt>
                <c:pt idx="134">
                  <c:v>45701</c:v>
                </c:pt>
                <c:pt idx="135">
                  <c:v>45702</c:v>
                </c:pt>
                <c:pt idx="136">
                  <c:v>45703</c:v>
                </c:pt>
                <c:pt idx="137">
                  <c:v>45704</c:v>
                </c:pt>
                <c:pt idx="138">
                  <c:v>45705</c:v>
                </c:pt>
                <c:pt idx="139">
                  <c:v>45706</c:v>
                </c:pt>
                <c:pt idx="140">
                  <c:v>45707</c:v>
                </c:pt>
                <c:pt idx="141">
                  <c:v>45708</c:v>
                </c:pt>
                <c:pt idx="142">
                  <c:v>45709</c:v>
                </c:pt>
                <c:pt idx="143">
                  <c:v>45710</c:v>
                </c:pt>
                <c:pt idx="144">
                  <c:v>45711</c:v>
                </c:pt>
                <c:pt idx="145">
                  <c:v>45712</c:v>
                </c:pt>
                <c:pt idx="146">
                  <c:v>45713</c:v>
                </c:pt>
                <c:pt idx="147">
                  <c:v>45714</c:v>
                </c:pt>
                <c:pt idx="148">
                  <c:v>45715</c:v>
                </c:pt>
                <c:pt idx="149">
                  <c:v>45716</c:v>
                </c:pt>
                <c:pt idx="150">
                  <c:v>45717</c:v>
                </c:pt>
                <c:pt idx="151">
                  <c:v>45718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45724</c:v>
                </c:pt>
                <c:pt idx="158">
                  <c:v>45725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45731</c:v>
                </c:pt>
                <c:pt idx="165">
                  <c:v>45732</c:v>
                </c:pt>
                <c:pt idx="166">
                  <c:v>45733</c:v>
                </c:pt>
                <c:pt idx="167">
                  <c:v>45734</c:v>
                </c:pt>
                <c:pt idx="168">
                  <c:v>45735</c:v>
                </c:pt>
                <c:pt idx="169">
                  <c:v>45736</c:v>
                </c:pt>
                <c:pt idx="170">
                  <c:v>45737</c:v>
                </c:pt>
                <c:pt idx="171">
                  <c:v>45738</c:v>
                </c:pt>
                <c:pt idx="172">
                  <c:v>45739</c:v>
                </c:pt>
                <c:pt idx="173">
                  <c:v>45740</c:v>
                </c:pt>
                <c:pt idx="174">
                  <c:v>45741</c:v>
                </c:pt>
                <c:pt idx="175">
                  <c:v>45742</c:v>
                </c:pt>
                <c:pt idx="176">
                  <c:v>45743</c:v>
                </c:pt>
                <c:pt idx="177">
                  <c:v>45744</c:v>
                </c:pt>
                <c:pt idx="178">
                  <c:v>45745</c:v>
                </c:pt>
                <c:pt idx="179">
                  <c:v>45746</c:v>
                </c:pt>
                <c:pt idx="180">
                  <c:v>45747</c:v>
                </c:pt>
                <c:pt idx="181">
                  <c:v>45748</c:v>
                </c:pt>
                <c:pt idx="182">
                  <c:v>45749</c:v>
                </c:pt>
                <c:pt idx="183">
                  <c:v>45750</c:v>
                </c:pt>
                <c:pt idx="184">
                  <c:v>45751</c:v>
                </c:pt>
                <c:pt idx="185">
                  <c:v>45752</c:v>
                </c:pt>
                <c:pt idx="186">
                  <c:v>45753</c:v>
                </c:pt>
                <c:pt idx="187">
                  <c:v>45754</c:v>
                </c:pt>
                <c:pt idx="188">
                  <c:v>45755</c:v>
                </c:pt>
                <c:pt idx="189">
                  <c:v>45756</c:v>
                </c:pt>
                <c:pt idx="190">
                  <c:v>45757</c:v>
                </c:pt>
                <c:pt idx="191">
                  <c:v>45758</c:v>
                </c:pt>
                <c:pt idx="192">
                  <c:v>45759</c:v>
                </c:pt>
                <c:pt idx="193">
                  <c:v>45760</c:v>
                </c:pt>
                <c:pt idx="194">
                  <c:v>45761</c:v>
                </c:pt>
                <c:pt idx="195">
                  <c:v>45762</c:v>
                </c:pt>
                <c:pt idx="196">
                  <c:v>45763</c:v>
                </c:pt>
                <c:pt idx="197">
                  <c:v>45764</c:v>
                </c:pt>
                <c:pt idx="198">
                  <c:v>45765</c:v>
                </c:pt>
                <c:pt idx="199">
                  <c:v>45766</c:v>
                </c:pt>
                <c:pt idx="200">
                  <c:v>45767</c:v>
                </c:pt>
                <c:pt idx="201">
                  <c:v>45768</c:v>
                </c:pt>
                <c:pt idx="202">
                  <c:v>45769</c:v>
                </c:pt>
                <c:pt idx="203">
                  <c:v>45770</c:v>
                </c:pt>
                <c:pt idx="204">
                  <c:v>45771</c:v>
                </c:pt>
                <c:pt idx="205">
                  <c:v>45772</c:v>
                </c:pt>
                <c:pt idx="206">
                  <c:v>45773</c:v>
                </c:pt>
                <c:pt idx="207">
                  <c:v>45774</c:v>
                </c:pt>
                <c:pt idx="208">
                  <c:v>45775</c:v>
                </c:pt>
                <c:pt idx="209">
                  <c:v>45776</c:v>
                </c:pt>
                <c:pt idx="210">
                  <c:v>45777</c:v>
                </c:pt>
                <c:pt idx="211">
                  <c:v>45778</c:v>
                </c:pt>
                <c:pt idx="212">
                  <c:v>45779</c:v>
                </c:pt>
                <c:pt idx="213">
                  <c:v>45780</c:v>
                </c:pt>
                <c:pt idx="214">
                  <c:v>45781</c:v>
                </c:pt>
                <c:pt idx="215">
                  <c:v>45782</c:v>
                </c:pt>
                <c:pt idx="216">
                  <c:v>45783</c:v>
                </c:pt>
                <c:pt idx="217">
                  <c:v>45784</c:v>
                </c:pt>
                <c:pt idx="218">
                  <c:v>45785</c:v>
                </c:pt>
                <c:pt idx="219">
                  <c:v>45786</c:v>
                </c:pt>
                <c:pt idx="220">
                  <c:v>45787</c:v>
                </c:pt>
                <c:pt idx="221">
                  <c:v>45788</c:v>
                </c:pt>
                <c:pt idx="222">
                  <c:v>45789</c:v>
                </c:pt>
                <c:pt idx="223">
                  <c:v>45790</c:v>
                </c:pt>
                <c:pt idx="224">
                  <c:v>45791</c:v>
                </c:pt>
                <c:pt idx="225">
                  <c:v>45792</c:v>
                </c:pt>
                <c:pt idx="226">
                  <c:v>45793</c:v>
                </c:pt>
                <c:pt idx="227">
                  <c:v>45794</c:v>
                </c:pt>
                <c:pt idx="228">
                  <c:v>45795</c:v>
                </c:pt>
                <c:pt idx="229">
                  <c:v>45796</c:v>
                </c:pt>
                <c:pt idx="230">
                  <c:v>45797</c:v>
                </c:pt>
                <c:pt idx="231">
                  <c:v>45798</c:v>
                </c:pt>
                <c:pt idx="232">
                  <c:v>45799</c:v>
                </c:pt>
                <c:pt idx="233">
                  <c:v>45800</c:v>
                </c:pt>
                <c:pt idx="234">
                  <c:v>45801</c:v>
                </c:pt>
                <c:pt idx="235">
                  <c:v>45802</c:v>
                </c:pt>
                <c:pt idx="236">
                  <c:v>45803</c:v>
                </c:pt>
                <c:pt idx="237">
                  <c:v>45804</c:v>
                </c:pt>
                <c:pt idx="238">
                  <c:v>45805</c:v>
                </c:pt>
                <c:pt idx="239">
                  <c:v>45806</c:v>
                </c:pt>
                <c:pt idx="240">
                  <c:v>45807</c:v>
                </c:pt>
                <c:pt idx="241">
                  <c:v>45808</c:v>
                </c:pt>
                <c:pt idx="242">
                  <c:v>45809</c:v>
                </c:pt>
                <c:pt idx="243">
                  <c:v>45810</c:v>
                </c:pt>
                <c:pt idx="244">
                  <c:v>45811</c:v>
                </c:pt>
                <c:pt idx="245">
                  <c:v>45812</c:v>
                </c:pt>
                <c:pt idx="246">
                  <c:v>45813</c:v>
                </c:pt>
                <c:pt idx="247">
                  <c:v>45814</c:v>
                </c:pt>
                <c:pt idx="248">
                  <c:v>45815</c:v>
                </c:pt>
                <c:pt idx="249">
                  <c:v>45816</c:v>
                </c:pt>
                <c:pt idx="250">
                  <c:v>45817</c:v>
                </c:pt>
                <c:pt idx="251">
                  <c:v>45818</c:v>
                </c:pt>
                <c:pt idx="252">
                  <c:v>45819</c:v>
                </c:pt>
                <c:pt idx="253">
                  <c:v>45820</c:v>
                </c:pt>
                <c:pt idx="254">
                  <c:v>45821</c:v>
                </c:pt>
                <c:pt idx="255">
                  <c:v>45822</c:v>
                </c:pt>
                <c:pt idx="256">
                  <c:v>45823</c:v>
                </c:pt>
                <c:pt idx="257">
                  <c:v>45824</c:v>
                </c:pt>
                <c:pt idx="258">
                  <c:v>45825</c:v>
                </c:pt>
                <c:pt idx="259">
                  <c:v>45826</c:v>
                </c:pt>
                <c:pt idx="260">
                  <c:v>45827</c:v>
                </c:pt>
                <c:pt idx="261">
                  <c:v>45828</c:v>
                </c:pt>
                <c:pt idx="262">
                  <c:v>45829</c:v>
                </c:pt>
                <c:pt idx="263">
                  <c:v>45830</c:v>
                </c:pt>
                <c:pt idx="264">
                  <c:v>45831</c:v>
                </c:pt>
                <c:pt idx="265">
                  <c:v>45832</c:v>
                </c:pt>
                <c:pt idx="266">
                  <c:v>45833</c:v>
                </c:pt>
                <c:pt idx="267">
                  <c:v>45834</c:v>
                </c:pt>
                <c:pt idx="268">
                  <c:v>45835</c:v>
                </c:pt>
                <c:pt idx="269">
                  <c:v>45836</c:v>
                </c:pt>
                <c:pt idx="270">
                  <c:v>45837</c:v>
                </c:pt>
                <c:pt idx="271">
                  <c:v>45838</c:v>
                </c:pt>
                <c:pt idx="272">
                  <c:v>45839</c:v>
                </c:pt>
                <c:pt idx="273">
                  <c:v>45840</c:v>
                </c:pt>
                <c:pt idx="274">
                  <c:v>45841</c:v>
                </c:pt>
                <c:pt idx="275">
                  <c:v>45842</c:v>
                </c:pt>
                <c:pt idx="276">
                  <c:v>45843</c:v>
                </c:pt>
                <c:pt idx="277">
                  <c:v>45844</c:v>
                </c:pt>
                <c:pt idx="278">
                  <c:v>45845</c:v>
                </c:pt>
                <c:pt idx="279">
                  <c:v>45846</c:v>
                </c:pt>
                <c:pt idx="280">
                  <c:v>45847</c:v>
                </c:pt>
                <c:pt idx="281">
                  <c:v>45848</c:v>
                </c:pt>
                <c:pt idx="282">
                  <c:v>45849</c:v>
                </c:pt>
                <c:pt idx="283">
                  <c:v>45850</c:v>
                </c:pt>
                <c:pt idx="284">
                  <c:v>45851</c:v>
                </c:pt>
                <c:pt idx="285">
                  <c:v>45852</c:v>
                </c:pt>
                <c:pt idx="286">
                  <c:v>45853</c:v>
                </c:pt>
                <c:pt idx="287">
                  <c:v>45854</c:v>
                </c:pt>
                <c:pt idx="288">
                  <c:v>45855</c:v>
                </c:pt>
                <c:pt idx="289">
                  <c:v>45856</c:v>
                </c:pt>
                <c:pt idx="290">
                  <c:v>45857</c:v>
                </c:pt>
                <c:pt idx="291">
                  <c:v>45858</c:v>
                </c:pt>
                <c:pt idx="292">
                  <c:v>45859</c:v>
                </c:pt>
                <c:pt idx="293">
                  <c:v>45860</c:v>
                </c:pt>
                <c:pt idx="294">
                  <c:v>45861</c:v>
                </c:pt>
                <c:pt idx="295">
                  <c:v>45862</c:v>
                </c:pt>
                <c:pt idx="296">
                  <c:v>45863</c:v>
                </c:pt>
                <c:pt idx="297">
                  <c:v>45864</c:v>
                </c:pt>
                <c:pt idx="298">
                  <c:v>45865</c:v>
                </c:pt>
                <c:pt idx="299">
                  <c:v>45866</c:v>
                </c:pt>
                <c:pt idx="300">
                  <c:v>45867</c:v>
                </c:pt>
                <c:pt idx="301">
                  <c:v>45868</c:v>
                </c:pt>
                <c:pt idx="302">
                  <c:v>45869</c:v>
                </c:pt>
                <c:pt idx="303">
                  <c:v>45870</c:v>
                </c:pt>
                <c:pt idx="304">
                  <c:v>45871</c:v>
                </c:pt>
                <c:pt idx="305">
                  <c:v>45872</c:v>
                </c:pt>
                <c:pt idx="306">
                  <c:v>45873</c:v>
                </c:pt>
                <c:pt idx="307">
                  <c:v>45874</c:v>
                </c:pt>
                <c:pt idx="308">
                  <c:v>45875</c:v>
                </c:pt>
                <c:pt idx="309">
                  <c:v>45876</c:v>
                </c:pt>
                <c:pt idx="310">
                  <c:v>45877</c:v>
                </c:pt>
                <c:pt idx="311">
                  <c:v>45878</c:v>
                </c:pt>
                <c:pt idx="312">
                  <c:v>45879</c:v>
                </c:pt>
                <c:pt idx="313">
                  <c:v>45880</c:v>
                </c:pt>
                <c:pt idx="314">
                  <c:v>45881</c:v>
                </c:pt>
                <c:pt idx="315">
                  <c:v>45882</c:v>
                </c:pt>
                <c:pt idx="316">
                  <c:v>45883</c:v>
                </c:pt>
                <c:pt idx="317">
                  <c:v>45884</c:v>
                </c:pt>
                <c:pt idx="318">
                  <c:v>45885</c:v>
                </c:pt>
                <c:pt idx="319">
                  <c:v>45886</c:v>
                </c:pt>
                <c:pt idx="320">
                  <c:v>45887</c:v>
                </c:pt>
                <c:pt idx="321">
                  <c:v>45888</c:v>
                </c:pt>
                <c:pt idx="322">
                  <c:v>45889</c:v>
                </c:pt>
                <c:pt idx="323">
                  <c:v>45890</c:v>
                </c:pt>
                <c:pt idx="324">
                  <c:v>45891</c:v>
                </c:pt>
                <c:pt idx="325">
                  <c:v>45892</c:v>
                </c:pt>
                <c:pt idx="326">
                  <c:v>45893</c:v>
                </c:pt>
                <c:pt idx="327">
                  <c:v>45894</c:v>
                </c:pt>
                <c:pt idx="328">
                  <c:v>45895</c:v>
                </c:pt>
                <c:pt idx="329">
                  <c:v>45896</c:v>
                </c:pt>
                <c:pt idx="330">
                  <c:v>45897</c:v>
                </c:pt>
                <c:pt idx="331">
                  <c:v>45898</c:v>
                </c:pt>
                <c:pt idx="332">
                  <c:v>45899</c:v>
                </c:pt>
                <c:pt idx="333">
                  <c:v>45900</c:v>
                </c:pt>
                <c:pt idx="334">
                  <c:v>45901</c:v>
                </c:pt>
                <c:pt idx="335">
                  <c:v>45902</c:v>
                </c:pt>
                <c:pt idx="336">
                  <c:v>45903</c:v>
                </c:pt>
                <c:pt idx="337">
                  <c:v>45904</c:v>
                </c:pt>
                <c:pt idx="338">
                  <c:v>45905</c:v>
                </c:pt>
                <c:pt idx="339">
                  <c:v>45906</c:v>
                </c:pt>
                <c:pt idx="340">
                  <c:v>45907</c:v>
                </c:pt>
                <c:pt idx="341">
                  <c:v>45908</c:v>
                </c:pt>
                <c:pt idx="342">
                  <c:v>45909</c:v>
                </c:pt>
                <c:pt idx="343">
                  <c:v>45910</c:v>
                </c:pt>
                <c:pt idx="344">
                  <c:v>45911</c:v>
                </c:pt>
                <c:pt idx="345">
                  <c:v>45912</c:v>
                </c:pt>
                <c:pt idx="346">
                  <c:v>45913</c:v>
                </c:pt>
                <c:pt idx="347">
                  <c:v>45914</c:v>
                </c:pt>
                <c:pt idx="348">
                  <c:v>45915</c:v>
                </c:pt>
                <c:pt idx="349">
                  <c:v>45916</c:v>
                </c:pt>
                <c:pt idx="350">
                  <c:v>45917</c:v>
                </c:pt>
                <c:pt idx="351">
                  <c:v>45918</c:v>
                </c:pt>
                <c:pt idx="352">
                  <c:v>45919</c:v>
                </c:pt>
                <c:pt idx="353">
                  <c:v>45920</c:v>
                </c:pt>
                <c:pt idx="354">
                  <c:v>45921</c:v>
                </c:pt>
                <c:pt idx="355">
                  <c:v>45922</c:v>
                </c:pt>
                <c:pt idx="356">
                  <c:v>45923</c:v>
                </c:pt>
                <c:pt idx="357">
                  <c:v>45924</c:v>
                </c:pt>
                <c:pt idx="358">
                  <c:v>45925</c:v>
                </c:pt>
                <c:pt idx="359">
                  <c:v>45926</c:v>
                </c:pt>
                <c:pt idx="360">
                  <c:v>45927</c:v>
                </c:pt>
                <c:pt idx="361">
                  <c:v>45928</c:v>
                </c:pt>
                <c:pt idx="362">
                  <c:v>45929</c:v>
                </c:pt>
                <c:pt idx="363">
                  <c:v>45930</c:v>
                </c:pt>
                <c:pt idx="364">
                  <c:v>45931</c:v>
                </c:pt>
                <c:pt idx="365">
                  <c:v>45932</c:v>
                </c:pt>
              </c:numCache>
            </c:numRef>
          </c:cat>
          <c:val>
            <c:numRef>
              <c:f>BTC!$B$2:$B$367</c:f>
              <c:numCache>
                <c:formatCode>_("$"* #,##0.00_);_("$"* \(#,##0.00\);_("$"* "-"??_);_(@_)</c:formatCode>
                <c:ptCount val="366"/>
                <c:pt idx="0">
                  <c:v>60645.7</c:v>
                </c:pt>
                <c:pt idx="1">
                  <c:v>60751.199999999997</c:v>
                </c:pt>
                <c:pt idx="2">
                  <c:v>62081</c:v>
                </c:pt>
                <c:pt idx="3">
                  <c:v>62061.4</c:v>
                </c:pt>
                <c:pt idx="4">
                  <c:v>62819.4</c:v>
                </c:pt>
                <c:pt idx="5">
                  <c:v>62245.599999999999</c:v>
                </c:pt>
                <c:pt idx="6">
                  <c:v>62157</c:v>
                </c:pt>
                <c:pt idx="7">
                  <c:v>60628.800000000003</c:v>
                </c:pt>
                <c:pt idx="8">
                  <c:v>60316.2</c:v>
                </c:pt>
                <c:pt idx="9">
                  <c:v>62499.4</c:v>
                </c:pt>
                <c:pt idx="10">
                  <c:v>63205.1</c:v>
                </c:pt>
                <c:pt idx="11">
                  <c:v>62870.9</c:v>
                </c:pt>
                <c:pt idx="12">
                  <c:v>66081.7</c:v>
                </c:pt>
                <c:pt idx="13">
                  <c:v>67077.5</c:v>
                </c:pt>
                <c:pt idx="14">
                  <c:v>67617.899999999994</c:v>
                </c:pt>
                <c:pt idx="15">
                  <c:v>67418.399999999994</c:v>
                </c:pt>
                <c:pt idx="16">
                  <c:v>68423.100000000006</c:v>
                </c:pt>
                <c:pt idx="17">
                  <c:v>68372</c:v>
                </c:pt>
                <c:pt idx="18">
                  <c:v>69030.5</c:v>
                </c:pt>
                <c:pt idx="19">
                  <c:v>67371.3</c:v>
                </c:pt>
                <c:pt idx="20">
                  <c:v>67427.3</c:v>
                </c:pt>
                <c:pt idx="21">
                  <c:v>66663.7</c:v>
                </c:pt>
                <c:pt idx="22">
                  <c:v>68191.5</c:v>
                </c:pt>
                <c:pt idx="23">
                  <c:v>66696.800000000003</c:v>
                </c:pt>
                <c:pt idx="24">
                  <c:v>67086.8</c:v>
                </c:pt>
                <c:pt idx="25">
                  <c:v>68004.600000000006</c:v>
                </c:pt>
                <c:pt idx="26">
                  <c:v>69954.100000000006</c:v>
                </c:pt>
                <c:pt idx="27">
                  <c:v>72730.399999999994</c:v>
                </c:pt>
                <c:pt idx="28">
                  <c:v>72347.8</c:v>
                </c:pt>
                <c:pt idx="29">
                  <c:v>70281.8</c:v>
                </c:pt>
                <c:pt idx="30">
                  <c:v>69507.199999999997</c:v>
                </c:pt>
                <c:pt idx="31">
                  <c:v>69325.8</c:v>
                </c:pt>
                <c:pt idx="32">
                  <c:v>68769.600000000006</c:v>
                </c:pt>
                <c:pt idx="33">
                  <c:v>67848.800000000003</c:v>
                </c:pt>
                <c:pt idx="34">
                  <c:v>69373.7</c:v>
                </c:pt>
                <c:pt idx="35">
                  <c:v>75586.3</c:v>
                </c:pt>
                <c:pt idx="36">
                  <c:v>75868.600000000006</c:v>
                </c:pt>
                <c:pt idx="37">
                  <c:v>76517.3</c:v>
                </c:pt>
                <c:pt idx="38">
                  <c:v>76700.3</c:v>
                </c:pt>
                <c:pt idx="39">
                  <c:v>80388.5</c:v>
                </c:pt>
                <c:pt idx="40">
                  <c:v>88664.1</c:v>
                </c:pt>
                <c:pt idx="41">
                  <c:v>87941.3</c:v>
                </c:pt>
                <c:pt idx="42">
                  <c:v>90422.2</c:v>
                </c:pt>
                <c:pt idx="43">
                  <c:v>87294</c:v>
                </c:pt>
                <c:pt idx="44">
                  <c:v>91046.5</c:v>
                </c:pt>
                <c:pt idx="45">
                  <c:v>90539.1</c:v>
                </c:pt>
                <c:pt idx="46">
                  <c:v>89833.7</c:v>
                </c:pt>
                <c:pt idx="47">
                  <c:v>90478.7</c:v>
                </c:pt>
                <c:pt idx="48">
                  <c:v>92239.2</c:v>
                </c:pt>
                <c:pt idx="49">
                  <c:v>94303.9</c:v>
                </c:pt>
                <c:pt idx="50">
                  <c:v>98374.5</c:v>
                </c:pt>
                <c:pt idx="51">
                  <c:v>98929.7</c:v>
                </c:pt>
                <c:pt idx="52">
                  <c:v>97699</c:v>
                </c:pt>
                <c:pt idx="53">
                  <c:v>97935.2</c:v>
                </c:pt>
                <c:pt idx="54">
                  <c:v>93064.4</c:v>
                </c:pt>
                <c:pt idx="55">
                  <c:v>91977.600000000006</c:v>
                </c:pt>
                <c:pt idx="56">
                  <c:v>95886.6</c:v>
                </c:pt>
                <c:pt idx="57">
                  <c:v>95645.5</c:v>
                </c:pt>
                <c:pt idx="58">
                  <c:v>97438</c:v>
                </c:pt>
                <c:pt idx="59">
                  <c:v>96405.7</c:v>
                </c:pt>
                <c:pt idx="60">
                  <c:v>97201.4</c:v>
                </c:pt>
                <c:pt idx="61">
                  <c:v>95846.6</c:v>
                </c:pt>
                <c:pt idx="62">
                  <c:v>95898.7</c:v>
                </c:pt>
                <c:pt idx="63">
                  <c:v>98635.8</c:v>
                </c:pt>
                <c:pt idx="64">
                  <c:v>96970.8</c:v>
                </c:pt>
                <c:pt idx="65">
                  <c:v>99760.7</c:v>
                </c:pt>
                <c:pt idx="66">
                  <c:v>99837</c:v>
                </c:pt>
                <c:pt idx="67">
                  <c:v>101115.8</c:v>
                </c:pt>
                <c:pt idx="68">
                  <c:v>97359.4</c:v>
                </c:pt>
                <c:pt idx="69">
                  <c:v>96600.3</c:v>
                </c:pt>
                <c:pt idx="70">
                  <c:v>101126.2</c:v>
                </c:pt>
                <c:pt idx="71">
                  <c:v>100009.9</c:v>
                </c:pt>
                <c:pt idx="72">
                  <c:v>101426.2</c:v>
                </c:pt>
                <c:pt idx="73">
                  <c:v>101417.7</c:v>
                </c:pt>
                <c:pt idx="74">
                  <c:v>104443</c:v>
                </c:pt>
                <c:pt idx="75">
                  <c:v>106057.60000000001</c:v>
                </c:pt>
                <c:pt idx="76">
                  <c:v>106138.9</c:v>
                </c:pt>
                <c:pt idx="77">
                  <c:v>100197.8</c:v>
                </c:pt>
                <c:pt idx="78">
                  <c:v>97466.1</c:v>
                </c:pt>
                <c:pt idx="79">
                  <c:v>97795.7</c:v>
                </c:pt>
                <c:pt idx="80">
                  <c:v>97253.3</c:v>
                </c:pt>
                <c:pt idx="81">
                  <c:v>95183.8</c:v>
                </c:pt>
                <c:pt idx="82">
                  <c:v>94852.1</c:v>
                </c:pt>
                <c:pt idx="83">
                  <c:v>98668.1</c:v>
                </c:pt>
                <c:pt idx="84">
                  <c:v>99391.3</c:v>
                </c:pt>
                <c:pt idx="85">
                  <c:v>95777.7</c:v>
                </c:pt>
                <c:pt idx="86">
                  <c:v>94275.9</c:v>
                </c:pt>
                <c:pt idx="87">
                  <c:v>95284.5</c:v>
                </c:pt>
                <c:pt idx="88">
                  <c:v>93716.3</c:v>
                </c:pt>
                <c:pt idx="89">
                  <c:v>92779.8</c:v>
                </c:pt>
                <c:pt idx="90">
                  <c:v>93557.2</c:v>
                </c:pt>
                <c:pt idx="91">
                  <c:v>94560.2</c:v>
                </c:pt>
                <c:pt idx="92">
                  <c:v>96960</c:v>
                </c:pt>
                <c:pt idx="93">
                  <c:v>98167.5</c:v>
                </c:pt>
                <c:pt idx="94">
                  <c:v>98219.9</c:v>
                </c:pt>
                <c:pt idx="95">
                  <c:v>98347.7</c:v>
                </c:pt>
                <c:pt idx="96">
                  <c:v>102248.7</c:v>
                </c:pt>
                <c:pt idx="97">
                  <c:v>96929.8</c:v>
                </c:pt>
                <c:pt idx="98">
                  <c:v>95066.6</c:v>
                </c:pt>
                <c:pt idx="99">
                  <c:v>92539.8</c:v>
                </c:pt>
                <c:pt idx="100">
                  <c:v>94724.1</c:v>
                </c:pt>
                <c:pt idx="101">
                  <c:v>94612</c:v>
                </c:pt>
                <c:pt idx="102">
                  <c:v>94541.8</c:v>
                </c:pt>
                <c:pt idx="103">
                  <c:v>94536.1</c:v>
                </c:pt>
                <c:pt idx="104">
                  <c:v>96542.1</c:v>
                </c:pt>
                <c:pt idx="105">
                  <c:v>100499.8</c:v>
                </c:pt>
                <c:pt idx="106">
                  <c:v>100004.5</c:v>
                </c:pt>
                <c:pt idx="107">
                  <c:v>104084.9</c:v>
                </c:pt>
                <c:pt idx="108">
                  <c:v>104536.9</c:v>
                </c:pt>
                <c:pt idx="109">
                  <c:v>101319.5</c:v>
                </c:pt>
                <c:pt idx="110">
                  <c:v>102197.7</c:v>
                </c:pt>
                <c:pt idx="111">
                  <c:v>106157.2</c:v>
                </c:pt>
                <c:pt idx="112">
                  <c:v>103684.8</c:v>
                </c:pt>
                <c:pt idx="113">
                  <c:v>103912.1</c:v>
                </c:pt>
                <c:pt idx="114">
                  <c:v>104862.3</c:v>
                </c:pt>
                <c:pt idx="115">
                  <c:v>104742.9</c:v>
                </c:pt>
                <c:pt idx="116">
                  <c:v>102637.8</c:v>
                </c:pt>
                <c:pt idx="117">
                  <c:v>102091.7</c:v>
                </c:pt>
                <c:pt idx="118">
                  <c:v>101349.3</c:v>
                </c:pt>
                <c:pt idx="119">
                  <c:v>103722</c:v>
                </c:pt>
                <c:pt idx="120">
                  <c:v>104726.9</c:v>
                </c:pt>
                <c:pt idx="121">
                  <c:v>102424.2</c:v>
                </c:pt>
                <c:pt idx="122">
                  <c:v>100648</c:v>
                </c:pt>
                <c:pt idx="123">
                  <c:v>97684.9</c:v>
                </c:pt>
                <c:pt idx="124">
                  <c:v>101337.1</c:v>
                </c:pt>
                <c:pt idx="125">
                  <c:v>97793.4</c:v>
                </c:pt>
                <c:pt idx="126">
                  <c:v>96595.3</c:v>
                </c:pt>
                <c:pt idx="127">
                  <c:v>96568.8</c:v>
                </c:pt>
                <c:pt idx="128">
                  <c:v>96513.5</c:v>
                </c:pt>
                <c:pt idx="129">
                  <c:v>96447.9</c:v>
                </c:pt>
                <c:pt idx="130">
                  <c:v>96469.2</c:v>
                </c:pt>
                <c:pt idx="131">
                  <c:v>97434.7</c:v>
                </c:pt>
                <c:pt idx="132">
                  <c:v>95771.7</c:v>
                </c:pt>
                <c:pt idx="133">
                  <c:v>97881.3</c:v>
                </c:pt>
                <c:pt idx="134">
                  <c:v>96610.2</c:v>
                </c:pt>
                <c:pt idx="135">
                  <c:v>97504.6</c:v>
                </c:pt>
                <c:pt idx="136">
                  <c:v>97573.4</c:v>
                </c:pt>
                <c:pt idx="137">
                  <c:v>96132.1</c:v>
                </c:pt>
                <c:pt idx="138">
                  <c:v>95781.3</c:v>
                </c:pt>
                <c:pt idx="139">
                  <c:v>95638</c:v>
                </c:pt>
                <c:pt idx="140">
                  <c:v>96644.800000000003</c:v>
                </c:pt>
                <c:pt idx="141">
                  <c:v>98310.3</c:v>
                </c:pt>
                <c:pt idx="142">
                  <c:v>96155.6</c:v>
                </c:pt>
                <c:pt idx="143">
                  <c:v>96556.1</c:v>
                </c:pt>
                <c:pt idx="144">
                  <c:v>96258.8</c:v>
                </c:pt>
                <c:pt idx="145">
                  <c:v>91508.5</c:v>
                </c:pt>
                <c:pt idx="146">
                  <c:v>88686</c:v>
                </c:pt>
                <c:pt idx="147">
                  <c:v>84212.7</c:v>
                </c:pt>
                <c:pt idx="148">
                  <c:v>84714.6</c:v>
                </c:pt>
                <c:pt idx="149">
                  <c:v>84381.2</c:v>
                </c:pt>
                <c:pt idx="150">
                  <c:v>86071.6</c:v>
                </c:pt>
                <c:pt idx="151">
                  <c:v>94265.1</c:v>
                </c:pt>
                <c:pt idx="152">
                  <c:v>86209.7</c:v>
                </c:pt>
                <c:pt idx="153">
                  <c:v>87266.3</c:v>
                </c:pt>
                <c:pt idx="154">
                  <c:v>90611.7</c:v>
                </c:pt>
                <c:pt idx="155">
                  <c:v>89930.9</c:v>
                </c:pt>
                <c:pt idx="156">
                  <c:v>86531.199999999997</c:v>
                </c:pt>
                <c:pt idx="157">
                  <c:v>86221.9</c:v>
                </c:pt>
                <c:pt idx="158">
                  <c:v>80691.600000000006</c:v>
                </c:pt>
                <c:pt idx="159">
                  <c:v>78575.899999999994</c:v>
                </c:pt>
                <c:pt idx="160">
                  <c:v>82921.100000000006</c:v>
                </c:pt>
                <c:pt idx="161">
                  <c:v>83664.3</c:v>
                </c:pt>
                <c:pt idx="162">
                  <c:v>81100.2</c:v>
                </c:pt>
                <c:pt idx="163">
                  <c:v>83977.1</c:v>
                </c:pt>
                <c:pt idx="164">
                  <c:v>84341.3</c:v>
                </c:pt>
                <c:pt idx="165">
                  <c:v>82578.399999999994</c:v>
                </c:pt>
                <c:pt idx="166">
                  <c:v>84019.1</c:v>
                </c:pt>
                <c:pt idx="167">
                  <c:v>82719.100000000006</c:v>
                </c:pt>
                <c:pt idx="168">
                  <c:v>86841</c:v>
                </c:pt>
                <c:pt idx="169">
                  <c:v>84208.1</c:v>
                </c:pt>
                <c:pt idx="170">
                  <c:v>84073.3</c:v>
                </c:pt>
                <c:pt idx="171">
                  <c:v>83840.5</c:v>
                </c:pt>
                <c:pt idx="172">
                  <c:v>86077.4</c:v>
                </c:pt>
                <c:pt idx="173">
                  <c:v>87490</c:v>
                </c:pt>
                <c:pt idx="174">
                  <c:v>87404</c:v>
                </c:pt>
                <c:pt idx="175">
                  <c:v>86912</c:v>
                </c:pt>
                <c:pt idx="176">
                  <c:v>87228.2</c:v>
                </c:pt>
                <c:pt idx="177">
                  <c:v>84410.4</c:v>
                </c:pt>
                <c:pt idx="178">
                  <c:v>82645.7</c:v>
                </c:pt>
                <c:pt idx="179">
                  <c:v>82371.600000000006</c:v>
                </c:pt>
                <c:pt idx="180">
                  <c:v>82548.800000000003</c:v>
                </c:pt>
                <c:pt idx="181">
                  <c:v>85164.2</c:v>
                </c:pt>
                <c:pt idx="182">
                  <c:v>82525</c:v>
                </c:pt>
                <c:pt idx="183">
                  <c:v>83159.399999999994</c:v>
                </c:pt>
                <c:pt idx="184">
                  <c:v>83866.7</c:v>
                </c:pt>
                <c:pt idx="185">
                  <c:v>83552.100000000006</c:v>
                </c:pt>
                <c:pt idx="186">
                  <c:v>78391.3</c:v>
                </c:pt>
                <c:pt idx="187">
                  <c:v>79162.5</c:v>
                </c:pt>
                <c:pt idx="188">
                  <c:v>76312.5</c:v>
                </c:pt>
                <c:pt idx="189">
                  <c:v>82607</c:v>
                </c:pt>
                <c:pt idx="190">
                  <c:v>79607.5</c:v>
                </c:pt>
                <c:pt idx="191">
                  <c:v>83413.100000000006</c:v>
                </c:pt>
                <c:pt idx="192">
                  <c:v>85292.7</c:v>
                </c:pt>
                <c:pt idx="193">
                  <c:v>83734.399999999994</c:v>
                </c:pt>
                <c:pt idx="194">
                  <c:v>84586.4</c:v>
                </c:pt>
                <c:pt idx="195">
                  <c:v>83647</c:v>
                </c:pt>
                <c:pt idx="196">
                  <c:v>84032.2</c:v>
                </c:pt>
                <c:pt idx="197">
                  <c:v>84940</c:v>
                </c:pt>
                <c:pt idx="198">
                  <c:v>84474.6</c:v>
                </c:pt>
                <c:pt idx="199">
                  <c:v>85068.1</c:v>
                </c:pt>
                <c:pt idx="200">
                  <c:v>85179</c:v>
                </c:pt>
                <c:pt idx="201">
                  <c:v>87516</c:v>
                </c:pt>
                <c:pt idx="202">
                  <c:v>93441.9</c:v>
                </c:pt>
                <c:pt idx="203">
                  <c:v>93697.7</c:v>
                </c:pt>
                <c:pt idx="204">
                  <c:v>93980.3</c:v>
                </c:pt>
                <c:pt idx="205">
                  <c:v>94676.9</c:v>
                </c:pt>
                <c:pt idx="206">
                  <c:v>94631.4</c:v>
                </c:pt>
                <c:pt idx="207">
                  <c:v>93742.5</c:v>
                </c:pt>
                <c:pt idx="208">
                  <c:v>94995</c:v>
                </c:pt>
                <c:pt idx="209">
                  <c:v>94269.8</c:v>
                </c:pt>
                <c:pt idx="210">
                  <c:v>94184.4</c:v>
                </c:pt>
                <c:pt idx="211">
                  <c:v>96499.3</c:v>
                </c:pt>
                <c:pt idx="212">
                  <c:v>96894.399999999994</c:v>
                </c:pt>
                <c:pt idx="213">
                  <c:v>95885.8</c:v>
                </c:pt>
                <c:pt idx="214">
                  <c:v>94316.9</c:v>
                </c:pt>
                <c:pt idx="215">
                  <c:v>94745.2</c:v>
                </c:pt>
                <c:pt idx="216">
                  <c:v>96825.4</c:v>
                </c:pt>
                <c:pt idx="217">
                  <c:v>97035.1</c:v>
                </c:pt>
                <c:pt idx="218">
                  <c:v>103274.3</c:v>
                </c:pt>
                <c:pt idx="219">
                  <c:v>102975.1</c:v>
                </c:pt>
                <c:pt idx="220">
                  <c:v>104798</c:v>
                </c:pt>
                <c:pt idx="221">
                  <c:v>104119.2</c:v>
                </c:pt>
                <c:pt idx="222">
                  <c:v>102795</c:v>
                </c:pt>
                <c:pt idx="223">
                  <c:v>104119.2</c:v>
                </c:pt>
                <c:pt idx="224">
                  <c:v>103513.9</c:v>
                </c:pt>
                <c:pt idx="225">
                  <c:v>103765.4</c:v>
                </c:pt>
                <c:pt idx="226">
                  <c:v>103480.5</c:v>
                </c:pt>
                <c:pt idx="227">
                  <c:v>103112.6</c:v>
                </c:pt>
                <c:pt idx="228">
                  <c:v>106504.5</c:v>
                </c:pt>
                <c:pt idx="229">
                  <c:v>105585.8</c:v>
                </c:pt>
                <c:pt idx="230">
                  <c:v>106815.8</c:v>
                </c:pt>
                <c:pt idx="231">
                  <c:v>109640.1</c:v>
                </c:pt>
                <c:pt idx="232">
                  <c:v>111702.7</c:v>
                </c:pt>
                <c:pt idx="233">
                  <c:v>107313.4</c:v>
                </c:pt>
                <c:pt idx="234">
                  <c:v>107763</c:v>
                </c:pt>
                <c:pt idx="235">
                  <c:v>109021.1</c:v>
                </c:pt>
                <c:pt idx="236">
                  <c:v>109455.3</c:v>
                </c:pt>
                <c:pt idx="237">
                  <c:v>108944</c:v>
                </c:pt>
                <c:pt idx="238">
                  <c:v>107786.7</c:v>
                </c:pt>
                <c:pt idx="239">
                  <c:v>105600</c:v>
                </c:pt>
                <c:pt idx="240">
                  <c:v>103981.3</c:v>
                </c:pt>
                <c:pt idx="241">
                  <c:v>104598</c:v>
                </c:pt>
                <c:pt idx="242">
                  <c:v>105635.2</c:v>
                </c:pt>
                <c:pt idx="243">
                  <c:v>105845.6</c:v>
                </c:pt>
                <c:pt idx="244">
                  <c:v>105388.3</c:v>
                </c:pt>
                <c:pt idx="245">
                  <c:v>104695.6</c:v>
                </c:pt>
                <c:pt idx="246">
                  <c:v>101521.9</c:v>
                </c:pt>
                <c:pt idx="247">
                  <c:v>104308.3</c:v>
                </c:pt>
                <c:pt idx="248">
                  <c:v>105564.2</c:v>
                </c:pt>
                <c:pt idx="249">
                  <c:v>105739.6</c:v>
                </c:pt>
                <c:pt idx="250">
                  <c:v>110268.3</c:v>
                </c:pt>
                <c:pt idx="251">
                  <c:v>110269.2</c:v>
                </c:pt>
                <c:pt idx="252">
                  <c:v>108661.2</c:v>
                </c:pt>
                <c:pt idx="253">
                  <c:v>105703</c:v>
                </c:pt>
                <c:pt idx="254">
                  <c:v>106080.3</c:v>
                </c:pt>
                <c:pt idx="255">
                  <c:v>105421.5</c:v>
                </c:pt>
                <c:pt idx="256">
                  <c:v>105591.8</c:v>
                </c:pt>
                <c:pt idx="257">
                  <c:v>106740.4</c:v>
                </c:pt>
                <c:pt idx="258">
                  <c:v>104559.8</c:v>
                </c:pt>
                <c:pt idx="259">
                  <c:v>104894.2</c:v>
                </c:pt>
                <c:pt idx="260">
                  <c:v>104669.6</c:v>
                </c:pt>
                <c:pt idx="261">
                  <c:v>103280.5</c:v>
                </c:pt>
                <c:pt idx="262">
                  <c:v>102113.2</c:v>
                </c:pt>
                <c:pt idx="263">
                  <c:v>100990.39999999999</c:v>
                </c:pt>
                <c:pt idx="264">
                  <c:v>105376.9</c:v>
                </c:pt>
                <c:pt idx="265">
                  <c:v>106078.6</c:v>
                </c:pt>
                <c:pt idx="266">
                  <c:v>107349.4</c:v>
                </c:pt>
                <c:pt idx="267">
                  <c:v>106945.9</c:v>
                </c:pt>
                <c:pt idx="268">
                  <c:v>107044.2</c:v>
                </c:pt>
                <c:pt idx="269">
                  <c:v>107304.4</c:v>
                </c:pt>
                <c:pt idx="270">
                  <c:v>108361.1</c:v>
                </c:pt>
                <c:pt idx="271">
                  <c:v>107171.1</c:v>
                </c:pt>
                <c:pt idx="272">
                  <c:v>105694.3</c:v>
                </c:pt>
                <c:pt idx="273">
                  <c:v>108843.7</c:v>
                </c:pt>
                <c:pt idx="274">
                  <c:v>109600.5</c:v>
                </c:pt>
                <c:pt idx="275">
                  <c:v>107989.6</c:v>
                </c:pt>
                <c:pt idx="276">
                  <c:v>108204.7</c:v>
                </c:pt>
                <c:pt idx="277">
                  <c:v>109207</c:v>
                </c:pt>
                <c:pt idx="278">
                  <c:v>108269.6</c:v>
                </c:pt>
                <c:pt idx="279">
                  <c:v>108913.1</c:v>
                </c:pt>
                <c:pt idx="280">
                  <c:v>111246</c:v>
                </c:pt>
                <c:pt idx="281">
                  <c:v>115993.60000000001</c:v>
                </c:pt>
                <c:pt idx="282">
                  <c:v>117535.6</c:v>
                </c:pt>
                <c:pt idx="283">
                  <c:v>117419.5</c:v>
                </c:pt>
                <c:pt idx="284">
                  <c:v>119090.6</c:v>
                </c:pt>
                <c:pt idx="285">
                  <c:v>119849.5</c:v>
                </c:pt>
                <c:pt idx="286">
                  <c:v>117762.3</c:v>
                </c:pt>
                <c:pt idx="287">
                  <c:v>118683.2</c:v>
                </c:pt>
                <c:pt idx="288">
                  <c:v>119194.9</c:v>
                </c:pt>
                <c:pt idx="289">
                  <c:v>117940.3</c:v>
                </c:pt>
                <c:pt idx="290">
                  <c:v>117848.4</c:v>
                </c:pt>
                <c:pt idx="291">
                  <c:v>117297.2</c:v>
                </c:pt>
                <c:pt idx="292">
                  <c:v>117388.1</c:v>
                </c:pt>
                <c:pt idx="293">
                  <c:v>119965.5</c:v>
                </c:pt>
                <c:pt idx="294">
                  <c:v>118763</c:v>
                </c:pt>
                <c:pt idx="295">
                  <c:v>118310.9</c:v>
                </c:pt>
                <c:pt idx="296">
                  <c:v>117631.9</c:v>
                </c:pt>
                <c:pt idx="297">
                  <c:v>117917.6</c:v>
                </c:pt>
                <c:pt idx="298">
                  <c:v>119398.1</c:v>
                </c:pt>
                <c:pt idx="299">
                  <c:v>118053.9</c:v>
                </c:pt>
                <c:pt idx="300">
                  <c:v>117950.1</c:v>
                </c:pt>
                <c:pt idx="301">
                  <c:v>117840.4</c:v>
                </c:pt>
                <c:pt idx="302">
                  <c:v>115765</c:v>
                </c:pt>
                <c:pt idx="303">
                  <c:v>113312.1</c:v>
                </c:pt>
                <c:pt idx="304">
                  <c:v>112547.7</c:v>
                </c:pt>
                <c:pt idx="305">
                  <c:v>114213.1</c:v>
                </c:pt>
                <c:pt idx="306">
                  <c:v>115055.3</c:v>
                </c:pt>
                <c:pt idx="307">
                  <c:v>114139.1</c:v>
                </c:pt>
                <c:pt idx="308">
                  <c:v>115002.1</c:v>
                </c:pt>
                <c:pt idx="309">
                  <c:v>117480.5</c:v>
                </c:pt>
                <c:pt idx="310">
                  <c:v>116676.3</c:v>
                </c:pt>
                <c:pt idx="311">
                  <c:v>116471.6</c:v>
                </c:pt>
                <c:pt idx="312">
                  <c:v>119287</c:v>
                </c:pt>
                <c:pt idx="313">
                  <c:v>118689.60000000001</c:v>
                </c:pt>
                <c:pt idx="314">
                  <c:v>120146.2</c:v>
                </c:pt>
                <c:pt idx="315">
                  <c:v>123323.4</c:v>
                </c:pt>
                <c:pt idx="316">
                  <c:v>118314.2</c:v>
                </c:pt>
                <c:pt idx="317">
                  <c:v>117356.3</c:v>
                </c:pt>
                <c:pt idx="318">
                  <c:v>117413.4</c:v>
                </c:pt>
                <c:pt idx="319">
                  <c:v>117405.4</c:v>
                </c:pt>
                <c:pt idx="320">
                  <c:v>116203.8</c:v>
                </c:pt>
                <c:pt idx="321">
                  <c:v>112880.3</c:v>
                </c:pt>
                <c:pt idx="322">
                  <c:v>114275</c:v>
                </c:pt>
                <c:pt idx="323">
                  <c:v>112481.1</c:v>
                </c:pt>
                <c:pt idx="324">
                  <c:v>116928.9</c:v>
                </c:pt>
                <c:pt idx="325">
                  <c:v>115433.3</c:v>
                </c:pt>
                <c:pt idx="326">
                  <c:v>113483.2</c:v>
                </c:pt>
                <c:pt idx="327">
                  <c:v>110118.39999999999</c:v>
                </c:pt>
                <c:pt idx="328">
                  <c:v>111768.6</c:v>
                </c:pt>
                <c:pt idx="329">
                  <c:v>111255.6</c:v>
                </c:pt>
                <c:pt idx="330">
                  <c:v>112568.9</c:v>
                </c:pt>
                <c:pt idx="331">
                  <c:v>108355.6</c:v>
                </c:pt>
                <c:pt idx="332">
                  <c:v>108818.1</c:v>
                </c:pt>
                <c:pt idx="333">
                  <c:v>108226.8</c:v>
                </c:pt>
                <c:pt idx="334">
                  <c:v>109243.3</c:v>
                </c:pt>
                <c:pt idx="335">
                  <c:v>111218.3</c:v>
                </c:pt>
                <c:pt idx="336">
                  <c:v>111716.5</c:v>
                </c:pt>
                <c:pt idx="337">
                  <c:v>110712.7</c:v>
                </c:pt>
                <c:pt idx="338">
                  <c:v>110652.2</c:v>
                </c:pt>
                <c:pt idx="339">
                  <c:v>110194.4</c:v>
                </c:pt>
                <c:pt idx="340">
                  <c:v>111150.1</c:v>
                </c:pt>
                <c:pt idx="341">
                  <c:v>112068.4</c:v>
                </c:pt>
                <c:pt idx="342">
                  <c:v>111516.5</c:v>
                </c:pt>
                <c:pt idx="343">
                  <c:v>113963.5</c:v>
                </c:pt>
                <c:pt idx="344">
                  <c:v>115490.2</c:v>
                </c:pt>
                <c:pt idx="345">
                  <c:v>116042.8</c:v>
                </c:pt>
                <c:pt idx="346">
                  <c:v>115924.9</c:v>
                </c:pt>
                <c:pt idx="347">
                  <c:v>115314.6</c:v>
                </c:pt>
                <c:pt idx="348">
                  <c:v>115362.1</c:v>
                </c:pt>
                <c:pt idx="349">
                  <c:v>116795.9</c:v>
                </c:pt>
                <c:pt idx="350">
                  <c:v>116425.9</c:v>
                </c:pt>
                <c:pt idx="351">
                  <c:v>117086</c:v>
                </c:pt>
                <c:pt idx="352">
                  <c:v>115649</c:v>
                </c:pt>
                <c:pt idx="353">
                  <c:v>115699.2</c:v>
                </c:pt>
                <c:pt idx="354">
                  <c:v>115243</c:v>
                </c:pt>
                <c:pt idx="355">
                  <c:v>112673</c:v>
                </c:pt>
                <c:pt idx="356">
                  <c:v>112002.6</c:v>
                </c:pt>
                <c:pt idx="357">
                  <c:v>113307.1</c:v>
                </c:pt>
                <c:pt idx="358">
                  <c:v>109016.3</c:v>
                </c:pt>
                <c:pt idx="359">
                  <c:v>109662.2</c:v>
                </c:pt>
                <c:pt idx="360">
                  <c:v>109652.8</c:v>
                </c:pt>
                <c:pt idx="361">
                  <c:v>112174.6</c:v>
                </c:pt>
                <c:pt idx="362">
                  <c:v>114357.5</c:v>
                </c:pt>
                <c:pt idx="363">
                  <c:v>114048.5</c:v>
                </c:pt>
                <c:pt idx="364">
                  <c:v>118576.2</c:v>
                </c:pt>
                <c:pt idx="365">
                  <c:v>120665.9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F-4A8E-9D89-06A9315A1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310975"/>
        <c:axId val="1094311455"/>
      </c:lineChart>
      <c:dateAx>
        <c:axId val="10943109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11455"/>
        <c:crosses val="autoZero"/>
        <c:auto val="1"/>
        <c:lblOffset val="100"/>
        <c:baseTimeUnit val="days"/>
      </c:dateAx>
      <c:valAx>
        <c:axId val="109431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10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1.xlsx]BTC!PivotTable12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BTC!$W$42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BTC!$V$43:$V$64</c:f>
              <c:multiLvlStrCache>
                <c:ptCount val="14"/>
                <c:lvl>
                  <c:pt idx="1">
                    <c:v>Oct</c:v>
                  </c:pt>
                  <c:pt idx="2">
                    <c:v>Nov</c:v>
                  </c:pt>
                  <c:pt idx="3">
                    <c:v>Dec</c:v>
                  </c:pt>
                  <c:pt idx="4">
                    <c:v>Jan</c:v>
                  </c:pt>
                  <c:pt idx="5">
                    <c:v>Feb</c:v>
                  </c:pt>
                  <c:pt idx="6">
                    <c:v>Mar</c:v>
                  </c:pt>
                  <c:pt idx="7">
                    <c:v>Apr</c:v>
                  </c:pt>
                  <c:pt idx="8">
                    <c:v>May</c:v>
                  </c:pt>
                  <c:pt idx="9">
                    <c:v>Jun</c:v>
                  </c:pt>
                  <c:pt idx="10">
                    <c:v>Jul</c:v>
                  </c:pt>
                  <c:pt idx="11">
                    <c:v>Aug</c:v>
                  </c:pt>
                  <c:pt idx="12">
                    <c:v>Sep</c:v>
                  </c:pt>
                  <c:pt idx="13">
                    <c:v>Oct</c:v>
                  </c:pt>
                </c:lvl>
                <c:lvl>
                  <c:pt idx="1">
                    <c:v>Qtr4</c:v>
                  </c:pt>
                  <c:pt idx="4">
                    <c:v>Qtr1</c:v>
                  </c:pt>
                  <c:pt idx="7">
                    <c:v>Qtr2</c:v>
                  </c:pt>
                  <c:pt idx="10">
                    <c:v>Qtr3</c:v>
                  </c:pt>
                  <c:pt idx="13">
                    <c:v>Qtr4</c:v>
                  </c:pt>
                </c:lvl>
                <c:lvl>
                  <c:pt idx="0">
                    <c:v>&lt;10/2/2024</c:v>
                  </c:pt>
                  <c:pt idx="1">
                    <c:v>2024</c:v>
                  </c:pt>
                  <c:pt idx="4">
                    <c:v>2025</c:v>
                  </c:pt>
                </c:lvl>
              </c:multiLvlStrCache>
            </c:multiLvlStrRef>
          </c:cat>
          <c:val>
            <c:numRef>
              <c:f>BTC!$W$43:$W$64</c:f>
              <c:numCache>
                <c:formatCode>General</c:formatCode>
                <c:ptCount val="14"/>
                <c:pt idx="1">
                  <c:v>72730.399999999994</c:v>
                </c:pt>
                <c:pt idx="2">
                  <c:v>98929.7</c:v>
                </c:pt>
                <c:pt idx="3">
                  <c:v>106138.9</c:v>
                </c:pt>
                <c:pt idx="4">
                  <c:v>106157.2</c:v>
                </c:pt>
                <c:pt idx="5">
                  <c:v>101337.1</c:v>
                </c:pt>
                <c:pt idx="6">
                  <c:v>94265.1</c:v>
                </c:pt>
                <c:pt idx="7">
                  <c:v>94995</c:v>
                </c:pt>
                <c:pt idx="8">
                  <c:v>111702.7</c:v>
                </c:pt>
                <c:pt idx="9">
                  <c:v>110269.2</c:v>
                </c:pt>
                <c:pt idx="10">
                  <c:v>119965.5</c:v>
                </c:pt>
                <c:pt idx="11">
                  <c:v>123323.4</c:v>
                </c:pt>
                <c:pt idx="12">
                  <c:v>117086</c:v>
                </c:pt>
                <c:pt idx="13">
                  <c:v>120665.9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FB-4C92-9DFB-0812769A29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8599472"/>
        <c:axId val="488593712"/>
      </c:barChart>
      <c:catAx>
        <c:axId val="488599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593712"/>
        <c:crosses val="autoZero"/>
        <c:auto val="1"/>
        <c:lblAlgn val="ctr"/>
        <c:lblOffset val="100"/>
        <c:noMultiLvlLbl val="0"/>
      </c:catAx>
      <c:valAx>
        <c:axId val="48859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599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'BTC forecast'!$B$1</c:f>
              <c:strCache>
                <c:ptCount val="1"/>
                <c:pt idx="0">
                  <c:v> Price 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val>
            <c:numRef>
              <c:f>'BTC forecast'!$B$2:$B$459</c:f>
              <c:numCache>
                <c:formatCode>_("$"* #,##0.00_);_("$"* \(#,##0.00\);_("$"* "-"??_);_(@_)</c:formatCode>
                <c:ptCount val="458"/>
                <c:pt idx="0">
                  <c:v>60645.7</c:v>
                </c:pt>
                <c:pt idx="1">
                  <c:v>60751.199999999997</c:v>
                </c:pt>
                <c:pt idx="2">
                  <c:v>62081</c:v>
                </c:pt>
                <c:pt idx="3">
                  <c:v>62061.4</c:v>
                </c:pt>
                <c:pt idx="4">
                  <c:v>62819.4</c:v>
                </c:pt>
                <c:pt idx="5">
                  <c:v>62245.599999999999</c:v>
                </c:pt>
                <c:pt idx="6">
                  <c:v>62157</c:v>
                </c:pt>
                <c:pt idx="7">
                  <c:v>60628.800000000003</c:v>
                </c:pt>
                <c:pt idx="8">
                  <c:v>60316.2</c:v>
                </c:pt>
                <c:pt idx="9">
                  <c:v>62499.4</c:v>
                </c:pt>
                <c:pt idx="10">
                  <c:v>63205.1</c:v>
                </c:pt>
                <c:pt idx="11">
                  <c:v>62870.9</c:v>
                </c:pt>
                <c:pt idx="12">
                  <c:v>66081.7</c:v>
                </c:pt>
                <c:pt idx="13">
                  <c:v>67077.5</c:v>
                </c:pt>
                <c:pt idx="14">
                  <c:v>67617.899999999994</c:v>
                </c:pt>
                <c:pt idx="15">
                  <c:v>67418.399999999994</c:v>
                </c:pt>
                <c:pt idx="16">
                  <c:v>68423.100000000006</c:v>
                </c:pt>
                <c:pt idx="17">
                  <c:v>68372</c:v>
                </c:pt>
                <c:pt idx="18">
                  <c:v>69030.5</c:v>
                </c:pt>
                <c:pt idx="19">
                  <c:v>67371.3</c:v>
                </c:pt>
                <c:pt idx="20">
                  <c:v>67427.3</c:v>
                </c:pt>
                <c:pt idx="21">
                  <c:v>66663.7</c:v>
                </c:pt>
                <c:pt idx="22">
                  <c:v>68191.5</c:v>
                </c:pt>
                <c:pt idx="23">
                  <c:v>66696.800000000003</c:v>
                </c:pt>
                <c:pt idx="24">
                  <c:v>67086.8</c:v>
                </c:pt>
                <c:pt idx="25">
                  <c:v>68004.600000000006</c:v>
                </c:pt>
                <c:pt idx="26">
                  <c:v>69954.100000000006</c:v>
                </c:pt>
                <c:pt idx="27">
                  <c:v>72730.399999999994</c:v>
                </c:pt>
                <c:pt idx="28">
                  <c:v>72347.8</c:v>
                </c:pt>
                <c:pt idx="29">
                  <c:v>70281.8</c:v>
                </c:pt>
                <c:pt idx="30">
                  <c:v>69507.199999999997</c:v>
                </c:pt>
                <c:pt idx="31">
                  <c:v>69325.8</c:v>
                </c:pt>
                <c:pt idx="32">
                  <c:v>68769.600000000006</c:v>
                </c:pt>
                <c:pt idx="33">
                  <c:v>67848.800000000003</c:v>
                </c:pt>
                <c:pt idx="34">
                  <c:v>69373.7</c:v>
                </c:pt>
                <c:pt idx="35">
                  <c:v>75586.3</c:v>
                </c:pt>
                <c:pt idx="36">
                  <c:v>75868.600000000006</c:v>
                </c:pt>
                <c:pt idx="37">
                  <c:v>76517.3</c:v>
                </c:pt>
                <c:pt idx="38">
                  <c:v>76700.3</c:v>
                </c:pt>
                <c:pt idx="39">
                  <c:v>80388.5</c:v>
                </c:pt>
                <c:pt idx="40">
                  <c:v>88664.1</c:v>
                </c:pt>
                <c:pt idx="41">
                  <c:v>87941.3</c:v>
                </c:pt>
                <c:pt idx="42">
                  <c:v>90422.2</c:v>
                </c:pt>
                <c:pt idx="43">
                  <c:v>87294</c:v>
                </c:pt>
                <c:pt idx="44">
                  <c:v>91046.5</c:v>
                </c:pt>
                <c:pt idx="45">
                  <c:v>90539.1</c:v>
                </c:pt>
                <c:pt idx="46">
                  <c:v>89833.7</c:v>
                </c:pt>
                <c:pt idx="47">
                  <c:v>90478.7</c:v>
                </c:pt>
                <c:pt idx="48">
                  <c:v>92239.2</c:v>
                </c:pt>
                <c:pt idx="49">
                  <c:v>94303.9</c:v>
                </c:pt>
                <c:pt idx="50">
                  <c:v>98374.5</c:v>
                </c:pt>
                <c:pt idx="51">
                  <c:v>98929.7</c:v>
                </c:pt>
                <c:pt idx="52">
                  <c:v>97699</c:v>
                </c:pt>
                <c:pt idx="53">
                  <c:v>97935.2</c:v>
                </c:pt>
                <c:pt idx="54">
                  <c:v>93064.4</c:v>
                </c:pt>
                <c:pt idx="55">
                  <c:v>91977.600000000006</c:v>
                </c:pt>
                <c:pt idx="56">
                  <c:v>95886.6</c:v>
                </c:pt>
                <c:pt idx="57">
                  <c:v>95645.5</c:v>
                </c:pt>
                <c:pt idx="58">
                  <c:v>97438</c:v>
                </c:pt>
                <c:pt idx="59">
                  <c:v>96405.7</c:v>
                </c:pt>
                <c:pt idx="60">
                  <c:v>97201.4</c:v>
                </c:pt>
                <c:pt idx="61">
                  <c:v>95846.6</c:v>
                </c:pt>
                <c:pt idx="62">
                  <c:v>95898.7</c:v>
                </c:pt>
                <c:pt idx="63">
                  <c:v>98635.8</c:v>
                </c:pt>
                <c:pt idx="64">
                  <c:v>96970.8</c:v>
                </c:pt>
                <c:pt idx="65">
                  <c:v>99760.7</c:v>
                </c:pt>
                <c:pt idx="66">
                  <c:v>99837</c:v>
                </c:pt>
                <c:pt idx="67">
                  <c:v>101115.8</c:v>
                </c:pt>
                <c:pt idx="68">
                  <c:v>97359.4</c:v>
                </c:pt>
                <c:pt idx="69">
                  <c:v>96600.3</c:v>
                </c:pt>
                <c:pt idx="70">
                  <c:v>101126.2</c:v>
                </c:pt>
                <c:pt idx="71">
                  <c:v>100009.9</c:v>
                </c:pt>
                <c:pt idx="72">
                  <c:v>101426.2</c:v>
                </c:pt>
                <c:pt idx="73">
                  <c:v>101417.7</c:v>
                </c:pt>
                <c:pt idx="74">
                  <c:v>104443</c:v>
                </c:pt>
                <c:pt idx="75">
                  <c:v>106057.60000000001</c:v>
                </c:pt>
                <c:pt idx="76">
                  <c:v>106138.9</c:v>
                </c:pt>
                <c:pt idx="77">
                  <c:v>100197.8</c:v>
                </c:pt>
                <c:pt idx="78">
                  <c:v>97466.1</c:v>
                </c:pt>
                <c:pt idx="79">
                  <c:v>97795.7</c:v>
                </c:pt>
                <c:pt idx="80">
                  <c:v>97253.3</c:v>
                </c:pt>
                <c:pt idx="81">
                  <c:v>95183.8</c:v>
                </c:pt>
                <c:pt idx="82">
                  <c:v>94852.1</c:v>
                </c:pt>
                <c:pt idx="83">
                  <c:v>98668.1</c:v>
                </c:pt>
                <c:pt idx="84">
                  <c:v>99391.3</c:v>
                </c:pt>
                <c:pt idx="85">
                  <c:v>95777.7</c:v>
                </c:pt>
                <c:pt idx="86">
                  <c:v>94275.9</c:v>
                </c:pt>
                <c:pt idx="87">
                  <c:v>95284.5</c:v>
                </c:pt>
                <c:pt idx="88">
                  <c:v>93716.3</c:v>
                </c:pt>
                <c:pt idx="89">
                  <c:v>92779.8</c:v>
                </c:pt>
                <c:pt idx="90">
                  <c:v>93557.2</c:v>
                </c:pt>
                <c:pt idx="91">
                  <c:v>94560.2</c:v>
                </c:pt>
                <c:pt idx="92">
                  <c:v>96960</c:v>
                </c:pt>
                <c:pt idx="93">
                  <c:v>98167.5</c:v>
                </c:pt>
                <c:pt idx="94">
                  <c:v>98219.9</c:v>
                </c:pt>
                <c:pt idx="95">
                  <c:v>98347.7</c:v>
                </c:pt>
                <c:pt idx="96">
                  <c:v>102248.7</c:v>
                </c:pt>
                <c:pt idx="97">
                  <c:v>96929.8</c:v>
                </c:pt>
                <c:pt idx="98">
                  <c:v>95066.6</c:v>
                </c:pt>
                <c:pt idx="99">
                  <c:v>92539.8</c:v>
                </c:pt>
                <c:pt idx="100">
                  <c:v>94724.1</c:v>
                </c:pt>
                <c:pt idx="101">
                  <c:v>94612</c:v>
                </c:pt>
                <c:pt idx="102">
                  <c:v>94541.8</c:v>
                </c:pt>
                <c:pt idx="103">
                  <c:v>94536.1</c:v>
                </c:pt>
                <c:pt idx="104">
                  <c:v>96542.1</c:v>
                </c:pt>
                <c:pt idx="105">
                  <c:v>100499.8</c:v>
                </c:pt>
                <c:pt idx="106">
                  <c:v>100004.5</c:v>
                </c:pt>
                <c:pt idx="107">
                  <c:v>104084.9</c:v>
                </c:pt>
                <c:pt idx="108">
                  <c:v>104536.9</c:v>
                </c:pt>
                <c:pt idx="109">
                  <c:v>101319.5</c:v>
                </c:pt>
                <c:pt idx="110">
                  <c:v>102197.7</c:v>
                </c:pt>
                <c:pt idx="111">
                  <c:v>106157.2</c:v>
                </c:pt>
                <c:pt idx="112">
                  <c:v>103684.8</c:v>
                </c:pt>
                <c:pt idx="113">
                  <c:v>103912.1</c:v>
                </c:pt>
                <c:pt idx="114">
                  <c:v>104862.3</c:v>
                </c:pt>
                <c:pt idx="115">
                  <c:v>104742.9</c:v>
                </c:pt>
                <c:pt idx="116">
                  <c:v>102637.8</c:v>
                </c:pt>
                <c:pt idx="117">
                  <c:v>102091.7</c:v>
                </c:pt>
                <c:pt idx="118">
                  <c:v>101349.3</c:v>
                </c:pt>
                <c:pt idx="119">
                  <c:v>103722</c:v>
                </c:pt>
                <c:pt idx="120">
                  <c:v>104726.9</c:v>
                </c:pt>
                <c:pt idx="121">
                  <c:v>102424.2</c:v>
                </c:pt>
                <c:pt idx="122">
                  <c:v>100648</c:v>
                </c:pt>
                <c:pt idx="123">
                  <c:v>97684.9</c:v>
                </c:pt>
                <c:pt idx="124">
                  <c:v>101337.1</c:v>
                </c:pt>
                <c:pt idx="125">
                  <c:v>97793.4</c:v>
                </c:pt>
                <c:pt idx="126">
                  <c:v>96595.3</c:v>
                </c:pt>
                <c:pt idx="127">
                  <c:v>96568.8</c:v>
                </c:pt>
                <c:pt idx="128">
                  <c:v>96513.5</c:v>
                </c:pt>
                <c:pt idx="129">
                  <c:v>96447.9</c:v>
                </c:pt>
                <c:pt idx="130">
                  <c:v>96469.2</c:v>
                </c:pt>
                <c:pt idx="131">
                  <c:v>97434.7</c:v>
                </c:pt>
                <c:pt idx="132">
                  <c:v>95771.7</c:v>
                </c:pt>
                <c:pt idx="133">
                  <c:v>97881.3</c:v>
                </c:pt>
                <c:pt idx="134">
                  <c:v>96610.2</c:v>
                </c:pt>
                <c:pt idx="135">
                  <c:v>97504.6</c:v>
                </c:pt>
                <c:pt idx="136">
                  <c:v>97573.4</c:v>
                </c:pt>
                <c:pt idx="137">
                  <c:v>96132.1</c:v>
                </c:pt>
                <c:pt idx="138">
                  <c:v>95781.3</c:v>
                </c:pt>
                <c:pt idx="139">
                  <c:v>95638</c:v>
                </c:pt>
                <c:pt idx="140">
                  <c:v>96644.800000000003</c:v>
                </c:pt>
                <c:pt idx="141">
                  <c:v>98310.3</c:v>
                </c:pt>
                <c:pt idx="142">
                  <c:v>96155.6</c:v>
                </c:pt>
                <c:pt idx="143">
                  <c:v>96556.1</c:v>
                </c:pt>
                <c:pt idx="144">
                  <c:v>96258.8</c:v>
                </c:pt>
                <c:pt idx="145">
                  <c:v>91508.5</c:v>
                </c:pt>
                <c:pt idx="146">
                  <c:v>88686</c:v>
                </c:pt>
                <c:pt idx="147">
                  <c:v>84212.7</c:v>
                </c:pt>
                <c:pt idx="148">
                  <c:v>84714.6</c:v>
                </c:pt>
                <c:pt idx="149">
                  <c:v>84381.2</c:v>
                </c:pt>
                <c:pt idx="150">
                  <c:v>86071.6</c:v>
                </c:pt>
                <c:pt idx="151">
                  <c:v>94265.1</c:v>
                </c:pt>
                <c:pt idx="152">
                  <c:v>86209.7</c:v>
                </c:pt>
                <c:pt idx="153">
                  <c:v>87266.3</c:v>
                </c:pt>
                <c:pt idx="154">
                  <c:v>90611.7</c:v>
                </c:pt>
                <c:pt idx="155">
                  <c:v>89930.9</c:v>
                </c:pt>
                <c:pt idx="156">
                  <c:v>86531.199999999997</c:v>
                </c:pt>
                <c:pt idx="157">
                  <c:v>86221.9</c:v>
                </c:pt>
                <c:pt idx="158">
                  <c:v>80691.600000000006</c:v>
                </c:pt>
                <c:pt idx="159">
                  <c:v>78575.899999999994</c:v>
                </c:pt>
                <c:pt idx="160">
                  <c:v>82921.100000000006</c:v>
                </c:pt>
                <c:pt idx="161">
                  <c:v>83664.3</c:v>
                </c:pt>
                <c:pt idx="162">
                  <c:v>81100.2</c:v>
                </c:pt>
                <c:pt idx="163">
                  <c:v>83977.1</c:v>
                </c:pt>
                <c:pt idx="164">
                  <c:v>84341.3</c:v>
                </c:pt>
                <c:pt idx="165">
                  <c:v>82578.399999999994</c:v>
                </c:pt>
                <c:pt idx="166">
                  <c:v>84019.1</c:v>
                </c:pt>
                <c:pt idx="167">
                  <c:v>82719.100000000006</c:v>
                </c:pt>
                <c:pt idx="168">
                  <c:v>86841</c:v>
                </c:pt>
                <c:pt idx="169">
                  <c:v>84208.1</c:v>
                </c:pt>
                <c:pt idx="170">
                  <c:v>84073.3</c:v>
                </c:pt>
                <c:pt idx="171">
                  <c:v>83840.5</c:v>
                </c:pt>
                <c:pt idx="172">
                  <c:v>86077.4</c:v>
                </c:pt>
                <c:pt idx="173">
                  <c:v>87490</c:v>
                </c:pt>
                <c:pt idx="174">
                  <c:v>87404</c:v>
                </c:pt>
                <c:pt idx="175">
                  <c:v>86912</c:v>
                </c:pt>
                <c:pt idx="176">
                  <c:v>87228.2</c:v>
                </c:pt>
                <c:pt idx="177">
                  <c:v>84410.4</c:v>
                </c:pt>
                <c:pt idx="178">
                  <c:v>82645.7</c:v>
                </c:pt>
                <c:pt idx="179">
                  <c:v>82371.600000000006</c:v>
                </c:pt>
                <c:pt idx="180">
                  <c:v>82548.800000000003</c:v>
                </c:pt>
                <c:pt idx="181">
                  <c:v>85164.2</c:v>
                </c:pt>
                <c:pt idx="182">
                  <c:v>82525</c:v>
                </c:pt>
                <c:pt idx="183">
                  <c:v>83159.399999999994</c:v>
                </c:pt>
                <c:pt idx="184">
                  <c:v>83866.7</c:v>
                </c:pt>
                <c:pt idx="185">
                  <c:v>83552.100000000006</c:v>
                </c:pt>
                <c:pt idx="186">
                  <c:v>78391.3</c:v>
                </c:pt>
                <c:pt idx="187">
                  <c:v>79162.5</c:v>
                </c:pt>
                <c:pt idx="188">
                  <c:v>76312.5</c:v>
                </c:pt>
                <c:pt idx="189">
                  <c:v>82607</c:v>
                </c:pt>
                <c:pt idx="190">
                  <c:v>79607.5</c:v>
                </c:pt>
                <c:pt idx="191">
                  <c:v>83413.100000000006</c:v>
                </c:pt>
                <c:pt idx="192">
                  <c:v>85292.7</c:v>
                </c:pt>
                <c:pt idx="193">
                  <c:v>83734.399999999994</c:v>
                </c:pt>
                <c:pt idx="194">
                  <c:v>84586.4</c:v>
                </c:pt>
                <c:pt idx="195">
                  <c:v>83647</c:v>
                </c:pt>
                <c:pt idx="196">
                  <c:v>84032.2</c:v>
                </c:pt>
                <c:pt idx="197">
                  <c:v>84940</c:v>
                </c:pt>
                <c:pt idx="198">
                  <c:v>84474.6</c:v>
                </c:pt>
                <c:pt idx="199">
                  <c:v>85068.1</c:v>
                </c:pt>
                <c:pt idx="200">
                  <c:v>85179</c:v>
                </c:pt>
                <c:pt idx="201">
                  <c:v>87516</c:v>
                </c:pt>
                <c:pt idx="202">
                  <c:v>93441.9</c:v>
                </c:pt>
                <c:pt idx="203">
                  <c:v>93697.7</c:v>
                </c:pt>
                <c:pt idx="204">
                  <c:v>93980.3</c:v>
                </c:pt>
                <c:pt idx="205">
                  <c:v>94676.9</c:v>
                </c:pt>
                <c:pt idx="206">
                  <c:v>94631.4</c:v>
                </c:pt>
                <c:pt idx="207">
                  <c:v>93742.5</c:v>
                </c:pt>
                <c:pt idx="208">
                  <c:v>94995</c:v>
                </c:pt>
                <c:pt idx="209">
                  <c:v>94269.8</c:v>
                </c:pt>
                <c:pt idx="210">
                  <c:v>94184.4</c:v>
                </c:pt>
                <c:pt idx="211">
                  <c:v>96499.3</c:v>
                </c:pt>
                <c:pt idx="212">
                  <c:v>96894.399999999994</c:v>
                </c:pt>
                <c:pt idx="213">
                  <c:v>95885.8</c:v>
                </c:pt>
                <c:pt idx="214">
                  <c:v>94316.9</c:v>
                </c:pt>
                <c:pt idx="215">
                  <c:v>94745.2</c:v>
                </c:pt>
                <c:pt idx="216">
                  <c:v>96825.4</c:v>
                </c:pt>
                <c:pt idx="217">
                  <c:v>97035.1</c:v>
                </c:pt>
                <c:pt idx="218">
                  <c:v>103274.3</c:v>
                </c:pt>
                <c:pt idx="219">
                  <c:v>102975.1</c:v>
                </c:pt>
                <c:pt idx="220">
                  <c:v>104798</c:v>
                </c:pt>
                <c:pt idx="221">
                  <c:v>104119.2</c:v>
                </c:pt>
                <c:pt idx="222">
                  <c:v>102795</c:v>
                </c:pt>
                <c:pt idx="223">
                  <c:v>104119.2</c:v>
                </c:pt>
                <c:pt idx="224">
                  <c:v>103513.9</c:v>
                </c:pt>
                <c:pt idx="225">
                  <c:v>103765.4</c:v>
                </c:pt>
                <c:pt idx="226">
                  <c:v>103480.5</c:v>
                </c:pt>
                <c:pt idx="227">
                  <c:v>103112.6</c:v>
                </c:pt>
                <c:pt idx="228">
                  <c:v>106504.5</c:v>
                </c:pt>
                <c:pt idx="229">
                  <c:v>105585.8</c:v>
                </c:pt>
                <c:pt idx="230">
                  <c:v>106815.8</c:v>
                </c:pt>
                <c:pt idx="231">
                  <c:v>109640.1</c:v>
                </c:pt>
                <c:pt idx="232">
                  <c:v>111702.7</c:v>
                </c:pt>
                <c:pt idx="233">
                  <c:v>107313.4</c:v>
                </c:pt>
                <c:pt idx="234">
                  <c:v>107763</c:v>
                </c:pt>
                <c:pt idx="235">
                  <c:v>109021.1</c:v>
                </c:pt>
                <c:pt idx="236">
                  <c:v>109455.3</c:v>
                </c:pt>
                <c:pt idx="237">
                  <c:v>108944</c:v>
                </c:pt>
                <c:pt idx="238">
                  <c:v>107786.7</c:v>
                </c:pt>
                <c:pt idx="239">
                  <c:v>105600</c:v>
                </c:pt>
                <c:pt idx="240">
                  <c:v>103981.3</c:v>
                </c:pt>
                <c:pt idx="241">
                  <c:v>104598</c:v>
                </c:pt>
                <c:pt idx="242">
                  <c:v>105635.2</c:v>
                </c:pt>
                <c:pt idx="243">
                  <c:v>105845.6</c:v>
                </c:pt>
                <c:pt idx="244">
                  <c:v>105388.3</c:v>
                </c:pt>
                <c:pt idx="245">
                  <c:v>104695.6</c:v>
                </c:pt>
                <c:pt idx="246">
                  <c:v>101521.9</c:v>
                </c:pt>
                <c:pt idx="247">
                  <c:v>104308.3</c:v>
                </c:pt>
                <c:pt idx="248">
                  <c:v>105564.2</c:v>
                </c:pt>
                <c:pt idx="249">
                  <c:v>105739.6</c:v>
                </c:pt>
                <c:pt idx="250">
                  <c:v>110268.3</c:v>
                </c:pt>
                <c:pt idx="251">
                  <c:v>110269.2</c:v>
                </c:pt>
                <c:pt idx="252">
                  <c:v>108661.2</c:v>
                </c:pt>
                <c:pt idx="253">
                  <c:v>105703</c:v>
                </c:pt>
                <c:pt idx="254">
                  <c:v>106080.3</c:v>
                </c:pt>
                <c:pt idx="255">
                  <c:v>105421.5</c:v>
                </c:pt>
                <c:pt idx="256">
                  <c:v>105591.8</c:v>
                </c:pt>
                <c:pt idx="257">
                  <c:v>106740.4</c:v>
                </c:pt>
                <c:pt idx="258">
                  <c:v>104559.8</c:v>
                </c:pt>
                <c:pt idx="259">
                  <c:v>104894.2</c:v>
                </c:pt>
                <c:pt idx="260">
                  <c:v>104669.6</c:v>
                </c:pt>
                <c:pt idx="261">
                  <c:v>103280.5</c:v>
                </c:pt>
                <c:pt idx="262">
                  <c:v>102113.2</c:v>
                </c:pt>
                <c:pt idx="263">
                  <c:v>100990.39999999999</c:v>
                </c:pt>
                <c:pt idx="264">
                  <c:v>105376.9</c:v>
                </c:pt>
                <c:pt idx="265">
                  <c:v>106078.6</c:v>
                </c:pt>
                <c:pt idx="266">
                  <c:v>107349.4</c:v>
                </c:pt>
                <c:pt idx="267">
                  <c:v>106945.9</c:v>
                </c:pt>
                <c:pt idx="268">
                  <c:v>107044.2</c:v>
                </c:pt>
                <c:pt idx="269">
                  <c:v>107304.4</c:v>
                </c:pt>
                <c:pt idx="270">
                  <c:v>108361.1</c:v>
                </c:pt>
                <c:pt idx="271">
                  <c:v>107171.1</c:v>
                </c:pt>
                <c:pt idx="272">
                  <c:v>105694.3</c:v>
                </c:pt>
                <c:pt idx="273">
                  <c:v>108843.7</c:v>
                </c:pt>
                <c:pt idx="274">
                  <c:v>109600.5</c:v>
                </c:pt>
                <c:pt idx="275">
                  <c:v>107989.6</c:v>
                </c:pt>
                <c:pt idx="276">
                  <c:v>108204.7</c:v>
                </c:pt>
                <c:pt idx="277">
                  <c:v>109207</c:v>
                </c:pt>
                <c:pt idx="278">
                  <c:v>108269.6</c:v>
                </c:pt>
                <c:pt idx="279">
                  <c:v>108913.1</c:v>
                </c:pt>
                <c:pt idx="280">
                  <c:v>111246</c:v>
                </c:pt>
                <c:pt idx="281">
                  <c:v>115993.60000000001</c:v>
                </c:pt>
                <c:pt idx="282">
                  <c:v>117535.6</c:v>
                </c:pt>
                <c:pt idx="283">
                  <c:v>117419.5</c:v>
                </c:pt>
                <c:pt idx="284">
                  <c:v>119090.6</c:v>
                </c:pt>
                <c:pt idx="285">
                  <c:v>119849.5</c:v>
                </c:pt>
                <c:pt idx="286">
                  <c:v>117762.3</c:v>
                </c:pt>
                <c:pt idx="287">
                  <c:v>118683.2</c:v>
                </c:pt>
                <c:pt idx="288">
                  <c:v>119194.9</c:v>
                </c:pt>
                <c:pt idx="289">
                  <c:v>117940.3</c:v>
                </c:pt>
                <c:pt idx="290">
                  <c:v>117848.4</c:v>
                </c:pt>
                <c:pt idx="291">
                  <c:v>117297.2</c:v>
                </c:pt>
                <c:pt idx="292">
                  <c:v>117388.1</c:v>
                </c:pt>
                <c:pt idx="293">
                  <c:v>119965.5</c:v>
                </c:pt>
                <c:pt idx="294">
                  <c:v>118763</c:v>
                </c:pt>
                <c:pt idx="295">
                  <c:v>118310.9</c:v>
                </c:pt>
                <c:pt idx="296">
                  <c:v>117631.9</c:v>
                </c:pt>
                <c:pt idx="297">
                  <c:v>117917.6</c:v>
                </c:pt>
                <c:pt idx="298">
                  <c:v>119398.1</c:v>
                </c:pt>
                <c:pt idx="299">
                  <c:v>118053.9</c:v>
                </c:pt>
                <c:pt idx="300">
                  <c:v>117950.1</c:v>
                </c:pt>
                <c:pt idx="301">
                  <c:v>117840.4</c:v>
                </c:pt>
                <c:pt idx="302">
                  <c:v>115765</c:v>
                </c:pt>
                <c:pt idx="303">
                  <c:v>113312.1</c:v>
                </c:pt>
                <c:pt idx="304">
                  <c:v>112547.7</c:v>
                </c:pt>
                <c:pt idx="305">
                  <c:v>114213.1</c:v>
                </c:pt>
                <c:pt idx="306">
                  <c:v>115055.3</c:v>
                </c:pt>
                <c:pt idx="307">
                  <c:v>114139.1</c:v>
                </c:pt>
                <c:pt idx="308">
                  <c:v>115002.1</c:v>
                </c:pt>
                <c:pt idx="309">
                  <c:v>117480.5</c:v>
                </c:pt>
                <c:pt idx="310">
                  <c:v>116676.3</c:v>
                </c:pt>
                <c:pt idx="311">
                  <c:v>116471.6</c:v>
                </c:pt>
                <c:pt idx="312">
                  <c:v>119287</c:v>
                </c:pt>
                <c:pt idx="313">
                  <c:v>118689.60000000001</c:v>
                </c:pt>
                <c:pt idx="314">
                  <c:v>120146.2</c:v>
                </c:pt>
                <c:pt idx="315">
                  <c:v>123323.4</c:v>
                </c:pt>
                <c:pt idx="316">
                  <c:v>118314.2</c:v>
                </c:pt>
                <c:pt idx="317">
                  <c:v>117356.3</c:v>
                </c:pt>
                <c:pt idx="318">
                  <c:v>117413.4</c:v>
                </c:pt>
                <c:pt idx="319">
                  <c:v>117405.4</c:v>
                </c:pt>
                <c:pt idx="320">
                  <c:v>116203.8</c:v>
                </c:pt>
                <c:pt idx="321">
                  <c:v>112880.3</c:v>
                </c:pt>
                <c:pt idx="322">
                  <c:v>114275</c:v>
                </c:pt>
                <c:pt idx="323">
                  <c:v>112481.1</c:v>
                </c:pt>
                <c:pt idx="324">
                  <c:v>116928.9</c:v>
                </c:pt>
                <c:pt idx="325">
                  <c:v>115433.3</c:v>
                </c:pt>
                <c:pt idx="326">
                  <c:v>113483.2</c:v>
                </c:pt>
                <c:pt idx="327">
                  <c:v>110118.39999999999</c:v>
                </c:pt>
                <c:pt idx="328">
                  <c:v>111768.6</c:v>
                </c:pt>
                <c:pt idx="329">
                  <c:v>111255.6</c:v>
                </c:pt>
                <c:pt idx="330">
                  <c:v>112568.9</c:v>
                </c:pt>
                <c:pt idx="331">
                  <c:v>108355.6</c:v>
                </c:pt>
                <c:pt idx="332">
                  <c:v>108818.1</c:v>
                </c:pt>
                <c:pt idx="333">
                  <c:v>108226.8</c:v>
                </c:pt>
                <c:pt idx="334">
                  <c:v>109243.3</c:v>
                </c:pt>
                <c:pt idx="335">
                  <c:v>111218.3</c:v>
                </c:pt>
                <c:pt idx="336">
                  <c:v>111716.5</c:v>
                </c:pt>
                <c:pt idx="337">
                  <c:v>110712.7</c:v>
                </c:pt>
                <c:pt idx="338">
                  <c:v>110652.2</c:v>
                </c:pt>
                <c:pt idx="339">
                  <c:v>110194.4</c:v>
                </c:pt>
                <c:pt idx="340">
                  <c:v>111150.1</c:v>
                </c:pt>
                <c:pt idx="341">
                  <c:v>112068.4</c:v>
                </c:pt>
                <c:pt idx="342">
                  <c:v>111516.5</c:v>
                </c:pt>
                <c:pt idx="343">
                  <c:v>113963.5</c:v>
                </c:pt>
                <c:pt idx="344">
                  <c:v>115490.2</c:v>
                </c:pt>
                <c:pt idx="345">
                  <c:v>116042.8</c:v>
                </c:pt>
                <c:pt idx="346">
                  <c:v>115924.9</c:v>
                </c:pt>
                <c:pt idx="347">
                  <c:v>115314.6</c:v>
                </c:pt>
                <c:pt idx="348">
                  <c:v>115362.1</c:v>
                </c:pt>
                <c:pt idx="349">
                  <c:v>116795.9</c:v>
                </c:pt>
                <c:pt idx="350">
                  <c:v>116425.9</c:v>
                </c:pt>
                <c:pt idx="351">
                  <c:v>117086</c:v>
                </c:pt>
                <c:pt idx="352">
                  <c:v>115649</c:v>
                </c:pt>
                <c:pt idx="353">
                  <c:v>115699.2</c:v>
                </c:pt>
                <c:pt idx="354">
                  <c:v>115243</c:v>
                </c:pt>
                <c:pt idx="355">
                  <c:v>112673</c:v>
                </c:pt>
                <c:pt idx="356">
                  <c:v>112002.6</c:v>
                </c:pt>
                <c:pt idx="357">
                  <c:v>113307.1</c:v>
                </c:pt>
                <c:pt idx="358">
                  <c:v>109016.3</c:v>
                </c:pt>
                <c:pt idx="359">
                  <c:v>109662.2</c:v>
                </c:pt>
                <c:pt idx="360">
                  <c:v>109652.8</c:v>
                </c:pt>
                <c:pt idx="361">
                  <c:v>112174.6</c:v>
                </c:pt>
                <c:pt idx="362">
                  <c:v>114357.5</c:v>
                </c:pt>
                <c:pt idx="363">
                  <c:v>114048.5</c:v>
                </c:pt>
                <c:pt idx="364">
                  <c:v>118576.2</c:v>
                </c:pt>
                <c:pt idx="365">
                  <c:v>120665.9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E9-4BF2-B8F1-824B8A4089FE}"/>
            </c:ext>
          </c:extLst>
        </c:ser>
        <c:ser>
          <c:idx val="1"/>
          <c:order val="1"/>
          <c:tx>
            <c:strRef>
              <c:f>'BTC forecast'!$C$1</c:f>
              <c:strCache>
                <c:ptCount val="1"/>
                <c:pt idx="0">
                  <c:v>Forecast( Price )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'BTC forecast'!$A$2:$A$459</c:f>
              <c:numCache>
                <c:formatCode>m/d/yyyy</c:formatCode>
                <c:ptCount val="458"/>
                <c:pt idx="0">
                  <c:v>45567</c:v>
                </c:pt>
                <c:pt idx="1">
                  <c:v>45568</c:v>
                </c:pt>
                <c:pt idx="2">
                  <c:v>45569</c:v>
                </c:pt>
                <c:pt idx="3">
                  <c:v>45570</c:v>
                </c:pt>
                <c:pt idx="4">
                  <c:v>45571</c:v>
                </c:pt>
                <c:pt idx="5">
                  <c:v>45572</c:v>
                </c:pt>
                <c:pt idx="6">
                  <c:v>45573</c:v>
                </c:pt>
                <c:pt idx="7">
                  <c:v>45574</c:v>
                </c:pt>
                <c:pt idx="8">
                  <c:v>45575</c:v>
                </c:pt>
                <c:pt idx="9">
                  <c:v>45576</c:v>
                </c:pt>
                <c:pt idx="10">
                  <c:v>45577</c:v>
                </c:pt>
                <c:pt idx="11">
                  <c:v>45578</c:v>
                </c:pt>
                <c:pt idx="12">
                  <c:v>45579</c:v>
                </c:pt>
                <c:pt idx="13">
                  <c:v>45580</c:v>
                </c:pt>
                <c:pt idx="14">
                  <c:v>45581</c:v>
                </c:pt>
                <c:pt idx="15">
                  <c:v>45582</c:v>
                </c:pt>
                <c:pt idx="16">
                  <c:v>45583</c:v>
                </c:pt>
                <c:pt idx="17">
                  <c:v>45584</c:v>
                </c:pt>
                <c:pt idx="18">
                  <c:v>45585</c:v>
                </c:pt>
                <c:pt idx="19">
                  <c:v>45586</c:v>
                </c:pt>
                <c:pt idx="20">
                  <c:v>45587</c:v>
                </c:pt>
                <c:pt idx="21">
                  <c:v>45588</c:v>
                </c:pt>
                <c:pt idx="22">
                  <c:v>45589</c:v>
                </c:pt>
                <c:pt idx="23">
                  <c:v>45590</c:v>
                </c:pt>
                <c:pt idx="24">
                  <c:v>45591</c:v>
                </c:pt>
                <c:pt idx="25">
                  <c:v>45592</c:v>
                </c:pt>
                <c:pt idx="26">
                  <c:v>45593</c:v>
                </c:pt>
                <c:pt idx="27">
                  <c:v>45594</c:v>
                </c:pt>
                <c:pt idx="28">
                  <c:v>45595</c:v>
                </c:pt>
                <c:pt idx="29">
                  <c:v>45596</c:v>
                </c:pt>
                <c:pt idx="30">
                  <c:v>45597</c:v>
                </c:pt>
                <c:pt idx="31">
                  <c:v>45598</c:v>
                </c:pt>
                <c:pt idx="32">
                  <c:v>45599</c:v>
                </c:pt>
                <c:pt idx="33">
                  <c:v>45600</c:v>
                </c:pt>
                <c:pt idx="34">
                  <c:v>45601</c:v>
                </c:pt>
                <c:pt idx="35">
                  <c:v>45602</c:v>
                </c:pt>
                <c:pt idx="36">
                  <c:v>45603</c:v>
                </c:pt>
                <c:pt idx="37">
                  <c:v>45604</c:v>
                </c:pt>
                <c:pt idx="38">
                  <c:v>45605</c:v>
                </c:pt>
                <c:pt idx="39">
                  <c:v>45606</c:v>
                </c:pt>
                <c:pt idx="40">
                  <c:v>45607</c:v>
                </c:pt>
                <c:pt idx="41">
                  <c:v>45608</c:v>
                </c:pt>
                <c:pt idx="42">
                  <c:v>45609</c:v>
                </c:pt>
                <c:pt idx="43">
                  <c:v>45610</c:v>
                </c:pt>
                <c:pt idx="44">
                  <c:v>45611</c:v>
                </c:pt>
                <c:pt idx="45">
                  <c:v>45612</c:v>
                </c:pt>
                <c:pt idx="46">
                  <c:v>45613</c:v>
                </c:pt>
                <c:pt idx="47">
                  <c:v>45614</c:v>
                </c:pt>
                <c:pt idx="48">
                  <c:v>45615</c:v>
                </c:pt>
                <c:pt idx="49">
                  <c:v>45616</c:v>
                </c:pt>
                <c:pt idx="50">
                  <c:v>45617</c:v>
                </c:pt>
                <c:pt idx="51">
                  <c:v>45618</c:v>
                </c:pt>
                <c:pt idx="52">
                  <c:v>45619</c:v>
                </c:pt>
                <c:pt idx="53">
                  <c:v>45620</c:v>
                </c:pt>
                <c:pt idx="54">
                  <c:v>45621</c:v>
                </c:pt>
                <c:pt idx="55">
                  <c:v>45622</c:v>
                </c:pt>
                <c:pt idx="56">
                  <c:v>45623</c:v>
                </c:pt>
                <c:pt idx="57">
                  <c:v>45624</c:v>
                </c:pt>
                <c:pt idx="58">
                  <c:v>45625</c:v>
                </c:pt>
                <c:pt idx="59">
                  <c:v>45626</c:v>
                </c:pt>
                <c:pt idx="60">
                  <c:v>45627</c:v>
                </c:pt>
                <c:pt idx="61">
                  <c:v>45628</c:v>
                </c:pt>
                <c:pt idx="62">
                  <c:v>45629</c:v>
                </c:pt>
                <c:pt idx="63">
                  <c:v>45630</c:v>
                </c:pt>
                <c:pt idx="64">
                  <c:v>45631</c:v>
                </c:pt>
                <c:pt idx="65">
                  <c:v>45632</c:v>
                </c:pt>
                <c:pt idx="66">
                  <c:v>45633</c:v>
                </c:pt>
                <c:pt idx="67">
                  <c:v>45634</c:v>
                </c:pt>
                <c:pt idx="68">
                  <c:v>45635</c:v>
                </c:pt>
                <c:pt idx="69">
                  <c:v>45636</c:v>
                </c:pt>
                <c:pt idx="70">
                  <c:v>45637</c:v>
                </c:pt>
                <c:pt idx="71">
                  <c:v>45638</c:v>
                </c:pt>
                <c:pt idx="72">
                  <c:v>45639</c:v>
                </c:pt>
                <c:pt idx="73">
                  <c:v>45640</c:v>
                </c:pt>
                <c:pt idx="74">
                  <c:v>45641</c:v>
                </c:pt>
                <c:pt idx="75">
                  <c:v>45642</c:v>
                </c:pt>
                <c:pt idx="76">
                  <c:v>45643</c:v>
                </c:pt>
                <c:pt idx="77">
                  <c:v>45644</c:v>
                </c:pt>
                <c:pt idx="78">
                  <c:v>45645</c:v>
                </c:pt>
                <c:pt idx="79">
                  <c:v>45646</c:v>
                </c:pt>
                <c:pt idx="80">
                  <c:v>45647</c:v>
                </c:pt>
                <c:pt idx="81">
                  <c:v>45648</c:v>
                </c:pt>
                <c:pt idx="82">
                  <c:v>45649</c:v>
                </c:pt>
                <c:pt idx="83">
                  <c:v>45650</c:v>
                </c:pt>
                <c:pt idx="84">
                  <c:v>45651</c:v>
                </c:pt>
                <c:pt idx="85">
                  <c:v>45652</c:v>
                </c:pt>
                <c:pt idx="86">
                  <c:v>45653</c:v>
                </c:pt>
                <c:pt idx="87">
                  <c:v>45654</c:v>
                </c:pt>
                <c:pt idx="88">
                  <c:v>45655</c:v>
                </c:pt>
                <c:pt idx="89">
                  <c:v>45656</c:v>
                </c:pt>
                <c:pt idx="90">
                  <c:v>45657</c:v>
                </c:pt>
                <c:pt idx="91">
                  <c:v>45658</c:v>
                </c:pt>
                <c:pt idx="92">
                  <c:v>45659</c:v>
                </c:pt>
                <c:pt idx="93">
                  <c:v>45660</c:v>
                </c:pt>
                <c:pt idx="94">
                  <c:v>45661</c:v>
                </c:pt>
                <c:pt idx="95">
                  <c:v>45662</c:v>
                </c:pt>
                <c:pt idx="96">
                  <c:v>45663</c:v>
                </c:pt>
                <c:pt idx="97">
                  <c:v>45664</c:v>
                </c:pt>
                <c:pt idx="98">
                  <c:v>45665</c:v>
                </c:pt>
                <c:pt idx="99">
                  <c:v>45666</c:v>
                </c:pt>
                <c:pt idx="100">
                  <c:v>45667</c:v>
                </c:pt>
                <c:pt idx="101">
                  <c:v>45668</c:v>
                </c:pt>
                <c:pt idx="102">
                  <c:v>45669</c:v>
                </c:pt>
                <c:pt idx="103">
                  <c:v>45670</c:v>
                </c:pt>
                <c:pt idx="104">
                  <c:v>45671</c:v>
                </c:pt>
                <c:pt idx="105">
                  <c:v>45672</c:v>
                </c:pt>
                <c:pt idx="106">
                  <c:v>45673</c:v>
                </c:pt>
                <c:pt idx="107">
                  <c:v>45674</c:v>
                </c:pt>
                <c:pt idx="108">
                  <c:v>45675</c:v>
                </c:pt>
                <c:pt idx="109">
                  <c:v>45676</c:v>
                </c:pt>
                <c:pt idx="110">
                  <c:v>45677</c:v>
                </c:pt>
                <c:pt idx="111">
                  <c:v>45678</c:v>
                </c:pt>
                <c:pt idx="112">
                  <c:v>45679</c:v>
                </c:pt>
                <c:pt idx="113">
                  <c:v>45680</c:v>
                </c:pt>
                <c:pt idx="114">
                  <c:v>45681</c:v>
                </c:pt>
                <c:pt idx="115">
                  <c:v>45682</c:v>
                </c:pt>
                <c:pt idx="116">
                  <c:v>45683</c:v>
                </c:pt>
                <c:pt idx="117">
                  <c:v>45684</c:v>
                </c:pt>
                <c:pt idx="118">
                  <c:v>45685</c:v>
                </c:pt>
                <c:pt idx="119">
                  <c:v>45686</c:v>
                </c:pt>
                <c:pt idx="120">
                  <c:v>45687</c:v>
                </c:pt>
                <c:pt idx="121">
                  <c:v>45688</c:v>
                </c:pt>
                <c:pt idx="122">
                  <c:v>45689</c:v>
                </c:pt>
                <c:pt idx="123">
                  <c:v>45690</c:v>
                </c:pt>
                <c:pt idx="124">
                  <c:v>45691</c:v>
                </c:pt>
                <c:pt idx="125">
                  <c:v>45692</c:v>
                </c:pt>
                <c:pt idx="126">
                  <c:v>45693</c:v>
                </c:pt>
                <c:pt idx="127">
                  <c:v>45694</c:v>
                </c:pt>
                <c:pt idx="128">
                  <c:v>45695</c:v>
                </c:pt>
                <c:pt idx="129">
                  <c:v>45696</c:v>
                </c:pt>
                <c:pt idx="130">
                  <c:v>45697</c:v>
                </c:pt>
                <c:pt idx="131">
                  <c:v>45698</c:v>
                </c:pt>
                <c:pt idx="132">
                  <c:v>45699</c:v>
                </c:pt>
                <c:pt idx="133">
                  <c:v>45700</c:v>
                </c:pt>
                <c:pt idx="134">
                  <c:v>45701</c:v>
                </c:pt>
                <c:pt idx="135">
                  <c:v>45702</c:v>
                </c:pt>
                <c:pt idx="136">
                  <c:v>45703</c:v>
                </c:pt>
                <c:pt idx="137">
                  <c:v>45704</c:v>
                </c:pt>
                <c:pt idx="138">
                  <c:v>45705</c:v>
                </c:pt>
                <c:pt idx="139">
                  <c:v>45706</c:v>
                </c:pt>
                <c:pt idx="140">
                  <c:v>45707</c:v>
                </c:pt>
                <c:pt idx="141">
                  <c:v>45708</c:v>
                </c:pt>
                <c:pt idx="142">
                  <c:v>45709</c:v>
                </c:pt>
                <c:pt idx="143">
                  <c:v>45710</c:v>
                </c:pt>
                <c:pt idx="144">
                  <c:v>45711</c:v>
                </c:pt>
                <c:pt idx="145">
                  <c:v>45712</c:v>
                </c:pt>
                <c:pt idx="146">
                  <c:v>45713</c:v>
                </c:pt>
                <c:pt idx="147">
                  <c:v>45714</c:v>
                </c:pt>
                <c:pt idx="148">
                  <c:v>45715</c:v>
                </c:pt>
                <c:pt idx="149">
                  <c:v>45716</c:v>
                </c:pt>
                <c:pt idx="150">
                  <c:v>45717</c:v>
                </c:pt>
                <c:pt idx="151">
                  <c:v>45718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45724</c:v>
                </c:pt>
                <c:pt idx="158">
                  <c:v>45725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45731</c:v>
                </c:pt>
                <c:pt idx="165">
                  <c:v>45732</c:v>
                </c:pt>
                <c:pt idx="166">
                  <c:v>45733</c:v>
                </c:pt>
                <c:pt idx="167">
                  <c:v>45734</c:v>
                </c:pt>
                <c:pt idx="168">
                  <c:v>45735</c:v>
                </c:pt>
                <c:pt idx="169">
                  <c:v>45736</c:v>
                </c:pt>
                <c:pt idx="170">
                  <c:v>45737</c:v>
                </c:pt>
                <c:pt idx="171">
                  <c:v>45738</c:v>
                </c:pt>
                <c:pt idx="172">
                  <c:v>45739</c:v>
                </c:pt>
                <c:pt idx="173">
                  <c:v>45740</c:v>
                </c:pt>
                <c:pt idx="174">
                  <c:v>45741</c:v>
                </c:pt>
                <c:pt idx="175">
                  <c:v>45742</c:v>
                </c:pt>
                <c:pt idx="176">
                  <c:v>45743</c:v>
                </c:pt>
                <c:pt idx="177">
                  <c:v>45744</c:v>
                </c:pt>
                <c:pt idx="178">
                  <c:v>45745</c:v>
                </c:pt>
                <c:pt idx="179">
                  <c:v>45746</c:v>
                </c:pt>
                <c:pt idx="180">
                  <c:v>45747</c:v>
                </c:pt>
                <c:pt idx="181">
                  <c:v>45748</c:v>
                </c:pt>
                <c:pt idx="182">
                  <c:v>45749</c:v>
                </c:pt>
                <c:pt idx="183">
                  <c:v>45750</c:v>
                </c:pt>
                <c:pt idx="184">
                  <c:v>45751</c:v>
                </c:pt>
                <c:pt idx="185">
                  <c:v>45752</c:v>
                </c:pt>
                <c:pt idx="186">
                  <c:v>45753</c:v>
                </c:pt>
                <c:pt idx="187">
                  <c:v>45754</c:v>
                </c:pt>
                <c:pt idx="188">
                  <c:v>45755</c:v>
                </c:pt>
                <c:pt idx="189">
                  <c:v>45756</c:v>
                </c:pt>
                <c:pt idx="190">
                  <c:v>45757</c:v>
                </c:pt>
                <c:pt idx="191">
                  <c:v>45758</c:v>
                </c:pt>
                <c:pt idx="192">
                  <c:v>45759</c:v>
                </c:pt>
                <c:pt idx="193">
                  <c:v>45760</c:v>
                </c:pt>
                <c:pt idx="194">
                  <c:v>45761</c:v>
                </c:pt>
                <c:pt idx="195">
                  <c:v>45762</c:v>
                </c:pt>
                <c:pt idx="196">
                  <c:v>45763</c:v>
                </c:pt>
                <c:pt idx="197">
                  <c:v>45764</c:v>
                </c:pt>
                <c:pt idx="198">
                  <c:v>45765</c:v>
                </c:pt>
                <c:pt idx="199">
                  <c:v>45766</c:v>
                </c:pt>
                <c:pt idx="200">
                  <c:v>45767</c:v>
                </c:pt>
                <c:pt idx="201">
                  <c:v>45768</c:v>
                </c:pt>
                <c:pt idx="202">
                  <c:v>45769</c:v>
                </c:pt>
                <c:pt idx="203">
                  <c:v>45770</c:v>
                </c:pt>
                <c:pt idx="204">
                  <c:v>45771</c:v>
                </c:pt>
                <c:pt idx="205">
                  <c:v>45772</c:v>
                </c:pt>
                <c:pt idx="206">
                  <c:v>45773</c:v>
                </c:pt>
                <c:pt idx="207">
                  <c:v>45774</c:v>
                </c:pt>
                <c:pt idx="208">
                  <c:v>45775</c:v>
                </c:pt>
                <c:pt idx="209">
                  <c:v>45776</c:v>
                </c:pt>
                <c:pt idx="210">
                  <c:v>45777</c:v>
                </c:pt>
                <c:pt idx="211">
                  <c:v>45778</c:v>
                </c:pt>
                <c:pt idx="212">
                  <c:v>45779</c:v>
                </c:pt>
                <c:pt idx="213">
                  <c:v>45780</c:v>
                </c:pt>
                <c:pt idx="214">
                  <c:v>45781</c:v>
                </c:pt>
                <c:pt idx="215">
                  <c:v>45782</c:v>
                </c:pt>
                <c:pt idx="216">
                  <c:v>45783</c:v>
                </c:pt>
                <c:pt idx="217">
                  <c:v>45784</c:v>
                </c:pt>
                <c:pt idx="218">
                  <c:v>45785</c:v>
                </c:pt>
                <c:pt idx="219">
                  <c:v>45786</c:v>
                </c:pt>
                <c:pt idx="220">
                  <c:v>45787</c:v>
                </c:pt>
                <c:pt idx="221">
                  <c:v>45788</c:v>
                </c:pt>
                <c:pt idx="222">
                  <c:v>45789</c:v>
                </c:pt>
                <c:pt idx="223">
                  <c:v>45790</c:v>
                </c:pt>
                <c:pt idx="224">
                  <c:v>45791</c:v>
                </c:pt>
                <c:pt idx="225">
                  <c:v>45792</c:v>
                </c:pt>
                <c:pt idx="226">
                  <c:v>45793</c:v>
                </c:pt>
                <c:pt idx="227">
                  <c:v>45794</c:v>
                </c:pt>
                <c:pt idx="228">
                  <c:v>45795</c:v>
                </c:pt>
                <c:pt idx="229">
                  <c:v>45796</c:v>
                </c:pt>
                <c:pt idx="230">
                  <c:v>45797</c:v>
                </c:pt>
                <c:pt idx="231">
                  <c:v>45798</c:v>
                </c:pt>
                <c:pt idx="232">
                  <c:v>45799</c:v>
                </c:pt>
                <c:pt idx="233">
                  <c:v>45800</c:v>
                </c:pt>
                <c:pt idx="234">
                  <c:v>45801</c:v>
                </c:pt>
                <c:pt idx="235">
                  <c:v>45802</c:v>
                </c:pt>
                <c:pt idx="236">
                  <c:v>45803</c:v>
                </c:pt>
                <c:pt idx="237">
                  <c:v>45804</c:v>
                </c:pt>
                <c:pt idx="238">
                  <c:v>45805</c:v>
                </c:pt>
                <c:pt idx="239">
                  <c:v>45806</c:v>
                </c:pt>
                <c:pt idx="240">
                  <c:v>45807</c:v>
                </c:pt>
                <c:pt idx="241">
                  <c:v>45808</c:v>
                </c:pt>
                <c:pt idx="242">
                  <c:v>45809</c:v>
                </c:pt>
                <c:pt idx="243">
                  <c:v>45810</c:v>
                </c:pt>
                <c:pt idx="244">
                  <c:v>45811</c:v>
                </c:pt>
                <c:pt idx="245">
                  <c:v>45812</c:v>
                </c:pt>
                <c:pt idx="246">
                  <c:v>45813</c:v>
                </c:pt>
                <c:pt idx="247">
                  <c:v>45814</c:v>
                </c:pt>
                <c:pt idx="248">
                  <c:v>45815</c:v>
                </c:pt>
                <c:pt idx="249">
                  <c:v>45816</c:v>
                </c:pt>
                <c:pt idx="250">
                  <c:v>45817</c:v>
                </c:pt>
                <c:pt idx="251">
                  <c:v>45818</c:v>
                </c:pt>
                <c:pt idx="252">
                  <c:v>45819</c:v>
                </c:pt>
                <c:pt idx="253">
                  <c:v>45820</c:v>
                </c:pt>
                <c:pt idx="254">
                  <c:v>45821</c:v>
                </c:pt>
                <c:pt idx="255">
                  <c:v>45822</c:v>
                </c:pt>
                <c:pt idx="256">
                  <c:v>45823</c:v>
                </c:pt>
                <c:pt idx="257">
                  <c:v>45824</c:v>
                </c:pt>
                <c:pt idx="258">
                  <c:v>45825</c:v>
                </c:pt>
                <c:pt idx="259">
                  <c:v>45826</c:v>
                </c:pt>
                <c:pt idx="260">
                  <c:v>45827</c:v>
                </c:pt>
                <c:pt idx="261">
                  <c:v>45828</c:v>
                </c:pt>
                <c:pt idx="262">
                  <c:v>45829</c:v>
                </c:pt>
                <c:pt idx="263">
                  <c:v>45830</c:v>
                </c:pt>
                <c:pt idx="264">
                  <c:v>45831</c:v>
                </c:pt>
                <c:pt idx="265">
                  <c:v>45832</c:v>
                </c:pt>
                <c:pt idx="266">
                  <c:v>45833</c:v>
                </c:pt>
                <c:pt idx="267">
                  <c:v>45834</c:v>
                </c:pt>
                <c:pt idx="268">
                  <c:v>45835</c:v>
                </c:pt>
                <c:pt idx="269">
                  <c:v>45836</c:v>
                </c:pt>
                <c:pt idx="270">
                  <c:v>45837</c:v>
                </c:pt>
                <c:pt idx="271">
                  <c:v>45838</c:v>
                </c:pt>
                <c:pt idx="272">
                  <c:v>45839</c:v>
                </c:pt>
                <c:pt idx="273">
                  <c:v>45840</c:v>
                </c:pt>
                <c:pt idx="274">
                  <c:v>45841</c:v>
                </c:pt>
                <c:pt idx="275">
                  <c:v>45842</c:v>
                </c:pt>
                <c:pt idx="276">
                  <c:v>45843</c:v>
                </c:pt>
                <c:pt idx="277">
                  <c:v>45844</c:v>
                </c:pt>
                <c:pt idx="278">
                  <c:v>45845</c:v>
                </c:pt>
                <c:pt idx="279">
                  <c:v>45846</c:v>
                </c:pt>
                <c:pt idx="280">
                  <c:v>45847</c:v>
                </c:pt>
                <c:pt idx="281">
                  <c:v>45848</c:v>
                </c:pt>
                <c:pt idx="282">
                  <c:v>45849</c:v>
                </c:pt>
                <c:pt idx="283">
                  <c:v>45850</c:v>
                </c:pt>
                <c:pt idx="284">
                  <c:v>45851</c:v>
                </c:pt>
                <c:pt idx="285">
                  <c:v>45852</c:v>
                </c:pt>
                <c:pt idx="286">
                  <c:v>45853</c:v>
                </c:pt>
                <c:pt idx="287">
                  <c:v>45854</c:v>
                </c:pt>
                <c:pt idx="288">
                  <c:v>45855</c:v>
                </c:pt>
                <c:pt idx="289">
                  <c:v>45856</c:v>
                </c:pt>
                <c:pt idx="290">
                  <c:v>45857</c:v>
                </c:pt>
                <c:pt idx="291">
                  <c:v>45858</c:v>
                </c:pt>
                <c:pt idx="292">
                  <c:v>45859</c:v>
                </c:pt>
                <c:pt idx="293">
                  <c:v>45860</c:v>
                </c:pt>
                <c:pt idx="294">
                  <c:v>45861</c:v>
                </c:pt>
                <c:pt idx="295">
                  <c:v>45862</c:v>
                </c:pt>
                <c:pt idx="296">
                  <c:v>45863</c:v>
                </c:pt>
                <c:pt idx="297">
                  <c:v>45864</c:v>
                </c:pt>
                <c:pt idx="298">
                  <c:v>45865</c:v>
                </c:pt>
                <c:pt idx="299">
                  <c:v>45866</c:v>
                </c:pt>
                <c:pt idx="300">
                  <c:v>45867</c:v>
                </c:pt>
                <c:pt idx="301">
                  <c:v>45868</c:v>
                </c:pt>
                <c:pt idx="302">
                  <c:v>45869</c:v>
                </c:pt>
                <c:pt idx="303">
                  <c:v>45870</c:v>
                </c:pt>
                <c:pt idx="304">
                  <c:v>45871</c:v>
                </c:pt>
                <c:pt idx="305">
                  <c:v>45872</c:v>
                </c:pt>
                <c:pt idx="306">
                  <c:v>45873</c:v>
                </c:pt>
                <c:pt idx="307">
                  <c:v>45874</c:v>
                </c:pt>
                <c:pt idx="308">
                  <c:v>45875</c:v>
                </c:pt>
                <c:pt idx="309">
                  <c:v>45876</c:v>
                </c:pt>
                <c:pt idx="310">
                  <c:v>45877</c:v>
                </c:pt>
                <c:pt idx="311">
                  <c:v>45878</c:v>
                </c:pt>
                <c:pt idx="312">
                  <c:v>45879</c:v>
                </c:pt>
                <c:pt idx="313">
                  <c:v>45880</c:v>
                </c:pt>
                <c:pt idx="314">
                  <c:v>45881</c:v>
                </c:pt>
                <c:pt idx="315">
                  <c:v>45882</c:v>
                </c:pt>
                <c:pt idx="316">
                  <c:v>45883</c:v>
                </c:pt>
                <c:pt idx="317">
                  <c:v>45884</c:v>
                </c:pt>
                <c:pt idx="318">
                  <c:v>45885</c:v>
                </c:pt>
                <c:pt idx="319">
                  <c:v>45886</c:v>
                </c:pt>
                <c:pt idx="320">
                  <c:v>45887</c:v>
                </c:pt>
                <c:pt idx="321">
                  <c:v>45888</c:v>
                </c:pt>
                <c:pt idx="322">
                  <c:v>45889</c:v>
                </c:pt>
                <c:pt idx="323">
                  <c:v>45890</c:v>
                </c:pt>
                <c:pt idx="324">
                  <c:v>45891</c:v>
                </c:pt>
                <c:pt idx="325">
                  <c:v>45892</c:v>
                </c:pt>
                <c:pt idx="326">
                  <c:v>45893</c:v>
                </c:pt>
                <c:pt idx="327">
                  <c:v>45894</c:v>
                </c:pt>
                <c:pt idx="328">
                  <c:v>45895</c:v>
                </c:pt>
                <c:pt idx="329">
                  <c:v>45896</c:v>
                </c:pt>
                <c:pt idx="330">
                  <c:v>45897</c:v>
                </c:pt>
                <c:pt idx="331">
                  <c:v>45898</c:v>
                </c:pt>
                <c:pt idx="332">
                  <c:v>45899</c:v>
                </c:pt>
                <c:pt idx="333">
                  <c:v>45900</c:v>
                </c:pt>
                <c:pt idx="334">
                  <c:v>45901</c:v>
                </c:pt>
                <c:pt idx="335">
                  <c:v>45902</c:v>
                </c:pt>
                <c:pt idx="336">
                  <c:v>45903</c:v>
                </c:pt>
                <c:pt idx="337">
                  <c:v>45904</c:v>
                </c:pt>
                <c:pt idx="338">
                  <c:v>45905</c:v>
                </c:pt>
                <c:pt idx="339">
                  <c:v>45906</c:v>
                </c:pt>
                <c:pt idx="340">
                  <c:v>45907</c:v>
                </c:pt>
                <c:pt idx="341">
                  <c:v>45908</c:v>
                </c:pt>
                <c:pt idx="342">
                  <c:v>45909</c:v>
                </c:pt>
                <c:pt idx="343">
                  <c:v>45910</c:v>
                </c:pt>
                <c:pt idx="344">
                  <c:v>45911</c:v>
                </c:pt>
                <c:pt idx="345">
                  <c:v>45912</c:v>
                </c:pt>
                <c:pt idx="346">
                  <c:v>45913</c:v>
                </c:pt>
                <c:pt idx="347">
                  <c:v>45914</c:v>
                </c:pt>
                <c:pt idx="348">
                  <c:v>45915</c:v>
                </c:pt>
                <c:pt idx="349">
                  <c:v>45916</c:v>
                </c:pt>
                <c:pt idx="350">
                  <c:v>45917</c:v>
                </c:pt>
                <c:pt idx="351">
                  <c:v>45918</c:v>
                </c:pt>
                <c:pt idx="352">
                  <c:v>45919</c:v>
                </c:pt>
                <c:pt idx="353">
                  <c:v>45920</c:v>
                </c:pt>
                <c:pt idx="354">
                  <c:v>45921</c:v>
                </c:pt>
                <c:pt idx="355">
                  <c:v>45922</c:v>
                </c:pt>
                <c:pt idx="356">
                  <c:v>45923</c:v>
                </c:pt>
                <c:pt idx="357">
                  <c:v>45924</c:v>
                </c:pt>
                <c:pt idx="358">
                  <c:v>45925</c:v>
                </c:pt>
                <c:pt idx="359">
                  <c:v>45926</c:v>
                </c:pt>
                <c:pt idx="360">
                  <c:v>45927</c:v>
                </c:pt>
                <c:pt idx="361">
                  <c:v>45928</c:v>
                </c:pt>
                <c:pt idx="362">
                  <c:v>45929</c:v>
                </c:pt>
                <c:pt idx="363">
                  <c:v>45930</c:v>
                </c:pt>
                <c:pt idx="364">
                  <c:v>45931</c:v>
                </c:pt>
                <c:pt idx="365">
                  <c:v>45932</c:v>
                </c:pt>
                <c:pt idx="366">
                  <c:v>45933</c:v>
                </c:pt>
                <c:pt idx="367">
                  <c:v>45934</c:v>
                </c:pt>
                <c:pt idx="368">
                  <c:v>45935</c:v>
                </c:pt>
                <c:pt idx="369">
                  <c:v>45936</c:v>
                </c:pt>
                <c:pt idx="370">
                  <c:v>45937</c:v>
                </c:pt>
                <c:pt idx="371">
                  <c:v>45938</c:v>
                </c:pt>
                <c:pt idx="372">
                  <c:v>45939</c:v>
                </c:pt>
                <c:pt idx="373">
                  <c:v>45940</c:v>
                </c:pt>
                <c:pt idx="374">
                  <c:v>45941</c:v>
                </c:pt>
                <c:pt idx="375">
                  <c:v>45942</c:v>
                </c:pt>
                <c:pt idx="376">
                  <c:v>45943</c:v>
                </c:pt>
                <c:pt idx="377">
                  <c:v>45944</c:v>
                </c:pt>
                <c:pt idx="378">
                  <c:v>45945</c:v>
                </c:pt>
                <c:pt idx="379">
                  <c:v>45946</c:v>
                </c:pt>
                <c:pt idx="380">
                  <c:v>45947</c:v>
                </c:pt>
                <c:pt idx="381">
                  <c:v>45948</c:v>
                </c:pt>
                <c:pt idx="382">
                  <c:v>45949</c:v>
                </c:pt>
                <c:pt idx="383">
                  <c:v>45950</c:v>
                </c:pt>
                <c:pt idx="384">
                  <c:v>45951</c:v>
                </c:pt>
                <c:pt idx="385">
                  <c:v>45952</c:v>
                </c:pt>
                <c:pt idx="386">
                  <c:v>45953</c:v>
                </c:pt>
                <c:pt idx="387">
                  <c:v>45954</c:v>
                </c:pt>
                <c:pt idx="388">
                  <c:v>45955</c:v>
                </c:pt>
                <c:pt idx="389">
                  <c:v>45956</c:v>
                </c:pt>
                <c:pt idx="390">
                  <c:v>45957</c:v>
                </c:pt>
                <c:pt idx="391">
                  <c:v>45958</c:v>
                </c:pt>
                <c:pt idx="392">
                  <c:v>45959</c:v>
                </c:pt>
                <c:pt idx="393">
                  <c:v>45960</c:v>
                </c:pt>
                <c:pt idx="394">
                  <c:v>45961</c:v>
                </c:pt>
                <c:pt idx="395">
                  <c:v>45962</c:v>
                </c:pt>
                <c:pt idx="396">
                  <c:v>45963</c:v>
                </c:pt>
                <c:pt idx="397">
                  <c:v>45964</c:v>
                </c:pt>
                <c:pt idx="398">
                  <c:v>45965</c:v>
                </c:pt>
                <c:pt idx="399">
                  <c:v>45966</c:v>
                </c:pt>
                <c:pt idx="400">
                  <c:v>45967</c:v>
                </c:pt>
                <c:pt idx="401">
                  <c:v>45968</c:v>
                </c:pt>
                <c:pt idx="402">
                  <c:v>45969</c:v>
                </c:pt>
                <c:pt idx="403">
                  <c:v>45970</c:v>
                </c:pt>
                <c:pt idx="404">
                  <c:v>45971</c:v>
                </c:pt>
                <c:pt idx="405">
                  <c:v>45972</c:v>
                </c:pt>
                <c:pt idx="406">
                  <c:v>45973</c:v>
                </c:pt>
                <c:pt idx="407">
                  <c:v>45974</c:v>
                </c:pt>
                <c:pt idx="408">
                  <c:v>45975</c:v>
                </c:pt>
                <c:pt idx="409">
                  <c:v>45976</c:v>
                </c:pt>
                <c:pt idx="410">
                  <c:v>45977</c:v>
                </c:pt>
                <c:pt idx="411">
                  <c:v>45978</c:v>
                </c:pt>
                <c:pt idx="412">
                  <c:v>45979</c:v>
                </c:pt>
                <c:pt idx="413">
                  <c:v>45980</c:v>
                </c:pt>
                <c:pt idx="414">
                  <c:v>45981</c:v>
                </c:pt>
                <c:pt idx="415">
                  <c:v>45982</c:v>
                </c:pt>
                <c:pt idx="416">
                  <c:v>45983</c:v>
                </c:pt>
                <c:pt idx="417">
                  <c:v>45984</c:v>
                </c:pt>
                <c:pt idx="418">
                  <c:v>45985</c:v>
                </c:pt>
                <c:pt idx="419">
                  <c:v>45986</c:v>
                </c:pt>
                <c:pt idx="420">
                  <c:v>45987</c:v>
                </c:pt>
                <c:pt idx="421">
                  <c:v>45988</c:v>
                </c:pt>
                <c:pt idx="422">
                  <c:v>45989</c:v>
                </c:pt>
                <c:pt idx="423">
                  <c:v>45990</c:v>
                </c:pt>
                <c:pt idx="424">
                  <c:v>45991</c:v>
                </c:pt>
                <c:pt idx="425">
                  <c:v>45992</c:v>
                </c:pt>
                <c:pt idx="426">
                  <c:v>45993</c:v>
                </c:pt>
                <c:pt idx="427">
                  <c:v>45994</c:v>
                </c:pt>
                <c:pt idx="428">
                  <c:v>45995</c:v>
                </c:pt>
                <c:pt idx="429">
                  <c:v>45996</c:v>
                </c:pt>
                <c:pt idx="430">
                  <c:v>45997</c:v>
                </c:pt>
                <c:pt idx="431">
                  <c:v>45998</c:v>
                </c:pt>
                <c:pt idx="432">
                  <c:v>45999</c:v>
                </c:pt>
                <c:pt idx="433">
                  <c:v>46000</c:v>
                </c:pt>
                <c:pt idx="434">
                  <c:v>46001</c:v>
                </c:pt>
                <c:pt idx="435">
                  <c:v>46002</c:v>
                </c:pt>
                <c:pt idx="436">
                  <c:v>46003</c:v>
                </c:pt>
                <c:pt idx="437">
                  <c:v>46004</c:v>
                </c:pt>
                <c:pt idx="438">
                  <c:v>46005</c:v>
                </c:pt>
                <c:pt idx="439">
                  <c:v>46006</c:v>
                </c:pt>
                <c:pt idx="440">
                  <c:v>46007</c:v>
                </c:pt>
                <c:pt idx="441">
                  <c:v>46008</c:v>
                </c:pt>
                <c:pt idx="442">
                  <c:v>46009</c:v>
                </c:pt>
                <c:pt idx="443">
                  <c:v>46010</c:v>
                </c:pt>
                <c:pt idx="444">
                  <c:v>46011</c:v>
                </c:pt>
                <c:pt idx="445">
                  <c:v>46012</c:v>
                </c:pt>
                <c:pt idx="446">
                  <c:v>46013</c:v>
                </c:pt>
                <c:pt idx="447">
                  <c:v>46014</c:v>
                </c:pt>
                <c:pt idx="448">
                  <c:v>46015</c:v>
                </c:pt>
                <c:pt idx="449">
                  <c:v>46016</c:v>
                </c:pt>
                <c:pt idx="450">
                  <c:v>46017</c:v>
                </c:pt>
                <c:pt idx="451">
                  <c:v>46018</c:v>
                </c:pt>
                <c:pt idx="452">
                  <c:v>46019</c:v>
                </c:pt>
                <c:pt idx="453">
                  <c:v>46020</c:v>
                </c:pt>
                <c:pt idx="454">
                  <c:v>46021</c:v>
                </c:pt>
                <c:pt idx="455">
                  <c:v>46022</c:v>
                </c:pt>
                <c:pt idx="456">
                  <c:v>46023</c:v>
                </c:pt>
                <c:pt idx="457">
                  <c:v>46024</c:v>
                </c:pt>
              </c:numCache>
            </c:numRef>
          </c:cat>
          <c:val>
            <c:numRef>
              <c:f>'BTC forecast'!$C$2:$C$459</c:f>
              <c:numCache>
                <c:formatCode>General</c:formatCode>
                <c:ptCount val="458"/>
                <c:pt idx="365" formatCode="_(&quot;$&quot;* #,##0.00_);_(&quot;$&quot;* \(#,##0.00\);_(&quot;$&quot;* &quot;-&quot;??_);_(@_)">
                  <c:v>120665.9</c:v>
                </c:pt>
                <c:pt idx="366" formatCode="_(&quot;$&quot;* #,##0.00_);_(&quot;$&quot;* \(#,##0.00\);_(&quot;$&quot;* &quot;-&quot;??_);_(@_)">
                  <c:v>120776.29405169707</c:v>
                </c:pt>
                <c:pt idx="367" formatCode="_(&quot;$&quot;* #,##0.00_);_(&quot;$&quot;* \(#,##0.00\);_(&quot;$&quot;* &quot;-&quot;??_);_(@_)">
                  <c:v>120886.68810339415</c:v>
                </c:pt>
                <c:pt idx="368" formatCode="_(&quot;$&quot;* #,##0.00_);_(&quot;$&quot;* \(#,##0.00\);_(&quot;$&quot;* &quot;-&quot;??_);_(@_)">
                  <c:v>120997.08215509122</c:v>
                </c:pt>
                <c:pt idx="369" formatCode="_(&quot;$&quot;* #,##0.00_);_(&quot;$&quot;* \(#,##0.00\);_(&quot;$&quot;* &quot;-&quot;??_);_(@_)">
                  <c:v>121107.4762067883</c:v>
                </c:pt>
                <c:pt idx="370" formatCode="_(&quot;$&quot;* #,##0.00_);_(&quot;$&quot;* \(#,##0.00\);_(&quot;$&quot;* &quot;-&quot;??_);_(@_)">
                  <c:v>121217.87025848537</c:v>
                </c:pt>
                <c:pt idx="371" formatCode="_(&quot;$&quot;* #,##0.00_);_(&quot;$&quot;* \(#,##0.00\);_(&quot;$&quot;* &quot;-&quot;??_);_(@_)">
                  <c:v>121328.26431018245</c:v>
                </c:pt>
                <c:pt idx="372" formatCode="_(&quot;$&quot;* #,##0.00_);_(&quot;$&quot;* \(#,##0.00\);_(&quot;$&quot;* &quot;-&quot;??_);_(@_)">
                  <c:v>121438.65836187953</c:v>
                </c:pt>
                <c:pt idx="373" formatCode="_(&quot;$&quot;* #,##0.00_);_(&quot;$&quot;* \(#,##0.00\);_(&quot;$&quot;* &quot;-&quot;??_);_(@_)">
                  <c:v>121549.0524135766</c:v>
                </c:pt>
                <c:pt idx="374" formatCode="_(&quot;$&quot;* #,##0.00_);_(&quot;$&quot;* \(#,##0.00\);_(&quot;$&quot;* &quot;-&quot;??_);_(@_)">
                  <c:v>121659.44646527368</c:v>
                </c:pt>
                <c:pt idx="375" formatCode="_(&quot;$&quot;* #,##0.00_);_(&quot;$&quot;* \(#,##0.00\);_(&quot;$&quot;* &quot;-&quot;??_);_(@_)">
                  <c:v>121769.84051697075</c:v>
                </c:pt>
                <c:pt idx="376" formatCode="_(&quot;$&quot;* #,##0.00_);_(&quot;$&quot;* \(#,##0.00\);_(&quot;$&quot;* &quot;-&quot;??_);_(@_)">
                  <c:v>121880.23456866783</c:v>
                </c:pt>
                <c:pt idx="377" formatCode="_(&quot;$&quot;* #,##0.00_);_(&quot;$&quot;* \(#,##0.00\);_(&quot;$&quot;* &quot;-&quot;??_);_(@_)">
                  <c:v>121990.62862036491</c:v>
                </c:pt>
                <c:pt idx="378" formatCode="_(&quot;$&quot;* #,##0.00_);_(&quot;$&quot;* \(#,##0.00\);_(&quot;$&quot;* &quot;-&quot;??_);_(@_)">
                  <c:v>122101.02267206198</c:v>
                </c:pt>
                <c:pt idx="379" formatCode="_(&quot;$&quot;* #,##0.00_);_(&quot;$&quot;* \(#,##0.00\);_(&quot;$&quot;* &quot;-&quot;??_);_(@_)">
                  <c:v>122211.41672375907</c:v>
                </c:pt>
                <c:pt idx="380" formatCode="_(&quot;$&quot;* #,##0.00_);_(&quot;$&quot;* \(#,##0.00\);_(&quot;$&quot;* &quot;-&quot;??_);_(@_)">
                  <c:v>122321.81077545615</c:v>
                </c:pt>
                <c:pt idx="381" formatCode="_(&quot;$&quot;* #,##0.00_);_(&quot;$&quot;* \(#,##0.00\);_(&quot;$&quot;* &quot;-&quot;??_);_(@_)">
                  <c:v>122432.20482715323</c:v>
                </c:pt>
                <c:pt idx="382" formatCode="_(&quot;$&quot;* #,##0.00_);_(&quot;$&quot;* \(#,##0.00\);_(&quot;$&quot;* &quot;-&quot;??_);_(@_)">
                  <c:v>122542.5988788503</c:v>
                </c:pt>
                <c:pt idx="383" formatCode="_(&quot;$&quot;* #,##0.00_);_(&quot;$&quot;* \(#,##0.00\);_(&quot;$&quot;* &quot;-&quot;??_);_(@_)">
                  <c:v>122652.99293054738</c:v>
                </c:pt>
                <c:pt idx="384" formatCode="_(&quot;$&quot;* #,##0.00_);_(&quot;$&quot;* \(#,##0.00\);_(&quot;$&quot;* &quot;-&quot;??_);_(@_)">
                  <c:v>122763.38698224445</c:v>
                </c:pt>
                <c:pt idx="385" formatCode="_(&quot;$&quot;* #,##0.00_);_(&quot;$&quot;* \(#,##0.00\);_(&quot;$&quot;* &quot;-&quot;??_);_(@_)">
                  <c:v>122873.78103394153</c:v>
                </c:pt>
                <c:pt idx="386" formatCode="_(&quot;$&quot;* #,##0.00_);_(&quot;$&quot;* \(#,##0.00\);_(&quot;$&quot;* &quot;-&quot;??_);_(@_)">
                  <c:v>122984.17508563861</c:v>
                </c:pt>
                <c:pt idx="387" formatCode="_(&quot;$&quot;* #,##0.00_);_(&quot;$&quot;* \(#,##0.00\);_(&quot;$&quot;* &quot;-&quot;??_);_(@_)">
                  <c:v>123094.56913733568</c:v>
                </c:pt>
                <c:pt idx="388" formatCode="_(&quot;$&quot;* #,##0.00_);_(&quot;$&quot;* \(#,##0.00\);_(&quot;$&quot;* &quot;-&quot;??_);_(@_)">
                  <c:v>123204.96318903276</c:v>
                </c:pt>
                <c:pt idx="389" formatCode="_(&quot;$&quot;* #,##0.00_);_(&quot;$&quot;* \(#,##0.00\);_(&quot;$&quot;* &quot;-&quot;??_);_(@_)">
                  <c:v>123315.35724072983</c:v>
                </c:pt>
                <c:pt idx="390" formatCode="_(&quot;$&quot;* #,##0.00_);_(&quot;$&quot;* \(#,##0.00\);_(&quot;$&quot;* &quot;-&quot;??_);_(@_)">
                  <c:v>123425.75129242691</c:v>
                </c:pt>
                <c:pt idx="391" formatCode="_(&quot;$&quot;* #,##0.00_);_(&quot;$&quot;* \(#,##0.00\);_(&quot;$&quot;* &quot;-&quot;??_);_(@_)">
                  <c:v>123536.14534412399</c:v>
                </c:pt>
                <c:pt idx="392" formatCode="_(&quot;$&quot;* #,##0.00_);_(&quot;$&quot;* \(#,##0.00\);_(&quot;$&quot;* &quot;-&quot;??_);_(@_)">
                  <c:v>123646.53939582106</c:v>
                </c:pt>
                <c:pt idx="393" formatCode="_(&quot;$&quot;* #,##0.00_);_(&quot;$&quot;* \(#,##0.00\);_(&quot;$&quot;* &quot;-&quot;??_);_(@_)">
                  <c:v>123756.93344751814</c:v>
                </c:pt>
                <c:pt idx="394" formatCode="_(&quot;$&quot;* #,##0.00_);_(&quot;$&quot;* \(#,##0.00\);_(&quot;$&quot;* &quot;-&quot;??_);_(@_)">
                  <c:v>123867.32749921521</c:v>
                </c:pt>
                <c:pt idx="395" formatCode="_(&quot;$&quot;* #,##0.00_);_(&quot;$&quot;* \(#,##0.00\);_(&quot;$&quot;* &quot;-&quot;??_);_(@_)">
                  <c:v>123977.72155091229</c:v>
                </c:pt>
                <c:pt idx="396" formatCode="_(&quot;$&quot;* #,##0.00_);_(&quot;$&quot;* \(#,##0.00\);_(&quot;$&quot;* &quot;-&quot;??_);_(@_)">
                  <c:v>124088.11560260937</c:v>
                </c:pt>
                <c:pt idx="397" formatCode="_(&quot;$&quot;* #,##0.00_);_(&quot;$&quot;* \(#,##0.00\);_(&quot;$&quot;* &quot;-&quot;??_);_(@_)">
                  <c:v>124198.50965430644</c:v>
                </c:pt>
                <c:pt idx="398" formatCode="_(&quot;$&quot;* #,##0.00_);_(&quot;$&quot;* \(#,##0.00\);_(&quot;$&quot;* &quot;-&quot;??_);_(@_)">
                  <c:v>124308.90370600352</c:v>
                </c:pt>
                <c:pt idx="399" formatCode="_(&quot;$&quot;* #,##0.00_);_(&quot;$&quot;* \(#,##0.00\);_(&quot;$&quot;* &quot;-&quot;??_);_(@_)">
                  <c:v>124419.29775770059</c:v>
                </c:pt>
                <c:pt idx="400" formatCode="_(&quot;$&quot;* #,##0.00_);_(&quot;$&quot;* \(#,##0.00\);_(&quot;$&quot;* &quot;-&quot;??_);_(@_)">
                  <c:v>124529.69180939767</c:v>
                </c:pt>
                <c:pt idx="401" formatCode="_(&quot;$&quot;* #,##0.00_);_(&quot;$&quot;* \(#,##0.00\);_(&quot;$&quot;* &quot;-&quot;??_);_(@_)">
                  <c:v>124640.08586109475</c:v>
                </c:pt>
                <c:pt idx="402" formatCode="_(&quot;$&quot;* #,##0.00_);_(&quot;$&quot;* \(#,##0.00\);_(&quot;$&quot;* &quot;-&quot;??_);_(@_)">
                  <c:v>124750.47991279182</c:v>
                </c:pt>
                <c:pt idx="403" formatCode="_(&quot;$&quot;* #,##0.00_);_(&quot;$&quot;* \(#,##0.00\);_(&quot;$&quot;* &quot;-&quot;??_);_(@_)">
                  <c:v>124860.8739644889</c:v>
                </c:pt>
                <c:pt idx="404" formatCode="_(&quot;$&quot;* #,##0.00_);_(&quot;$&quot;* \(#,##0.00\);_(&quot;$&quot;* &quot;-&quot;??_);_(@_)">
                  <c:v>124971.26801618598</c:v>
                </c:pt>
                <c:pt idx="405" formatCode="_(&quot;$&quot;* #,##0.00_);_(&quot;$&quot;* \(#,##0.00\);_(&quot;$&quot;* &quot;-&quot;??_);_(@_)">
                  <c:v>125081.66206788307</c:v>
                </c:pt>
                <c:pt idx="406" formatCode="_(&quot;$&quot;* #,##0.00_);_(&quot;$&quot;* \(#,##0.00\);_(&quot;$&quot;* &quot;-&quot;??_);_(@_)">
                  <c:v>125192.05611958014</c:v>
                </c:pt>
                <c:pt idx="407" formatCode="_(&quot;$&quot;* #,##0.00_);_(&quot;$&quot;* \(#,##0.00\);_(&quot;$&quot;* &quot;-&quot;??_);_(@_)">
                  <c:v>125302.45017127722</c:v>
                </c:pt>
                <c:pt idx="408" formatCode="_(&quot;$&quot;* #,##0.00_);_(&quot;$&quot;* \(#,##0.00\);_(&quot;$&quot;* &quot;-&quot;??_);_(@_)">
                  <c:v>125412.84422297429</c:v>
                </c:pt>
                <c:pt idx="409" formatCode="_(&quot;$&quot;* #,##0.00_);_(&quot;$&quot;* \(#,##0.00\);_(&quot;$&quot;* &quot;-&quot;??_);_(@_)">
                  <c:v>125523.23827467137</c:v>
                </c:pt>
                <c:pt idx="410" formatCode="_(&quot;$&quot;* #,##0.00_);_(&quot;$&quot;* \(#,##0.00\);_(&quot;$&quot;* &quot;-&quot;??_);_(@_)">
                  <c:v>125633.63232636845</c:v>
                </c:pt>
                <c:pt idx="411" formatCode="_(&quot;$&quot;* #,##0.00_);_(&quot;$&quot;* \(#,##0.00\);_(&quot;$&quot;* &quot;-&quot;??_);_(@_)">
                  <c:v>125744.02637806552</c:v>
                </c:pt>
                <c:pt idx="412" formatCode="_(&quot;$&quot;* #,##0.00_);_(&quot;$&quot;* \(#,##0.00\);_(&quot;$&quot;* &quot;-&quot;??_);_(@_)">
                  <c:v>125854.4204297626</c:v>
                </c:pt>
                <c:pt idx="413" formatCode="_(&quot;$&quot;* #,##0.00_);_(&quot;$&quot;* \(#,##0.00\);_(&quot;$&quot;* &quot;-&quot;??_);_(@_)">
                  <c:v>125964.81448145967</c:v>
                </c:pt>
                <c:pt idx="414" formatCode="_(&quot;$&quot;* #,##0.00_);_(&quot;$&quot;* \(#,##0.00\);_(&quot;$&quot;* &quot;-&quot;??_);_(@_)">
                  <c:v>126075.20853315675</c:v>
                </c:pt>
                <c:pt idx="415" formatCode="_(&quot;$&quot;* #,##0.00_);_(&quot;$&quot;* \(#,##0.00\);_(&quot;$&quot;* &quot;-&quot;??_);_(@_)">
                  <c:v>126185.60258485383</c:v>
                </c:pt>
                <c:pt idx="416" formatCode="_(&quot;$&quot;* #,##0.00_);_(&quot;$&quot;* \(#,##0.00\);_(&quot;$&quot;* &quot;-&quot;??_);_(@_)">
                  <c:v>126295.9966365509</c:v>
                </c:pt>
                <c:pt idx="417" formatCode="_(&quot;$&quot;* #,##0.00_);_(&quot;$&quot;* \(#,##0.00\);_(&quot;$&quot;* &quot;-&quot;??_);_(@_)">
                  <c:v>126406.39068824798</c:v>
                </c:pt>
                <c:pt idx="418" formatCode="_(&quot;$&quot;* #,##0.00_);_(&quot;$&quot;* \(#,##0.00\);_(&quot;$&quot;* &quot;-&quot;??_);_(@_)">
                  <c:v>126516.78473994505</c:v>
                </c:pt>
                <c:pt idx="419" formatCode="_(&quot;$&quot;* #,##0.00_);_(&quot;$&quot;* \(#,##0.00\);_(&quot;$&quot;* &quot;-&quot;??_);_(@_)">
                  <c:v>126627.17879164213</c:v>
                </c:pt>
                <c:pt idx="420" formatCode="_(&quot;$&quot;* #,##0.00_);_(&quot;$&quot;* \(#,##0.00\);_(&quot;$&quot;* &quot;-&quot;??_);_(@_)">
                  <c:v>126737.57284333921</c:v>
                </c:pt>
                <c:pt idx="421" formatCode="_(&quot;$&quot;* #,##0.00_);_(&quot;$&quot;* \(#,##0.00\);_(&quot;$&quot;* &quot;-&quot;??_);_(@_)">
                  <c:v>126847.96689503628</c:v>
                </c:pt>
                <c:pt idx="422" formatCode="_(&quot;$&quot;* #,##0.00_);_(&quot;$&quot;* \(#,##0.00\);_(&quot;$&quot;* &quot;-&quot;??_);_(@_)">
                  <c:v>126958.36094673336</c:v>
                </c:pt>
                <c:pt idx="423" formatCode="_(&quot;$&quot;* #,##0.00_);_(&quot;$&quot;* \(#,##0.00\);_(&quot;$&quot;* &quot;-&quot;??_);_(@_)">
                  <c:v>127068.75499843044</c:v>
                </c:pt>
                <c:pt idx="424" formatCode="_(&quot;$&quot;* #,##0.00_);_(&quot;$&quot;* \(#,##0.00\);_(&quot;$&quot;* &quot;-&quot;??_);_(@_)">
                  <c:v>127179.14905012751</c:v>
                </c:pt>
                <c:pt idx="425" formatCode="_(&quot;$&quot;* #,##0.00_);_(&quot;$&quot;* \(#,##0.00\);_(&quot;$&quot;* &quot;-&quot;??_);_(@_)">
                  <c:v>127289.54310182459</c:v>
                </c:pt>
                <c:pt idx="426" formatCode="_(&quot;$&quot;* #,##0.00_);_(&quot;$&quot;* \(#,##0.00\);_(&quot;$&quot;* &quot;-&quot;??_);_(@_)">
                  <c:v>127399.93715352166</c:v>
                </c:pt>
                <c:pt idx="427" formatCode="_(&quot;$&quot;* #,##0.00_);_(&quot;$&quot;* \(#,##0.00\);_(&quot;$&quot;* &quot;-&quot;??_);_(@_)">
                  <c:v>127510.33120521874</c:v>
                </c:pt>
                <c:pt idx="428" formatCode="_(&quot;$&quot;* #,##0.00_);_(&quot;$&quot;* \(#,##0.00\);_(&quot;$&quot;* &quot;-&quot;??_);_(@_)">
                  <c:v>127620.72525691582</c:v>
                </c:pt>
                <c:pt idx="429" formatCode="_(&quot;$&quot;* #,##0.00_);_(&quot;$&quot;* \(#,##0.00\);_(&quot;$&quot;* &quot;-&quot;??_);_(@_)">
                  <c:v>127731.11930861289</c:v>
                </c:pt>
                <c:pt idx="430" formatCode="_(&quot;$&quot;* #,##0.00_);_(&quot;$&quot;* \(#,##0.00\);_(&quot;$&quot;* &quot;-&quot;??_);_(@_)">
                  <c:v>127841.51336030997</c:v>
                </c:pt>
                <c:pt idx="431" formatCode="_(&quot;$&quot;* #,##0.00_);_(&quot;$&quot;* \(#,##0.00\);_(&quot;$&quot;* &quot;-&quot;??_);_(@_)">
                  <c:v>127951.90741200704</c:v>
                </c:pt>
                <c:pt idx="432" formatCode="_(&quot;$&quot;* #,##0.00_);_(&quot;$&quot;* \(#,##0.00\);_(&quot;$&quot;* &quot;-&quot;??_);_(@_)">
                  <c:v>128062.30146370412</c:v>
                </c:pt>
                <c:pt idx="433" formatCode="_(&quot;$&quot;* #,##0.00_);_(&quot;$&quot;* \(#,##0.00\);_(&quot;$&quot;* &quot;-&quot;??_);_(@_)">
                  <c:v>128172.6955154012</c:v>
                </c:pt>
                <c:pt idx="434" formatCode="_(&quot;$&quot;* #,##0.00_);_(&quot;$&quot;* \(#,##0.00\);_(&quot;$&quot;* &quot;-&quot;??_);_(@_)">
                  <c:v>128283.08956709829</c:v>
                </c:pt>
                <c:pt idx="435" formatCode="_(&quot;$&quot;* #,##0.00_);_(&quot;$&quot;* \(#,##0.00\);_(&quot;$&quot;* &quot;-&quot;??_);_(@_)">
                  <c:v>128393.48361879536</c:v>
                </c:pt>
                <c:pt idx="436" formatCode="_(&quot;$&quot;* #,##0.00_);_(&quot;$&quot;* \(#,##0.00\);_(&quot;$&quot;* &quot;-&quot;??_);_(@_)">
                  <c:v>128503.87767049244</c:v>
                </c:pt>
                <c:pt idx="437" formatCode="_(&quot;$&quot;* #,##0.00_);_(&quot;$&quot;* \(#,##0.00\);_(&quot;$&quot;* &quot;-&quot;??_);_(@_)">
                  <c:v>128614.27172218951</c:v>
                </c:pt>
                <c:pt idx="438" formatCode="_(&quot;$&quot;* #,##0.00_);_(&quot;$&quot;* \(#,##0.00\);_(&quot;$&quot;* &quot;-&quot;??_);_(@_)">
                  <c:v>128724.66577388659</c:v>
                </c:pt>
                <c:pt idx="439" formatCode="_(&quot;$&quot;* #,##0.00_);_(&quot;$&quot;* \(#,##0.00\);_(&quot;$&quot;* &quot;-&quot;??_);_(@_)">
                  <c:v>128835.05982558367</c:v>
                </c:pt>
                <c:pt idx="440" formatCode="_(&quot;$&quot;* #,##0.00_);_(&quot;$&quot;* \(#,##0.00\);_(&quot;$&quot;* &quot;-&quot;??_);_(@_)">
                  <c:v>128945.45387728074</c:v>
                </c:pt>
                <c:pt idx="441" formatCode="_(&quot;$&quot;* #,##0.00_);_(&quot;$&quot;* \(#,##0.00\);_(&quot;$&quot;* &quot;-&quot;??_);_(@_)">
                  <c:v>129055.84792897782</c:v>
                </c:pt>
                <c:pt idx="442" formatCode="_(&quot;$&quot;* #,##0.00_);_(&quot;$&quot;* \(#,##0.00\);_(&quot;$&quot;* &quot;-&quot;??_);_(@_)">
                  <c:v>129166.24198067489</c:v>
                </c:pt>
                <c:pt idx="443" formatCode="_(&quot;$&quot;* #,##0.00_);_(&quot;$&quot;* \(#,##0.00\);_(&quot;$&quot;* &quot;-&quot;??_);_(@_)">
                  <c:v>129276.63603237197</c:v>
                </c:pt>
                <c:pt idx="444" formatCode="_(&quot;$&quot;* #,##0.00_);_(&quot;$&quot;* \(#,##0.00\);_(&quot;$&quot;* &quot;-&quot;??_);_(@_)">
                  <c:v>129387.03008406905</c:v>
                </c:pt>
                <c:pt idx="445" formatCode="_(&quot;$&quot;* #,##0.00_);_(&quot;$&quot;* \(#,##0.00\);_(&quot;$&quot;* &quot;-&quot;??_);_(@_)">
                  <c:v>129497.42413576612</c:v>
                </c:pt>
                <c:pt idx="446" formatCode="_(&quot;$&quot;* #,##0.00_);_(&quot;$&quot;* \(#,##0.00\);_(&quot;$&quot;* &quot;-&quot;??_);_(@_)">
                  <c:v>129607.8181874632</c:v>
                </c:pt>
                <c:pt idx="447" formatCode="_(&quot;$&quot;* #,##0.00_);_(&quot;$&quot;* \(#,##0.00\);_(&quot;$&quot;* &quot;-&quot;??_);_(@_)">
                  <c:v>129718.21223916028</c:v>
                </c:pt>
                <c:pt idx="448" formatCode="_(&quot;$&quot;* #,##0.00_);_(&quot;$&quot;* \(#,##0.00\);_(&quot;$&quot;* &quot;-&quot;??_);_(@_)">
                  <c:v>129828.60629085735</c:v>
                </c:pt>
                <c:pt idx="449" formatCode="_(&quot;$&quot;* #,##0.00_);_(&quot;$&quot;* \(#,##0.00\);_(&quot;$&quot;* &quot;-&quot;??_);_(@_)">
                  <c:v>129939.00034255443</c:v>
                </c:pt>
                <c:pt idx="450" formatCode="_(&quot;$&quot;* #,##0.00_);_(&quot;$&quot;* \(#,##0.00\);_(&quot;$&quot;* &quot;-&quot;??_);_(@_)">
                  <c:v>130049.3943942515</c:v>
                </c:pt>
                <c:pt idx="451" formatCode="_(&quot;$&quot;* #,##0.00_);_(&quot;$&quot;* \(#,##0.00\);_(&quot;$&quot;* &quot;-&quot;??_);_(@_)">
                  <c:v>130159.78844594858</c:v>
                </c:pt>
                <c:pt idx="452" formatCode="_(&quot;$&quot;* #,##0.00_);_(&quot;$&quot;* \(#,##0.00\);_(&quot;$&quot;* &quot;-&quot;??_);_(@_)">
                  <c:v>130270.18249764566</c:v>
                </c:pt>
                <c:pt idx="453" formatCode="_(&quot;$&quot;* #,##0.00_);_(&quot;$&quot;* \(#,##0.00\);_(&quot;$&quot;* &quot;-&quot;??_);_(@_)">
                  <c:v>130380.57654934273</c:v>
                </c:pt>
                <c:pt idx="454" formatCode="_(&quot;$&quot;* #,##0.00_);_(&quot;$&quot;* \(#,##0.00\);_(&quot;$&quot;* &quot;-&quot;??_);_(@_)">
                  <c:v>130490.97060103981</c:v>
                </c:pt>
                <c:pt idx="455" formatCode="_(&quot;$&quot;* #,##0.00_);_(&quot;$&quot;* \(#,##0.00\);_(&quot;$&quot;* &quot;-&quot;??_);_(@_)">
                  <c:v>130601.36465273688</c:v>
                </c:pt>
                <c:pt idx="456" formatCode="_(&quot;$&quot;* #,##0.00_);_(&quot;$&quot;* \(#,##0.00\);_(&quot;$&quot;* &quot;-&quot;??_);_(@_)">
                  <c:v>130711.75870443396</c:v>
                </c:pt>
                <c:pt idx="457" formatCode="_(&quot;$&quot;* #,##0.00_);_(&quot;$&quot;* \(#,##0.00\);_(&quot;$&quot;* &quot;-&quot;??_);_(@_)">
                  <c:v>130822.15275613104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E9-4BF2-B8F1-824B8A4089FE}"/>
            </c:ext>
          </c:extLst>
        </c:ser>
        <c:ser>
          <c:idx val="2"/>
          <c:order val="2"/>
          <c:tx>
            <c:strRef>
              <c:f>'BTC forecast'!$D$1</c:f>
              <c:strCache>
                <c:ptCount val="1"/>
                <c:pt idx="0">
                  <c:v>Lower Confidence Bound( Price )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'BTC forecast'!$A$2:$A$459</c:f>
              <c:numCache>
                <c:formatCode>m/d/yyyy</c:formatCode>
                <c:ptCount val="458"/>
                <c:pt idx="0">
                  <c:v>45567</c:v>
                </c:pt>
                <c:pt idx="1">
                  <c:v>45568</c:v>
                </c:pt>
                <c:pt idx="2">
                  <c:v>45569</c:v>
                </c:pt>
                <c:pt idx="3">
                  <c:v>45570</c:v>
                </c:pt>
                <c:pt idx="4">
                  <c:v>45571</c:v>
                </c:pt>
                <c:pt idx="5">
                  <c:v>45572</c:v>
                </c:pt>
                <c:pt idx="6">
                  <c:v>45573</c:v>
                </c:pt>
                <c:pt idx="7">
                  <c:v>45574</c:v>
                </c:pt>
                <c:pt idx="8">
                  <c:v>45575</c:v>
                </c:pt>
                <c:pt idx="9">
                  <c:v>45576</c:v>
                </c:pt>
                <c:pt idx="10">
                  <c:v>45577</c:v>
                </c:pt>
                <c:pt idx="11">
                  <c:v>45578</c:v>
                </c:pt>
                <c:pt idx="12">
                  <c:v>45579</c:v>
                </c:pt>
                <c:pt idx="13">
                  <c:v>45580</c:v>
                </c:pt>
                <c:pt idx="14">
                  <c:v>45581</c:v>
                </c:pt>
                <c:pt idx="15">
                  <c:v>45582</c:v>
                </c:pt>
                <c:pt idx="16">
                  <c:v>45583</c:v>
                </c:pt>
                <c:pt idx="17">
                  <c:v>45584</c:v>
                </c:pt>
                <c:pt idx="18">
                  <c:v>45585</c:v>
                </c:pt>
                <c:pt idx="19">
                  <c:v>45586</c:v>
                </c:pt>
                <c:pt idx="20">
                  <c:v>45587</c:v>
                </c:pt>
                <c:pt idx="21">
                  <c:v>45588</c:v>
                </c:pt>
                <c:pt idx="22">
                  <c:v>45589</c:v>
                </c:pt>
                <c:pt idx="23">
                  <c:v>45590</c:v>
                </c:pt>
                <c:pt idx="24">
                  <c:v>45591</c:v>
                </c:pt>
                <c:pt idx="25">
                  <c:v>45592</c:v>
                </c:pt>
                <c:pt idx="26">
                  <c:v>45593</c:v>
                </c:pt>
                <c:pt idx="27">
                  <c:v>45594</c:v>
                </c:pt>
                <c:pt idx="28">
                  <c:v>45595</c:v>
                </c:pt>
                <c:pt idx="29">
                  <c:v>45596</c:v>
                </c:pt>
                <c:pt idx="30">
                  <c:v>45597</c:v>
                </c:pt>
                <c:pt idx="31">
                  <c:v>45598</c:v>
                </c:pt>
                <c:pt idx="32">
                  <c:v>45599</c:v>
                </c:pt>
                <c:pt idx="33">
                  <c:v>45600</c:v>
                </c:pt>
                <c:pt idx="34">
                  <c:v>45601</c:v>
                </c:pt>
                <c:pt idx="35">
                  <c:v>45602</c:v>
                </c:pt>
                <c:pt idx="36">
                  <c:v>45603</c:v>
                </c:pt>
                <c:pt idx="37">
                  <c:v>45604</c:v>
                </c:pt>
                <c:pt idx="38">
                  <c:v>45605</c:v>
                </c:pt>
                <c:pt idx="39">
                  <c:v>45606</c:v>
                </c:pt>
                <c:pt idx="40">
                  <c:v>45607</c:v>
                </c:pt>
                <c:pt idx="41">
                  <c:v>45608</c:v>
                </c:pt>
                <c:pt idx="42">
                  <c:v>45609</c:v>
                </c:pt>
                <c:pt idx="43">
                  <c:v>45610</c:v>
                </c:pt>
                <c:pt idx="44">
                  <c:v>45611</c:v>
                </c:pt>
                <c:pt idx="45">
                  <c:v>45612</c:v>
                </c:pt>
                <c:pt idx="46">
                  <c:v>45613</c:v>
                </c:pt>
                <c:pt idx="47">
                  <c:v>45614</c:v>
                </c:pt>
                <c:pt idx="48">
                  <c:v>45615</c:v>
                </c:pt>
                <c:pt idx="49">
                  <c:v>45616</c:v>
                </c:pt>
                <c:pt idx="50">
                  <c:v>45617</c:v>
                </c:pt>
                <c:pt idx="51">
                  <c:v>45618</c:v>
                </c:pt>
                <c:pt idx="52">
                  <c:v>45619</c:v>
                </c:pt>
                <c:pt idx="53">
                  <c:v>45620</c:v>
                </c:pt>
                <c:pt idx="54">
                  <c:v>45621</c:v>
                </c:pt>
                <c:pt idx="55">
                  <c:v>45622</c:v>
                </c:pt>
                <c:pt idx="56">
                  <c:v>45623</c:v>
                </c:pt>
                <c:pt idx="57">
                  <c:v>45624</c:v>
                </c:pt>
                <c:pt idx="58">
                  <c:v>45625</c:v>
                </c:pt>
                <c:pt idx="59">
                  <c:v>45626</c:v>
                </c:pt>
                <c:pt idx="60">
                  <c:v>45627</c:v>
                </c:pt>
                <c:pt idx="61">
                  <c:v>45628</c:v>
                </c:pt>
                <c:pt idx="62">
                  <c:v>45629</c:v>
                </c:pt>
                <c:pt idx="63">
                  <c:v>45630</c:v>
                </c:pt>
                <c:pt idx="64">
                  <c:v>45631</c:v>
                </c:pt>
                <c:pt idx="65">
                  <c:v>45632</c:v>
                </c:pt>
                <c:pt idx="66">
                  <c:v>45633</c:v>
                </c:pt>
                <c:pt idx="67">
                  <c:v>45634</c:v>
                </c:pt>
                <c:pt idx="68">
                  <c:v>45635</c:v>
                </c:pt>
                <c:pt idx="69">
                  <c:v>45636</c:v>
                </c:pt>
                <c:pt idx="70">
                  <c:v>45637</c:v>
                </c:pt>
                <c:pt idx="71">
                  <c:v>45638</c:v>
                </c:pt>
                <c:pt idx="72">
                  <c:v>45639</c:v>
                </c:pt>
                <c:pt idx="73">
                  <c:v>45640</c:v>
                </c:pt>
                <c:pt idx="74">
                  <c:v>45641</c:v>
                </c:pt>
                <c:pt idx="75">
                  <c:v>45642</c:v>
                </c:pt>
                <c:pt idx="76">
                  <c:v>45643</c:v>
                </c:pt>
                <c:pt idx="77">
                  <c:v>45644</c:v>
                </c:pt>
                <c:pt idx="78">
                  <c:v>45645</c:v>
                </c:pt>
                <c:pt idx="79">
                  <c:v>45646</c:v>
                </c:pt>
                <c:pt idx="80">
                  <c:v>45647</c:v>
                </c:pt>
                <c:pt idx="81">
                  <c:v>45648</c:v>
                </c:pt>
                <c:pt idx="82">
                  <c:v>45649</c:v>
                </c:pt>
                <c:pt idx="83">
                  <c:v>45650</c:v>
                </c:pt>
                <c:pt idx="84">
                  <c:v>45651</c:v>
                </c:pt>
                <c:pt idx="85">
                  <c:v>45652</c:v>
                </c:pt>
                <c:pt idx="86">
                  <c:v>45653</c:v>
                </c:pt>
                <c:pt idx="87">
                  <c:v>45654</c:v>
                </c:pt>
                <c:pt idx="88">
                  <c:v>45655</c:v>
                </c:pt>
                <c:pt idx="89">
                  <c:v>45656</c:v>
                </c:pt>
                <c:pt idx="90">
                  <c:v>45657</c:v>
                </c:pt>
                <c:pt idx="91">
                  <c:v>45658</c:v>
                </c:pt>
                <c:pt idx="92">
                  <c:v>45659</c:v>
                </c:pt>
                <c:pt idx="93">
                  <c:v>45660</c:v>
                </c:pt>
                <c:pt idx="94">
                  <c:v>45661</c:v>
                </c:pt>
                <c:pt idx="95">
                  <c:v>45662</c:v>
                </c:pt>
                <c:pt idx="96">
                  <c:v>45663</c:v>
                </c:pt>
                <c:pt idx="97">
                  <c:v>45664</c:v>
                </c:pt>
                <c:pt idx="98">
                  <c:v>45665</c:v>
                </c:pt>
                <c:pt idx="99">
                  <c:v>45666</c:v>
                </c:pt>
                <c:pt idx="100">
                  <c:v>45667</c:v>
                </c:pt>
                <c:pt idx="101">
                  <c:v>45668</c:v>
                </c:pt>
                <c:pt idx="102">
                  <c:v>45669</c:v>
                </c:pt>
                <c:pt idx="103">
                  <c:v>45670</c:v>
                </c:pt>
                <c:pt idx="104">
                  <c:v>45671</c:v>
                </c:pt>
                <c:pt idx="105">
                  <c:v>45672</c:v>
                </c:pt>
                <c:pt idx="106">
                  <c:v>45673</c:v>
                </c:pt>
                <c:pt idx="107">
                  <c:v>45674</c:v>
                </c:pt>
                <c:pt idx="108">
                  <c:v>45675</c:v>
                </c:pt>
                <c:pt idx="109">
                  <c:v>45676</c:v>
                </c:pt>
                <c:pt idx="110">
                  <c:v>45677</c:v>
                </c:pt>
                <c:pt idx="111">
                  <c:v>45678</c:v>
                </c:pt>
                <c:pt idx="112">
                  <c:v>45679</c:v>
                </c:pt>
                <c:pt idx="113">
                  <c:v>45680</c:v>
                </c:pt>
                <c:pt idx="114">
                  <c:v>45681</c:v>
                </c:pt>
                <c:pt idx="115">
                  <c:v>45682</c:v>
                </c:pt>
                <c:pt idx="116">
                  <c:v>45683</c:v>
                </c:pt>
                <c:pt idx="117">
                  <c:v>45684</c:v>
                </c:pt>
                <c:pt idx="118">
                  <c:v>45685</c:v>
                </c:pt>
                <c:pt idx="119">
                  <c:v>45686</c:v>
                </c:pt>
                <c:pt idx="120">
                  <c:v>45687</c:v>
                </c:pt>
                <c:pt idx="121">
                  <c:v>45688</c:v>
                </c:pt>
                <c:pt idx="122">
                  <c:v>45689</c:v>
                </c:pt>
                <c:pt idx="123">
                  <c:v>45690</c:v>
                </c:pt>
                <c:pt idx="124">
                  <c:v>45691</c:v>
                </c:pt>
                <c:pt idx="125">
                  <c:v>45692</c:v>
                </c:pt>
                <c:pt idx="126">
                  <c:v>45693</c:v>
                </c:pt>
                <c:pt idx="127">
                  <c:v>45694</c:v>
                </c:pt>
                <c:pt idx="128">
                  <c:v>45695</c:v>
                </c:pt>
                <c:pt idx="129">
                  <c:v>45696</c:v>
                </c:pt>
                <c:pt idx="130">
                  <c:v>45697</c:v>
                </c:pt>
                <c:pt idx="131">
                  <c:v>45698</c:v>
                </c:pt>
                <c:pt idx="132">
                  <c:v>45699</c:v>
                </c:pt>
                <c:pt idx="133">
                  <c:v>45700</c:v>
                </c:pt>
                <c:pt idx="134">
                  <c:v>45701</c:v>
                </c:pt>
                <c:pt idx="135">
                  <c:v>45702</c:v>
                </c:pt>
                <c:pt idx="136">
                  <c:v>45703</c:v>
                </c:pt>
                <c:pt idx="137">
                  <c:v>45704</c:v>
                </c:pt>
                <c:pt idx="138">
                  <c:v>45705</c:v>
                </c:pt>
                <c:pt idx="139">
                  <c:v>45706</c:v>
                </c:pt>
                <c:pt idx="140">
                  <c:v>45707</c:v>
                </c:pt>
                <c:pt idx="141">
                  <c:v>45708</c:v>
                </c:pt>
                <c:pt idx="142">
                  <c:v>45709</c:v>
                </c:pt>
                <c:pt idx="143">
                  <c:v>45710</c:v>
                </c:pt>
                <c:pt idx="144">
                  <c:v>45711</c:v>
                </c:pt>
                <c:pt idx="145">
                  <c:v>45712</c:v>
                </c:pt>
                <c:pt idx="146">
                  <c:v>45713</c:v>
                </c:pt>
                <c:pt idx="147">
                  <c:v>45714</c:v>
                </c:pt>
                <c:pt idx="148">
                  <c:v>45715</c:v>
                </c:pt>
                <c:pt idx="149">
                  <c:v>45716</c:v>
                </c:pt>
                <c:pt idx="150">
                  <c:v>45717</c:v>
                </c:pt>
                <c:pt idx="151">
                  <c:v>45718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45724</c:v>
                </c:pt>
                <c:pt idx="158">
                  <c:v>45725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45731</c:v>
                </c:pt>
                <c:pt idx="165">
                  <c:v>45732</c:v>
                </c:pt>
                <c:pt idx="166">
                  <c:v>45733</c:v>
                </c:pt>
                <c:pt idx="167">
                  <c:v>45734</c:v>
                </c:pt>
                <c:pt idx="168">
                  <c:v>45735</c:v>
                </c:pt>
                <c:pt idx="169">
                  <c:v>45736</c:v>
                </c:pt>
                <c:pt idx="170">
                  <c:v>45737</c:v>
                </c:pt>
                <c:pt idx="171">
                  <c:v>45738</c:v>
                </c:pt>
                <c:pt idx="172">
                  <c:v>45739</c:v>
                </c:pt>
                <c:pt idx="173">
                  <c:v>45740</c:v>
                </c:pt>
                <c:pt idx="174">
                  <c:v>45741</c:v>
                </c:pt>
                <c:pt idx="175">
                  <c:v>45742</c:v>
                </c:pt>
                <c:pt idx="176">
                  <c:v>45743</c:v>
                </c:pt>
                <c:pt idx="177">
                  <c:v>45744</c:v>
                </c:pt>
                <c:pt idx="178">
                  <c:v>45745</c:v>
                </c:pt>
                <c:pt idx="179">
                  <c:v>45746</c:v>
                </c:pt>
                <c:pt idx="180">
                  <c:v>45747</c:v>
                </c:pt>
                <c:pt idx="181">
                  <c:v>45748</c:v>
                </c:pt>
                <c:pt idx="182">
                  <c:v>45749</c:v>
                </c:pt>
                <c:pt idx="183">
                  <c:v>45750</c:v>
                </c:pt>
                <c:pt idx="184">
                  <c:v>45751</c:v>
                </c:pt>
                <c:pt idx="185">
                  <c:v>45752</c:v>
                </c:pt>
                <c:pt idx="186">
                  <c:v>45753</c:v>
                </c:pt>
                <c:pt idx="187">
                  <c:v>45754</c:v>
                </c:pt>
                <c:pt idx="188">
                  <c:v>45755</c:v>
                </c:pt>
                <c:pt idx="189">
                  <c:v>45756</c:v>
                </c:pt>
                <c:pt idx="190">
                  <c:v>45757</c:v>
                </c:pt>
                <c:pt idx="191">
                  <c:v>45758</c:v>
                </c:pt>
                <c:pt idx="192">
                  <c:v>45759</c:v>
                </c:pt>
                <c:pt idx="193">
                  <c:v>45760</c:v>
                </c:pt>
                <c:pt idx="194">
                  <c:v>45761</c:v>
                </c:pt>
                <c:pt idx="195">
                  <c:v>45762</c:v>
                </c:pt>
                <c:pt idx="196">
                  <c:v>45763</c:v>
                </c:pt>
                <c:pt idx="197">
                  <c:v>45764</c:v>
                </c:pt>
                <c:pt idx="198">
                  <c:v>45765</c:v>
                </c:pt>
                <c:pt idx="199">
                  <c:v>45766</c:v>
                </c:pt>
                <c:pt idx="200">
                  <c:v>45767</c:v>
                </c:pt>
                <c:pt idx="201">
                  <c:v>45768</c:v>
                </c:pt>
                <c:pt idx="202">
                  <c:v>45769</c:v>
                </c:pt>
                <c:pt idx="203">
                  <c:v>45770</c:v>
                </c:pt>
                <c:pt idx="204">
                  <c:v>45771</c:v>
                </c:pt>
                <c:pt idx="205">
                  <c:v>45772</c:v>
                </c:pt>
                <c:pt idx="206">
                  <c:v>45773</c:v>
                </c:pt>
                <c:pt idx="207">
                  <c:v>45774</c:v>
                </c:pt>
                <c:pt idx="208">
                  <c:v>45775</c:v>
                </c:pt>
                <c:pt idx="209">
                  <c:v>45776</c:v>
                </c:pt>
                <c:pt idx="210">
                  <c:v>45777</c:v>
                </c:pt>
                <c:pt idx="211">
                  <c:v>45778</c:v>
                </c:pt>
                <c:pt idx="212">
                  <c:v>45779</c:v>
                </c:pt>
                <c:pt idx="213">
                  <c:v>45780</c:v>
                </c:pt>
                <c:pt idx="214">
                  <c:v>45781</c:v>
                </c:pt>
                <c:pt idx="215">
                  <c:v>45782</c:v>
                </c:pt>
                <c:pt idx="216">
                  <c:v>45783</c:v>
                </c:pt>
                <c:pt idx="217">
                  <c:v>45784</c:v>
                </c:pt>
                <c:pt idx="218">
                  <c:v>45785</c:v>
                </c:pt>
                <c:pt idx="219">
                  <c:v>45786</c:v>
                </c:pt>
                <c:pt idx="220">
                  <c:v>45787</c:v>
                </c:pt>
                <c:pt idx="221">
                  <c:v>45788</c:v>
                </c:pt>
                <c:pt idx="222">
                  <c:v>45789</c:v>
                </c:pt>
                <c:pt idx="223">
                  <c:v>45790</c:v>
                </c:pt>
                <c:pt idx="224">
                  <c:v>45791</c:v>
                </c:pt>
                <c:pt idx="225">
                  <c:v>45792</c:v>
                </c:pt>
                <c:pt idx="226">
                  <c:v>45793</c:v>
                </c:pt>
                <c:pt idx="227">
                  <c:v>45794</c:v>
                </c:pt>
                <c:pt idx="228">
                  <c:v>45795</c:v>
                </c:pt>
                <c:pt idx="229">
                  <c:v>45796</c:v>
                </c:pt>
                <c:pt idx="230">
                  <c:v>45797</c:v>
                </c:pt>
                <c:pt idx="231">
                  <c:v>45798</c:v>
                </c:pt>
                <c:pt idx="232">
                  <c:v>45799</c:v>
                </c:pt>
                <c:pt idx="233">
                  <c:v>45800</c:v>
                </c:pt>
                <c:pt idx="234">
                  <c:v>45801</c:v>
                </c:pt>
                <c:pt idx="235">
                  <c:v>45802</c:v>
                </c:pt>
                <c:pt idx="236">
                  <c:v>45803</c:v>
                </c:pt>
                <c:pt idx="237">
                  <c:v>45804</c:v>
                </c:pt>
                <c:pt idx="238">
                  <c:v>45805</c:v>
                </c:pt>
                <c:pt idx="239">
                  <c:v>45806</c:v>
                </c:pt>
                <c:pt idx="240">
                  <c:v>45807</c:v>
                </c:pt>
                <c:pt idx="241">
                  <c:v>45808</c:v>
                </c:pt>
                <c:pt idx="242">
                  <c:v>45809</c:v>
                </c:pt>
                <c:pt idx="243">
                  <c:v>45810</c:v>
                </c:pt>
                <c:pt idx="244">
                  <c:v>45811</c:v>
                </c:pt>
                <c:pt idx="245">
                  <c:v>45812</c:v>
                </c:pt>
                <c:pt idx="246">
                  <c:v>45813</c:v>
                </c:pt>
                <c:pt idx="247">
                  <c:v>45814</c:v>
                </c:pt>
                <c:pt idx="248">
                  <c:v>45815</c:v>
                </c:pt>
                <c:pt idx="249">
                  <c:v>45816</c:v>
                </c:pt>
                <c:pt idx="250">
                  <c:v>45817</c:v>
                </c:pt>
                <c:pt idx="251">
                  <c:v>45818</c:v>
                </c:pt>
                <c:pt idx="252">
                  <c:v>45819</c:v>
                </c:pt>
                <c:pt idx="253">
                  <c:v>45820</c:v>
                </c:pt>
                <c:pt idx="254">
                  <c:v>45821</c:v>
                </c:pt>
                <c:pt idx="255">
                  <c:v>45822</c:v>
                </c:pt>
                <c:pt idx="256">
                  <c:v>45823</c:v>
                </c:pt>
                <c:pt idx="257">
                  <c:v>45824</c:v>
                </c:pt>
                <c:pt idx="258">
                  <c:v>45825</c:v>
                </c:pt>
                <c:pt idx="259">
                  <c:v>45826</c:v>
                </c:pt>
                <c:pt idx="260">
                  <c:v>45827</c:v>
                </c:pt>
                <c:pt idx="261">
                  <c:v>45828</c:v>
                </c:pt>
                <c:pt idx="262">
                  <c:v>45829</c:v>
                </c:pt>
                <c:pt idx="263">
                  <c:v>45830</c:v>
                </c:pt>
                <c:pt idx="264">
                  <c:v>45831</c:v>
                </c:pt>
                <c:pt idx="265">
                  <c:v>45832</c:v>
                </c:pt>
                <c:pt idx="266">
                  <c:v>45833</c:v>
                </c:pt>
                <c:pt idx="267">
                  <c:v>45834</c:v>
                </c:pt>
                <c:pt idx="268">
                  <c:v>45835</c:v>
                </c:pt>
                <c:pt idx="269">
                  <c:v>45836</c:v>
                </c:pt>
                <c:pt idx="270">
                  <c:v>45837</c:v>
                </c:pt>
                <c:pt idx="271">
                  <c:v>45838</c:v>
                </c:pt>
                <c:pt idx="272">
                  <c:v>45839</c:v>
                </c:pt>
                <c:pt idx="273">
                  <c:v>45840</c:v>
                </c:pt>
                <c:pt idx="274">
                  <c:v>45841</c:v>
                </c:pt>
                <c:pt idx="275">
                  <c:v>45842</c:v>
                </c:pt>
                <c:pt idx="276">
                  <c:v>45843</c:v>
                </c:pt>
                <c:pt idx="277">
                  <c:v>45844</c:v>
                </c:pt>
                <c:pt idx="278">
                  <c:v>45845</c:v>
                </c:pt>
                <c:pt idx="279">
                  <c:v>45846</c:v>
                </c:pt>
                <c:pt idx="280">
                  <c:v>45847</c:v>
                </c:pt>
                <c:pt idx="281">
                  <c:v>45848</c:v>
                </c:pt>
                <c:pt idx="282">
                  <c:v>45849</c:v>
                </c:pt>
                <c:pt idx="283">
                  <c:v>45850</c:v>
                </c:pt>
                <c:pt idx="284">
                  <c:v>45851</c:v>
                </c:pt>
                <c:pt idx="285">
                  <c:v>45852</c:v>
                </c:pt>
                <c:pt idx="286">
                  <c:v>45853</c:v>
                </c:pt>
                <c:pt idx="287">
                  <c:v>45854</c:v>
                </c:pt>
                <c:pt idx="288">
                  <c:v>45855</c:v>
                </c:pt>
                <c:pt idx="289">
                  <c:v>45856</c:v>
                </c:pt>
                <c:pt idx="290">
                  <c:v>45857</c:v>
                </c:pt>
                <c:pt idx="291">
                  <c:v>45858</c:v>
                </c:pt>
                <c:pt idx="292">
                  <c:v>45859</c:v>
                </c:pt>
                <c:pt idx="293">
                  <c:v>45860</c:v>
                </c:pt>
                <c:pt idx="294">
                  <c:v>45861</c:v>
                </c:pt>
                <c:pt idx="295">
                  <c:v>45862</c:v>
                </c:pt>
                <c:pt idx="296">
                  <c:v>45863</c:v>
                </c:pt>
                <c:pt idx="297">
                  <c:v>45864</c:v>
                </c:pt>
                <c:pt idx="298">
                  <c:v>45865</c:v>
                </c:pt>
                <c:pt idx="299">
                  <c:v>45866</c:v>
                </c:pt>
                <c:pt idx="300">
                  <c:v>45867</c:v>
                </c:pt>
                <c:pt idx="301">
                  <c:v>45868</c:v>
                </c:pt>
                <c:pt idx="302">
                  <c:v>45869</c:v>
                </c:pt>
                <c:pt idx="303">
                  <c:v>45870</c:v>
                </c:pt>
                <c:pt idx="304">
                  <c:v>45871</c:v>
                </c:pt>
                <c:pt idx="305">
                  <c:v>45872</c:v>
                </c:pt>
                <c:pt idx="306">
                  <c:v>45873</c:v>
                </c:pt>
                <c:pt idx="307">
                  <c:v>45874</c:v>
                </c:pt>
                <c:pt idx="308">
                  <c:v>45875</c:v>
                </c:pt>
                <c:pt idx="309">
                  <c:v>45876</c:v>
                </c:pt>
                <c:pt idx="310">
                  <c:v>45877</c:v>
                </c:pt>
                <c:pt idx="311">
                  <c:v>45878</c:v>
                </c:pt>
                <c:pt idx="312">
                  <c:v>45879</c:v>
                </c:pt>
                <c:pt idx="313">
                  <c:v>45880</c:v>
                </c:pt>
                <c:pt idx="314">
                  <c:v>45881</c:v>
                </c:pt>
                <c:pt idx="315">
                  <c:v>45882</c:v>
                </c:pt>
                <c:pt idx="316">
                  <c:v>45883</c:v>
                </c:pt>
                <c:pt idx="317">
                  <c:v>45884</c:v>
                </c:pt>
                <c:pt idx="318">
                  <c:v>45885</c:v>
                </c:pt>
                <c:pt idx="319">
                  <c:v>45886</c:v>
                </c:pt>
                <c:pt idx="320">
                  <c:v>45887</c:v>
                </c:pt>
                <c:pt idx="321">
                  <c:v>45888</c:v>
                </c:pt>
                <c:pt idx="322">
                  <c:v>45889</c:v>
                </c:pt>
                <c:pt idx="323">
                  <c:v>45890</c:v>
                </c:pt>
                <c:pt idx="324">
                  <c:v>45891</c:v>
                </c:pt>
                <c:pt idx="325">
                  <c:v>45892</c:v>
                </c:pt>
                <c:pt idx="326">
                  <c:v>45893</c:v>
                </c:pt>
                <c:pt idx="327">
                  <c:v>45894</c:v>
                </c:pt>
                <c:pt idx="328">
                  <c:v>45895</c:v>
                </c:pt>
                <c:pt idx="329">
                  <c:v>45896</c:v>
                </c:pt>
                <c:pt idx="330">
                  <c:v>45897</c:v>
                </c:pt>
                <c:pt idx="331">
                  <c:v>45898</c:v>
                </c:pt>
                <c:pt idx="332">
                  <c:v>45899</c:v>
                </c:pt>
                <c:pt idx="333">
                  <c:v>45900</c:v>
                </c:pt>
                <c:pt idx="334">
                  <c:v>45901</c:v>
                </c:pt>
                <c:pt idx="335">
                  <c:v>45902</c:v>
                </c:pt>
                <c:pt idx="336">
                  <c:v>45903</c:v>
                </c:pt>
                <c:pt idx="337">
                  <c:v>45904</c:v>
                </c:pt>
                <c:pt idx="338">
                  <c:v>45905</c:v>
                </c:pt>
                <c:pt idx="339">
                  <c:v>45906</c:v>
                </c:pt>
                <c:pt idx="340">
                  <c:v>45907</c:v>
                </c:pt>
                <c:pt idx="341">
                  <c:v>45908</c:v>
                </c:pt>
                <c:pt idx="342">
                  <c:v>45909</c:v>
                </c:pt>
                <c:pt idx="343">
                  <c:v>45910</c:v>
                </c:pt>
                <c:pt idx="344">
                  <c:v>45911</c:v>
                </c:pt>
                <c:pt idx="345">
                  <c:v>45912</c:v>
                </c:pt>
                <c:pt idx="346">
                  <c:v>45913</c:v>
                </c:pt>
                <c:pt idx="347">
                  <c:v>45914</c:v>
                </c:pt>
                <c:pt idx="348">
                  <c:v>45915</c:v>
                </c:pt>
                <c:pt idx="349">
                  <c:v>45916</c:v>
                </c:pt>
                <c:pt idx="350">
                  <c:v>45917</c:v>
                </c:pt>
                <c:pt idx="351">
                  <c:v>45918</c:v>
                </c:pt>
                <c:pt idx="352">
                  <c:v>45919</c:v>
                </c:pt>
                <c:pt idx="353">
                  <c:v>45920</c:v>
                </c:pt>
                <c:pt idx="354">
                  <c:v>45921</c:v>
                </c:pt>
                <c:pt idx="355">
                  <c:v>45922</c:v>
                </c:pt>
                <c:pt idx="356">
                  <c:v>45923</c:v>
                </c:pt>
                <c:pt idx="357">
                  <c:v>45924</c:v>
                </c:pt>
                <c:pt idx="358">
                  <c:v>45925</c:v>
                </c:pt>
                <c:pt idx="359">
                  <c:v>45926</c:v>
                </c:pt>
                <c:pt idx="360">
                  <c:v>45927</c:v>
                </c:pt>
                <c:pt idx="361">
                  <c:v>45928</c:v>
                </c:pt>
                <c:pt idx="362">
                  <c:v>45929</c:v>
                </c:pt>
                <c:pt idx="363">
                  <c:v>45930</c:v>
                </c:pt>
                <c:pt idx="364">
                  <c:v>45931</c:v>
                </c:pt>
                <c:pt idx="365">
                  <c:v>45932</c:v>
                </c:pt>
                <c:pt idx="366">
                  <c:v>45933</c:v>
                </c:pt>
                <c:pt idx="367">
                  <c:v>45934</c:v>
                </c:pt>
                <c:pt idx="368">
                  <c:v>45935</c:v>
                </c:pt>
                <c:pt idx="369">
                  <c:v>45936</c:v>
                </c:pt>
                <c:pt idx="370">
                  <c:v>45937</c:v>
                </c:pt>
                <c:pt idx="371">
                  <c:v>45938</c:v>
                </c:pt>
                <c:pt idx="372">
                  <c:v>45939</c:v>
                </c:pt>
                <c:pt idx="373">
                  <c:v>45940</c:v>
                </c:pt>
                <c:pt idx="374">
                  <c:v>45941</c:v>
                </c:pt>
                <c:pt idx="375">
                  <c:v>45942</c:v>
                </c:pt>
                <c:pt idx="376">
                  <c:v>45943</c:v>
                </c:pt>
                <c:pt idx="377">
                  <c:v>45944</c:v>
                </c:pt>
                <c:pt idx="378">
                  <c:v>45945</c:v>
                </c:pt>
                <c:pt idx="379">
                  <c:v>45946</c:v>
                </c:pt>
                <c:pt idx="380">
                  <c:v>45947</c:v>
                </c:pt>
                <c:pt idx="381">
                  <c:v>45948</c:v>
                </c:pt>
                <c:pt idx="382">
                  <c:v>45949</c:v>
                </c:pt>
                <c:pt idx="383">
                  <c:v>45950</c:v>
                </c:pt>
                <c:pt idx="384">
                  <c:v>45951</c:v>
                </c:pt>
                <c:pt idx="385">
                  <c:v>45952</c:v>
                </c:pt>
                <c:pt idx="386">
                  <c:v>45953</c:v>
                </c:pt>
                <c:pt idx="387">
                  <c:v>45954</c:v>
                </c:pt>
                <c:pt idx="388">
                  <c:v>45955</c:v>
                </c:pt>
                <c:pt idx="389">
                  <c:v>45956</c:v>
                </c:pt>
                <c:pt idx="390">
                  <c:v>45957</c:v>
                </c:pt>
                <c:pt idx="391">
                  <c:v>45958</c:v>
                </c:pt>
                <c:pt idx="392">
                  <c:v>45959</c:v>
                </c:pt>
                <c:pt idx="393">
                  <c:v>45960</c:v>
                </c:pt>
                <c:pt idx="394">
                  <c:v>45961</c:v>
                </c:pt>
                <c:pt idx="395">
                  <c:v>45962</c:v>
                </c:pt>
                <c:pt idx="396">
                  <c:v>45963</c:v>
                </c:pt>
                <c:pt idx="397">
                  <c:v>45964</c:v>
                </c:pt>
                <c:pt idx="398">
                  <c:v>45965</c:v>
                </c:pt>
                <c:pt idx="399">
                  <c:v>45966</c:v>
                </c:pt>
                <c:pt idx="400">
                  <c:v>45967</c:v>
                </c:pt>
                <c:pt idx="401">
                  <c:v>45968</c:v>
                </c:pt>
                <c:pt idx="402">
                  <c:v>45969</c:v>
                </c:pt>
                <c:pt idx="403">
                  <c:v>45970</c:v>
                </c:pt>
                <c:pt idx="404">
                  <c:v>45971</c:v>
                </c:pt>
                <c:pt idx="405">
                  <c:v>45972</c:v>
                </c:pt>
                <c:pt idx="406">
                  <c:v>45973</c:v>
                </c:pt>
                <c:pt idx="407">
                  <c:v>45974</c:v>
                </c:pt>
                <c:pt idx="408">
                  <c:v>45975</c:v>
                </c:pt>
                <c:pt idx="409">
                  <c:v>45976</c:v>
                </c:pt>
                <c:pt idx="410">
                  <c:v>45977</c:v>
                </c:pt>
                <c:pt idx="411">
                  <c:v>45978</c:v>
                </c:pt>
                <c:pt idx="412">
                  <c:v>45979</c:v>
                </c:pt>
                <c:pt idx="413">
                  <c:v>45980</c:v>
                </c:pt>
                <c:pt idx="414">
                  <c:v>45981</c:v>
                </c:pt>
                <c:pt idx="415">
                  <c:v>45982</c:v>
                </c:pt>
                <c:pt idx="416">
                  <c:v>45983</c:v>
                </c:pt>
                <c:pt idx="417">
                  <c:v>45984</c:v>
                </c:pt>
                <c:pt idx="418">
                  <c:v>45985</c:v>
                </c:pt>
                <c:pt idx="419">
                  <c:v>45986</c:v>
                </c:pt>
                <c:pt idx="420">
                  <c:v>45987</c:v>
                </c:pt>
                <c:pt idx="421">
                  <c:v>45988</c:v>
                </c:pt>
                <c:pt idx="422">
                  <c:v>45989</c:v>
                </c:pt>
                <c:pt idx="423">
                  <c:v>45990</c:v>
                </c:pt>
                <c:pt idx="424">
                  <c:v>45991</c:v>
                </c:pt>
                <c:pt idx="425">
                  <c:v>45992</c:v>
                </c:pt>
                <c:pt idx="426">
                  <c:v>45993</c:v>
                </c:pt>
                <c:pt idx="427">
                  <c:v>45994</c:v>
                </c:pt>
                <c:pt idx="428">
                  <c:v>45995</c:v>
                </c:pt>
                <c:pt idx="429">
                  <c:v>45996</c:v>
                </c:pt>
                <c:pt idx="430">
                  <c:v>45997</c:v>
                </c:pt>
                <c:pt idx="431">
                  <c:v>45998</c:v>
                </c:pt>
                <c:pt idx="432">
                  <c:v>45999</c:v>
                </c:pt>
                <c:pt idx="433">
                  <c:v>46000</c:v>
                </c:pt>
                <c:pt idx="434">
                  <c:v>46001</c:v>
                </c:pt>
                <c:pt idx="435">
                  <c:v>46002</c:v>
                </c:pt>
                <c:pt idx="436">
                  <c:v>46003</c:v>
                </c:pt>
                <c:pt idx="437">
                  <c:v>46004</c:v>
                </c:pt>
                <c:pt idx="438">
                  <c:v>46005</c:v>
                </c:pt>
                <c:pt idx="439">
                  <c:v>46006</c:v>
                </c:pt>
                <c:pt idx="440">
                  <c:v>46007</c:v>
                </c:pt>
                <c:pt idx="441">
                  <c:v>46008</c:v>
                </c:pt>
                <c:pt idx="442">
                  <c:v>46009</c:v>
                </c:pt>
                <c:pt idx="443">
                  <c:v>46010</c:v>
                </c:pt>
                <c:pt idx="444">
                  <c:v>46011</c:v>
                </c:pt>
                <c:pt idx="445">
                  <c:v>46012</c:v>
                </c:pt>
                <c:pt idx="446">
                  <c:v>46013</c:v>
                </c:pt>
                <c:pt idx="447">
                  <c:v>46014</c:v>
                </c:pt>
                <c:pt idx="448">
                  <c:v>46015</c:v>
                </c:pt>
                <c:pt idx="449">
                  <c:v>46016</c:v>
                </c:pt>
                <c:pt idx="450">
                  <c:v>46017</c:v>
                </c:pt>
                <c:pt idx="451">
                  <c:v>46018</c:v>
                </c:pt>
                <c:pt idx="452">
                  <c:v>46019</c:v>
                </c:pt>
                <c:pt idx="453">
                  <c:v>46020</c:v>
                </c:pt>
                <c:pt idx="454">
                  <c:v>46021</c:v>
                </c:pt>
                <c:pt idx="455">
                  <c:v>46022</c:v>
                </c:pt>
                <c:pt idx="456">
                  <c:v>46023</c:v>
                </c:pt>
                <c:pt idx="457">
                  <c:v>46024</c:v>
                </c:pt>
              </c:numCache>
            </c:numRef>
          </c:cat>
          <c:val>
            <c:numRef>
              <c:f>'BTC forecast'!$D$2:$D$459</c:f>
              <c:numCache>
                <c:formatCode>General</c:formatCode>
                <c:ptCount val="458"/>
                <c:pt idx="365" formatCode="_(&quot;$&quot;* #,##0.00_);_(&quot;$&quot;* \(#,##0.00\);_(&quot;$&quot;* &quot;-&quot;??_);_(@_)">
                  <c:v>120665.9</c:v>
                </c:pt>
                <c:pt idx="366" formatCode="_(&quot;$&quot;* #,##0.00_);_(&quot;$&quot;* \(#,##0.00\);_(&quot;$&quot;* &quot;-&quot;??_);_(@_)">
                  <c:v>116290.86088830417</c:v>
                </c:pt>
                <c:pt idx="367" formatCode="_(&quot;$&quot;* #,##0.00_);_(&quot;$&quot;* \(#,##0.00\);_(&quot;$&quot;* &quot;-&quot;??_);_(@_)">
                  <c:v>114546.4985774956</c:v>
                </c:pt>
                <c:pt idx="368" formatCode="_(&quot;$&quot;* #,##0.00_);_(&quot;$&quot;* \(#,##0.00\);_(&quot;$&quot;* &quot;-&quot;??_);_(@_)">
                  <c:v>113230.67282467485</c:v>
                </c:pt>
                <c:pt idx="369" formatCode="_(&quot;$&quot;* #,##0.00_);_(&quot;$&quot;* \(#,##0.00\);_(&quot;$&quot;* &quot;-&quot;??_);_(@_)">
                  <c:v>112136.60763728622</c:v>
                </c:pt>
                <c:pt idx="370" formatCode="_(&quot;$&quot;* #,##0.00_);_(&quot;$&quot;* \(#,##0.00\);_(&quot;$&quot;* &quot;-&quot;??_);_(@_)">
                  <c:v>111184.11968984749</c:v>
                </c:pt>
                <c:pt idx="371" formatCode="_(&quot;$&quot;* #,##0.00_);_(&quot;$&quot;* \(#,##0.00\);_(&quot;$&quot;* &quot;-&quot;??_);_(@_)">
                  <c:v>110332.07602183083</c:v>
                </c:pt>
                <c:pt idx="372" formatCode="_(&quot;$&quot;* #,##0.00_);_(&quot;$&quot;* \(#,##0.00\);_(&quot;$&quot;* &quot;-&quot;??_);_(@_)">
                  <c:v>109556.04323189982</c:v>
                </c:pt>
                <c:pt idx="373" formatCode="_(&quot;$&quot;* #,##0.00_);_(&quot;$&quot;* \(#,##0.00\);_(&quot;$&quot;* &quot;-&quot;??_);_(@_)">
                  <c:v>108840.10489323147</c:v>
                </c:pt>
                <c:pt idx="374" formatCode="_(&quot;$&quot;* #,##0.00_);_(&quot;$&quot;* \(#,##0.00\);_(&quot;$&quot;* &quot;-&quot;??_);_(@_)">
                  <c:v>108173.20861500222</c:v>
                </c:pt>
                <c:pt idx="375" formatCode="_(&quot;$&quot;* #,##0.00_);_(&quot;$&quot;* \(#,##0.00\);_(&quot;$&quot;* &quot;-&quot;??_);_(@_)">
                  <c:v>107547.30996143783</c:v>
                </c:pt>
                <c:pt idx="376" formatCode="_(&quot;$&quot;* #,##0.00_);_(&quot;$&quot;* \(#,##0.00\);_(&quot;$&quot;* &quot;-&quot;??_);_(@_)">
                  <c:v>106956.33831266192</c:v>
                </c:pt>
                <c:pt idx="377" formatCode="_(&quot;$&quot;* #,##0.00_);_(&quot;$&quot;* \(#,##0.00\);_(&quot;$&quot;* &quot;-&quot;??_);_(@_)">
                  <c:v>106395.57928529724</c:v>
                </c:pt>
                <c:pt idx="378" formatCode="_(&quot;$&quot;* #,##0.00_);_(&quot;$&quot;* \(#,##0.00\);_(&quot;$&quot;* &quot;-&quot;??_);_(@_)">
                  <c:v>105861.28534195745</c:v>
                </c:pt>
                <c:pt idx="379" formatCode="_(&quot;$&quot;* #,##0.00_);_(&quot;$&quot;* \(#,##0.00\);_(&quot;$&quot;* &quot;-&quot;??_);_(@_)">
                  <c:v>105350.4193018674</c:v>
                </c:pt>
                <c:pt idx="380" formatCode="_(&quot;$&quot;* #,##0.00_);_(&quot;$&quot;* \(#,##0.00\);_(&quot;$&quot;* &quot;-&quot;??_);_(@_)">
                  <c:v>104860.47919587276</c:v>
                </c:pt>
                <c:pt idx="381" formatCode="_(&quot;$&quot;* #,##0.00_);_(&quot;$&quot;* \(#,##0.00\);_(&quot;$&quot;* &quot;-&quot;??_);_(@_)">
                  <c:v>104389.37499914764</c:v>
                </c:pt>
                <c:pt idx="382" formatCode="_(&quot;$&quot;* #,##0.00_);_(&quot;$&quot;* \(#,##0.00\);_(&quot;$&quot;* &quot;-&quot;??_);_(@_)">
                  <c:v>103935.33961506042</c:v>
                </c:pt>
                <c:pt idx="383" formatCode="_(&quot;$&quot;* #,##0.00_);_(&quot;$&quot;* \(#,##0.00\);_(&quot;$&quot;* &quot;-&quot;??_);_(@_)">
                  <c:v>103496.86315198938</c:v>
                </c:pt>
                <c:pt idx="384" formatCode="_(&quot;$&quot;* #,##0.00_);_(&quot;$&quot;* \(#,##0.00\);_(&quot;$&quot;* &quot;-&quot;??_);_(@_)">
                  <c:v>103072.64345159597</c:v>
                </c:pt>
                <c:pt idx="385" formatCode="_(&quot;$&quot;* #,##0.00_);_(&quot;$&quot;* \(#,##0.00\);_(&quot;$&quot;* &quot;-&quot;??_);_(@_)">
                  <c:v>102661.54821224237</c:v>
                </c:pt>
                <c:pt idx="386" formatCode="_(&quot;$&quot;* #,##0.00_);_(&quot;$&quot;* \(#,##0.00\);_(&quot;$&quot;* &quot;-&quot;??_);_(@_)">
                  <c:v>102262.58555014279</c:v>
                </c:pt>
                <c:pt idx="387" formatCode="_(&quot;$&quot;* #,##0.00_);_(&quot;$&quot;* \(#,##0.00\);_(&quot;$&quot;* &quot;-&quot;??_);_(@_)">
                  <c:v>101874.88080915828</c:v>
                </c:pt>
                <c:pt idx="388" formatCode="_(&quot;$&quot;* #,##0.00_);_(&quot;$&quot;* \(#,##0.00\);_(&quot;$&quot;* &quot;-&quot;??_);_(@_)">
                  <c:v>101497.65807119169</c:v>
                </c:pt>
                <c:pt idx="389" formatCode="_(&quot;$&quot;* #,##0.00_);_(&quot;$&quot;* \(#,##0.00\);_(&quot;$&quot;* &quot;-&quot;??_);_(@_)">
                  <c:v>101130.22525288776</c:v>
                </c:pt>
                <c:pt idx="390" formatCode="_(&quot;$&quot;* #,##0.00_);_(&quot;$&quot;* \(#,##0.00\);_(&quot;$&quot;* &quot;-&quot;??_);_(@_)">
                  <c:v>100771.96197364002</c:v>
                </c:pt>
                <c:pt idx="391" formatCode="_(&quot;$&quot;* #,##0.00_);_(&quot;$&quot;* \(#,##0.00\);_(&quot;$&quot;* &quot;-&quot;??_);_(@_)">
                  <c:v>100422.30959011512</c:v>
                </c:pt>
                <c:pt idx="392" formatCode="_(&quot;$&quot;* #,##0.00_);_(&quot;$&quot;* \(#,##0.00\);_(&quot;$&quot;* &quot;-&quot;??_);_(@_)">
                  <c:v>100080.76294253733</c:v>
                </c:pt>
                <c:pt idx="393" formatCode="_(&quot;$&quot;* #,##0.00_);_(&quot;$&quot;* \(#,##0.00\);_(&quot;$&quot;* &quot;-&quot;??_);_(@_)">
                  <c:v>99746.863466638562</c:v>
                </c:pt>
                <c:pt idx="394" formatCode="_(&quot;$&quot;* #,##0.00_);_(&quot;$&quot;* \(#,##0.00\);_(&quot;$&quot;* &quot;-&quot;??_);_(@_)">
                  <c:v>99420.193404943595</c:v>
                </c:pt>
                <c:pt idx="395" formatCode="_(&quot;$&quot;* #,##0.00_);_(&quot;$&quot;* \(#,##0.00\);_(&quot;$&quot;* &quot;-&quot;??_);_(@_)">
                  <c:v>99100.370910338606</c:v>
                </c:pt>
                <c:pt idx="396" formatCode="_(&quot;$&quot;* #,##0.00_);_(&quot;$&quot;* \(#,##0.00\);_(&quot;$&quot;* &quot;-&quot;??_);_(@_)">
                  <c:v>98787.045879429279</c:v>
                </c:pt>
                <c:pt idx="397" formatCode="_(&quot;$&quot;* #,##0.00_);_(&quot;$&quot;* \(#,##0.00\);_(&quot;$&quot;* &quot;-&quot;??_);_(@_)">
                  <c:v>98479.896387043729</c:v>
                </c:pt>
                <c:pt idx="398" formatCode="_(&quot;$&quot;* #,##0.00_);_(&quot;$&quot;* \(#,##0.00\);_(&quot;$&quot;* &quot;-&quot;??_);_(@_)">
                  <c:v>98178.625619200087</c:v>
                </c:pt>
                <c:pt idx="399" formatCode="_(&quot;$&quot;* #,##0.00_);_(&quot;$&quot;* \(#,##0.00\);_(&quot;$&quot;* &quot;-&quot;??_);_(@_)">
                  <c:v>97882.959221960322</c:v>
                </c:pt>
                <c:pt idx="400" formatCode="_(&quot;$&quot;* #,##0.00_);_(&quot;$&quot;* \(#,##0.00\);_(&quot;$&quot;* &quot;-&quot;??_);_(@_)">
                  <c:v>97592.642999283984</c:v>
                </c:pt>
                <c:pt idx="401" formatCode="_(&quot;$&quot;* #,##0.00_);_(&quot;$&quot;* \(#,##0.00\);_(&quot;$&quot;* &quot;-&quot;??_);_(@_)">
                  <c:v>97307.440905346331</c:v>
                </c:pt>
                <c:pt idx="402" formatCode="_(&quot;$&quot;* #,##0.00_);_(&quot;$&quot;* \(#,##0.00\);_(&quot;$&quot;* &quot;-&quot;??_);_(@_)">
                  <c:v>97027.13328657634</c:v>
                </c:pt>
                <c:pt idx="403" formatCode="_(&quot;$&quot;* #,##0.00_);_(&quot;$&quot;* \(#,##0.00\);_(&quot;$&quot;* &quot;-&quot;??_);_(@_)">
                  <c:v>96751.515336488344</c:v>
                </c:pt>
                <c:pt idx="404" formatCode="_(&quot;$&quot;* #,##0.00_);_(&quot;$&quot;* \(#,##0.00\);_(&quot;$&quot;* &quot;-&quot;??_);_(@_)">
                  <c:v>96480.395732663514</c:v>
                </c:pt>
                <c:pt idx="405" formatCode="_(&quot;$&quot;* #,##0.00_);_(&quot;$&quot;* \(#,##0.00\);_(&quot;$&quot;* &quot;-&quot;??_);_(@_)">
                  <c:v>96213.59543031911</c:v>
                </c:pt>
                <c:pt idx="406" formatCode="_(&quot;$&quot;* #,##0.00_);_(&quot;$&quot;* \(#,##0.00\);_(&quot;$&quot;* &quot;-&quot;??_);_(@_)">
                  <c:v>95950.946591036191</c:v>
                </c:pt>
                <c:pt idx="407" formatCode="_(&quot;$&quot;* #,##0.00_);_(&quot;$&quot;* \(#,##0.00\);_(&quot;$&quot;* &quot;-&quot;??_);_(@_)">
                  <c:v>95692.291628597624</c:v>
                </c:pt>
                <c:pt idx="408" formatCode="_(&quot;$&quot;* #,##0.00_);_(&quot;$&quot;* \(#,##0.00\);_(&quot;$&quot;* &quot;-&quot;??_);_(@_)">
                  <c:v>95437.482356668013</c:v>
                </c:pt>
                <c:pt idx="409" formatCode="_(&quot;$&quot;* #,##0.00_);_(&quot;$&quot;* \(#,##0.00\);_(&quot;$&quot;* &quot;-&quot;??_);_(@_)">
                  <c:v>95186.379225345154</c:v>
                </c:pt>
                <c:pt idx="410" formatCode="_(&quot;$&quot;* #,##0.00_);_(&quot;$&quot;* \(#,##0.00\);_(&quot;$&quot;* &quot;-&quot;??_);_(@_)">
                  <c:v>94938.850635519513</c:v>
                </c:pt>
                <c:pt idx="411" formatCode="_(&quot;$&quot;* #,##0.00_);_(&quot;$&quot;* \(#,##0.00\);_(&quot;$&quot;* &quot;-&quot;??_);_(@_)">
                  <c:v>94694.772321570112</c:v>
                </c:pt>
                <c:pt idx="412" formatCode="_(&quot;$&quot;* #,##0.00_);_(&quot;$&quot;* \(#,##0.00\);_(&quot;$&quot;* &quot;-&quot;??_);_(@_)">
                  <c:v>94454.026794257428</c:v>
                </c:pt>
                <c:pt idx="413" formatCode="_(&quot;$&quot;* #,##0.00_);_(&quot;$&quot;* \(#,##0.00\);_(&quot;$&quot;* &quot;-&quot;??_);_(@_)">
                  <c:v>94216.502836795407</c:v>
                </c:pt>
                <c:pt idx="414" formatCode="_(&quot;$&quot;* #,##0.00_);_(&quot;$&quot;* \(#,##0.00\);_(&quot;$&quot;* &quot;-&quot;??_);_(@_)">
                  <c:v>93982.095048030795</c:v>
                </c:pt>
                <c:pt idx="415" formatCode="_(&quot;$&quot;* #,##0.00_);_(&quot;$&quot;* \(#,##0.00\);_(&quot;$&quot;* &quot;-&quot;??_);_(@_)">
                  <c:v>93750.70342746102</c:v>
                </c:pt>
                <c:pt idx="416" formatCode="_(&quot;$&quot;* #,##0.00_);_(&quot;$&quot;* \(#,##0.00\);_(&quot;$&quot;* &quot;-&quot;??_);_(@_)">
                  <c:v>93522.232997503481</c:v>
                </c:pt>
                <c:pt idx="417" formatCode="_(&quot;$&quot;* #,##0.00_);_(&quot;$&quot;* \(#,##0.00\);_(&quot;$&quot;* &quot;-&quot;??_);_(@_)">
                  <c:v>93296.593459012132</c:v>
                </c:pt>
                <c:pt idx="418" formatCode="_(&quot;$&quot;* #,##0.00_);_(&quot;$&quot;* \(#,##0.00\);_(&quot;$&quot;* &quot;-&quot;??_);_(@_)">
                  <c:v>93073.698876535811</c:v>
                </c:pt>
                <c:pt idx="419" formatCode="_(&quot;$&quot;* #,##0.00_);_(&quot;$&quot;* \(#,##0.00\);_(&quot;$&quot;* &quot;-&quot;??_);_(@_)">
                  <c:v>92853.467390241247</c:v>
                </c:pt>
                <c:pt idx="420" formatCode="_(&quot;$&quot;* #,##0.00_);_(&quot;$&quot;* \(#,##0.00\);_(&quot;$&quot;* &quot;-&quot;??_);_(@_)">
                  <c:v>92635.820951792732</c:v>
                </c:pt>
                <c:pt idx="421" formatCode="_(&quot;$&quot;* #,##0.00_);_(&quot;$&quot;* \(#,##0.00\);_(&quot;$&quot;* &quot;-&quot;??_);_(@_)">
                  <c:v>92420.685081799587</c:v>
                </c:pt>
                <c:pt idx="422" formatCode="_(&quot;$&quot;* #,##0.00_);_(&quot;$&quot;* \(#,##0.00\);_(&quot;$&quot;* &quot;-&quot;??_);_(@_)">
                  <c:v>92207.988646718935</c:v>
                </c:pt>
                <c:pt idx="423" formatCode="_(&quot;$&quot;* #,##0.00_);_(&quot;$&quot;* \(#,##0.00\);_(&quot;$&quot;* &quot;-&quot;??_);_(@_)">
                  <c:v>91997.663653341238</c:v>
                </c:pt>
                <c:pt idx="424" formatCode="_(&quot;$&quot;* #,##0.00_);_(&quot;$&quot;* \(#,##0.00\);_(&quot;$&quot;* &quot;-&quot;??_);_(@_)">
                  <c:v>91789.645059195667</c:v>
                </c:pt>
                <c:pt idx="425" formatCode="_(&quot;$&quot;* #,##0.00_);_(&quot;$&quot;* \(#,##0.00\);_(&quot;$&quot;* &quot;-&quot;??_);_(@_)">
                  <c:v>91583.870597394678</c:v>
                </c:pt>
                <c:pt idx="426" formatCode="_(&quot;$&quot;* #,##0.00_);_(&quot;$&quot;* \(#,##0.00\);_(&quot;$&quot;* &quot;-&quot;??_);_(@_)">
                  <c:v>91380.280614597301</c:v>
                </c:pt>
                <c:pt idx="427" formatCode="_(&quot;$&quot;* #,##0.00_);_(&quot;$&quot;* \(#,##0.00\);_(&quot;$&quot;* &quot;-&quot;??_);_(@_)">
                  <c:v>91178.817920911039</c:v>
                </c:pt>
                <c:pt idx="428" formatCode="_(&quot;$&quot;* #,##0.00_);_(&quot;$&quot;* \(#,##0.00\);_(&quot;$&quot;* &quot;-&quot;??_);_(@_)">
                  <c:v>90979.427650675527</c:v>
                </c:pt>
                <c:pt idx="429" formatCode="_(&quot;$&quot;* #,##0.00_);_(&quot;$&quot;* \(#,##0.00\);_(&quot;$&quot;* &quot;-&quot;??_);_(@_)">
                  <c:v>90782.057133179653</c:v>
                </c:pt>
                <c:pt idx="430" formatCode="_(&quot;$&quot;* #,##0.00_);_(&quot;$&quot;* \(#,##0.00\);_(&quot;$&quot;* &quot;-&quot;??_);_(@_)">
                  <c:v>90586.655772460683</c:v>
                </c:pt>
                <c:pt idx="431" formatCode="_(&quot;$&quot;* #,##0.00_);_(&quot;$&quot;* \(#,##0.00\);_(&quot;$&quot;* &quot;-&quot;??_);_(@_)">
                  <c:v>90393.174935417948</c:v>
                </c:pt>
                <c:pt idx="432" formatCode="_(&quot;$&quot;* #,##0.00_);_(&quot;$&quot;* \(#,##0.00\);_(&quot;$&quot;* &quot;-&quot;??_);_(@_)">
                  <c:v>90201.567847549391</c:v>
                </c:pt>
                <c:pt idx="433" formatCode="_(&quot;$&quot;* #,##0.00_);_(&quot;$&quot;* \(#,##0.00\);_(&quot;$&quot;* &quot;-&quot;??_);_(@_)">
                  <c:v>90011.789495686855</c:v>
                </c:pt>
                <c:pt idx="434" formatCode="_(&quot;$&quot;* #,##0.00_);_(&quot;$&quot;* \(#,##0.00\);_(&quot;$&quot;* &quot;-&quot;??_);_(@_)">
                  <c:v>89823.79653716422</c:v>
                </c:pt>
                <c:pt idx="435" formatCode="_(&quot;$&quot;* #,##0.00_);_(&quot;$&quot;* \(#,##0.00\);_(&quot;$&quot;* &quot;-&quot;??_);_(@_)">
                  <c:v>89637.547214906925</c:v>
                </c:pt>
                <c:pt idx="436" formatCode="_(&quot;$&quot;* #,##0.00_);_(&quot;$&quot;* \(#,##0.00\);_(&quot;$&quot;* &quot;-&quot;??_);_(@_)">
                  <c:v>89453.00127797827</c:v>
                </c:pt>
                <c:pt idx="437" formatCode="_(&quot;$&quot;* #,##0.00_);_(&quot;$&quot;* \(#,##0.00\);_(&quot;$&quot;* &quot;-&quot;??_);_(@_)">
                  <c:v>89270.119907160086</c:v>
                </c:pt>
                <c:pt idx="438" formatCode="_(&quot;$&quot;* #,##0.00_);_(&quot;$&quot;* \(#,##0.00\);_(&quot;$&quot;* &quot;-&quot;??_);_(@_)">
                  <c:v>89088.865645184065</c:v>
                </c:pt>
                <c:pt idx="439" formatCode="_(&quot;$&quot;* #,##0.00_);_(&quot;$&quot;* \(#,##0.00\);_(&quot;$&quot;* &quot;-&quot;??_);_(@_)">
                  <c:v>88909.202331263557</c:v>
                </c:pt>
                <c:pt idx="440" formatCode="_(&quot;$&quot;* #,##0.00_);_(&quot;$&quot;* \(#,##0.00\);_(&quot;$&quot;* &quot;-&quot;??_);_(@_)">
                  <c:v>88731.09503960672</c:v>
                </c:pt>
                <c:pt idx="441" formatCode="_(&quot;$&quot;* #,##0.00_);_(&quot;$&quot;* \(#,##0.00\);_(&quot;$&quot;* &quot;-&quot;??_);_(@_)">
                  <c:v>88554.510021619295</c:v>
                </c:pt>
                <c:pt idx="442" formatCode="_(&quot;$&quot;* #,##0.00_);_(&quot;$&quot;* \(#,##0.00\);_(&quot;$&quot;* &quot;-&quot;??_);_(@_)">
                  <c:v>88379.4146515303</c:v>
                </c:pt>
                <c:pt idx="443" formatCode="_(&quot;$&quot;* #,##0.00_);_(&quot;$&quot;* \(#,##0.00\);_(&quot;$&quot;* &quot;-&quot;??_);_(@_)">
                  <c:v>88205.777375196427</c:v>
                </c:pt>
                <c:pt idx="444" formatCode="_(&quot;$&quot;* #,##0.00_);_(&quot;$&quot;* \(#,##0.00\);_(&quot;$&quot;* &quot;-&quot;??_);_(@_)">
                  <c:v>88033.567661861103</c:v>
                </c:pt>
                <c:pt idx="445" formatCode="_(&quot;$&quot;* #,##0.00_);_(&quot;$&quot;* \(#,##0.00\);_(&quot;$&quot;* &quot;-&quot;??_);_(@_)">
                  <c:v>87862.755958662863</c:v>
                </c:pt>
                <c:pt idx="446" formatCode="_(&quot;$&quot;* #,##0.00_);_(&quot;$&quot;* \(#,##0.00\);_(&quot;$&quot;* &quot;-&quot;??_);_(@_)">
                  <c:v>87693.313647703893</c:v>
                </c:pt>
                <c:pt idx="447" formatCode="_(&quot;$&quot;* #,##0.00_);_(&quot;$&quot;* \(#,##0.00\);_(&quot;$&quot;* &quot;-&quot;??_);_(@_)">
                  <c:v>87525.213005505255</c:v>
                </c:pt>
                <c:pt idx="448" formatCode="_(&quot;$&quot;* #,##0.00_);_(&quot;$&quot;* \(#,##0.00\);_(&quot;$&quot;* &quot;-&quot;??_);_(@_)">
                  <c:v>87358.427164688765</c:v>
                </c:pt>
                <c:pt idx="449" formatCode="_(&quot;$&quot;* #,##0.00_);_(&quot;$&quot;* \(#,##0.00\);_(&quot;$&quot;* &quot;-&quot;??_);_(@_)">
                  <c:v>87192.930077738027</c:v>
                </c:pt>
                <c:pt idx="450" formatCode="_(&quot;$&quot;* #,##0.00_);_(&quot;$&quot;* \(#,##0.00\);_(&quot;$&quot;* &quot;-&quot;??_);_(@_)">
                  <c:v>87028.696482702449</c:v>
                </c:pt>
                <c:pt idx="451" formatCode="_(&quot;$&quot;* #,##0.00_);_(&quot;$&quot;* \(#,##0.00\);_(&quot;$&quot;* &quot;-&quot;??_);_(@_)">
                  <c:v>86865.701870718854</c:v>
                </c:pt>
                <c:pt idx="452" formatCode="_(&quot;$&quot;* #,##0.00_);_(&quot;$&quot;* \(#,##0.00\);_(&quot;$&quot;* &quot;-&quot;??_);_(@_)">
                  <c:v>86703.922455234162</c:v>
                </c:pt>
                <c:pt idx="453" formatCode="_(&quot;$&quot;* #,##0.00_);_(&quot;$&quot;* \(#,##0.00\);_(&quot;$&quot;* &quot;-&quot;??_);_(@_)">
                  <c:v>86543.335142821932</c:v>
                </c:pt>
                <c:pt idx="454" formatCode="_(&quot;$&quot;* #,##0.00_);_(&quot;$&quot;* \(#,##0.00\);_(&quot;$&quot;* &quot;-&quot;??_);_(@_)">
                  <c:v>86383.917505492907</c:v>
                </c:pt>
                <c:pt idx="455" formatCode="_(&quot;$&quot;* #,##0.00_);_(&quot;$&quot;* \(#,##0.00\);_(&quot;$&quot;* &quot;-&quot;??_);_(@_)">
                  <c:v>86225.647754407488</c:v>
                </c:pt>
                <c:pt idx="456" formatCode="_(&quot;$&quot;* #,##0.00_);_(&quot;$&quot;* \(#,##0.00\);_(&quot;$&quot;* &quot;-&quot;??_);_(@_)">
                  <c:v>86068.504714904338</c:v>
                </c:pt>
                <c:pt idx="457" formatCode="_(&quot;$&quot;* #,##0.00_);_(&quot;$&quot;* \(#,##0.00\);_(&quot;$&quot;* &quot;-&quot;??_);_(@_)">
                  <c:v>85912.467802765546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3E9-4BF2-B8F1-824B8A4089FE}"/>
            </c:ext>
          </c:extLst>
        </c:ser>
        <c:ser>
          <c:idx val="3"/>
          <c:order val="3"/>
          <c:tx>
            <c:strRef>
              <c:f>'BTC forecast'!$E$1</c:f>
              <c:strCache>
                <c:ptCount val="1"/>
                <c:pt idx="0">
                  <c:v>Upper Confidence Bound( Price 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'BTC forecast'!$A$2:$A$459</c:f>
              <c:numCache>
                <c:formatCode>m/d/yyyy</c:formatCode>
                <c:ptCount val="458"/>
                <c:pt idx="0">
                  <c:v>45567</c:v>
                </c:pt>
                <c:pt idx="1">
                  <c:v>45568</c:v>
                </c:pt>
                <c:pt idx="2">
                  <c:v>45569</c:v>
                </c:pt>
                <c:pt idx="3">
                  <c:v>45570</c:v>
                </c:pt>
                <c:pt idx="4">
                  <c:v>45571</c:v>
                </c:pt>
                <c:pt idx="5">
                  <c:v>45572</c:v>
                </c:pt>
                <c:pt idx="6">
                  <c:v>45573</c:v>
                </c:pt>
                <c:pt idx="7">
                  <c:v>45574</c:v>
                </c:pt>
                <c:pt idx="8">
                  <c:v>45575</c:v>
                </c:pt>
                <c:pt idx="9">
                  <c:v>45576</c:v>
                </c:pt>
                <c:pt idx="10">
                  <c:v>45577</c:v>
                </c:pt>
                <c:pt idx="11">
                  <c:v>45578</c:v>
                </c:pt>
                <c:pt idx="12">
                  <c:v>45579</c:v>
                </c:pt>
                <c:pt idx="13">
                  <c:v>45580</c:v>
                </c:pt>
                <c:pt idx="14">
                  <c:v>45581</c:v>
                </c:pt>
                <c:pt idx="15">
                  <c:v>45582</c:v>
                </c:pt>
                <c:pt idx="16">
                  <c:v>45583</c:v>
                </c:pt>
                <c:pt idx="17">
                  <c:v>45584</c:v>
                </c:pt>
                <c:pt idx="18">
                  <c:v>45585</c:v>
                </c:pt>
                <c:pt idx="19">
                  <c:v>45586</c:v>
                </c:pt>
                <c:pt idx="20">
                  <c:v>45587</c:v>
                </c:pt>
                <c:pt idx="21">
                  <c:v>45588</c:v>
                </c:pt>
                <c:pt idx="22">
                  <c:v>45589</c:v>
                </c:pt>
                <c:pt idx="23">
                  <c:v>45590</c:v>
                </c:pt>
                <c:pt idx="24">
                  <c:v>45591</c:v>
                </c:pt>
                <c:pt idx="25">
                  <c:v>45592</c:v>
                </c:pt>
                <c:pt idx="26">
                  <c:v>45593</c:v>
                </c:pt>
                <c:pt idx="27">
                  <c:v>45594</c:v>
                </c:pt>
                <c:pt idx="28">
                  <c:v>45595</c:v>
                </c:pt>
                <c:pt idx="29">
                  <c:v>45596</c:v>
                </c:pt>
                <c:pt idx="30">
                  <c:v>45597</c:v>
                </c:pt>
                <c:pt idx="31">
                  <c:v>45598</c:v>
                </c:pt>
                <c:pt idx="32">
                  <c:v>45599</c:v>
                </c:pt>
                <c:pt idx="33">
                  <c:v>45600</c:v>
                </c:pt>
                <c:pt idx="34">
                  <c:v>45601</c:v>
                </c:pt>
                <c:pt idx="35">
                  <c:v>45602</c:v>
                </c:pt>
                <c:pt idx="36">
                  <c:v>45603</c:v>
                </c:pt>
                <c:pt idx="37">
                  <c:v>45604</c:v>
                </c:pt>
                <c:pt idx="38">
                  <c:v>45605</c:v>
                </c:pt>
                <c:pt idx="39">
                  <c:v>45606</c:v>
                </c:pt>
                <c:pt idx="40">
                  <c:v>45607</c:v>
                </c:pt>
                <c:pt idx="41">
                  <c:v>45608</c:v>
                </c:pt>
                <c:pt idx="42">
                  <c:v>45609</c:v>
                </c:pt>
                <c:pt idx="43">
                  <c:v>45610</c:v>
                </c:pt>
                <c:pt idx="44">
                  <c:v>45611</c:v>
                </c:pt>
                <c:pt idx="45">
                  <c:v>45612</c:v>
                </c:pt>
                <c:pt idx="46">
                  <c:v>45613</c:v>
                </c:pt>
                <c:pt idx="47">
                  <c:v>45614</c:v>
                </c:pt>
                <c:pt idx="48">
                  <c:v>45615</c:v>
                </c:pt>
                <c:pt idx="49">
                  <c:v>45616</c:v>
                </c:pt>
                <c:pt idx="50">
                  <c:v>45617</c:v>
                </c:pt>
                <c:pt idx="51">
                  <c:v>45618</c:v>
                </c:pt>
                <c:pt idx="52">
                  <c:v>45619</c:v>
                </c:pt>
                <c:pt idx="53">
                  <c:v>45620</c:v>
                </c:pt>
                <c:pt idx="54">
                  <c:v>45621</c:v>
                </c:pt>
                <c:pt idx="55">
                  <c:v>45622</c:v>
                </c:pt>
                <c:pt idx="56">
                  <c:v>45623</c:v>
                </c:pt>
                <c:pt idx="57">
                  <c:v>45624</c:v>
                </c:pt>
                <c:pt idx="58">
                  <c:v>45625</c:v>
                </c:pt>
                <c:pt idx="59">
                  <c:v>45626</c:v>
                </c:pt>
                <c:pt idx="60">
                  <c:v>45627</c:v>
                </c:pt>
                <c:pt idx="61">
                  <c:v>45628</c:v>
                </c:pt>
                <c:pt idx="62">
                  <c:v>45629</c:v>
                </c:pt>
                <c:pt idx="63">
                  <c:v>45630</c:v>
                </c:pt>
                <c:pt idx="64">
                  <c:v>45631</c:v>
                </c:pt>
                <c:pt idx="65">
                  <c:v>45632</c:v>
                </c:pt>
                <c:pt idx="66">
                  <c:v>45633</c:v>
                </c:pt>
                <c:pt idx="67">
                  <c:v>45634</c:v>
                </c:pt>
                <c:pt idx="68">
                  <c:v>45635</c:v>
                </c:pt>
                <c:pt idx="69">
                  <c:v>45636</c:v>
                </c:pt>
                <c:pt idx="70">
                  <c:v>45637</c:v>
                </c:pt>
                <c:pt idx="71">
                  <c:v>45638</c:v>
                </c:pt>
                <c:pt idx="72">
                  <c:v>45639</c:v>
                </c:pt>
                <c:pt idx="73">
                  <c:v>45640</c:v>
                </c:pt>
                <c:pt idx="74">
                  <c:v>45641</c:v>
                </c:pt>
                <c:pt idx="75">
                  <c:v>45642</c:v>
                </c:pt>
                <c:pt idx="76">
                  <c:v>45643</c:v>
                </c:pt>
                <c:pt idx="77">
                  <c:v>45644</c:v>
                </c:pt>
                <c:pt idx="78">
                  <c:v>45645</c:v>
                </c:pt>
                <c:pt idx="79">
                  <c:v>45646</c:v>
                </c:pt>
                <c:pt idx="80">
                  <c:v>45647</c:v>
                </c:pt>
                <c:pt idx="81">
                  <c:v>45648</c:v>
                </c:pt>
                <c:pt idx="82">
                  <c:v>45649</c:v>
                </c:pt>
                <c:pt idx="83">
                  <c:v>45650</c:v>
                </c:pt>
                <c:pt idx="84">
                  <c:v>45651</c:v>
                </c:pt>
                <c:pt idx="85">
                  <c:v>45652</c:v>
                </c:pt>
                <c:pt idx="86">
                  <c:v>45653</c:v>
                </c:pt>
                <c:pt idx="87">
                  <c:v>45654</c:v>
                </c:pt>
                <c:pt idx="88">
                  <c:v>45655</c:v>
                </c:pt>
                <c:pt idx="89">
                  <c:v>45656</c:v>
                </c:pt>
                <c:pt idx="90">
                  <c:v>45657</c:v>
                </c:pt>
                <c:pt idx="91">
                  <c:v>45658</c:v>
                </c:pt>
                <c:pt idx="92">
                  <c:v>45659</c:v>
                </c:pt>
                <c:pt idx="93">
                  <c:v>45660</c:v>
                </c:pt>
                <c:pt idx="94">
                  <c:v>45661</c:v>
                </c:pt>
                <c:pt idx="95">
                  <c:v>45662</c:v>
                </c:pt>
                <c:pt idx="96">
                  <c:v>45663</c:v>
                </c:pt>
                <c:pt idx="97">
                  <c:v>45664</c:v>
                </c:pt>
                <c:pt idx="98">
                  <c:v>45665</c:v>
                </c:pt>
                <c:pt idx="99">
                  <c:v>45666</c:v>
                </c:pt>
                <c:pt idx="100">
                  <c:v>45667</c:v>
                </c:pt>
                <c:pt idx="101">
                  <c:v>45668</c:v>
                </c:pt>
                <c:pt idx="102">
                  <c:v>45669</c:v>
                </c:pt>
                <c:pt idx="103">
                  <c:v>45670</c:v>
                </c:pt>
                <c:pt idx="104">
                  <c:v>45671</c:v>
                </c:pt>
                <c:pt idx="105">
                  <c:v>45672</c:v>
                </c:pt>
                <c:pt idx="106">
                  <c:v>45673</c:v>
                </c:pt>
                <c:pt idx="107">
                  <c:v>45674</c:v>
                </c:pt>
                <c:pt idx="108">
                  <c:v>45675</c:v>
                </c:pt>
                <c:pt idx="109">
                  <c:v>45676</c:v>
                </c:pt>
                <c:pt idx="110">
                  <c:v>45677</c:v>
                </c:pt>
                <c:pt idx="111">
                  <c:v>45678</c:v>
                </c:pt>
                <c:pt idx="112">
                  <c:v>45679</c:v>
                </c:pt>
                <c:pt idx="113">
                  <c:v>45680</c:v>
                </c:pt>
                <c:pt idx="114">
                  <c:v>45681</c:v>
                </c:pt>
                <c:pt idx="115">
                  <c:v>45682</c:v>
                </c:pt>
                <c:pt idx="116">
                  <c:v>45683</c:v>
                </c:pt>
                <c:pt idx="117">
                  <c:v>45684</c:v>
                </c:pt>
                <c:pt idx="118">
                  <c:v>45685</c:v>
                </c:pt>
                <c:pt idx="119">
                  <c:v>45686</c:v>
                </c:pt>
                <c:pt idx="120">
                  <c:v>45687</c:v>
                </c:pt>
                <c:pt idx="121">
                  <c:v>45688</c:v>
                </c:pt>
                <c:pt idx="122">
                  <c:v>45689</c:v>
                </c:pt>
                <c:pt idx="123">
                  <c:v>45690</c:v>
                </c:pt>
                <c:pt idx="124">
                  <c:v>45691</c:v>
                </c:pt>
                <c:pt idx="125">
                  <c:v>45692</c:v>
                </c:pt>
                <c:pt idx="126">
                  <c:v>45693</c:v>
                </c:pt>
                <c:pt idx="127">
                  <c:v>45694</c:v>
                </c:pt>
                <c:pt idx="128">
                  <c:v>45695</c:v>
                </c:pt>
                <c:pt idx="129">
                  <c:v>45696</c:v>
                </c:pt>
                <c:pt idx="130">
                  <c:v>45697</c:v>
                </c:pt>
                <c:pt idx="131">
                  <c:v>45698</c:v>
                </c:pt>
                <c:pt idx="132">
                  <c:v>45699</c:v>
                </c:pt>
                <c:pt idx="133">
                  <c:v>45700</c:v>
                </c:pt>
                <c:pt idx="134">
                  <c:v>45701</c:v>
                </c:pt>
                <c:pt idx="135">
                  <c:v>45702</c:v>
                </c:pt>
                <c:pt idx="136">
                  <c:v>45703</c:v>
                </c:pt>
                <c:pt idx="137">
                  <c:v>45704</c:v>
                </c:pt>
                <c:pt idx="138">
                  <c:v>45705</c:v>
                </c:pt>
                <c:pt idx="139">
                  <c:v>45706</c:v>
                </c:pt>
                <c:pt idx="140">
                  <c:v>45707</c:v>
                </c:pt>
                <c:pt idx="141">
                  <c:v>45708</c:v>
                </c:pt>
                <c:pt idx="142">
                  <c:v>45709</c:v>
                </c:pt>
                <c:pt idx="143">
                  <c:v>45710</c:v>
                </c:pt>
                <c:pt idx="144">
                  <c:v>45711</c:v>
                </c:pt>
                <c:pt idx="145">
                  <c:v>45712</c:v>
                </c:pt>
                <c:pt idx="146">
                  <c:v>45713</c:v>
                </c:pt>
                <c:pt idx="147">
                  <c:v>45714</c:v>
                </c:pt>
                <c:pt idx="148">
                  <c:v>45715</c:v>
                </c:pt>
                <c:pt idx="149">
                  <c:v>45716</c:v>
                </c:pt>
                <c:pt idx="150">
                  <c:v>45717</c:v>
                </c:pt>
                <c:pt idx="151">
                  <c:v>45718</c:v>
                </c:pt>
                <c:pt idx="152">
                  <c:v>45719</c:v>
                </c:pt>
                <c:pt idx="153">
                  <c:v>45720</c:v>
                </c:pt>
                <c:pt idx="154">
                  <c:v>45721</c:v>
                </c:pt>
                <c:pt idx="155">
                  <c:v>45722</c:v>
                </c:pt>
                <c:pt idx="156">
                  <c:v>45723</c:v>
                </c:pt>
                <c:pt idx="157">
                  <c:v>45724</c:v>
                </c:pt>
                <c:pt idx="158">
                  <c:v>45725</c:v>
                </c:pt>
                <c:pt idx="159">
                  <c:v>45726</c:v>
                </c:pt>
                <c:pt idx="160">
                  <c:v>45727</c:v>
                </c:pt>
                <c:pt idx="161">
                  <c:v>45728</c:v>
                </c:pt>
                <c:pt idx="162">
                  <c:v>45729</c:v>
                </c:pt>
                <c:pt idx="163">
                  <c:v>45730</c:v>
                </c:pt>
                <c:pt idx="164">
                  <c:v>45731</c:v>
                </c:pt>
                <c:pt idx="165">
                  <c:v>45732</c:v>
                </c:pt>
                <c:pt idx="166">
                  <c:v>45733</c:v>
                </c:pt>
                <c:pt idx="167">
                  <c:v>45734</c:v>
                </c:pt>
                <c:pt idx="168">
                  <c:v>45735</c:v>
                </c:pt>
                <c:pt idx="169">
                  <c:v>45736</c:v>
                </c:pt>
                <c:pt idx="170">
                  <c:v>45737</c:v>
                </c:pt>
                <c:pt idx="171">
                  <c:v>45738</c:v>
                </c:pt>
                <c:pt idx="172">
                  <c:v>45739</c:v>
                </c:pt>
                <c:pt idx="173">
                  <c:v>45740</c:v>
                </c:pt>
                <c:pt idx="174">
                  <c:v>45741</c:v>
                </c:pt>
                <c:pt idx="175">
                  <c:v>45742</c:v>
                </c:pt>
                <c:pt idx="176">
                  <c:v>45743</c:v>
                </c:pt>
                <c:pt idx="177">
                  <c:v>45744</c:v>
                </c:pt>
                <c:pt idx="178">
                  <c:v>45745</c:v>
                </c:pt>
                <c:pt idx="179">
                  <c:v>45746</c:v>
                </c:pt>
                <c:pt idx="180">
                  <c:v>45747</c:v>
                </c:pt>
                <c:pt idx="181">
                  <c:v>45748</c:v>
                </c:pt>
                <c:pt idx="182">
                  <c:v>45749</c:v>
                </c:pt>
                <c:pt idx="183">
                  <c:v>45750</c:v>
                </c:pt>
                <c:pt idx="184">
                  <c:v>45751</c:v>
                </c:pt>
                <c:pt idx="185">
                  <c:v>45752</c:v>
                </c:pt>
                <c:pt idx="186">
                  <c:v>45753</c:v>
                </c:pt>
                <c:pt idx="187">
                  <c:v>45754</c:v>
                </c:pt>
                <c:pt idx="188">
                  <c:v>45755</c:v>
                </c:pt>
                <c:pt idx="189">
                  <c:v>45756</c:v>
                </c:pt>
                <c:pt idx="190">
                  <c:v>45757</c:v>
                </c:pt>
                <c:pt idx="191">
                  <c:v>45758</c:v>
                </c:pt>
                <c:pt idx="192">
                  <c:v>45759</c:v>
                </c:pt>
                <c:pt idx="193">
                  <c:v>45760</c:v>
                </c:pt>
                <c:pt idx="194">
                  <c:v>45761</c:v>
                </c:pt>
                <c:pt idx="195">
                  <c:v>45762</c:v>
                </c:pt>
                <c:pt idx="196">
                  <c:v>45763</c:v>
                </c:pt>
                <c:pt idx="197">
                  <c:v>45764</c:v>
                </c:pt>
                <c:pt idx="198">
                  <c:v>45765</c:v>
                </c:pt>
                <c:pt idx="199">
                  <c:v>45766</c:v>
                </c:pt>
                <c:pt idx="200">
                  <c:v>45767</c:v>
                </c:pt>
                <c:pt idx="201">
                  <c:v>45768</c:v>
                </c:pt>
                <c:pt idx="202">
                  <c:v>45769</c:v>
                </c:pt>
                <c:pt idx="203">
                  <c:v>45770</c:v>
                </c:pt>
                <c:pt idx="204">
                  <c:v>45771</c:v>
                </c:pt>
                <c:pt idx="205">
                  <c:v>45772</c:v>
                </c:pt>
                <c:pt idx="206">
                  <c:v>45773</c:v>
                </c:pt>
                <c:pt idx="207">
                  <c:v>45774</c:v>
                </c:pt>
                <c:pt idx="208">
                  <c:v>45775</c:v>
                </c:pt>
                <c:pt idx="209">
                  <c:v>45776</c:v>
                </c:pt>
                <c:pt idx="210">
                  <c:v>45777</c:v>
                </c:pt>
                <c:pt idx="211">
                  <c:v>45778</c:v>
                </c:pt>
                <c:pt idx="212">
                  <c:v>45779</c:v>
                </c:pt>
                <c:pt idx="213">
                  <c:v>45780</c:v>
                </c:pt>
                <c:pt idx="214">
                  <c:v>45781</c:v>
                </c:pt>
                <c:pt idx="215">
                  <c:v>45782</c:v>
                </c:pt>
                <c:pt idx="216">
                  <c:v>45783</c:v>
                </c:pt>
                <c:pt idx="217">
                  <c:v>45784</c:v>
                </c:pt>
                <c:pt idx="218">
                  <c:v>45785</c:v>
                </c:pt>
                <c:pt idx="219">
                  <c:v>45786</c:v>
                </c:pt>
                <c:pt idx="220">
                  <c:v>45787</c:v>
                </c:pt>
                <c:pt idx="221">
                  <c:v>45788</c:v>
                </c:pt>
                <c:pt idx="222">
                  <c:v>45789</c:v>
                </c:pt>
                <c:pt idx="223">
                  <c:v>45790</c:v>
                </c:pt>
                <c:pt idx="224">
                  <c:v>45791</c:v>
                </c:pt>
                <c:pt idx="225">
                  <c:v>45792</c:v>
                </c:pt>
                <c:pt idx="226">
                  <c:v>45793</c:v>
                </c:pt>
                <c:pt idx="227">
                  <c:v>45794</c:v>
                </c:pt>
                <c:pt idx="228">
                  <c:v>45795</c:v>
                </c:pt>
                <c:pt idx="229">
                  <c:v>45796</c:v>
                </c:pt>
                <c:pt idx="230">
                  <c:v>45797</c:v>
                </c:pt>
                <c:pt idx="231">
                  <c:v>45798</c:v>
                </c:pt>
                <c:pt idx="232">
                  <c:v>45799</c:v>
                </c:pt>
                <c:pt idx="233">
                  <c:v>45800</c:v>
                </c:pt>
                <c:pt idx="234">
                  <c:v>45801</c:v>
                </c:pt>
                <c:pt idx="235">
                  <c:v>45802</c:v>
                </c:pt>
                <c:pt idx="236">
                  <c:v>45803</c:v>
                </c:pt>
                <c:pt idx="237">
                  <c:v>45804</c:v>
                </c:pt>
                <c:pt idx="238">
                  <c:v>45805</c:v>
                </c:pt>
                <c:pt idx="239">
                  <c:v>45806</c:v>
                </c:pt>
                <c:pt idx="240">
                  <c:v>45807</c:v>
                </c:pt>
                <c:pt idx="241">
                  <c:v>45808</c:v>
                </c:pt>
                <c:pt idx="242">
                  <c:v>45809</c:v>
                </c:pt>
                <c:pt idx="243">
                  <c:v>45810</c:v>
                </c:pt>
                <c:pt idx="244">
                  <c:v>45811</c:v>
                </c:pt>
                <c:pt idx="245">
                  <c:v>45812</c:v>
                </c:pt>
                <c:pt idx="246">
                  <c:v>45813</c:v>
                </c:pt>
                <c:pt idx="247">
                  <c:v>45814</c:v>
                </c:pt>
                <c:pt idx="248">
                  <c:v>45815</c:v>
                </c:pt>
                <c:pt idx="249">
                  <c:v>45816</c:v>
                </c:pt>
                <c:pt idx="250">
                  <c:v>45817</c:v>
                </c:pt>
                <c:pt idx="251">
                  <c:v>45818</c:v>
                </c:pt>
                <c:pt idx="252">
                  <c:v>45819</c:v>
                </c:pt>
                <c:pt idx="253">
                  <c:v>45820</c:v>
                </c:pt>
                <c:pt idx="254">
                  <c:v>45821</c:v>
                </c:pt>
                <c:pt idx="255">
                  <c:v>45822</c:v>
                </c:pt>
                <c:pt idx="256">
                  <c:v>45823</c:v>
                </c:pt>
                <c:pt idx="257">
                  <c:v>45824</c:v>
                </c:pt>
                <c:pt idx="258">
                  <c:v>45825</c:v>
                </c:pt>
                <c:pt idx="259">
                  <c:v>45826</c:v>
                </c:pt>
                <c:pt idx="260">
                  <c:v>45827</c:v>
                </c:pt>
                <c:pt idx="261">
                  <c:v>45828</c:v>
                </c:pt>
                <c:pt idx="262">
                  <c:v>45829</c:v>
                </c:pt>
                <c:pt idx="263">
                  <c:v>45830</c:v>
                </c:pt>
                <c:pt idx="264">
                  <c:v>45831</c:v>
                </c:pt>
                <c:pt idx="265">
                  <c:v>45832</c:v>
                </c:pt>
                <c:pt idx="266">
                  <c:v>45833</c:v>
                </c:pt>
                <c:pt idx="267">
                  <c:v>45834</c:v>
                </c:pt>
                <c:pt idx="268">
                  <c:v>45835</c:v>
                </c:pt>
                <c:pt idx="269">
                  <c:v>45836</c:v>
                </c:pt>
                <c:pt idx="270">
                  <c:v>45837</c:v>
                </c:pt>
                <c:pt idx="271">
                  <c:v>45838</c:v>
                </c:pt>
                <c:pt idx="272">
                  <c:v>45839</c:v>
                </c:pt>
                <c:pt idx="273">
                  <c:v>45840</c:v>
                </c:pt>
                <c:pt idx="274">
                  <c:v>45841</c:v>
                </c:pt>
                <c:pt idx="275">
                  <c:v>45842</c:v>
                </c:pt>
                <c:pt idx="276">
                  <c:v>45843</c:v>
                </c:pt>
                <c:pt idx="277">
                  <c:v>45844</c:v>
                </c:pt>
                <c:pt idx="278">
                  <c:v>45845</c:v>
                </c:pt>
                <c:pt idx="279">
                  <c:v>45846</c:v>
                </c:pt>
                <c:pt idx="280">
                  <c:v>45847</c:v>
                </c:pt>
                <c:pt idx="281">
                  <c:v>45848</c:v>
                </c:pt>
                <c:pt idx="282">
                  <c:v>45849</c:v>
                </c:pt>
                <c:pt idx="283">
                  <c:v>45850</c:v>
                </c:pt>
                <c:pt idx="284">
                  <c:v>45851</c:v>
                </c:pt>
                <c:pt idx="285">
                  <c:v>45852</c:v>
                </c:pt>
                <c:pt idx="286">
                  <c:v>45853</c:v>
                </c:pt>
                <c:pt idx="287">
                  <c:v>45854</c:v>
                </c:pt>
                <c:pt idx="288">
                  <c:v>45855</c:v>
                </c:pt>
                <c:pt idx="289">
                  <c:v>45856</c:v>
                </c:pt>
                <c:pt idx="290">
                  <c:v>45857</c:v>
                </c:pt>
                <c:pt idx="291">
                  <c:v>45858</c:v>
                </c:pt>
                <c:pt idx="292">
                  <c:v>45859</c:v>
                </c:pt>
                <c:pt idx="293">
                  <c:v>45860</c:v>
                </c:pt>
                <c:pt idx="294">
                  <c:v>45861</c:v>
                </c:pt>
                <c:pt idx="295">
                  <c:v>45862</c:v>
                </c:pt>
                <c:pt idx="296">
                  <c:v>45863</c:v>
                </c:pt>
                <c:pt idx="297">
                  <c:v>45864</c:v>
                </c:pt>
                <c:pt idx="298">
                  <c:v>45865</c:v>
                </c:pt>
                <c:pt idx="299">
                  <c:v>45866</c:v>
                </c:pt>
                <c:pt idx="300">
                  <c:v>45867</c:v>
                </c:pt>
                <c:pt idx="301">
                  <c:v>45868</c:v>
                </c:pt>
                <c:pt idx="302">
                  <c:v>45869</c:v>
                </c:pt>
                <c:pt idx="303">
                  <c:v>45870</c:v>
                </c:pt>
                <c:pt idx="304">
                  <c:v>45871</c:v>
                </c:pt>
                <c:pt idx="305">
                  <c:v>45872</c:v>
                </c:pt>
                <c:pt idx="306">
                  <c:v>45873</c:v>
                </c:pt>
                <c:pt idx="307">
                  <c:v>45874</c:v>
                </c:pt>
                <c:pt idx="308">
                  <c:v>45875</c:v>
                </c:pt>
                <c:pt idx="309">
                  <c:v>45876</c:v>
                </c:pt>
                <c:pt idx="310">
                  <c:v>45877</c:v>
                </c:pt>
                <c:pt idx="311">
                  <c:v>45878</c:v>
                </c:pt>
                <c:pt idx="312">
                  <c:v>45879</c:v>
                </c:pt>
                <c:pt idx="313">
                  <c:v>45880</c:v>
                </c:pt>
                <c:pt idx="314">
                  <c:v>45881</c:v>
                </c:pt>
                <c:pt idx="315">
                  <c:v>45882</c:v>
                </c:pt>
                <c:pt idx="316">
                  <c:v>45883</c:v>
                </c:pt>
                <c:pt idx="317">
                  <c:v>45884</c:v>
                </c:pt>
                <c:pt idx="318">
                  <c:v>45885</c:v>
                </c:pt>
                <c:pt idx="319">
                  <c:v>45886</c:v>
                </c:pt>
                <c:pt idx="320">
                  <c:v>45887</c:v>
                </c:pt>
                <c:pt idx="321">
                  <c:v>45888</c:v>
                </c:pt>
                <c:pt idx="322">
                  <c:v>45889</c:v>
                </c:pt>
                <c:pt idx="323">
                  <c:v>45890</c:v>
                </c:pt>
                <c:pt idx="324">
                  <c:v>45891</c:v>
                </c:pt>
                <c:pt idx="325">
                  <c:v>45892</c:v>
                </c:pt>
                <c:pt idx="326">
                  <c:v>45893</c:v>
                </c:pt>
                <c:pt idx="327">
                  <c:v>45894</c:v>
                </c:pt>
                <c:pt idx="328">
                  <c:v>45895</c:v>
                </c:pt>
                <c:pt idx="329">
                  <c:v>45896</c:v>
                </c:pt>
                <c:pt idx="330">
                  <c:v>45897</c:v>
                </c:pt>
                <c:pt idx="331">
                  <c:v>45898</c:v>
                </c:pt>
                <c:pt idx="332">
                  <c:v>45899</c:v>
                </c:pt>
                <c:pt idx="333">
                  <c:v>45900</c:v>
                </c:pt>
                <c:pt idx="334">
                  <c:v>45901</c:v>
                </c:pt>
                <c:pt idx="335">
                  <c:v>45902</c:v>
                </c:pt>
                <c:pt idx="336">
                  <c:v>45903</c:v>
                </c:pt>
                <c:pt idx="337">
                  <c:v>45904</c:v>
                </c:pt>
                <c:pt idx="338">
                  <c:v>45905</c:v>
                </c:pt>
                <c:pt idx="339">
                  <c:v>45906</c:v>
                </c:pt>
                <c:pt idx="340">
                  <c:v>45907</c:v>
                </c:pt>
                <c:pt idx="341">
                  <c:v>45908</c:v>
                </c:pt>
                <c:pt idx="342">
                  <c:v>45909</c:v>
                </c:pt>
                <c:pt idx="343">
                  <c:v>45910</c:v>
                </c:pt>
                <c:pt idx="344">
                  <c:v>45911</c:v>
                </c:pt>
                <c:pt idx="345">
                  <c:v>45912</c:v>
                </c:pt>
                <c:pt idx="346">
                  <c:v>45913</c:v>
                </c:pt>
                <c:pt idx="347">
                  <c:v>45914</c:v>
                </c:pt>
                <c:pt idx="348">
                  <c:v>45915</c:v>
                </c:pt>
                <c:pt idx="349">
                  <c:v>45916</c:v>
                </c:pt>
                <c:pt idx="350">
                  <c:v>45917</c:v>
                </c:pt>
                <c:pt idx="351">
                  <c:v>45918</c:v>
                </c:pt>
                <c:pt idx="352">
                  <c:v>45919</c:v>
                </c:pt>
                <c:pt idx="353">
                  <c:v>45920</c:v>
                </c:pt>
                <c:pt idx="354">
                  <c:v>45921</c:v>
                </c:pt>
                <c:pt idx="355">
                  <c:v>45922</c:v>
                </c:pt>
                <c:pt idx="356">
                  <c:v>45923</c:v>
                </c:pt>
                <c:pt idx="357">
                  <c:v>45924</c:v>
                </c:pt>
                <c:pt idx="358">
                  <c:v>45925</c:v>
                </c:pt>
                <c:pt idx="359">
                  <c:v>45926</c:v>
                </c:pt>
                <c:pt idx="360">
                  <c:v>45927</c:v>
                </c:pt>
                <c:pt idx="361">
                  <c:v>45928</c:v>
                </c:pt>
                <c:pt idx="362">
                  <c:v>45929</c:v>
                </c:pt>
                <c:pt idx="363">
                  <c:v>45930</c:v>
                </c:pt>
                <c:pt idx="364">
                  <c:v>45931</c:v>
                </c:pt>
                <c:pt idx="365">
                  <c:v>45932</c:v>
                </c:pt>
                <c:pt idx="366">
                  <c:v>45933</c:v>
                </c:pt>
                <c:pt idx="367">
                  <c:v>45934</c:v>
                </c:pt>
                <c:pt idx="368">
                  <c:v>45935</c:v>
                </c:pt>
                <c:pt idx="369">
                  <c:v>45936</c:v>
                </c:pt>
                <c:pt idx="370">
                  <c:v>45937</c:v>
                </c:pt>
                <c:pt idx="371">
                  <c:v>45938</c:v>
                </c:pt>
                <c:pt idx="372">
                  <c:v>45939</c:v>
                </c:pt>
                <c:pt idx="373">
                  <c:v>45940</c:v>
                </c:pt>
                <c:pt idx="374">
                  <c:v>45941</c:v>
                </c:pt>
                <c:pt idx="375">
                  <c:v>45942</c:v>
                </c:pt>
                <c:pt idx="376">
                  <c:v>45943</c:v>
                </c:pt>
                <c:pt idx="377">
                  <c:v>45944</c:v>
                </c:pt>
                <c:pt idx="378">
                  <c:v>45945</c:v>
                </c:pt>
                <c:pt idx="379">
                  <c:v>45946</c:v>
                </c:pt>
                <c:pt idx="380">
                  <c:v>45947</c:v>
                </c:pt>
                <c:pt idx="381">
                  <c:v>45948</c:v>
                </c:pt>
                <c:pt idx="382">
                  <c:v>45949</c:v>
                </c:pt>
                <c:pt idx="383">
                  <c:v>45950</c:v>
                </c:pt>
                <c:pt idx="384">
                  <c:v>45951</c:v>
                </c:pt>
                <c:pt idx="385">
                  <c:v>45952</c:v>
                </c:pt>
                <c:pt idx="386">
                  <c:v>45953</c:v>
                </c:pt>
                <c:pt idx="387">
                  <c:v>45954</c:v>
                </c:pt>
                <c:pt idx="388">
                  <c:v>45955</c:v>
                </c:pt>
                <c:pt idx="389">
                  <c:v>45956</c:v>
                </c:pt>
                <c:pt idx="390">
                  <c:v>45957</c:v>
                </c:pt>
                <c:pt idx="391">
                  <c:v>45958</c:v>
                </c:pt>
                <c:pt idx="392">
                  <c:v>45959</c:v>
                </c:pt>
                <c:pt idx="393">
                  <c:v>45960</c:v>
                </c:pt>
                <c:pt idx="394">
                  <c:v>45961</c:v>
                </c:pt>
                <c:pt idx="395">
                  <c:v>45962</c:v>
                </c:pt>
                <c:pt idx="396">
                  <c:v>45963</c:v>
                </c:pt>
                <c:pt idx="397">
                  <c:v>45964</c:v>
                </c:pt>
                <c:pt idx="398">
                  <c:v>45965</c:v>
                </c:pt>
                <c:pt idx="399">
                  <c:v>45966</c:v>
                </c:pt>
                <c:pt idx="400">
                  <c:v>45967</c:v>
                </c:pt>
                <c:pt idx="401">
                  <c:v>45968</c:v>
                </c:pt>
                <c:pt idx="402">
                  <c:v>45969</c:v>
                </c:pt>
                <c:pt idx="403">
                  <c:v>45970</c:v>
                </c:pt>
                <c:pt idx="404">
                  <c:v>45971</c:v>
                </c:pt>
                <c:pt idx="405">
                  <c:v>45972</c:v>
                </c:pt>
                <c:pt idx="406">
                  <c:v>45973</c:v>
                </c:pt>
                <c:pt idx="407">
                  <c:v>45974</c:v>
                </c:pt>
                <c:pt idx="408">
                  <c:v>45975</c:v>
                </c:pt>
                <c:pt idx="409">
                  <c:v>45976</c:v>
                </c:pt>
                <c:pt idx="410">
                  <c:v>45977</c:v>
                </c:pt>
                <c:pt idx="411">
                  <c:v>45978</c:v>
                </c:pt>
                <c:pt idx="412">
                  <c:v>45979</c:v>
                </c:pt>
                <c:pt idx="413">
                  <c:v>45980</c:v>
                </c:pt>
                <c:pt idx="414">
                  <c:v>45981</c:v>
                </c:pt>
                <c:pt idx="415">
                  <c:v>45982</c:v>
                </c:pt>
                <c:pt idx="416">
                  <c:v>45983</c:v>
                </c:pt>
                <c:pt idx="417">
                  <c:v>45984</c:v>
                </c:pt>
                <c:pt idx="418">
                  <c:v>45985</c:v>
                </c:pt>
                <c:pt idx="419">
                  <c:v>45986</c:v>
                </c:pt>
                <c:pt idx="420">
                  <c:v>45987</c:v>
                </c:pt>
                <c:pt idx="421">
                  <c:v>45988</c:v>
                </c:pt>
                <c:pt idx="422">
                  <c:v>45989</c:v>
                </c:pt>
                <c:pt idx="423">
                  <c:v>45990</c:v>
                </c:pt>
                <c:pt idx="424">
                  <c:v>45991</c:v>
                </c:pt>
                <c:pt idx="425">
                  <c:v>45992</c:v>
                </c:pt>
                <c:pt idx="426">
                  <c:v>45993</c:v>
                </c:pt>
                <c:pt idx="427">
                  <c:v>45994</c:v>
                </c:pt>
                <c:pt idx="428">
                  <c:v>45995</c:v>
                </c:pt>
                <c:pt idx="429">
                  <c:v>45996</c:v>
                </c:pt>
                <c:pt idx="430">
                  <c:v>45997</c:v>
                </c:pt>
                <c:pt idx="431">
                  <c:v>45998</c:v>
                </c:pt>
                <c:pt idx="432">
                  <c:v>45999</c:v>
                </c:pt>
                <c:pt idx="433">
                  <c:v>46000</c:v>
                </c:pt>
                <c:pt idx="434">
                  <c:v>46001</c:v>
                </c:pt>
                <c:pt idx="435">
                  <c:v>46002</c:v>
                </c:pt>
                <c:pt idx="436">
                  <c:v>46003</c:v>
                </c:pt>
                <c:pt idx="437">
                  <c:v>46004</c:v>
                </c:pt>
                <c:pt idx="438">
                  <c:v>46005</c:v>
                </c:pt>
                <c:pt idx="439">
                  <c:v>46006</c:v>
                </c:pt>
                <c:pt idx="440">
                  <c:v>46007</c:v>
                </c:pt>
                <c:pt idx="441">
                  <c:v>46008</c:v>
                </c:pt>
                <c:pt idx="442">
                  <c:v>46009</c:v>
                </c:pt>
                <c:pt idx="443">
                  <c:v>46010</c:v>
                </c:pt>
                <c:pt idx="444">
                  <c:v>46011</c:v>
                </c:pt>
                <c:pt idx="445">
                  <c:v>46012</c:v>
                </c:pt>
                <c:pt idx="446">
                  <c:v>46013</c:v>
                </c:pt>
                <c:pt idx="447">
                  <c:v>46014</c:v>
                </c:pt>
                <c:pt idx="448">
                  <c:v>46015</c:v>
                </c:pt>
                <c:pt idx="449">
                  <c:v>46016</c:v>
                </c:pt>
                <c:pt idx="450">
                  <c:v>46017</c:v>
                </c:pt>
                <c:pt idx="451">
                  <c:v>46018</c:v>
                </c:pt>
                <c:pt idx="452">
                  <c:v>46019</c:v>
                </c:pt>
                <c:pt idx="453">
                  <c:v>46020</c:v>
                </c:pt>
                <c:pt idx="454">
                  <c:v>46021</c:v>
                </c:pt>
                <c:pt idx="455">
                  <c:v>46022</c:v>
                </c:pt>
                <c:pt idx="456">
                  <c:v>46023</c:v>
                </c:pt>
                <c:pt idx="457">
                  <c:v>46024</c:v>
                </c:pt>
              </c:numCache>
            </c:numRef>
          </c:cat>
          <c:val>
            <c:numRef>
              <c:f>'BTC forecast'!$E$2:$E$459</c:f>
              <c:numCache>
                <c:formatCode>General</c:formatCode>
                <c:ptCount val="458"/>
                <c:pt idx="365" formatCode="_(&quot;$&quot;* #,##0.00_);_(&quot;$&quot;* \(#,##0.00\);_(&quot;$&quot;* &quot;-&quot;??_);_(@_)">
                  <c:v>120665.9</c:v>
                </c:pt>
                <c:pt idx="366" formatCode="_(&quot;$&quot;* #,##0.00_);_(&quot;$&quot;* \(#,##0.00\);_(&quot;$&quot;* &quot;-&quot;??_);_(@_)">
                  <c:v>125261.72721508997</c:v>
                </c:pt>
                <c:pt idx="367" formatCode="_(&quot;$&quot;* #,##0.00_);_(&quot;$&quot;* \(#,##0.00\);_(&quot;$&quot;* &quot;-&quot;??_);_(@_)">
                  <c:v>127226.87762929269</c:v>
                </c:pt>
                <c:pt idx="368" formatCode="_(&quot;$&quot;* #,##0.00_);_(&quot;$&quot;* \(#,##0.00\);_(&quot;$&quot;* &quot;-&quot;??_);_(@_)">
                  <c:v>128763.49148550759</c:v>
                </c:pt>
                <c:pt idx="369" formatCode="_(&quot;$&quot;* #,##0.00_);_(&quot;$&quot;* \(#,##0.00\);_(&quot;$&quot;* &quot;-&quot;??_);_(@_)">
                  <c:v>130078.34477629038</c:v>
                </c:pt>
                <c:pt idx="370" formatCode="_(&quot;$&quot;* #,##0.00_);_(&quot;$&quot;* \(#,##0.00\);_(&quot;$&quot;* &quot;-&quot;??_);_(@_)">
                  <c:v>131251.62082712326</c:v>
                </c:pt>
                <c:pt idx="371" formatCode="_(&quot;$&quot;* #,##0.00_);_(&quot;$&quot;* \(#,##0.00\);_(&quot;$&quot;* &quot;-&quot;??_);_(@_)">
                  <c:v>132324.45259853406</c:v>
                </c:pt>
                <c:pt idx="372" formatCode="_(&quot;$&quot;* #,##0.00_);_(&quot;$&quot;* \(#,##0.00\);_(&quot;$&quot;* &quot;-&quot;??_);_(@_)">
                  <c:v>133321.27349185923</c:v>
                </c:pt>
                <c:pt idx="373" formatCode="_(&quot;$&quot;* #,##0.00_);_(&quot;$&quot;* \(#,##0.00\);_(&quot;$&quot;* &quot;-&quot;??_);_(@_)">
                  <c:v>134257.99993392173</c:v>
                </c:pt>
                <c:pt idx="374" formatCode="_(&quot;$&quot;* #,##0.00_);_(&quot;$&quot;* \(#,##0.00\);_(&quot;$&quot;* &quot;-&quot;??_);_(@_)">
                  <c:v>135145.68431554514</c:v>
                </c:pt>
                <c:pt idx="375" formatCode="_(&quot;$&quot;* #,##0.00_);_(&quot;$&quot;* \(#,##0.00\);_(&quot;$&quot;* &quot;-&quot;??_);_(@_)">
                  <c:v>135992.37107250368</c:v>
                </c:pt>
                <c:pt idx="376" formatCode="_(&quot;$&quot;* #,##0.00_);_(&quot;$&quot;* \(#,##0.00\);_(&quot;$&quot;* &quot;-&quot;??_);_(@_)">
                  <c:v>136804.13082467375</c:v>
                </c:pt>
                <c:pt idx="377" formatCode="_(&quot;$&quot;* #,##0.00_);_(&quot;$&quot;* \(#,##0.00\);_(&quot;$&quot;* &quot;-&quot;??_);_(@_)">
                  <c:v>137585.67795543256</c:v>
                </c:pt>
                <c:pt idx="378" formatCode="_(&quot;$&quot;* #,##0.00_);_(&quot;$&quot;* \(#,##0.00\);_(&quot;$&quot;* &quot;-&quot;??_);_(@_)">
                  <c:v>138340.76000216653</c:v>
                </c:pt>
                <c:pt idx="379" formatCode="_(&quot;$&quot;* #,##0.00_);_(&quot;$&quot;* \(#,##0.00\);_(&quot;$&quot;* &quot;-&quot;??_);_(@_)">
                  <c:v>139072.41414565075</c:v>
                </c:pt>
                <c:pt idx="380" formatCode="_(&quot;$&quot;* #,##0.00_);_(&quot;$&quot;* \(#,##0.00\);_(&quot;$&quot;* &quot;-&quot;??_);_(@_)">
                  <c:v>139783.14235503954</c:v>
                </c:pt>
                <c:pt idx="381" formatCode="_(&quot;$&quot;* #,##0.00_);_(&quot;$&quot;* \(#,##0.00\);_(&quot;$&quot;* &quot;-&quot;??_);_(@_)">
                  <c:v>140475.03465515882</c:v>
                </c:pt>
                <c:pt idx="382" formatCode="_(&quot;$&quot;* #,##0.00_);_(&quot;$&quot;* \(#,##0.00\);_(&quot;$&quot;* &quot;-&quot;??_);_(@_)">
                  <c:v>141149.85814264018</c:v>
                </c:pt>
                <c:pt idx="383" formatCode="_(&quot;$&quot;* #,##0.00_);_(&quot;$&quot;* \(#,##0.00\);_(&quot;$&quot;* &quot;-&quot;??_);_(@_)">
                  <c:v>141809.12270910537</c:v>
                </c:pt>
                <c:pt idx="384" formatCode="_(&quot;$&quot;* #,##0.00_);_(&quot;$&quot;* \(#,##0.00\);_(&quot;$&quot;* &quot;-&quot;??_);_(@_)">
                  <c:v>142454.13051289294</c:v>
                </c:pt>
                <c:pt idx="385" formatCode="_(&quot;$&quot;* #,##0.00_);_(&quot;$&quot;* \(#,##0.00\);_(&quot;$&quot;* &quot;-&quot;??_);_(@_)">
                  <c:v>143086.01385564069</c:v>
                </c:pt>
                <c:pt idx="386" formatCode="_(&quot;$&quot;* #,##0.00_);_(&quot;$&quot;* \(#,##0.00\);_(&quot;$&quot;* &quot;-&quot;??_);_(@_)">
                  <c:v>143705.76462113444</c:v>
                </c:pt>
                <c:pt idx="387" formatCode="_(&quot;$&quot;* #,##0.00_);_(&quot;$&quot;* \(#,##0.00\);_(&quot;$&quot;* &quot;-&quot;??_);_(@_)">
                  <c:v>144314.25746551307</c:v>
                </c:pt>
                <c:pt idx="388" formatCode="_(&quot;$&quot;* #,##0.00_);_(&quot;$&quot;* \(#,##0.00\);_(&quot;$&quot;* &quot;-&quot;??_);_(@_)">
                  <c:v>144912.26830687383</c:v>
                </c:pt>
                <c:pt idx="389" formatCode="_(&quot;$&quot;* #,##0.00_);_(&quot;$&quot;* \(#,##0.00\);_(&quot;$&quot;* &quot;-&quot;??_);_(@_)">
                  <c:v>145500.48922857191</c:v>
                </c:pt>
                <c:pt idx="390" formatCode="_(&quot;$&quot;* #,##0.00_);_(&quot;$&quot;* \(#,##0.00\);_(&quot;$&quot;* &quot;-&quot;??_);_(@_)">
                  <c:v>146079.5406112138</c:v>
                </c:pt>
                <c:pt idx="391" formatCode="_(&quot;$&quot;* #,##0.00_);_(&quot;$&quot;* \(#,##0.00\);_(&quot;$&quot;* &quot;-&quot;??_);_(@_)">
                  <c:v>146649.98109813285</c:v>
                </c:pt>
                <c:pt idx="392" formatCode="_(&quot;$&quot;* #,##0.00_);_(&quot;$&quot;* \(#,##0.00\);_(&quot;$&quot;* &quot;-&quot;??_);_(@_)">
                  <c:v>147212.31584910481</c:v>
                </c:pt>
                <c:pt idx="393" formatCode="_(&quot;$&quot;* #,##0.00_);_(&quot;$&quot;* \(#,##0.00\);_(&quot;$&quot;* &quot;-&quot;??_);_(@_)">
                  <c:v>147767.00342839773</c:v>
                </c:pt>
                <c:pt idx="394" formatCode="_(&quot;$&quot;* #,##0.00_);_(&quot;$&quot;* \(#,##0.00\);_(&quot;$&quot;* &quot;-&quot;??_);_(@_)">
                  <c:v>148314.46159348683</c:v>
                </c:pt>
                <c:pt idx="395" formatCode="_(&quot;$&quot;* #,##0.00_);_(&quot;$&quot;* \(#,##0.00\);_(&quot;$&quot;* &quot;-&quot;??_);_(@_)">
                  <c:v>148855.07219148599</c:v>
                </c:pt>
                <c:pt idx="396" formatCode="_(&quot;$&quot;* #,##0.00_);_(&quot;$&quot;* \(#,##0.00\);_(&quot;$&quot;* &quot;-&quot;??_);_(@_)">
                  <c:v>149389.18532578944</c:v>
                </c:pt>
                <c:pt idx="397" formatCode="_(&quot;$&quot;* #,##0.00_);_(&quot;$&quot;* \(#,##0.00\);_(&quot;$&quot;* &quot;-&quot;??_);_(@_)">
                  <c:v>149917.12292156916</c:v>
                </c:pt>
                <c:pt idx="398" formatCode="_(&quot;$&quot;* #,##0.00_);_(&quot;$&quot;* \(#,##0.00\);_(&quot;$&quot;* &quot;-&quot;??_);_(@_)">
                  <c:v>150439.18179280695</c:v>
                </c:pt>
                <c:pt idx="399" formatCode="_(&quot;$&quot;* #,##0.00_);_(&quot;$&quot;* \(#,##0.00\);_(&quot;$&quot;* &quot;-&quot;??_);_(@_)">
                  <c:v>150955.63629344085</c:v>
                </c:pt>
                <c:pt idx="400" formatCode="_(&quot;$&quot;* #,##0.00_);_(&quot;$&quot;* \(#,##0.00\);_(&quot;$&quot;* &quot;-&quot;??_);_(@_)">
                  <c:v>151466.74061951134</c:v>
                </c:pt>
                <c:pt idx="401" formatCode="_(&quot;$&quot;* #,##0.00_);_(&quot;$&quot;* \(#,##0.00\);_(&quot;$&quot;* &quot;-&quot;??_);_(@_)">
                  <c:v>151972.73081684316</c:v>
                </c:pt>
                <c:pt idx="402" formatCode="_(&quot;$&quot;* #,##0.00_);_(&quot;$&quot;* \(#,##0.00\);_(&quot;$&quot;* &quot;-&quot;??_);_(@_)">
                  <c:v>152473.82653900731</c:v>
                </c:pt>
                <c:pt idx="403" formatCode="_(&quot;$&quot;* #,##0.00_);_(&quot;$&quot;* \(#,##0.00\);_(&quot;$&quot;* &quot;-&quot;??_);_(@_)">
                  <c:v>152970.23259248945</c:v>
                </c:pt>
                <c:pt idx="404" formatCode="_(&quot;$&quot;* #,##0.00_);_(&quot;$&quot;* \(#,##0.00\);_(&quot;$&quot;* &quot;-&quot;??_);_(@_)">
                  <c:v>153462.14029970844</c:v>
                </c:pt>
                <c:pt idx="405" formatCode="_(&quot;$&quot;* #,##0.00_);_(&quot;$&quot;* \(#,##0.00\);_(&quot;$&quot;* &quot;-&quot;??_);_(@_)">
                  <c:v>153949.72870544702</c:v>
                </c:pt>
                <c:pt idx="406" formatCode="_(&quot;$&quot;* #,##0.00_);_(&quot;$&quot;* \(#,##0.00\);_(&quot;$&quot;* &quot;-&quot;??_);_(@_)">
                  <c:v>154433.16564812409</c:v>
                </c:pt>
                <c:pt idx="407" formatCode="_(&quot;$&quot;* #,##0.00_);_(&quot;$&quot;* \(#,##0.00\);_(&quot;$&quot;* &quot;-&quot;??_);_(@_)">
                  <c:v>154912.60871395681</c:v>
                </c:pt>
                <c:pt idx="408" formatCode="_(&quot;$&quot;* #,##0.00_);_(&quot;$&quot;* \(#,##0.00\);_(&quot;$&quot;* &quot;-&quot;??_);_(@_)">
                  <c:v>155388.20608928057</c:v>
                </c:pt>
                <c:pt idx="409" formatCode="_(&quot;$&quot;* #,##0.00_);_(&quot;$&quot;* \(#,##0.00\);_(&quot;$&quot;* &quot;-&quot;??_);_(@_)">
                  <c:v>155860.09732399759</c:v>
                </c:pt>
                <c:pt idx="410" formatCode="_(&quot;$&quot;* #,##0.00_);_(&quot;$&quot;* \(#,##0.00\);_(&quot;$&quot;* &quot;-&quot;??_);_(@_)">
                  <c:v>156328.41401721738</c:v>
                </c:pt>
                <c:pt idx="411" formatCode="_(&quot;$&quot;* #,##0.00_);_(&quot;$&quot;* \(#,##0.00\);_(&quot;$&quot;* &quot;-&quot;??_);_(@_)">
                  <c:v>156793.28043456093</c:v>
                </c:pt>
                <c:pt idx="412" formatCode="_(&quot;$&quot;* #,##0.00_);_(&quot;$&quot;* \(#,##0.00\);_(&quot;$&quot;* &quot;-&quot;??_);_(@_)">
                  <c:v>157254.81406526777</c:v>
                </c:pt>
                <c:pt idx="413" formatCode="_(&quot;$&quot;* #,##0.00_);_(&quot;$&quot;* \(#,##0.00\);_(&quot;$&quot;* &quot;-&quot;??_);_(@_)">
                  <c:v>157713.12612612394</c:v>
                </c:pt>
                <c:pt idx="414" formatCode="_(&quot;$&quot;* #,##0.00_);_(&quot;$&quot;* \(#,##0.00\);_(&quot;$&quot;* &quot;-&quot;??_);_(@_)">
                  <c:v>158168.32201828272</c:v>
                </c:pt>
                <c:pt idx="415" formatCode="_(&quot;$&quot;* #,##0.00_);_(&quot;$&quot;* \(#,##0.00\);_(&quot;$&quot;* &quot;-&quot;??_);_(@_)">
                  <c:v>158620.50174224662</c:v>
                </c:pt>
                <c:pt idx="416" formatCode="_(&quot;$&quot;* #,##0.00_);_(&quot;$&quot;* \(#,##0.00\);_(&quot;$&quot;* &quot;-&quot;??_);_(@_)">
                  <c:v>159069.76027559832</c:v>
                </c:pt>
                <c:pt idx="417" formatCode="_(&quot;$&quot;* #,##0.00_);_(&quot;$&quot;* \(#,##0.00\);_(&quot;$&quot;* &quot;-&quot;??_);_(@_)">
                  <c:v>159516.18791748383</c:v>
                </c:pt>
                <c:pt idx="418" formatCode="_(&quot;$&quot;* #,##0.00_);_(&quot;$&quot;* \(#,##0.00\);_(&quot;$&quot;* &quot;-&quot;??_);_(@_)">
                  <c:v>159959.8706033543</c:v>
                </c:pt>
                <c:pt idx="419" formatCode="_(&quot;$&quot;* #,##0.00_);_(&quot;$&quot;* \(#,##0.00\);_(&quot;$&quot;* &quot;-&quot;??_);_(@_)">
                  <c:v>160400.89019304301</c:v>
                </c:pt>
                <c:pt idx="420" formatCode="_(&quot;$&quot;* #,##0.00_);_(&quot;$&quot;* \(#,##0.00\);_(&quot;$&quot;* &quot;-&quot;??_);_(@_)">
                  <c:v>160839.32473488568</c:v>
                </c:pt>
                <c:pt idx="421" formatCode="_(&quot;$&quot;* #,##0.00_);_(&quot;$&quot;* \(#,##0.00\);_(&quot;$&quot;* &quot;-&quot;??_);_(@_)">
                  <c:v>161275.24870827299</c:v>
                </c:pt>
                <c:pt idx="422" formatCode="_(&quot;$&quot;* #,##0.00_);_(&quot;$&quot;* \(#,##0.00\);_(&quot;$&quot;* &quot;-&quot;??_);_(@_)">
                  <c:v>161708.73324674778</c:v>
                </c:pt>
                <c:pt idx="423" formatCode="_(&quot;$&quot;* #,##0.00_);_(&quot;$&quot;* \(#,##0.00\);_(&quot;$&quot;* &quot;-&quot;??_);_(@_)">
                  <c:v>162139.84634351963</c:v>
                </c:pt>
                <c:pt idx="424" formatCode="_(&quot;$&quot;* #,##0.00_);_(&quot;$&quot;* \(#,##0.00\);_(&quot;$&quot;* &quot;-&quot;??_);_(@_)">
                  <c:v>162568.65304105936</c:v>
                </c:pt>
                <c:pt idx="425" formatCode="_(&quot;$&quot;* #,##0.00_);_(&quot;$&quot;* \(#,##0.00\);_(&quot;$&quot;* &quot;-&quot;??_);_(@_)">
                  <c:v>162995.2156062545</c:v>
                </c:pt>
                <c:pt idx="426" formatCode="_(&quot;$&quot;* #,##0.00_);_(&quot;$&quot;* \(#,##0.00\);_(&quot;$&quot;* &quot;-&quot;??_);_(@_)">
                  <c:v>163419.59369244601</c:v>
                </c:pt>
                <c:pt idx="427" formatCode="_(&quot;$&quot;* #,##0.00_);_(&quot;$&quot;* \(#,##0.00\);_(&quot;$&quot;* &quot;-&quot;??_);_(@_)">
                  <c:v>163841.84448952644</c:v>
                </c:pt>
                <c:pt idx="428" formatCode="_(&quot;$&quot;* #,##0.00_);_(&quot;$&quot;* \(#,##0.00\);_(&quot;$&quot;* &quot;-&quot;??_);_(@_)">
                  <c:v>164262.0228631561</c:v>
                </c:pt>
                <c:pt idx="429" formatCode="_(&quot;$&quot;* #,##0.00_);_(&quot;$&quot;* \(#,##0.00\);_(&quot;$&quot;* &quot;-&quot;??_);_(@_)">
                  <c:v>164680.18148404613</c:v>
                </c:pt>
                <c:pt idx="430" formatCode="_(&quot;$&quot;* #,##0.00_);_(&quot;$&quot;* \(#,##0.00\);_(&quot;$&quot;* &quot;-&quot;??_);_(@_)">
                  <c:v>165096.37094815925</c:v>
                </c:pt>
                <c:pt idx="431" formatCode="_(&quot;$&quot;* #,##0.00_);_(&quot;$&quot;* \(#,##0.00\);_(&quot;$&quot;* &quot;-&quot;??_);_(@_)">
                  <c:v>165510.63988859614</c:v>
                </c:pt>
                <c:pt idx="432" formatCode="_(&quot;$&quot;* #,##0.00_);_(&quot;$&quot;* \(#,##0.00\);_(&quot;$&quot;* &quot;-&quot;??_);_(@_)">
                  <c:v>165923.03507985885</c:v>
                </c:pt>
                <c:pt idx="433" formatCode="_(&quot;$&quot;* #,##0.00_);_(&quot;$&quot;* \(#,##0.00\);_(&quot;$&quot;* &quot;-&quot;??_);_(@_)">
                  <c:v>166333.60153511554</c:v>
                </c:pt>
                <c:pt idx="434" formatCode="_(&quot;$&quot;* #,##0.00_);_(&quot;$&quot;* \(#,##0.00\);_(&quot;$&quot;* &quot;-&quot;??_);_(@_)">
                  <c:v>166742.38259703235</c:v>
                </c:pt>
                <c:pt idx="435" formatCode="_(&quot;$&quot;* #,##0.00_);_(&quot;$&quot;* \(#,##0.00\);_(&quot;$&quot;* &quot;-&quot;??_);_(@_)">
                  <c:v>167149.4200226838</c:v>
                </c:pt>
                <c:pt idx="436" formatCode="_(&quot;$&quot;* #,##0.00_);_(&quot;$&quot;* \(#,##0.00\);_(&quot;$&quot;* &quot;-&quot;??_);_(@_)">
                  <c:v>167554.75406300661</c:v>
                </c:pt>
                <c:pt idx="437" formatCode="_(&quot;$&quot;* #,##0.00_);_(&quot;$&quot;* \(#,##0.00\);_(&quot;$&quot;* &quot;-&quot;??_);_(@_)">
                  <c:v>167958.42353721894</c:v>
                </c:pt>
                <c:pt idx="438" formatCode="_(&quot;$&quot;* #,##0.00_);_(&quot;$&quot;* \(#,##0.00\);_(&quot;$&quot;* &quot;-&quot;??_);_(@_)">
                  <c:v>168360.46590258912</c:v>
                </c:pt>
                <c:pt idx="439" formatCode="_(&quot;$&quot;* #,##0.00_);_(&quot;$&quot;* \(#,##0.00\);_(&quot;$&quot;* &quot;-&quot;??_);_(@_)">
                  <c:v>168760.91731990379</c:v>
                </c:pt>
                <c:pt idx="440" formatCode="_(&quot;$&quot;* #,##0.00_);_(&quot;$&quot;* \(#,##0.00\);_(&quot;$&quot;* &quot;-&quot;??_);_(@_)">
                  <c:v>169159.81271495478</c:v>
                </c:pt>
                <c:pt idx="441" formatCode="_(&quot;$&quot;* #,##0.00_);_(&quot;$&quot;* \(#,##0.00\);_(&quot;$&quot;* &quot;-&quot;??_);_(@_)">
                  <c:v>169557.18583633634</c:v>
                </c:pt>
                <c:pt idx="442" formatCode="_(&quot;$&quot;* #,##0.00_);_(&quot;$&quot;* \(#,##0.00\);_(&quot;$&quot;* &quot;-&quot;??_);_(@_)">
                  <c:v>169953.06930981949</c:v>
                </c:pt>
                <c:pt idx="443" formatCode="_(&quot;$&quot;* #,##0.00_);_(&quot;$&quot;* \(#,##0.00\);_(&quot;$&quot;* &quot;-&quot;??_);_(@_)">
                  <c:v>170347.49468954752</c:v>
                </c:pt>
                <c:pt idx="444" formatCode="_(&quot;$&quot;* #,##0.00_);_(&quot;$&quot;* \(#,##0.00\);_(&quot;$&quot;* &quot;-&quot;??_);_(@_)">
                  <c:v>170740.49250627699</c:v>
                </c:pt>
                <c:pt idx="445" formatCode="_(&quot;$&quot;* #,##0.00_);_(&quot;$&quot;* \(#,##0.00\);_(&quot;$&quot;* &quot;-&quot;??_);_(@_)">
                  <c:v>171132.09231286938</c:v>
                </c:pt>
                <c:pt idx="446" formatCode="_(&quot;$&quot;* #,##0.00_);_(&quot;$&quot;* \(#,##0.00\);_(&quot;$&quot;* &quot;-&quot;??_);_(@_)">
                  <c:v>171522.32272722252</c:v>
                </c:pt>
                <c:pt idx="447" formatCode="_(&quot;$&quot;* #,##0.00_);_(&quot;$&quot;* \(#,##0.00\);_(&quot;$&quot;* &quot;-&quot;??_);_(@_)">
                  <c:v>171911.21147281531</c:v>
                </c:pt>
                <c:pt idx="448" formatCode="_(&quot;$&quot;* #,##0.00_);_(&quot;$&quot;* \(#,##0.00\);_(&quot;$&quot;* &quot;-&quot;??_);_(@_)">
                  <c:v>172298.78541702594</c:v>
                </c:pt>
                <c:pt idx="449" formatCode="_(&quot;$&quot;* #,##0.00_);_(&quot;$&quot;* \(#,##0.00\);_(&quot;$&quot;* &quot;-&quot;??_);_(@_)">
                  <c:v>172685.07060737081</c:v>
                </c:pt>
                <c:pt idx="450" formatCode="_(&quot;$&quot;* #,##0.00_);_(&quot;$&quot;* \(#,##0.00\);_(&quot;$&quot;* &quot;-&quot;??_);_(@_)">
                  <c:v>173070.09230580056</c:v>
                </c:pt>
                <c:pt idx="451" formatCode="_(&quot;$&quot;* #,##0.00_);_(&quot;$&quot;* \(#,##0.00\);_(&quot;$&quot;* &quot;-&quot;??_);_(@_)">
                  <c:v>173453.8750211783</c:v>
                </c:pt>
                <c:pt idx="452" formatCode="_(&quot;$&quot;* #,##0.00_);_(&quot;$&quot;* \(#,##0.00\);_(&quot;$&quot;* &quot;-&quot;??_);_(@_)">
                  <c:v>173836.44254005715</c:v>
                </c:pt>
                <c:pt idx="453" formatCode="_(&quot;$&quot;* #,##0.00_);_(&quot;$&quot;* \(#,##0.00\);_(&quot;$&quot;* &quot;-&quot;??_);_(@_)">
                  <c:v>174217.81795586355</c:v>
                </c:pt>
                <c:pt idx="454" formatCode="_(&quot;$&quot;* #,##0.00_);_(&quot;$&quot;* \(#,##0.00\);_(&quot;$&quot;* &quot;-&quot;??_);_(@_)">
                  <c:v>174598.02369658672</c:v>
                </c:pt>
                <c:pt idx="455" formatCode="_(&quot;$&quot;* #,##0.00_);_(&quot;$&quot;* \(#,##0.00\);_(&quot;$&quot;* &quot;-&quot;??_);_(@_)">
                  <c:v>174977.08155106628</c:v>
                </c:pt>
                <c:pt idx="456" formatCode="_(&quot;$&quot;* #,##0.00_);_(&quot;$&quot;* \(#,##0.00\);_(&quot;$&quot;* &quot;-&quot;??_);_(@_)">
                  <c:v>175355.0126939636</c:v>
                </c:pt>
                <c:pt idx="457" formatCode="_(&quot;$&quot;* #,##0.00_);_(&quot;$&quot;* \(#,##0.00\);_(&quot;$&quot;* &quot;-&quot;??_);_(@_)">
                  <c:v>175731.83770949653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E9-4BF2-B8F1-824B8A408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274015"/>
        <c:axId val="1094268255"/>
      </c:lineChart>
      <c:catAx>
        <c:axId val="1094274015"/>
        <c:scaling>
          <c:orientation val="minMax"/>
        </c:scaling>
        <c:delete val="0"/>
        <c:axPos val="b"/>
        <c:majorTickMark val="out"/>
        <c:minorTickMark val="none"/>
        <c:tickLblPos val="low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68255"/>
        <c:crosses val="autoZero"/>
        <c:auto val="1"/>
        <c:lblAlgn val="ctr"/>
        <c:lblOffset val="100"/>
        <c:noMultiLvlLbl val="0"/>
      </c:catAx>
      <c:valAx>
        <c:axId val="109426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7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991554774661431"/>
          <c:y val="0.14097301406309387"/>
          <c:w val="0.84231000050613503"/>
          <c:h val="0.68246796972499302"/>
        </c:manualLayout>
      </c:layout>
      <c:lineChart>
        <c:grouping val="standard"/>
        <c:varyColors val="0"/>
        <c:ser>
          <c:idx val="0"/>
          <c:order val="0"/>
          <c:tx>
            <c:strRef>
              <c:f>GOOGLE!$B$1</c:f>
              <c:strCache>
                <c:ptCount val="1"/>
                <c:pt idx="0">
                  <c:v> Price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GOOGLE!$A$2:$A$252</c:f>
              <c:numCache>
                <c:formatCode>m/d/yyyy</c:formatCode>
                <c:ptCount val="251"/>
                <c:pt idx="0">
                  <c:v>45567</c:v>
                </c:pt>
                <c:pt idx="1">
                  <c:v>45568</c:v>
                </c:pt>
                <c:pt idx="2">
                  <c:v>45569</c:v>
                </c:pt>
                <c:pt idx="3">
                  <c:v>45572</c:v>
                </c:pt>
                <c:pt idx="4">
                  <c:v>45573</c:v>
                </c:pt>
                <c:pt idx="5">
                  <c:v>45574</c:v>
                </c:pt>
                <c:pt idx="6">
                  <c:v>45575</c:v>
                </c:pt>
                <c:pt idx="7">
                  <c:v>45576</c:v>
                </c:pt>
                <c:pt idx="8">
                  <c:v>45579</c:v>
                </c:pt>
                <c:pt idx="9">
                  <c:v>45580</c:v>
                </c:pt>
                <c:pt idx="10">
                  <c:v>45581</c:v>
                </c:pt>
                <c:pt idx="11">
                  <c:v>45582</c:v>
                </c:pt>
                <c:pt idx="12">
                  <c:v>45583</c:v>
                </c:pt>
                <c:pt idx="13">
                  <c:v>45586</c:v>
                </c:pt>
                <c:pt idx="14">
                  <c:v>45587</c:v>
                </c:pt>
                <c:pt idx="15">
                  <c:v>45588</c:v>
                </c:pt>
                <c:pt idx="16">
                  <c:v>45589</c:v>
                </c:pt>
                <c:pt idx="17">
                  <c:v>45590</c:v>
                </c:pt>
                <c:pt idx="18">
                  <c:v>45593</c:v>
                </c:pt>
                <c:pt idx="19">
                  <c:v>45594</c:v>
                </c:pt>
                <c:pt idx="20">
                  <c:v>45595</c:v>
                </c:pt>
                <c:pt idx="21">
                  <c:v>45596</c:v>
                </c:pt>
                <c:pt idx="22">
                  <c:v>45597</c:v>
                </c:pt>
                <c:pt idx="23">
                  <c:v>45600</c:v>
                </c:pt>
                <c:pt idx="24">
                  <c:v>45601</c:v>
                </c:pt>
                <c:pt idx="25">
                  <c:v>45602</c:v>
                </c:pt>
                <c:pt idx="26">
                  <c:v>45603</c:v>
                </c:pt>
                <c:pt idx="27">
                  <c:v>45604</c:v>
                </c:pt>
                <c:pt idx="28">
                  <c:v>45607</c:v>
                </c:pt>
                <c:pt idx="29">
                  <c:v>45608</c:v>
                </c:pt>
                <c:pt idx="30">
                  <c:v>45609</c:v>
                </c:pt>
                <c:pt idx="31">
                  <c:v>45610</c:v>
                </c:pt>
                <c:pt idx="32">
                  <c:v>45611</c:v>
                </c:pt>
                <c:pt idx="33">
                  <c:v>45614</c:v>
                </c:pt>
                <c:pt idx="34">
                  <c:v>45615</c:v>
                </c:pt>
                <c:pt idx="35">
                  <c:v>45616</c:v>
                </c:pt>
                <c:pt idx="36">
                  <c:v>45617</c:v>
                </c:pt>
                <c:pt idx="37">
                  <c:v>45618</c:v>
                </c:pt>
                <c:pt idx="38">
                  <c:v>45621</c:v>
                </c:pt>
                <c:pt idx="39">
                  <c:v>45622</c:v>
                </c:pt>
                <c:pt idx="40">
                  <c:v>45623</c:v>
                </c:pt>
                <c:pt idx="41">
                  <c:v>45625</c:v>
                </c:pt>
                <c:pt idx="42">
                  <c:v>45628</c:v>
                </c:pt>
                <c:pt idx="43">
                  <c:v>45629</c:v>
                </c:pt>
                <c:pt idx="44">
                  <c:v>45630</c:v>
                </c:pt>
                <c:pt idx="45">
                  <c:v>45631</c:v>
                </c:pt>
                <c:pt idx="46">
                  <c:v>45632</c:v>
                </c:pt>
                <c:pt idx="47">
                  <c:v>45635</c:v>
                </c:pt>
                <c:pt idx="48">
                  <c:v>45636</c:v>
                </c:pt>
                <c:pt idx="49">
                  <c:v>45637</c:v>
                </c:pt>
                <c:pt idx="50">
                  <c:v>45638</c:v>
                </c:pt>
                <c:pt idx="51">
                  <c:v>45639</c:v>
                </c:pt>
                <c:pt idx="52">
                  <c:v>45642</c:v>
                </c:pt>
                <c:pt idx="53">
                  <c:v>45643</c:v>
                </c:pt>
                <c:pt idx="54">
                  <c:v>45644</c:v>
                </c:pt>
                <c:pt idx="55">
                  <c:v>45645</c:v>
                </c:pt>
                <c:pt idx="56">
                  <c:v>45646</c:v>
                </c:pt>
                <c:pt idx="57">
                  <c:v>45649</c:v>
                </c:pt>
                <c:pt idx="58">
                  <c:v>45650</c:v>
                </c:pt>
                <c:pt idx="59">
                  <c:v>45652</c:v>
                </c:pt>
                <c:pt idx="60">
                  <c:v>45653</c:v>
                </c:pt>
                <c:pt idx="61">
                  <c:v>45656</c:v>
                </c:pt>
                <c:pt idx="62">
                  <c:v>45657</c:v>
                </c:pt>
                <c:pt idx="63">
                  <c:v>45659</c:v>
                </c:pt>
                <c:pt idx="64">
                  <c:v>45660</c:v>
                </c:pt>
                <c:pt idx="65">
                  <c:v>45663</c:v>
                </c:pt>
                <c:pt idx="66">
                  <c:v>45664</c:v>
                </c:pt>
                <c:pt idx="67">
                  <c:v>45665</c:v>
                </c:pt>
                <c:pt idx="68">
                  <c:v>45667</c:v>
                </c:pt>
                <c:pt idx="69">
                  <c:v>45670</c:v>
                </c:pt>
                <c:pt idx="70">
                  <c:v>45671</c:v>
                </c:pt>
                <c:pt idx="71">
                  <c:v>45672</c:v>
                </c:pt>
                <c:pt idx="72">
                  <c:v>45673</c:v>
                </c:pt>
                <c:pt idx="73">
                  <c:v>45674</c:v>
                </c:pt>
                <c:pt idx="74">
                  <c:v>45678</c:v>
                </c:pt>
                <c:pt idx="75">
                  <c:v>45679</c:v>
                </c:pt>
                <c:pt idx="76">
                  <c:v>45680</c:v>
                </c:pt>
                <c:pt idx="77">
                  <c:v>45681</c:v>
                </c:pt>
                <c:pt idx="78">
                  <c:v>45684</c:v>
                </c:pt>
                <c:pt idx="79">
                  <c:v>45685</c:v>
                </c:pt>
                <c:pt idx="80">
                  <c:v>45686</c:v>
                </c:pt>
                <c:pt idx="81">
                  <c:v>45687</c:v>
                </c:pt>
                <c:pt idx="82">
                  <c:v>45688</c:v>
                </c:pt>
                <c:pt idx="83">
                  <c:v>45691</c:v>
                </c:pt>
                <c:pt idx="84">
                  <c:v>45692</c:v>
                </c:pt>
                <c:pt idx="85">
                  <c:v>45693</c:v>
                </c:pt>
                <c:pt idx="86">
                  <c:v>45694</c:v>
                </c:pt>
                <c:pt idx="87">
                  <c:v>45695</c:v>
                </c:pt>
                <c:pt idx="88">
                  <c:v>45698</c:v>
                </c:pt>
                <c:pt idx="89">
                  <c:v>45699</c:v>
                </c:pt>
                <c:pt idx="90">
                  <c:v>45700</c:v>
                </c:pt>
                <c:pt idx="91">
                  <c:v>45701</c:v>
                </c:pt>
                <c:pt idx="92">
                  <c:v>45702</c:v>
                </c:pt>
                <c:pt idx="93">
                  <c:v>45706</c:v>
                </c:pt>
                <c:pt idx="94">
                  <c:v>45707</c:v>
                </c:pt>
                <c:pt idx="95">
                  <c:v>45708</c:v>
                </c:pt>
                <c:pt idx="96">
                  <c:v>45709</c:v>
                </c:pt>
                <c:pt idx="97">
                  <c:v>45712</c:v>
                </c:pt>
                <c:pt idx="98">
                  <c:v>45713</c:v>
                </c:pt>
                <c:pt idx="99">
                  <c:v>45714</c:v>
                </c:pt>
                <c:pt idx="100">
                  <c:v>45715</c:v>
                </c:pt>
                <c:pt idx="101">
                  <c:v>45716</c:v>
                </c:pt>
                <c:pt idx="102">
                  <c:v>45719</c:v>
                </c:pt>
                <c:pt idx="103">
                  <c:v>45720</c:v>
                </c:pt>
                <c:pt idx="104">
                  <c:v>45721</c:v>
                </c:pt>
                <c:pt idx="105">
                  <c:v>45722</c:v>
                </c:pt>
                <c:pt idx="106">
                  <c:v>45723</c:v>
                </c:pt>
                <c:pt idx="107">
                  <c:v>45726</c:v>
                </c:pt>
                <c:pt idx="108">
                  <c:v>45727</c:v>
                </c:pt>
                <c:pt idx="109">
                  <c:v>45728</c:v>
                </c:pt>
                <c:pt idx="110">
                  <c:v>45729</c:v>
                </c:pt>
                <c:pt idx="111">
                  <c:v>45730</c:v>
                </c:pt>
                <c:pt idx="112">
                  <c:v>45733</c:v>
                </c:pt>
                <c:pt idx="113">
                  <c:v>45734</c:v>
                </c:pt>
                <c:pt idx="114">
                  <c:v>45735</c:v>
                </c:pt>
                <c:pt idx="115">
                  <c:v>45736</c:v>
                </c:pt>
                <c:pt idx="116">
                  <c:v>45737</c:v>
                </c:pt>
                <c:pt idx="117">
                  <c:v>45740</c:v>
                </c:pt>
                <c:pt idx="118">
                  <c:v>45741</c:v>
                </c:pt>
                <c:pt idx="119">
                  <c:v>45742</c:v>
                </c:pt>
                <c:pt idx="120">
                  <c:v>45743</c:v>
                </c:pt>
                <c:pt idx="121">
                  <c:v>45744</c:v>
                </c:pt>
                <c:pt idx="122">
                  <c:v>45747</c:v>
                </c:pt>
                <c:pt idx="123">
                  <c:v>45748</c:v>
                </c:pt>
                <c:pt idx="124">
                  <c:v>45749</c:v>
                </c:pt>
                <c:pt idx="125">
                  <c:v>45750</c:v>
                </c:pt>
                <c:pt idx="126">
                  <c:v>45751</c:v>
                </c:pt>
                <c:pt idx="127">
                  <c:v>45754</c:v>
                </c:pt>
                <c:pt idx="128">
                  <c:v>45755</c:v>
                </c:pt>
                <c:pt idx="129">
                  <c:v>45756</c:v>
                </c:pt>
                <c:pt idx="130">
                  <c:v>45757</c:v>
                </c:pt>
                <c:pt idx="131">
                  <c:v>45758</c:v>
                </c:pt>
                <c:pt idx="132">
                  <c:v>45761</c:v>
                </c:pt>
                <c:pt idx="133">
                  <c:v>45762</c:v>
                </c:pt>
                <c:pt idx="134">
                  <c:v>45763</c:v>
                </c:pt>
                <c:pt idx="135">
                  <c:v>45764</c:v>
                </c:pt>
                <c:pt idx="136">
                  <c:v>45768</c:v>
                </c:pt>
                <c:pt idx="137">
                  <c:v>45769</c:v>
                </c:pt>
                <c:pt idx="138">
                  <c:v>45770</c:v>
                </c:pt>
                <c:pt idx="139">
                  <c:v>45771</c:v>
                </c:pt>
                <c:pt idx="140">
                  <c:v>45772</c:v>
                </c:pt>
                <c:pt idx="141">
                  <c:v>45775</c:v>
                </c:pt>
                <c:pt idx="142">
                  <c:v>45776</c:v>
                </c:pt>
                <c:pt idx="143">
                  <c:v>45777</c:v>
                </c:pt>
                <c:pt idx="144">
                  <c:v>45778</c:v>
                </c:pt>
                <c:pt idx="145">
                  <c:v>45779</c:v>
                </c:pt>
                <c:pt idx="146">
                  <c:v>45782</c:v>
                </c:pt>
                <c:pt idx="147">
                  <c:v>45783</c:v>
                </c:pt>
                <c:pt idx="148">
                  <c:v>45784</c:v>
                </c:pt>
                <c:pt idx="149">
                  <c:v>45785</c:v>
                </c:pt>
                <c:pt idx="150">
                  <c:v>45786</c:v>
                </c:pt>
                <c:pt idx="151">
                  <c:v>45789</c:v>
                </c:pt>
                <c:pt idx="152">
                  <c:v>45790</c:v>
                </c:pt>
                <c:pt idx="153">
                  <c:v>45791</c:v>
                </c:pt>
                <c:pt idx="154">
                  <c:v>45792</c:v>
                </c:pt>
                <c:pt idx="155">
                  <c:v>45793</c:v>
                </c:pt>
                <c:pt idx="156">
                  <c:v>45796</c:v>
                </c:pt>
                <c:pt idx="157">
                  <c:v>45797</c:v>
                </c:pt>
                <c:pt idx="158">
                  <c:v>45798</c:v>
                </c:pt>
                <c:pt idx="159">
                  <c:v>45799</c:v>
                </c:pt>
                <c:pt idx="160">
                  <c:v>45800</c:v>
                </c:pt>
                <c:pt idx="161">
                  <c:v>45804</c:v>
                </c:pt>
                <c:pt idx="162">
                  <c:v>45805</c:v>
                </c:pt>
                <c:pt idx="163">
                  <c:v>45806</c:v>
                </c:pt>
                <c:pt idx="164">
                  <c:v>45807</c:v>
                </c:pt>
                <c:pt idx="165">
                  <c:v>45810</c:v>
                </c:pt>
                <c:pt idx="166">
                  <c:v>45811</c:v>
                </c:pt>
                <c:pt idx="167">
                  <c:v>45812</c:v>
                </c:pt>
                <c:pt idx="168">
                  <c:v>45813</c:v>
                </c:pt>
                <c:pt idx="169">
                  <c:v>45814</c:v>
                </c:pt>
                <c:pt idx="170">
                  <c:v>45817</c:v>
                </c:pt>
                <c:pt idx="171">
                  <c:v>45818</c:v>
                </c:pt>
                <c:pt idx="172">
                  <c:v>45819</c:v>
                </c:pt>
                <c:pt idx="173">
                  <c:v>45820</c:v>
                </c:pt>
                <c:pt idx="174">
                  <c:v>45821</c:v>
                </c:pt>
                <c:pt idx="175">
                  <c:v>45824</c:v>
                </c:pt>
                <c:pt idx="176">
                  <c:v>45825</c:v>
                </c:pt>
                <c:pt idx="177">
                  <c:v>45826</c:v>
                </c:pt>
                <c:pt idx="178">
                  <c:v>45828</c:v>
                </c:pt>
                <c:pt idx="179">
                  <c:v>45831</c:v>
                </c:pt>
                <c:pt idx="180">
                  <c:v>45832</c:v>
                </c:pt>
                <c:pt idx="181">
                  <c:v>45833</c:v>
                </c:pt>
                <c:pt idx="182">
                  <c:v>45834</c:v>
                </c:pt>
                <c:pt idx="183">
                  <c:v>45835</c:v>
                </c:pt>
                <c:pt idx="184">
                  <c:v>45838</c:v>
                </c:pt>
                <c:pt idx="185">
                  <c:v>45839</c:v>
                </c:pt>
                <c:pt idx="186">
                  <c:v>45840</c:v>
                </c:pt>
                <c:pt idx="187">
                  <c:v>45841</c:v>
                </c:pt>
                <c:pt idx="188">
                  <c:v>45845</c:v>
                </c:pt>
                <c:pt idx="189">
                  <c:v>45846</c:v>
                </c:pt>
                <c:pt idx="190">
                  <c:v>45847</c:v>
                </c:pt>
                <c:pt idx="191">
                  <c:v>45848</c:v>
                </c:pt>
                <c:pt idx="192">
                  <c:v>45849</c:v>
                </c:pt>
                <c:pt idx="193">
                  <c:v>45852</c:v>
                </c:pt>
                <c:pt idx="194">
                  <c:v>45853</c:v>
                </c:pt>
                <c:pt idx="195">
                  <c:v>45854</c:v>
                </c:pt>
                <c:pt idx="196">
                  <c:v>45855</c:v>
                </c:pt>
                <c:pt idx="197">
                  <c:v>45856</c:v>
                </c:pt>
                <c:pt idx="198">
                  <c:v>45859</c:v>
                </c:pt>
                <c:pt idx="199">
                  <c:v>45860</c:v>
                </c:pt>
                <c:pt idx="200">
                  <c:v>45861</c:v>
                </c:pt>
                <c:pt idx="201">
                  <c:v>45862</c:v>
                </c:pt>
                <c:pt idx="202">
                  <c:v>45863</c:v>
                </c:pt>
                <c:pt idx="203">
                  <c:v>45866</c:v>
                </c:pt>
                <c:pt idx="204">
                  <c:v>45867</c:v>
                </c:pt>
                <c:pt idx="205">
                  <c:v>45868</c:v>
                </c:pt>
                <c:pt idx="206">
                  <c:v>45869</c:v>
                </c:pt>
                <c:pt idx="207">
                  <c:v>45870</c:v>
                </c:pt>
                <c:pt idx="208">
                  <c:v>45873</c:v>
                </c:pt>
                <c:pt idx="209">
                  <c:v>45874</c:v>
                </c:pt>
                <c:pt idx="210">
                  <c:v>45875</c:v>
                </c:pt>
                <c:pt idx="211">
                  <c:v>45876</c:v>
                </c:pt>
                <c:pt idx="212">
                  <c:v>45877</c:v>
                </c:pt>
                <c:pt idx="213">
                  <c:v>45880</c:v>
                </c:pt>
                <c:pt idx="214">
                  <c:v>45881</c:v>
                </c:pt>
                <c:pt idx="215">
                  <c:v>45882</c:v>
                </c:pt>
                <c:pt idx="216">
                  <c:v>45883</c:v>
                </c:pt>
                <c:pt idx="217">
                  <c:v>45884</c:v>
                </c:pt>
                <c:pt idx="218">
                  <c:v>45887</c:v>
                </c:pt>
                <c:pt idx="219">
                  <c:v>45888</c:v>
                </c:pt>
                <c:pt idx="220">
                  <c:v>45889</c:v>
                </c:pt>
                <c:pt idx="221">
                  <c:v>45890</c:v>
                </c:pt>
                <c:pt idx="222">
                  <c:v>45891</c:v>
                </c:pt>
                <c:pt idx="223">
                  <c:v>45894</c:v>
                </c:pt>
                <c:pt idx="224">
                  <c:v>45895</c:v>
                </c:pt>
                <c:pt idx="225">
                  <c:v>45896</c:v>
                </c:pt>
                <c:pt idx="226">
                  <c:v>45897</c:v>
                </c:pt>
                <c:pt idx="227">
                  <c:v>45898</c:v>
                </c:pt>
                <c:pt idx="228">
                  <c:v>45902</c:v>
                </c:pt>
                <c:pt idx="229">
                  <c:v>45903</c:v>
                </c:pt>
                <c:pt idx="230">
                  <c:v>45904</c:v>
                </c:pt>
                <c:pt idx="231">
                  <c:v>45905</c:v>
                </c:pt>
                <c:pt idx="232">
                  <c:v>45908</c:v>
                </c:pt>
                <c:pt idx="233">
                  <c:v>45909</c:v>
                </c:pt>
                <c:pt idx="234">
                  <c:v>45910</c:v>
                </c:pt>
                <c:pt idx="235">
                  <c:v>45911</c:v>
                </c:pt>
                <c:pt idx="236">
                  <c:v>45912</c:v>
                </c:pt>
                <c:pt idx="237">
                  <c:v>45915</c:v>
                </c:pt>
                <c:pt idx="238">
                  <c:v>45916</c:v>
                </c:pt>
                <c:pt idx="239">
                  <c:v>45917</c:v>
                </c:pt>
                <c:pt idx="240">
                  <c:v>45918</c:v>
                </c:pt>
                <c:pt idx="241">
                  <c:v>45919</c:v>
                </c:pt>
                <c:pt idx="242">
                  <c:v>45922</c:v>
                </c:pt>
                <c:pt idx="243">
                  <c:v>45923</c:v>
                </c:pt>
                <c:pt idx="244">
                  <c:v>45924</c:v>
                </c:pt>
                <c:pt idx="245">
                  <c:v>45925</c:v>
                </c:pt>
                <c:pt idx="246">
                  <c:v>45926</c:v>
                </c:pt>
                <c:pt idx="247">
                  <c:v>45929</c:v>
                </c:pt>
                <c:pt idx="248">
                  <c:v>45930</c:v>
                </c:pt>
                <c:pt idx="249">
                  <c:v>45931</c:v>
                </c:pt>
                <c:pt idx="250">
                  <c:v>45932</c:v>
                </c:pt>
              </c:numCache>
            </c:numRef>
          </c:cat>
          <c:val>
            <c:numRef>
              <c:f>GOOGLE!$B$2:$B$252</c:f>
              <c:numCache>
                <c:formatCode>_("$"* #,##0.00_);_("$"* \(#,##0.00\);_("$"* "-"??_);_(@_)</c:formatCode>
                <c:ptCount val="251"/>
                <c:pt idx="0">
                  <c:v>165.86</c:v>
                </c:pt>
                <c:pt idx="1">
                  <c:v>165.86</c:v>
                </c:pt>
                <c:pt idx="2">
                  <c:v>167.06</c:v>
                </c:pt>
                <c:pt idx="3">
                  <c:v>162.97999999999999</c:v>
                </c:pt>
                <c:pt idx="4">
                  <c:v>164.38</c:v>
                </c:pt>
                <c:pt idx="5">
                  <c:v>161.86000000000001</c:v>
                </c:pt>
                <c:pt idx="6">
                  <c:v>162.08000000000001</c:v>
                </c:pt>
                <c:pt idx="7">
                  <c:v>163.24</c:v>
                </c:pt>
                <c:pt idx="8">
                  <c:v>164.96</c:v>
                </c:pt>
                <c:pt idx="9">
                  <c:v>165.46</c:v>
                </c:pt>
                <c:pt idx="10">
                  <c:v>165.16</c:v>
                </c:pt>
                <c:pt idx="11">
                  <c:v>162.93</c:v>
                </c:pt>
                <c:pt idx="12">
                  <c:v>163.41999999999999</c:v>
                </c:pt>
                <c:pt idx="13">
                  <c:v>164.07</c:v>
                </c:pt>
                <c:pt idx="14">
                  <c:v>165.14</c:v>
                </c:pt>
                <c:pt idx="15">
                  <c:v>162.78</c:v>
                </c:pt>
                <c:pt idx="16">
                  <c:v>162.72</c:v>
                </c:pt>
                <c:pt idx="17">
                  <c:v>165.27</c:v>
                </c:pt>
                <c:pt idx="18">
                  <c:v>166.72</c:v>
                </c:pt>
                <c:pt idx="19">
                  <c:v>169.68</c:v>
                </c:pt>
                <c:pt idx="20">
                  <c:v>174.46</c:v>
                </c:pt>
                <c:pt idx="21">
                  <c:v>171.11</c:v>
                </c:pt>
                <c:pt idx="22">
                  <c:v>171.29</c:v>
                </c:pt>
                <c:pt idx="23">
                  <c:v>169.24</c:v>
                </c:pt>
                <c:pt idx="24">
                  <c:v>169.74</c:v>
                </c:pt>
                <c:pt idx="25">
                  <c:v>176.51</c:v>
                </c:pt>
                <c:pt idx="26">
                  <c:v>180.75</c:v>
                </c:pt>
                <c:pt idx="27">
                  <c:v>178.35</c:v>
                </c:pt>
                <c:pt idx="28">
                  <c:v>180.35</c:v>
                </c:pt>
                <c:pt idx="29">
                  <c:v>181.62</c:v>
                </c:pt>
                <c:pt idx="30">
                  <c:v>178.88</c:v>
                </c:pt>
                <c:pt idx="31">
                  <c:v>175.58</c:v>
                </c:pt>
                <c:pt idx="32">
                  <c:v>172.49</c:v>
                </c:pt>
                <c:pt idx="33">
                  <c:v>175.3</c:v>
                </c:pt>
                <c:pt idx="34">
                  <c:v>178.12</c:v>
                </c:pt>
                <c:pt idx="35">
                  <c:v>175.98</c:v>
                </c:pt>
                <c:pt idx="36">
                  <c:v>167.63</c:v>
                </c:pt>
                <c:pt idx="37">
                  <c:v>164.76</c:v>
                </c:pt>
                <c:pt idx="38">
                  <c:v>167.65</c:v>
                </c:pt>
                <c:pt idx="39">
                  <c:v>169.12</c:v>
                </c:pt>
                <c:pt idx="40">
                  <c:v>169.23</c:v>
                </c:pt>
                <c:pt idx="41">
                  <c:v>168.95</c:v>
                </c:pt>
                <c:pt idx="42">
                  <c:v>171.49</c:v>
                </c:pt>
                <c:pt idx="43">
                  <c:v>171.34</c:v>
                </c:pt>
                <c:pt idx="44">
                  <c:v>174.37</c:v>
                </c:pt>
                <c:pt idx="45">
                  <c:v>172.64</c:v>
                </c:pt>
                <c:pt idx="46">
                  <c:v>174.71</c:v>
                </c:pt>
                <c:pt idx="47">
                  <c:v>175.37</c:v>
                </c:pt>
                <c:pt idx="48">
                  <c:v>185.17</c:v>
                </c:pt>
                <c:pt idx="49">
                  <c:v>195.4</c:v>
                </c:pt>
                <c:pt idx="50">
                  <c:v>191.96</c:v>
                </c:pt>
                <c:pt idx="51">
                  <c:v>189.82</c:v>
                </c:pt>
                <c:pt idx="52">
                  <c:v>196.66</c:v>
                </c:pt>
                <c:pt idx="53">
                  <c:v>195.42</c:v>
                </c:pt>
                <c:pt idx="54">
                  <c:v>188.4</c:v>
                </c:pt>
                <c:pt idx="55">
                  <c:v>188.51</c:v>
                </c:pt>
                <c:pt idx="56">
                  <c:v>191.41</c:v>
                </c:pt>
                <c:pt idx="57">
                  <c:v>194.63</c:v>
                </c:pt>
                <c:pt idx="58">
                  <c:v>196.11</c:v>
                </c:pt>
                <c:pt idx="59">
                  <c:v>195.6</c:v>
                </c:pt>
                <c:pt idx="60">
                  <c:v>192.76</c:v>
                </c:pt>
                <c:pt idx="61">
                  <c:v>191.24</c:v>
                </c:pt>
                <c:pt idx="62">
                  <c:v>189.3</c:v>
                </c:pt>
                <c:pt idx="63">
                  <c:v>189.43</c:v>
                </c:pt>
                <c:pt idx="64">
                  <c:v>191.79</c:v>
                </c:pt>
                <c:pt idx="65">
                  <c:v>196.87</c:v>
                </c:pt>
                <c:pt idx="66">
                  <c:v>195.49</c:v>
                </c:pt>
                <c:pt idx="67">
                  <c:v>193.95</c:v>
                </c:pt>
                <c:pt idx="68">
                  <c:v>192.04</c:v>
                </c:pt>
                <c:pt idx="69">
                  <c:v>191.01</c:v>
                </c:pt>
                <c:pt idx="70">
                  <c:v>189.66</c:v>
                </c:pt>
                <c:pt idx="71">
                  <c:v>195.55</c:v>
                </c:pt>
                <c:pt idx="72">
                  <c:v>192.91</c:v>
                </c:pt>
                <c:pt idx="73">
                  <c:v>196</c:v>
                </c:pt>
                <c:pt idx="74">
                  <c:v>198.05</c:v>
                </c:pt>
                <c:pt idx="75">
                  <c:v>198.37</c:v>
                </c:pt>
                <c:pt idx="76">
                  <c:v>197.98</c:v>
                </c:pt>
                <c:pt idx="77">
                  <c:v>200.21</c:v>
                </c:pt>
                <c:pt idx="78">
                  <c:v>191.81</c:v>
                </c:pt>
                <c:pt idx="79">
                  <c:v>195.3</c:v>
                </c:pt>
                <c:pt idx="80">
                  <c:v>195.41</c:v>
                </c:pt>
                <c:pt idx="81">
                  <c:v>200.87</c:v>
                </c:pt>
                <c:pt idx="82">
                  <c:v>204.02</c:v>
                </c:pt>
                <c:pt idx="83">
                  <c:v>201.23</c:v>
                </c:pt>
                <c:pt idx="84">
                  <c:v>206.38</c:v>
                </c:pt>
                <c:pt idx="85">
                  <c:v>191.33</c:v>
                </c:pt>
                <c:pt idx="86">
                  <c:v>191.6</c:v>
                </c:pt>
                <c:pt idx="87">
                  <c:v>185.34</c:v>
                </c:pt>
                <c:pt idx="88">
                  <c:v>186.47</c:v>
                </c:pt>
                <c:pt idx="89">
                  <c:v>185.32</c:v>
                </c:pt>
                <c:pt idx="90">
                  <c:v>183.61</c:v>
                </c:pt>
                <c:pt idx="91">
                  <c:v>186.14</c:v>
                </c:pt>
                <c:pt idx="92">
                  <c:v>185.23</c:v>
                </c:pt>
                <c:pt idx="93">
                  <c:v>183.77</c:v>
                </c:pt>
                <c:pt idx="94">
                  <c:v>185.27</c:v>
                </c:pt>
                <c:pt idx="95">
                  <c:v>184.56</c:v>
                </c:pt>
                <c:pt idx="96">
                  <c:v>179.66</c:v>
                </c:pt>
                <c:pt idx="97">
                  <c:v>179.25</c:v>
                </c:pt>
                <c:pt idx="98">
                  <c:v>175.42</c:v>
                </c:pt>
                <c:pt idx="99">
                  <c:v>172.73</c:v>
                </c:pt>
                <c:pt idx="100">
                  <c:v>168.5</c:v>
                </c:pt>
                <c:pt idx="101">
                  <c:v>170.28</c:v>
                </c:pt>
                <c:pt idx="102">
                  <c:v>167.01</c:v>
                </c:pt>
                <c:pt idx="103">
                  <c:v>170.92</c:v>
                </c:pt>
                <c:pt idx="104">
                  <c:v>173.02</c:v>
                </c:pt>
                <c:pt idx="105">
                  <c:v>172.35</c:v>
                </c:pt>
                <c:pt idx="106">
                  <c:v>173.86</c:v>
                </c:pt>
                <c:pt idx="107">
                  <c:v>165.87</c:v>
                </c:pt>
                <c:pt idx="108">
                  <c:v>164.04</c:v>
                </c:pt>
                <c:pt idx="109">
                  <c:v>167.11</c:v>
                </c:pt>
                <c:pt idx="110">
                  <c:v>162.76</c:v>
                </c:pt>
                <c:pt idx="111">
                  <c:v>165.49</c:v>
                </c:pt>
                <c:pt idx="112">
                  <c:v>164.29</c:v>
                </c:pt>
                <c:pt idx="113">
                  <c:v>160.66999999999999</c:v>
                </c:pt>
                <c:pt idx="114">
                  <c:v>163.89</c:v>
                </c:pt>
                <c:pt idx="115">
                  <c:v>162.80000000000001</c:v>
                </c:pt>
                <c:pt idx="116">
                  <c:v>163.99</c:v>
                </c:pt>
                <c:pt idx="117">
                  <c:v>167.68</c:v>
                </c:pt>
                <c:pt idx="118">
                  <c:v>170.56</c:v>
                </c:pt>
                <c:pt idx="119">
                  <c:v>165.06</c:v>
                </c:pt>
                <c:pt idx="120">
                  <c:v>162.24</c:v>
                </c:pt>
                <c:pt idx="121">
                  <c:v>154.33000000000001</c:v>
                </c:pt>
                <c:pt idx="122">
                  <c:v>154.63999999999999</c:v>
                </c:pt>
                <c:pt idx="123">
                  <c:v>157.07</c:v>
                </c:pt>
                <c:pt idx="124">
                  <c:v>157.04</c:v>
                </c:pt>
                <c:pt idx="125">
                  <c:v>150.72</c:v>
                </c:pt>
                <c:pt idx="126">
                  <c:v>145.6</c:v>
                </c:pt>
                <c:pt idx="127">
                  <c:v>146.75</c:v>
                </c:pt>
                <c:pt idx="128">
                  <c:v>144.69999999999999</c:v>
                </c:pt>
                <c:pt idx="129">
                  <c:v>158.71</c:v>
                </c:pt>
                <c:pt idx="130">
                  <c:v>152.82</c:v>
                </c:pt>
                <c:pt idx="131">
                  <c:v>157.13999999999999</c:v>
                </c:pt>
                <c:pt idx="132">
                  <c:v>159.07</c:v>
                </c:pt>
                <c:pt idx="133">
                  <c:v>156.31</c:v>
                </c:pt>
                <c:pt idx="134">
                  <c:v>153.33000000000001</c:v>
                </c:pt>
                <c:pt idx="135">
                  <c:v>151.16</c:v>
                </c:pt>
                <c:pt idx="136">
                  <c:v>147.66999999999999</c:v>
                </c:pt>
                <c:pt idx="137">
                  <c:v>151.47</c:v>
                </c:pt>
                <c:pt idx="138">
                  <c:v>155.35</c:v>
                </c:pt>
                <c:pt idx="139">
                  <c:v>159.28</c:v>
                </c:pt>
                <c:pt idx="140">
                  <c:v>161.96</c:v>
                </c:pt>
                <c:pt idx="141">
                  <c:v>160.61000000000001</c:v>
                </c:pt>
                <c:pt idx="142">
                  <c:v>160.16</c:v>
                </c:pt>
                <c:pt idx="143">
                  <c:v>158.80000000000001</c:v>
                </c:pt>
                <c:pt idx="144">
                  <c:v>161.30000000000001</c:v>
                </c:pt>
                <c:pt idx="145">
                  <c:v>164.03</c:v>
                </c:pt>
                <c:pt idx="146">
                  <c:v>164.21</c:v>
                </c:pt>
                <c:pt idx="147">
                  <c:v>163.22999999999999</c:v>
                </c:pt>
                <c:pt idx="148">
                  <c:v>151.38</c:v>
                </c:pt>
                <c:pt idx="149">
                  <c:v>154.28</c:v>
                </c:pt>
                <c:pt idx="150">
                  <c:v>152.75</c:v>
                </c:pt>
                <c:pt idx="151">
                  <c:v>158.46</c:v>
                </c:pt>
                <c:pt idx="152">
                  <c:v>159.53</c:v>
                </c:pt>
                <c:pt idx="153">
                  <c:v>165.37</c:v>
                </c:pt>
                <c:pt idx="154">
                  <c:v>163.96</c:v>
                </c:pt>
                <c:pt idx="155">
                  <c:v>166.19</c:v>
                </c:pt>
                <c:pt idx="156">
                  <c:v>166.54</c:v>
                </c:pt>
                <c:pt idx="157">
                  <c:v>163.98</c:v>
                </c:pt>
                <c:pt idx="158">
                  <c:v>168.56</c:v>
                </c:pt>
                <c:pt idx="159">
                  <c:v>170.87</c:v>
                </c:pt>
                <c:pt idx="160">
                  <c:v>168.47</c:v>
                </c:pt>
                <c:pt idx="161">
                  <c:v>172.9</c:v>
                </c:pt>
                <c:pt idx="162">
                  <c:v>172.36</c:v>
                </c:pt>
                <c:pt idx="163">
                  <c:v>171.86</c:v>
                </c:pt>
                <c:pt idx="164">
                  <c:v>171.74</c:v>
                </c:pt>
                <c:pt idx="165">
                  <c:v>169.03</c:v>
                </c:pt>
                <c:pt idx="166">
                  <c:v>166.18</c:v>
                </c:pt>
                <c:pt idx="167">
                  <c:v>168.05</c:v>
                </c:pt>
                <c:pt idx="168">
                  <c:v>168.21</c:v>
                </c:pt>
                <c:pt idx="169">
                  <c:v>173.68</c:v>
                </c:pt>
                <c:pt idx="170">
                  <c:v>176.09</c:v>
                </c:pt>
                <c:pt idx="171">
                  <c:v>178.6</c:v>
                </c:pt>
                <c:pt idx="172">
                  <c:v>177.35</c:v>
                </c:pt>
                <c:pt idx="173">
                  <c:v>175.7</c:v>
                </c:pt>
                <c:pt idx="174">
                  <c:v>174.67</c:v>
                </c:pt>
                <c:pt idx="175">
                  <c:v>176.77</c:v>
                </c:pt>
                <c:pt idx="176">
                  <c:v>175.95</c:v>
                </c:pt>
                <c:pt idx="177">
                  <c:v>173.32</c:v>
                </c:pt>
                <c:pt idx="178">
                  <c:v>166.64</c:v>
                </c:pt>
                <c:pt idx="179">
                  <c:v>165.19</c:v>
                </c:pt>
                <c:pt idx="180">
                  <c:v>166.77</c:v>
                </c:pt>
                <c:pt idx="181">
                  <c:v>170.68</c:v>
                </c:pt>
                <c:pt idx="182">
                  <c:v>173.54</c:v>
                </c:pt>
                <c:pt idx="183">
                  <c:v>178.53</c:v>
                </c:pt>
                <c:pt idx="184">
                  <c:v>176.23</c:v>
                </c:pt>
                <c:pt idx="185">
                  <c:v>175.84</c:v>
                </c:pt>
                <c:pt idx="186">
                  <c:v>178.64</c:v>
                </c:pt>
                <c:pt idx="187">
                  <c:v>179.53</c:v>
                </c:pt>
                <c:pt idx="188">
                  <c:v>176.79</c:v>
                </c:pt>
                <c:pt idx="189">
                  <c:v>174.36</c:v>
                </c:pt>
                <c:pt idx="190">
                  <c:v>176.62</c:v>
                </c:pt>
                <c:pt idx="191">
                  <c:v>177.62</c:v>
                </c:pt>
                <c:pt idx="192">
                  <c:v>180.19</c:v>
                </c:pt>
                <c:pt idx="193">
                  <c:v>181.56</c:v>
                </c:pt>
                <c:pt idx="194">
                  <c:v>182</c:v>
                </c:pt>
                <c:pt idx="195">
                  <c:v>182.97</c:v>
                </c:pt>
                <c:pt idx="196">
                  <c:v>183.58</c:v>
                </c:pt>
                <c:pt idx="197">
                  <c:v>185.06</c:v>
                </c:pt>
                <c:pt idx="198">
                  <c:v>190.1</c:v>
                </c:pt>
                <c:pt idx="199">
                  <c:v>191.34</c:v>
                </c:pt>
                <c:pt idx="200">
                  <c:v>190.23</c:v>
                </c:pt>
                <c:pt idx="201">
                  <c:v>192.17</c:v>
                </c:pt>
                <c:pt idx="202">
                  <c:v>193.18</c:v>
                </c:pt>
                <c:pt idx="203">
                  <c:v>192.58</c:v>
                </c:pt>
                <c:pt idx="204">
                  <c:v>195.75</c:v>
                </c:pt>
                <c:pt idx="205">
                  <c:v>196.53</c:v>
                </c:pt>
                <c:pt idx="206">
                  <c:v>191.9</c:v>
                </c:pt>
                <c:pt idx="207">
                  <c:v>189.13</c:v>
                </c:pt>
                <c:pt idx="208">
                  <c:v>195.04</c:v>
                </c:pt>
                <c:pt idx="209">
                  <c:v>194.67</c:v>
                </c:pt>
                <c:pt idx="210">
                  <c:v>196.09</c:v>
                </c:pt>
                <c:pt idx="211">
                  <c:v>196.52</c:v>
                </c:pt>
                <c:pt idx="212">
                  <c:v>201.42</c:v>
                </c:pt>
                <c:pt idx="213">
                  <c:v>201</c:v>
                </c:pt>
                <c:pt idx="214">
                  <c:v>203.34</c:v>
                </c:pt>
                <c:pt idx="215">
                  <c:v>201.96</c:v>
                </c:pt>
                <c:pt idx="216">
                  <c:v>202.94</c:v>
                </c:pt>
                <c:pt idx="217">
                  <c:v>203.9</c:v>
                </c:pt>
                <c:pt idx="218">
                  <c:v>203.5</c:v>
                </c:pt>
                <c:pt idx="219">
                  <c:v>201.57</c:v>
                </c:pt>
                <c:pt idx="220">
                  <c:v>199.32</c:v>
                </c:pt>
                <c:pt idx="221">
                  <c:v>199.75</c:v>
                </c:pt>
                <c:pt idx="222">
                  <c:v>206.09</c:v>
                </c:pt>
                <c:pt idx="223">
                  <c:v>208.49</c:v>
                </c:pt>
                <c:pt idx="224">
                  <c:v>207.14</c:v>
                </c:pt>
                <c:pt idx="225">
                  <c:v>207.48</c:v>
                </c:pt>
                <c:pt idx="226">
                  <c:v>211.64</c:v>
                </c:pt>
                <c:pt idx="227">
                  <c:v>212.91</c:v>
                </c:pt>
                <c:pt idx="228">
                  <c:v>211.35</c:v>
                </c:pt>
                <c:pt idx="229">
                  <c:v>230.66</c:v>
                </c:pt>
                <c:pt idx="230">
                  <c:v>232.3</c:v>
                </c:pt>
                <c:pt idx="231">
                  <c:v>235</c:v>
                </c:pt>
                <c:pt idx="232">
                  <c:v>234.04</c:v>
                </c:pt>
                <c:pt idx="233">
                  <c:v>239.63</c:v>
                </c:pt>
                <c:pt idx="234">
                  <c:v>239.17</c:v>
                </c:pt>
                <c:pt idx="235">
                  <c:v>240.37</c:v>
                </c:pt>
                <c:pt idx="236">
                  <c:v>240.8</c:v>
                </c:pt>
                <c:pt idx="237">
                  <c:v>251.61</c:v>
                </c:pt>
                <c:pt idx="238">
                  <c:v>251.16</c:v>
                </c:pt>
                <c:pt idx="239">
                  <c:v>249.53</c:v>
                </c:pt>
                <c:pt idx="240">
                  <c:v>252.03</c:v>
                </c:pt>
                <c:pt idx="241">
                  <c:v>254.72</c:v>
                </c:pt>
                <c:pt idx="242">
                  <c:v>252.53</c:v>
                </c:pt>
                <c:pt idx="243">
                  <c:v>251.66</c:v>
                </c:pt>
                <c:pt idx="244">
                  <c:v>247.14</c:v>
                </c:pt>
                <c:pt idx="245">
                  <c:v>245.79</c:v>
                </c:pt>
                <c:pt idx="246">
                  <c:v>246.54</c:v>
                </c:pt>
                <c:pt idx="247">
                  <c:v>244.05</c:v>
                </c:pt>
                <c:pt idx="248">
                  <c:v>243.1</c:v>
                </c:pt>
                <c:pt idx="249">
                  <c:v>244.9</c:v>
                </c:pt>
                <c:pt idx="250">
                  <c:v>245.69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AA-4DED-BDDC-CCE6704C4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4256255"/>
        <c:axId val="1094266335"/>
      </c:lineChart>
      <c:dateAx>
        <c:axId val="109425625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66335"/>
        <c:crosses val="autoZero"/>
        <c:auto val="1"/>
        <c:lblOffset val="100"/>
        <c:baseTimeUnit val="days"/>
      </c:dateAx>
      <c:valAx>
        <c:axId val="1094266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56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1.xlsx]GOOGLE!PivotTable11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GOOGLE!$W$48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GOOGLE!$V$49:$V$70</c:f>
              <c:multiLvlStrCache>
                <c:ptCount val="14"/>
                <c:lvl>
                  <c:pt idx="1">
                    <c:v>Oct</c:v>
                  </c:pt>
                  <c:pt idx="2">
                    <c:v>Nov</c:v>
                  </c:pt>
                  <c:pt idx="3">
                    <c:v>Dec</c:v>
                  </c:pt>
                  <c:pt idx="4">
                    <c:v>Jan</c:v>
                  </c:pt>
                  <c:pt idx="5">
                    <c:v>Feb</c:v>
                  </c:pt>
                  <c:pt idx="6">
                    <c:v>Mar</c:v>
                  </c:pt>
                  <c:pt idx="7">
                    <c:v>Apr</c:v>
                  </c:pt>
                  <c:pt idx="8">
                    <c:v>May</c:v>
                  </c:pt>
                  <c:pt idx="9">
                    <c:v>Jun</c:v>
                  </c:pt>
                  <c:pt idx="10">
                    <c:v>Jul</c:v>
                  </c:pt>
                  <c:pt idx="11">
                    <c:v>Aug</c:v>
                  </c:pt>
                  <c:pt idx="12">
                    <c:v>Sep</c:v>
                  </c:pt>
                  <c:pt idx="13">
                    <c:v>Oct</c:v>
                  </c:pt>
                </c:lvl>
                <c:lvl>
                  <c:pt idx="1">
                    <c:v>Qtr4</c:v>
                  </c:pt>
                  <c:pt idx="4">
                    <c:v>Qtr1</c:v>
                  </c:pt>
                  <c:pt idx="7">
                    <c:v>Qtr2</c:v>
                  </c:pt>
                  <c:pt idx="10">
                    <c:v>Qtr3</c:v>
                  </c:pt>
                  <c:pt idx="13">
                    <c:v>Qtr4</c:v>
                  </c:pt>
                </c:lvl>
                <c:lvl>
                  <c:pt idx="0">
                    <c:v>&lt;10/2/2024</c:v>
                  </c:pt>
                  <c:pt idx="1">
                    <c:v>2024</c:v>
                  </c:pt>
                  <c:pt idx="4">
                    <c:v>2025</c:v>
                  </c:pt>
                </c:lvl>
              </c:multiLvlStrCache>
            </c:multiLvlStrRef>
          </c:cat>
          <c:val>
            <c:numRef>
              <c:f>GOOGLE!$W$49:$W$70</c:f>
              <c:numCache>
                <c:formatCode>General</c:formatCode>
                <c:ptCount val="14"/>
                <c:pt idx="1">
                  <c:v>174.46</c:v>
                </c:pt>
                <c:pt idx="2">
                  <c:v>181.62</c:v>
                </c:pt>
                <c:pt idx="3">
                  <c:v>196.66</c:v>
                </c:pt>
                <c:pt idx="4">
                  <c:v>204.02</c:v>
                </c:pt>
                <c:pt idx="5">
                  <c:v>206.38</c:v>
                </c:pt>
                <c:pt idx="6">
                  <c:v>173.86</c:v>
                </c:pt>
                <c:pt idx="7">
                  <c:v>161.96</c:v>
                </c:pt>
                <c:pt idx="8">
                  <c:v>172.9</c:v>
                </c:pt>
                <c:pt idx="9">
                  <c:v>178.6</c:v>
                </c:pt>
                <c:pt idx="10">
                  <c:v>196.53</c:v>
                </c:pt>
                <c:pt idx="11">
                  <c:v>212.91</c:v>
                </c:pt>
                <c:pt idx="12">
                  <c:v>254.72</c:v>
                </c:pt>
                <c:pt idx="13">
                  <c:v>245.69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5-4E5E-ACEB-F235354D8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284575"/>
        <c:axId val="1094273055"/>
      </c:barChart>
      <c:catAx>
        <c:axId val="109428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73055"/>
        <c:crosses val="autoZero"/>
        <c:auto val="1"/>
        <c:lblAlgn val="ctr"/>
        <c:lblOffset val="100"/>
        <c:noMultiLvlLbl val="0"/>
      </c:catAx>
      <c:valAx>
        <c:axId val="109427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28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 </a:t>
            </a:r>
            <a:r>
              <a:rPr lang="en-US" sz="2000" b="0" i="0" u="none" strike="noStrike" cap="none" normalizeH="0" baseline="0"/>
              <a:t>Daily closing price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31196333412868849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02427821522309"/>
          <c:y val="0.16708333333333336"/>
          <c:w val="0.82886482939632544"/>
          <c:h val="0.61322834645669289"/>
        </c:manualLayout>
      </c:layout>
      <c:lineChart>
        <c:grouping val="standard"/>
        <c:varyColors val="0"/>
        <c:ser>
          <c:idx val="0"/>
          <c:order val="0"/>
          <c:tx>
            <c:strRef>
              <c:f>Intel!$B$1</c:f>
              <c:strCache>
                <c:ptCount val="1"/>
                <c:pt idx="0">
                  <c:v> Price 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Intel!$A$2:$A$252</c:f>
              <c:numCache>
                <c:formatCode>m/d/yyyy</c:formatCode>
                <c:ptCount val="251"/>
                <c:pt idx="0">
                  <c:v>45567</c:v>
                </c:pt>
                <c:pt idx="1">
                  <c:v>45568</c:v>
                </c:pt>
                <c:pt idx="2">
                  <c:v>45569</c:v>
                </c:pt>
                <c:pt idx="3">
                  <c:v>45572</c:v>
                </c:pt>
                <c:pt idx="4">
                  <c:v>45573</c:v>
                </c:pt>
                <c:pt idx="5">
                  <c:v>45574</c:v>
                </c:pt>
                <c:pt idx="6">
                  <c:v>45575</c:v>
                </c:pt>
                <c:pt idx="7">
                  <c:v>45576</c:v>
                </c:pt>
                <c:pt idx="8">
                  <c:v>45579</c:v>
                </c:pt>
                <c:pt idx="9">
                  <c:v>45580</c:v>
                </c:pt>
                <c:pt idx="10">
                  <c:v>45581</c:v>
                </c:pt>
                <c:pt idx="11">
                  <c:v>45582</c:v>
                </c:pt>
                <c:pt idx="12">
                  <c:v>45583</c:v>
                </c:pt>
                <c:pt idx="13">
                  <c:v>45586</c:v>
                </c:pt>
                <c:pt idx="14">
                  <c:v>45587</c:v>
                </c:pt>
                <c:pt idx="15">
                  <c:v>45588</c:v>
                </c:pt>
                <c:pt idx="16">
                  <c:v>45589</c:v>
                </c:pt>
                <c:pt idx="17">
                  <c:v>45590</c:v>
                </c:pt>
                <c:pt idx="18">
                  <c:v>45593</c:v>
                </c:pt>
                <c:pt idx="19">
                  <c:v>45594</c:v>
                </c:pt>
                <c:pt idx="20">
                  <c:v>45595</c:v>
                </c:pt>
                <c:pt idx="21">
                  <c:v>45596</c:v>
                </c:pt>
                <c:pt idx="22">
                  <c:v>45597</c:v>
                </c:pt>
                <c:pt idx="23">
                  <c:v>45600</c:v>
                </c:pt>
                <c:pt idx="24">
                  <c:v>45601</c:v>
                </c:pt>
                <c:pt idx="25">
                  <c:v>45602</c:v>
                </c:pt>
                <c:pt idx="26">
                  <c:v>45603</c:v>
                </c:pt>
                <c:pt idx="27">
                  <c:v>45604</c:v>
                </c:pt>
                <c:pt idx="28">
                  <c:v>45607</c:v>
                </c:pt>
                <c:pt idx="29">
                  <c:v>45608</c:v>
                </c:pt>
                <c:pt idx="30">
                  <c:v>45609</c:v>
                </c:pt>
                <c:pt idx="31">
                  <c:v>45610</c:v>
                </c:pt>
                <c:pt idx="32">
                  <c:v>45611</c:v>
                </c:pt>
                <c:pt idx="33">
                  <c:v>45614</c:v>
                </c:pt>
                <c:pt idx="34">
                  <c:v>45615</c:v>
                </c:pt>
                <c:pt idx="35">
                  <c:v>45616</c:v>
                </c:pt>
                <c:pt idx="36">
                  <c:v>45617</c:v>
                </c:pt>
                <c:pt idx="37">
                  <c:v>45618</c:v>
                </c:pt>
                <c:pt idx="38">
                  <c:v>45621</c:v>
                </c:pt>
                <c:pt idx="39">
                  <c:v>45622</c:v>
                </c:pt>
                <c:pt idx="40">
                  <c:v>45623</c:v>
                </c:pt>
                <c:pt idx="41">
                  <c:v>45625</c:v>
                </c:pt>
                <c:pt idx="42">
                  <c:v>45628</c:v>
                </c:pt>
                <c:pt idx="43">
                  <c:v>45629</c:v>
                </c:pt>
                <c:pt idx="44">
                  <c:v>45630</c:v>
                </c:pt>
                <c:pt idx="45">
                  <c:v>45631</c:v>
                </c:pt>
                <c:pt idx="46">
                  <c:v>45632</c:v>
                </c:pt>
                <c:pt idx="47">
                  <c:v>45635</c:v>
                </c:pt>
                <c:pt idx="48">
                  <c:v>45636</c:v>
                </c:pt>
                <c:pt idx="49">
                  <c:v>45637</c:v>
                </c:pt>
                <c:pt idx="50">
                  <c:v>45638</c:v>
                </c:pt>
                <c:pt idx="51">
                  <c:v>45639</c:v>
                </c:pt>
                <c:pt idx="52">
                  <c:v>45642</c:v>
                </c:pt>
                <c:pt idx="53">
                  <c:v>45643</c:v>
                </c:pt>
                <c:pt idx="54">
                  <c:v>45644</c:v>
                </c:pt>
                <c:pt idx="55">
                  <c:v>45645</c:v>
                </c:pt>
                <c:pt idx="56">
                  <c:v>45646</c:v>
                </c:pt>
                <c:pt idx="57">
                  <c:v>45649</c:v>
                </c:pt>
                <c:pt idx="58">
                  <c:v>45650</c:v>
                </c:pt>
                <c:pt idx="59">
                  <c:v>45652</c:v>
                </c:pt>
                <c:pt idx="60">
                  <c:v>45653</c:v>
                </c:pt>
                <c:pt idx="61">
                  <c:v>45656</c:v>
                </c:pt>
                <c:pt idx="62">
                  <c:v>45657</c:v>
                </c:pt>
                <c:pt idx="63">
                  <c:v>45659</c:v>
                </c:pt>
                <c:pt idx="64">
                  <c:v>45660</c:v>
                </c:pt>
                <c:pt idx="65">
                  <c:v>45663</c:v>
                </c:pt>
                <c:pt idx="66">
                  <c:v>45664</c:v>
                </c:pt>
                <c:pt idx="67">
                  <c:v>45665</c:v>
                </c:pt>
                <c:pt idx="68">
                  <c:v>45667</c:v>
                </c:pt>
                <c:pt idx="69">
                  <c:v>45670</c:v>
                </c:pt>
                <c:pt idx="70">
                  <c:v>45671</c:v>
                </c:pt>
                <c:pt idx="71">
                  <c:v>45672</c:v>
                </c:pt>
                <c:pt idx="72">
                  <c:v>45673</c:v>
                </c:pt>
                <c:pt idx="73">
                  <c:v>45674</c:v>
                </c:pt>
                <c:pt idx="74">
                  <c:v>45678</c:v>
                </c:pt>
                <c:pt idx="75">
                  <c:v>45679</c:v>
                </c:pt>
                <c:pt idx="76">
                  <c:v>45680</c:v>
                </c:pt>
                <c:pt idx="77">
                  <c:v>45681</c:v>
                </c:pt>
                <c:pt idx="78">
                  <c:v>45684</c:v>
                </c:pt>
                <c:pt idx="79">
                  <c:v>45685</c:v>
                </c:pt>
                <c:pt idx="80">
                  <c:v>45686</c:v>
                </c:pt>
                <c:pt idx="81">
                  <c:v>45687</c:v>
                </c:pt>
                <c:pt idx="82">
                  <c:v>45688</c:v>
                </c:pt>
                <c:pt idx="83">
                  <c:v>45691</c:v>
                </c:pt>
                <c:pt idx="84">
                  <c:v>45692</c:v>
                </c:pt>
                <c:pt idx="85">
                  <c:v>45693</c:v>
                </c:pt>
                <c:pt idx="86">
                  <c:v>45694</c:v>
                </c:pt>
                <c:pt idx="87">
                  <c:v>45695</c:v>
                </c:pt>
                <c:pt idx="88">
                  <c:v>45698</c:v>
                </c:pt>
                <c:pt idx="89">
                  <c:v>45699</c:v>
                </c:pt>
                <c:pt idx="90">
                  <c:v>45700</c:v>
                </c:pt>
                <c:pt idx="91">
                  <c:v>45701</c:v>
                </c:pt>
                <c:pt idx="92">
                  <c:v>45702</c:v>
                </c:pt>
                <c:pt idx="93">
                  <c:v>45706</c:v>
                </c:pt>
                <c:pt idx="94">
                  <c:v>45707</c:v>
                </c:pt>
                <c:pt idx="95">
                  <c:v>45708</c:v>
                </c:pt>
                <c:pt idx="96">
                  <c:v>45709</c:v>
                </c:pt>
                <c:pt idx="97">
                  <c:v>45712</c:v>
                </c:pt>
                <c:pt idx="98">
                  <c:v>45713</c:v>
                </c:pt>
                <c:pt idx="99">
                  <c:v>45714</c:v>
                </c:pt>
                <c:pt idx="100">
                  <c:v>45715</c:v>
                </c:pt>
                <c:pt idx="101">
                  <c:v>45716</c:v>
                </c:pt>
                <c:pt idx="102">
                  <c:v>45719</c:v>
                </c:pt>
                <c:pt idx="103">
                  <c:v>45720</c:v>
                </c:pt>
                <c:pt idx="104">
                  <c:v>45721</c:v>
                </c:pt>
                <c:pt idx="105">
                  <c:v>45722</c:v>
                </c:pt>
                <c:pt idx="106">
                  <c:v>45723</c:v>
                </c:pt>
                <c:pt idx="107">
                  <c:v>45726</c:v>
                </c:pt>
                <c:pt idx="108">
                  <c:v>45727</c:v>
                </c:pt>
                <c:pt idx="109">
                  <c:v>45728</c:v>
                </c:pt>
                <c:pt idx="110">
                  <c:v>45729</c:v>
                </c:pt>
                <c:pt idx="111">
                  <c:v>45730</c:v>
                </c:pt>
                <c:pt idx="112">
                  <c:v>45733</c:v>
                </c:pt>
                <c:pt idx="113">
                  <c:v>45734</c:v>
                </c:pt>
                <c:pt idx="114">
                  <c:v>45735</c:v>
                </c:pt>
                <c:pt idx="115">
                  <c:v>45736</c:v>
                </c:pt>
                <c:pt idx="116">
                  <c:v>45737</c:v>
                </c:pt>
                <c:pt idx="117">
                  <c:v>45740</c:v>
                </c:pt>
                <c:pt idx="118">
                  <c:v>45741</c:v>
                </c:pt>
                <c:pt idx="119">
                  <c:v>45742</c:v>
                </c:pt>
                <c:pt idx="120">
                  <c:v>45743</c:v>
                </c:pt>
                <c:pt idx="121">
                  <c:v>45744</c:v>
                </c:pt>
                <c:pt idx="122">
                  <c:v>45747</c:v>
                </c:pt>
                <c:pt idx="123">
                  <c:v>45748</c:v>
                </c:pt>
                <c:pt idx="124">
                  <c:v>45749</c:v>
                </c:pt>
                <c:pt idx="125">
                  <c:v>45750</c:v>
                </c:pt>
                <c:pt idx="126">
                  <c:v>45751</c:v>
                </c:pt>
                <c:pt idx="127">
                  <c:v>45754</c:v>
                </c:pt>
                <c:pt idx="128">
                  <c:v>45755</c:v>
                </c:pt>
                <c:pt idx="129">
                  <c:v>45756</c:v>
                </c:pt>
                <c:pt idx="130">
                  <c:v>45757</c:v>
                </c:pt>
                <c:pt idx="131">
                  <c:v>45758</c:v>
                </c:pt>
                <c:pt idx="132">
                  <c:v>45761</c:v>
                </c:pt>
                <c:pt idx="133">
                  <c:v>45762</c:v>
                </c:pt>
                <c:pt idx="134">
                  <c:v>45763</c:v>
                </c:pt>
                <c:pt idx="135">
                  <c:v>45764</c:v>
                </c:pt>
                <c:pt idx="136">
                  <c:v>45768</c:v>
                </c:pt>
                <c:pt idx="137">
                  <c:v>45769</c:v>
                </c:pt>
                <c:pt idx="138">
                  <c:v>45770</c:v>
                </c:pt>
                <c:pt idx="139">
                  <c:v>45771</c:v>
                </c:pt>
                <c:pt idx="140">
                  <c:v>45772</c:v>
                </c:pt>
                <c:pt idx="141">
                  <c:v>45775</c:v>
                </c:pt>
                <c:pt idx="142">
                  <c:v>45776</c:v>
                </c:pt>
                <c:pt idx="143">
                  <c:v>45777</c:v>
                </c:pt>
                <c:pt idx="144">
                  <c:v>45778</c:v>
                </c:pt>
                <c:pt idx="145">
                  <c:v>45779</c:v>
                </c:pt>
                <c:pt idx="146">
                  <c:v>45782</c:v>
                </c:pt>
                <c:pt idx="147">
                  <c:v>45783</c:v>
                </c:pt>
                <c:pt idx="148">
                  <c:v>45784</c:v>
                </c:pt>
                <c:pt idx="149">
                  <c:v>45785</c:v>
                </c:pt>
                <c:pt idx="150">
                  <c:v>45786</c:v>
                </c:pt>
                <c:pt idx="151">
                  <c:v>45789</c:v>
                </c:pt>
                <c:pt idx="152">
                  <c:v>45790</c:v>
                </c:pt>
                <c:pt idx="153">
                  <c:v>45791</c:v>
                </c:pt>
                <c:pt idx="154">
                  <c:v>45792</c:v>
                </c:pt>
                <c:pt idx="155">
                  <c:v>45793</c:v>
                </c:pt>
                <c:pt idx="156">
                  <c:v>45796</c:v>
                </c:pt>
                <c:pt idx="157">
                  <c:v>45797</c:v>
                </c:pt>
                <c:pt idx="158">
                  <c:v>45798</c:v>
                </c:pt>
                <c:pt idx="159">
                  <c:v>45799</c:v>
                </c:pt>
                <c:pt idx="160">
                  <c:v>45800</c:v>
                </c:pt>
                <c:pt idx="161">
                  <c:v>45804</c:v>
                </c:pt>
                <c:pt idx="162">
                  <c:v>45805</c:v>
                </c:pt>
                <c:pt idx="163">
                  <c:v>45806</c:v>
                </c:pt>
                <c:pt idx="164">
                  <c:v>45807</c:v>
                </c:pt>
                <c:pt idx="165">
                  <c:v>45810</c:v>
                </c:pt>
                <c:pt idx="166">
                  <c:v>45811</c:v>
                </c:pt>
                <c:pt idx="167">
                  <c:v>45812</c:v>
                </c:pt>
                <c:pt idx="168">
                  <c:v>45813</c:v>
                </c:pt>
                <c:pt idx="169">
                  <c:v>45814</c:v>
                </c:pt>
                <c:pt idx="170">
                  <c:v>45817</c:v>
                </c:pt>
                <c:pt idx="171">
                  <c:v>45818</c:v>
                </c:pt>
                <c:pt idx="172">
                  <c:v>45819</c:v>
                </c:pt>
                <c:pt idx="173">
                  <c:v>45820</c:v>
                </c:pt>
                <c:pt idx="174">
                  <c:v>45821</c:v>
                </c:pt>
                <c:pt idx="175">
                  <c:v>45824</c:v>
                </c:pt>
                <c:pt idx="176">
                  <c:v>45825</c:v>
                </c:pt>
                <c:pt idx="177">
                  <c:v>45826</c:v>
                </c:pt>
                <c:pt idx="178">
                  <c:v>45828</c:v>
                </c:pt>
                <c:pt idx="179">
                  <c:v>45831</c:v>
                </c:pt>
                <c:pt idx="180">
                  <c:v>45832</c:v>
                </c:pt>
                <c:pt idx="181">
                  <c:v>45833</c:v>
                </c:pt>
                <c:pt idx="182">
                  <c:v>45834</c:v>
                </c:pt>
                <c:pt idx="183">
                  <c:v>45835</c:v>
                </c:pt>
                <c:pt idx="184">
                  <c:v>45838</c:v>
                </c:pt>
                <c:pt idx="185">
                  <c:v>45839</c:v>
                </c:pt>
                <c:pt idx="186">
                  <c:v>45840</c:v>
                </c:pt>
                <c:pt idx="187">
                  <c:v>45841</c:v>
                </c:pt>
                <c:pt idx="188">
                  <c:v>45845</c:v>
                </c:pt>
                <c:pt idx="189">
                  <c:v>45846</c:v>
                </c:pt>
                <c:pt idx="190">
                  <c:v>45847</c:v>
                </c:pt>
                <c:pt idx="191">
                  <c:v>45848</c:v>
                </c:pt>
                <c:pt idx="192">
                  <c:v>45849</c:v>
                </c:pt>
                <c:pt idx="193">
                  <c:v>45852</c:v>
                </c:pt>
                <c:pt idx="194">
                  <c:v>45853</c:v>
                </c:pt>
                <c:pt idx="195">
                  <c:v>45854</c:v>
                </c:pt>
                <c:pt idx="196">
                  <c:v>45855</c:v>
                </c:pt>
                <c:pt idx="197">
                  <c:v>45856</c:v>
                </c:pt>
                <c:pt idx="198">
                  <c:v>45859</c:v>
                </c:pt>
                <c:pt idx="199">
                  <c:v>45860</c:v>
                </c:pt>
                <c:pt idx="200">
                  <c:v>45861</c:v>
                </c:pt>
                <c:pt idx="201">
                  <c:v>45862</c:v>
                </c:pt>
                <c:pt idx="202">
                  <c:v>45863</c:v>
                </c:pt>
                <c:pt idx="203">
                  <c:v>45866</c:v>
                </c:pt>
                <c:pt idx="204">
                  <c:v>45867</c:v>
                </c:pt>
                <c:pt idx="205">
                  <c:v>45868</c:v>
                </c:pt>
                <c:pt idx="206">
                  <c:v>45869</c:v>
                </c:pt>
                <c:pt idx="207">
                  <c:v>45870</c:v>
                </c:pt>
                <c:pt idx="208">
                  <c:v>45873</c:v>
                </c:pt>
                <c:pt idx="209">
                  <c:v>45874</c:v>
                </c:pt>
                <c:pt idx="210">
                  <c:v>45875</c:v>
                </c:pt>
                <c:pt idx="211">
                  <c:v>45876</c:v>
                </c:pt>
                <c:pt idx="212">
                  <c:v>45877</c:v>
                </c:pt>
                <c:pt idx="213">
                  <c:v>45880</c:v>
                </c:pt>
                <c:pt idx="214">
                  <c:v>45881</c:v>
                </c:pt>
                <c:pt idx="215">
                  <c:v>45882</c:v>
                </c:pt>
                <c:pt idx="216">
                  <c:v>45883</c:v>
                </c:pt>
                <c:pt idx="217">
                  <c:v>45884</c:v>
                </c:pt>
                <c:pt idx="218">
                  <c:v>45887</c:v>
                </c:pt>
                <c:pt idx="219">
                  <c:v>45888</c:v>
                </c:pt>
                <c:pt idx="220">
                  <c:v>45889</c:v>
                </c:pt>
                <c:pt idx="221">
                  <c:v>45890</c:v>
                </c:pt>
                <c:pt idx="222">
                  <c:v>45891</c:v>
                </c:pt>
                <c:pt idx="223">
                  <c:v>45894</c:v>
                </c:pt>
                <c:pt idx="224">
                  <c:v>45895</c:v>
                </c:pt>
                <c:pt idx="225">
                  <c:v>45896</c:v>
                </c:pt>
                <c:pt idx="226">
                  <c:v>45897</c:v>
                </c:pt>
                <c:pt idx="227">
                  <c:v>45898</c:v>
                </c:pt>
                <c:pt idx="228">
                  <c:v>45902</c:v>
                </c:pt>
                <c:pt idx="229">
                  <c:v>45903</c:v>
                </c:pt>
                <c:pt idx="230">
                  <c:v>45904</c:v>
                </c:pt>
                <c:pt idx="231">
                  <c:v>45905</c:v>
                </c:pt>
                <c:pt idx="232">
                  <c:v>45908</c:v>
                </c:pt>
                <c:pt idx="233">
                  <c:v>45909</c:v>
                </c:pt>
                <c:pt idx="234">
                  <c:v>45910</c:v>
                </c:pt>
                <c:pt idx="235">
                  <c:v>45911</c:v>
                </c:pt>
                <c:pt idx="236">
                  <c:v>45912</c:v>
                </c:pt>
                <c:pt idx="237">
                  <c:v>45915</c:v>
                </c:pt>
                <c:pt idx="238">
                  <c:v>45916</c:v>
                </c:pt>
                <c:pt idx="239">
                  <c:v>45917</c:v>
                </c:pt>
                <c:pt idx="240">
                  <c:v>45918</c:v>
                </c:pt>
                <c:pt idx="241">
                  <c:v>45919</c:v>
                </c:pt>
                <c:pt idx="242">
                  <c:v>45922</c:v>
                </c:pt>
                <c:pt idx="243">
                  <c:v>45923</c:v>
                </c:pt>
                <c:pt idx="244">
                  <c:v>45924</c:v>
                </c:pt>
                <c:pt idx="245">
                  <c:v>45925</c:v>
                </c:pt>
                <c:pt idx="246">
                  <c:v>45926</c:v>
                </c:pt>
                <c:pt idx="247">
                  <c:v>45929</c:v>
                </c:pt>
                <c:pt idx="248">
                  <c:v>45930</c:v>
                </c:pt>
                <c:pt idx="249">
                  <c:v>45931</c:v>
                </c:pt>
                <c:pt idx="250">
                  <c:v>45932</c:v>
                </c:pt>
              </c:numCache>
            </c:numRef>
          </c:cat>
          <c:val>
            <c:numRef>
              <c:f>Intel!$B$2:$B$252</c:f>
              <c:numCache>
                <c:formatCode>_("$"* #,##0.00_);_("$"* \(#,##0.00\);_("$"* "-"??_);_(@_)</c:formatCode>
                <c:ptCount val="251"/>
                <c:pt idx="0">
                  <c:v>22.39</c:v>
                </c:pt>
                <c:pt idx="1">
                  <c:v>22.26</c:v>
                </c:pt>
                <c:pt idx="2">
                  <c:v>22.59</c:v>
                </c:pt>
                <c:pt idx="3">
                  <c:v>22.38</c:v>
                </c:pt>
                <c:pt idx="4">
                  <c:v>23.32</c:v>
                </c:pt>
                <c:pt idx="5">
                  <c:v>23.46</c:v>
                </c:pt>
                <c:pt idx="6">
                  <c:v>23.22</c:v>
                </c:pt>
                <c:pt idx="7">
                  <c:v>23.56</c:v>
                </c:pt>
                <c:pt idx="8">
                  <c:v>23.44</c:v>
                </c:pt>
                <c:pt idx="9">
                  <c:v>22.66</c:v>
                </c:pt>
                <c:pt idx="10">
                  <c:v>22.31</c:v>
                </c:pt>
                <c:pt idx="11">
                  <c:v>22.44</c:v>
                </c:pt>
                <c:pt idx="12">
                  <c:v>22.77</c:v>
                </c:pt>
                <c:pt idx="13">
                  <c:v>22.84</c:v>
                </c:pt>
                <c:pt idx="14">
                  <c:v>22.4</c:v>
                </c:pt>
                <c:pt idx="15">
                  <c:v>21.98</c:v>
                </c:pt>
                <c:pt idx="16">
                  <c:v>22.34</c:v>
                </c:pt>
                <c:pt idx="17">
                  <c:v>22.68</c:v>
                </c:pt>
                <c:pt idx="18">
                  <c:v>22.92</c:v>
                </c:pt>
                <c:pt idx="19">
                  <c:v>22.9</c:v>
                </c:pt>
                <c:pt idx="20">
                  <c:v>22.3</c:v>
                </c:pt>
                <c:pt idx="21">
                  <c:v>21.52</c:v>
                </c:pt>
                <c:pt idx="22">
                  <c:v>23.2</c:v>
                </c:pt>
                <c:pt idx="23">
                  <c:v>22.52</c:v>
                </c:pt>
                <c:pt idx="24">
                  <c:v>23.32</c:v>
                </c:pt>
                <c:pt idx="25">
                  <c:v>25.05</c:v>
                </c:pt>
                <c:pt idx="26">
                  <c:v>26.23</c:v>
                </c:pt>
                <c:pt idx="27">
                  <c:v>26.2</c:v>
                </c:pt>
                <c:pt idx="28">
                  <c:v>25.05</c:v>
                </c:pt>
                <c:pt idx="29">
                  <c:v>24.16</c:v>
                </c:pt>
                <c:pt idx="30">
                  <c:v>24.92</c:v>
                </c:pt>
                <c:pt idx="31">
                  <c:v>25.03</c:v>
                </c:pt>
                <c:pt idx="32">
                  <c:v>24.35</c:v>
                </c:pt>
                <c:pt idx="33">
                  <c:v>24.84</c:v>
                </c:pt>
                <c:pt idx="34">
                  <c:v>24.2</c:v>
                </c:pt>
                <c:pt idx="35">
                  <c:v>24.01</c:v>
                </c:pt>
                <c:pt idx="36">
                  <c:v>24.44</c:v>
                </c:pt>
                <c:pt idx="37">
                  <c:v>24.5</c:v>
                </c:pt>
                <c:pt idx="38">
                  <c:v>24.87</c:v>
                </c:pt>
                <c:pt idx="39">
                  <c:v>24.05</c:v>
                </c:pt>
                <c:pt idx="40">
                  <c:v>23.65</c:v>
                </c:pt>
                <c:pt idx="41">
                  <c:v>24.05</c:v>
                </c:pt>
                <c:pt idx="42">
                  <c:v>23.93</c:v>
                </c:pt>
                <c:pt idx="43">
                  <c:v>22.47</c:v>
                </c:pt>
                <c:pt idx="44">
                  <c:v>21.96</c:v>
                </c:pt>
                <c:pt idx="45">
                  <c:v>20.8</c:v>
                </c:pt>
                <c:pt idx="46">
                  <c:v>20.92</c:v>
                </c:pt>
                <c:pt idx="47">
                  <c:v>20.81</c:v>
                </c:pt>
                <c:pt idx="48">
                  <c:v>20.16</c:v>
                </c:pt>
                <c:pt idx="49">
                  <c:v>20.12</c:v>
                </c:pt>
                <c:pt idx="50">
                  <c:v>20.78</c:v>
                </c:pt>
                <c:pt idx="51">
                  <c:v>20.34</c:v>
                </c:pt>
                <c:pt idx="52">
                  <c:v>20.83</c:v>
                </c:pt>
                <c:pt idx="53">
                  <c:v>20.440000000000001</c:v>
                </c:pt>
                <c:pt idx="54">
                  <c:v>19.3</c:v>
                </c:pt>
                <c:pt idx="55">
                  <c:v>19.059999999999999</c:v>
                </c:pt>
                <c:pt idx="56">
                  <c:v>19.52</c:v>
                </c:pt>
                <c:pt idx="57">
                  <c:v>20.2</c:v>
                </c:pt>
                <c:pt idx="58">
                  <c:v>20.399999999999999</c:v>
                </c:pt>
                <c:pt idx="59">
                  <c:v>20.440000000000001</c:v>
                </c:pt>
                <c:pt idx="60">
                  <c:v>20.3</c:v>
                </c:pt>
                <c:pt idx="61">
                  <c:v>19.82</c:v>
                </c:pt>
                <c:pt idx="62">
                  <c:v>20.05</c:v>
                </c:pt>
                <c:pt idx="63">
                  <c:v>20.22</c:v>
                </c:pt>
                <c:pt idx="64">
                  <c:v>20.56</c:v>
                </c:pt>
                <c:pt idx="65">
                  <c:v>19.87</c:v>
                </c:pt>
                <c:pt idx="66">
                  <c:v>20.010000000000002</c:v>
                </c:pt>
                <c:pt idx="67">
                  <c:v>19.88</c:v>
                </c:pt>
                <c:pt idx="68">
                  <c:v>19.149999999999999</c:v>
                </c:pt>
                <c:pt idx="69">
                  <c:v>19.2</c:v>
                </c:pt>
                <c:pt idx="70">
                  <c:v>19.2</c:v>
                </c:pt>
                <c:pt idx="71">
                  <c:v>19.72</c:v>
                </c:pt>
                <c:pt idx="72">
                  <c:v>19.670000000000002</c:v>
                </c:pt>
                <c:pt idx="73">
                  <c:v>21.49</c:v>
                </c:pt>
                <c:pt idx="74">
                  <c:v>21.77</c:v>
                </c:pt>
                <c:pt idx="75">
                  <c:v>21.86</c:v>
                </c:pt>
                <c:pt idx="76">
                  <c:v>21.57</c:v>
                </c:pt>
                <c:pt idx="77">
                  <c:v>20.83</c:v>
                </c:pt>
                <c:pt idx="78">
                  <c:v>20.29</c:v>
                </c:pt>
                <c:pt idx="79">
                  <c:v>19.8</c:v>
                </c:pt>
                <c:pt idx="80">
                  <c:v>19.75</c:v>
                </c:pt>
                <c:pt idx="81">
                  <c:v>20.010000000000002</c:v>
                </c:pt>
                <c:pt idx="82">
                  <c:v>19.43</c:v>
                </c:pt>
                <c:pt idx="83">
                  <c:v>19.38</c:v>
                </c:pt>
                <c:pt idx="84">
                  <c:v>19.29</c:v>
                </c:pt>
                <c:pt idx="85">
                  <c:v>19.649999999999999</c:v>
                </c:pt>
                <c:pt idx="86">
                  <c:v>19.38</c:v>
                </c:pt>
                <c:pt idx="87">
                  <c:v>19.100000000000001</c:v>
                </c:pt>
                <c:pt idx="88">
                  <c:v>19.77</c:v>
                </c:pt>
                <c:pt idx="89">
                  <c:v>20.97</c:v>
                </c:pt>
                <c:pt idx="90">
                  <c:v>22.48</c:v>
                </c:pt>
                <c:pt idx="91">
                  <c:v>24.13</c:v>
                </c:pt>
                <c:pt idx="92">
                  <c:v>23.6</c:v>
                </c:pt>
                <c:pt idx="93">
                  <c:v>27.39</c:v>
                </c:pt>
                <c:pt idx="94">
                  <c:v>25.72</c:v>
                </c:pt>
                <c:pt idx="95">
                  <c:v>26.09</c:v>
                </c:pt>
                <c:pt idx="96">
                  <c:v>24.87</c:v>
                </c:pt>
                <c:pt idx="97">
                  <c:v>24.27</c:v>
                </c:pt>
                <c:pt idx="98">
                  <c:v>22.99</c:v>
                </c:pt>
                <c:pt idx="99">
                  <c:v>23.52</c:v>
                </c:pt>
                <c:pt idx="100">
                  <c:v>23.09</c:v>
                </c:pt>
                <c:pt idx="101">
                  <c:v>23.73</c:v>
                </c:pt>
                <c:pt idx="102">
                  <c:v>22.74</c:v>
                </c:pt>
                <c:pt idx="103">
                  <c:v>21.33</c:v>
                </c:pt>
                <c:pt idx="104">
                  <c:v>20.81</c:v>
                </c:pt>
                <c:pt idx="105">
                  <c:v>20.75</c:v>
                </c:pt>
                <c:pt idx="106">
                  <c:v>20.64</c:v>
                </c:pt>
                <c:pt idx="107">
                  <c:v>19.93</c:v>
                </c:pt>
                <c:pt idx="108">
                  <c:v>19.78</c:v>
                </c:pt>
                <c:pt idx="109">
                  <c:v>20.68</c:v>
                </c:pt>
                <c:pt idx="110">
                  <c:v>23.7</c:v>
                </c:pt>
                <c:pt idx="111">
                  <c:v>24.05</c:v>
                </c:pt>
                <c:pt idx="112">
                  <c:v>25.69</c:v>
                </c:pt>
                <c:pt idx="113">
                  <c:v>25.92</c:v>
                </c:pt>
                <c:pt idx="114">
                  <c:v>24.12</c:v>
                </c:pt>
                <c:pt idx="115">
                  <c:v>23.96</c:v>
                </c:pt>
                <c:pt idx="116">
                  <c:v>24.26</c:v>
                </c:pt>
                <c:pt idx="117">
                  <c:v>24.22</c:v>
                </c:pt>
                <c:pt idx="118">
                  <c:v>24.2</c:v>
                </c:pt>
                <c:pt idx="119">
                  <c:v>23.42</c:v>
                </c:pt>
                <c:pt idx="120">
                  <c:v>23.62</c:v>
                </c:pt>
                <c:pt idx="121">
                  <c:v>22.71</c:v>
                </c:pt>
                <c:pt idx="122">
                  <c:v>22.71</c:v>
                </c:pt>
                <c:pt idx="123">
                  <c:v>22.05</c:v>
                </c:pt>
                <c:pt idx="124">
                  <c:v>21.98</c:v>
                </c:pt>
                <c:pt idx="125">
                  <c:v>22.43</c:v>
                </c:pt>
                <c:pt idx="126">
                  <c:v>19.850000000000001</c:v>
                </c:pt>
                <c:pt idx="127">
                  <c:v>19.57</c:v>
                </c:pt>
                <c:pt idx="128">
                  <c:v>18.13</c:v>
                </c:pt>
                <c:pt idx="129">
                  <c:v>21.53</c:v>
                </c:pt>
                <c:pt idx="130">
                  <c:v>19.88</c:v>
                </c:pt>
                <c:pt idx="131">
                  <c:v>19.739999999999998</c:v>
                </c:pt>
                <c:pt idx="132">
                  <c:v>20.309999999999999</c:v>
                </c:pt>
                <c:pt idx="133">
                  <c:v>19.850000000000001</c:v>
                </c:pt>
                <c:pt idx="134">
                  <c:v>19.23</c:v>
                </c:pt>
                <c:pt idx="135">
                  <c:v>18.93</c:v>
                </c:pt>
                <c:pt idx="136">
                  <c:v>18.84</c:v>
                </c:pt>
                <c:pt idx="137">
                  <c:v>19.510000000000002</c:v>
                </c:pt>
                <c:pt idx="138">
                  <c:v>20.59</c:v>
                </c:pt>
                <c:pt idx="139">
                  <c:v>21.49</c:v>
                </c:pt>
                <c:pt idx="140">
                  <c:v>20.05</c:v>
                </c:pt>
                <c:pt idx="141">
                  <c:v>20.51</c:v>
                </c:pt>
                <c:pt idx="142">
                  <c:v>20.34</c:v>
                </c:pt>
                <c:pt idx="143">
                  <c:v>20.100000000000001</c:v>
                </c:pt>
                <c:pt idx="144">
                  <c:v>19.98</c:v>
                </c:pt>
                <c:pt idx="145">
                  <c:v>20.62</c:v>
                </c:pt>
                <c:pt idx="146">
                  <c:v>20.27</c:v>
                </c:pt>
                <c:pt idx="147">
                  <c:v>19.940000000000001</c:v>
                </c:pt>
                <c:pt idx="148">
                  <c:v>20.309999999999999</c:v>
                </c:pt>
                <c:pt idx="149">
                  <c:v>21</c:v>
                </c:pt>
                <c:pt idx="150">
                  <c:v>21.42</c:v>
                </c:pt>
                <c:pt idx="151">
                  <c:v>22.18</c:v>
                </c:pt>
                <c:pt idx="152">
                  <c:v>22.56</c:v>
                </c:pt>
                <c:pt idx="153">
                  <c:v>21.52</c:v>
                </c:pt>
                <c:pt idx="154">
                  <c:v>21.55</c:v>
                </c:pt>
                <c:pt idx="155">
                  <c:v>21.66</c:v>
                </c:pt>
                <c:pt idx="156">
                  <c:v>21.38</c:v>
                </c:pt>
                <c:pt idx="157">
                  <c:v>21.27</c:v>
                </c:pt>
                <c:pt idx="158">
                  <c:v>20.69</c:v>
                </c:pt>
                <c:pt idx="159">
                  <c:v>20.55</c:v>
                </c:pt>
                <c:pt idx="160">
                  <c:v>20.05</c:v>
                </c:pt>
                <c:pt idx="161">
                  <c:v>20.55</c:v>
                </c:pt>
                <c:pt idx="162">
                  <c:v>20.37</c:v>
                </c:pt>
                <c:pt idx="163">
                  <c:v>20.25</c:v>
                </c:pt>
                <c:pt idx="164">
                  <c:v>19.55</c:v>
                </c:pt>
                <c:pt idx="165">
                  <c:v>19.739999999999998</c:v>
                </c:pt>
                <c:pt idx="166">
                  <c:v>20.29</c:v>
                </c:pt>
                <c:pt idx="167">
                  <c:v>20.25</c:v>
                </c:pt>
                <c:pt idx="168">
                  <c:v>19.989999999999998</c:v>
                </c:pt>
                <c:pt idx="169">
                  <c:v>20.059999999999999</c:v>
                </c:pt>
                <c:pt idx="170">
                  <c:v>20.48</c:v>
                </c:pt>
                <c:pt idx="171">
                  <c:v>22.08</c:v>
                </c:pt>
                <c:pt idx="172">
                  <c:v>20.68</c:v>
                </c:pt>
                <c:pt idx="173">
                  <c:v>20.77</c:v>
                </c:pt>
                <c:pt idx="174">
                  <c:v>20.14</c:v>
                </c:pt>
                <c:pt idx="175">
                  <c:v>20.74</c:v>
                </c:pt>
                <c:pt idx="176">
                  <c:v>20.8</c:v>
                </c:pt>
                <c:pt idx="177">
                  <c:v>21.49</c:v>
                </c:pt>
                <c:pt idx="178">
                  <c:v>21.08</c:v>
                </c:pt>
                <c:pt idx="179">
                  <c:v>21.19</c:v>
                </c:pt>
                <c:pt idx="180">
                  <c:v>22.55</c:v>
                </c:pt>
                <c:pt idx="181">
                  <c:v>22.2</c:v>
                </c:pt>
                <c:pt idx="182">
                  <c:v>22.5</c:v>
                </c:pt>
                <c:pt idx="183">
                  <c:v>22.69</c:v>
                </c:pt>
                <c:pt idx="184">
                  <c:v>22.4</c:v>
                </c:pt>
                <c:pt idx="185">
                  <c:v>22.85</c:v>
                </c:pt>
                <c:pt idx="186">
                  <c:v>21.88</c:v>
                </c:pt>
                <c:pt idx="187">
                  <c:v>22.49</c:v>
                </c:pt>
                <c:pt idx="188">
                  <c:v>22</c:v>
                </c:pt>
                <c:pt idx="189">
                  <c:v>23.59</c:v>
                </c:pt>
                <c:pt idx="190">
                  <c:v>23.44</c:v>
                </c:pt>
                <c:pt idx="191">
                  <c:v>23.82</c:v>
                </c:pt>
                <c:pt idx="192">
                  <c:v>23.43</c:v>
                </c:pt>
                <c:pt idx="193">
                  <c:v>23.3</c:v>
                </c:pt>
                <c:pt idx="194">
                  <c:v>22.92</c:v>
                </c:pt>
                <c:pt idx="195">
                  <c:v>22.69</c:v>
                </c:pt>
                <c:pt idx="196">
                  <c:v>22.8</c:v>
                </c:pt>
                <c:pt idx="197">
                  <c:v>23.1</c:v>
                </c:pt>
                <c:pt idx="198">
                  <c:v>23.26</c:v>
                </c:pt>
                <c:pt idx="199">
                  <c:v>23.24</c:v>
                </c:pt>
                <c:pt idx="200">
                  <c:v>23.49</c:v>
                </c:pt>
                <c:pt idx="201">
                  <c:v>22.63</c:v>
                </c:pt>
                <c:pt idx="202">
                  <c:v>20.7</c:v>
                </c:pt>
                <c:pt idx="203">
                  <c:v>20.68</c:v>
                </c:pt>
                <c:pt idx="204">
                  <c:v>20.41</c:v>
                </c:pt>
                <c:pt idx="205">
                  <c:v>20.34</c:v>
                </c:pt>
                <c:pt idx="206">
                  <c:v>19.8</c:v>
                </c:pt>
                <c:pt idx="207">
                  <c:v>19.309999999999999</c:v>
                </c:pt>
                <c:pt idx="208">
                  <c:v>19.5</c:v>
                </c:pt>
                <c:pt idx="209">
                  <c:v>20.190000000000001</c:v>
                </c:pt>
                <c:pt idx="210">
                  <c:v>20.41</c:v>
                </c:pt>
                <c:pt idx="211">
                  <c:v>19.77</c:v>
                </c:pt>
                <c:pt idx="212">
                  <c:v>19.95</c:v>
                </c:pt>
                <c:pt idx="213">
                  <c:v>20.65</c:v>
                </c:pt>
                <c:pt idx="214">
                  <c:v>21.81</c:v>
                </c:pt>
                <c:pt idx="215">
                  <c:v>22.22</c:v>
                </c:pt>
                <c:pt idx="216">
                  <c:v>23.86</c:v>
                </c:pt>
                <c:pt idx="217">
                  <c:v>24.56</c:v>
                </c:pt>
                <c:pt idx="218">
                  <c:v>23.66</c:v>
                </c:pt>
                <c:pt idx="219">
                  <c:v>25.31</c:v>
                </c:pt>
                <c:pt idx="220">
                  <c:v>23.54</c:v>
                </c:pt>
                <c:pt idx="221">
                  <c:v>23.5</c:v>
                </c:pt>
                <c:pt idx="222">
                  <c:v>24.8</c:v>
                </c:pt>
                <c:pt idx="223">
                  <c:v>24.55</c:v>
                </c:pt>
                <c:pt idx="224">
                  <c:v>24.35</c:v>
                </c:pt>
                <c:pt idx="225">
                  <c:v>24.85</c:v>
                </c:pt>
                <c:pt idx="226">
                  <c:v>24.93</c:v>
                </c:pt>
                <c:pt idx="227">
                  <c:v>24.35</c:v>
                </c:pt>
                <c:pt idx="228">
                  <c:v>24.21</c:v>
                </c:pt>
                <c:pt idx="229">
                  <c:v>24</c:v>
                </c:pt>
                <c:pt idx="230">
                  <c:v>24.61</c:v>
                </c:pt>
                <c:pt idx="231">
                  <c:v>24.49</c:v>
                </c:pt>
                <c:pt idx="232">
                  <c:v>24.48</c:v>
                </c:pt>
                <c:pt idx="233">
                  <c:v>24.44</c:v>
                </c:pt>
                <c:pt idx="234">
                  <c:v>24.77</c:v>
                </c:pt>
                <c:pt idx="235">
                  <c:v>24.61</c:v>
                </c:pt>
                <c:pt idx="236">
                  <c:v>24.08</c:v>
                </c:pt>
                <c:pt idx="237">
                  <c:v>24.77</c:v>
                </c:pt>
                <c:pt idx="238">
                  <c:v>25.27</c:v>
                </c:pt>
                <c:pt idx="239">
                  <c:v>24.9</c:v>
                </c:pt>
                <c:pt idx="240">
                  <c:v>30.57</c:v>
                </c:pt>
                <c:pt idx="241">
                  <c:v>29.58</c:v>
                </c:pt>
                <c:pt idx="242">
                  <c:v>28.76</c:v>
                </c:pt>
                <c:pt idx="243">
                  <c:v>29.34</c:v>
                </c:pt>
                <c:pt idx="244">
                  <c:v>31.22</c:v>
                </c:pt>
                <c:pt idx="245">
                  <c:v>33.99</c:v>
                </c:pt>
                <c:pt idx="246">
                  <c:v>35.5</c:v>
                </c:pt>
                <c:pt idx="247">
                  <c:v>34.479999999999997</c:v>
                </c:pt>
                <c:pt idx="248">
                  <c:v>33.549999999999997</c:v>
                </c:pt>
                <c:pt idx="249">
                  <c:v>35.94</c:v>
                </c:pt>
                <c:pt idx="250">
                  <c:v>37.31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15-4A66-BBA3-EFE1DBAF04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8612432"/>
        <c:axId val="488612912"/>
      </c:lineChart>
      <c:dateAx>
        <c:axId val="488612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12912"/>
        <c:crosses val="autoZero"/>
        <c:auto val="1"/>
        <c:lblOffset val="100"/>
        <c:baseTimeUnit val="days"/>
      </c:dateAx>
      <c:valAx>
        <c:axId val="48861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612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 1.xlsx]Intel!PivotTable8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9863373242728222E-2"/>
          <c:y val="0.16202144603719407"/>
          <c:w val="0.84409318075589246"/>
          <c:h val="0.707552549521053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Intel!$V$38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Intel!$U$39:$U$62</c:f>
              <c:multiLvlStrCache>
                <c:ptCount val="14"/>
                <c:lvl>
                  <c:pt idx="0">
                    <c:v>&lt;10/2/2024</c:v>
                  </c:pt>
                  <c:pt idx="1">
                    <c:v>Oct</c:v>
                  </c:pt>
                  <c:pt idx="2">
                    <c:v>Nov</c:v>
                  </c:pt>
                  <c:pt idx="3">
                    <c:v>Dec</c:v>
                  </c:pt>
                  <c:pt idx="4">
                    <c:v>Jan</c:v>
                  </c:pt>
                  <c:pt idx="5">
                    <c:v>Feb</c:v>
                  </c:pt>
                  <c:pt idx="6">
                    <c:v>Mar</c:v>
                  </c:pt>
                  <c:pt idx="7">
                    <c:v>Apr</c:v>
                  </c:pt>
                  <c:pt idx="8">
                    <c:v>May</c:v>
                  </c:pt>
                  <c:pt idx="9">
                    <c:v>Jun</c:v>
                  </c:pt>
                  <c:pt idx="10">
                    <c:v>Jul</c:v>
                  </c:pt>
                  <c:pt idx="11">
                    <c:v>Aug</c:v>
                  </c:pt>
                  <c:pt idx="12">
                    <c:v>Sep</c:v>
                  </c:pt>
                  <c:pt idx="13">
                    <c:v>Oct</c:v>
                  </c:pt>
                </c:lvl>
                <c:lvl>
                  <c:pt idx="0">
                    <c:v>&lt;10/2/2024</c:v>
                  </c:pt>
                  <c:pt idx="1">
                    <c:v>Qtr4</c:v>
                  </c:pt>
                  <c:pt idx="4">
                    <c:v>Qtr1</c:v>
                  </c:pt>
                  <c:pt idx="7">
                    <c:v>Qtr2</c:v>
                  </c:pt>
                  <c:pt idx="10">
                    <c:v>Qtr3</c:v>
                  </c:pt>
                  <c:pt idx="13">
                    <c:v>Qtr4</c:v>
                  </c:pt>
                </c:lvl>
                <c:lvl>
                  <c:pt idx="0">
                    <c:v>&lt;10/2/2024</c:v>
                  </c:pt>
                  <c:pt idx="1">
                    <c:v>2024</c:v>
                  </c:pt>
                  <c:pt idx="4">
                    <c:v>2025</c:v>
                  </c:pt>
                </c:lvl>
              </c:multiLvlStrCache>
            </c:multiLvlStrRef>
          </c:cat>
          <c:val>
            <c:numRef>
              <c:f>Intel!$V$39:$V$62</c:f>
              <c:numCache>
                <c:formatCode>General</c:formatCode>
                <c:ptCount val="14"/>
                <c:pt idx="1">
                  <c:v>23.56</c:v>
                </c:pt>
                <c:pt idx="2">
                  <c:v>26.23</c:v>
                </c:pt>
                <c:pt idx="3">
                  <c:v>23.93</c:v>
                </c:pt>
                <c:pt idx="4">
                  <c:v>21.86</c:v>
                </c:pt>
                <c:pt idx="5">
                  <c:v>27.39</c:v>
                </c:pt>
                <c:pt idx="6">
                  <c:v>25.92</c:v>
                </c:pt>
                <c:pt idx="7">
                  <c:v>22.43</c:v>
                </c:pt>
                <c:pt idx="8">
                  <c:v>22.56</c:v>
                </c:pt>
                <c:pt idx="9">
                  <c:v>22.69</c:v>
                </c:pt>
                <c:pt idx="10">
                  <c:v>23.82</c:v>
                </c:pt>
                <c:pt idx="11">
                  <c:v>25.31</c:v>
                </c:pt>
                <c:pt idx="12">
                  <c:v>35.5</c:v>
                </c:pt>
                <c:pt idx="13">
                  <c:v>37.31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C4-4031-A2D7-06F509282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4319135"/>
        <c:axId val="1094319615"/>
      </c:barChart>
      <c:catAx>
        <c:axId val="10943191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19615"/>
        <c:crosses val="autoZero"/>
        <c:auto val="1"/>
        <c:lblAlgn val="ctr"/>
        <c:lblOffset val="100"/>
        <c:noMultiLvlLbl val="0"/>
      </c:catAx>
      <c:valAx>
        <c:axId val="109431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319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Summary!$C$1</c:f>
              <c:strCache>
                <c:ptCount val="1"/>
                <c:pt idx="0">
                  <c:v>Annual Return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Summary!$A$2:$A$6</c:f>
              <c:strCache>
                <c:ptCount val="5"/>
                <c:pt idx="0">
                  <c:v>XAU</c:v>
                </c:pt>
                <c:pt idx="1">
                  <c:v>NVIDIA</c:v>
                </c:pt>
                <c:pt idx="2">
                  <c:v>BTC</c:v>
                </c:pt>
                <c:pt idx="3">
                  <c:v>GOOGLE</c:v>
                </c:pt>
                <c:pt idx="4">
                  <c:v>Intel</c:v>
                </c:pt>
              </c:strCache>
            </c:strRef>
          </c:cat>
          <c:val>
            <c:numRef>
              <c:f>Summary!$C$2:$C$6</c:f>
              <c:numCache>
                <c:formatCode>0.00%</c:formatCode>
                <c:ptCount val="5"/>
                <c:pt idx="0">
                  <c:v>0.47617266510598633</c:v>
                </c:pt>
                <c:pt idx="1">
                  <c:v>0.77918250708216896</c:v>
                </c:pt>
                <c:pt idx="2">
                  <c:v>1.1487788984336449</c:v>
                </c:pt>
                <c:pt idx="3">
                  <c:v>0.55352980438686772</c:v>
                </c:pt>
                <c:pt idx="4">
                  <c:v>0.93773825313796788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C3-4F7D-B227-EFE6F8B8F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870671"/>
        <c:axId val="130987451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Summary!$B$1</c15:sqref>
                        </c15:formulaRef>
                      </c:ext>
                    </c:extLst>
                    <c:strCache>
                      <c:ptCount val="1"/>
                      <c:pt idx="0">
                        <c:v>Average Daily Return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Summary!$A$2:$A$6</c15:sqref>
                        </c15:formulaRef>
                      </c:ext>
                    </c:extLst>
                    <c:strCache>
                      <c:ptCount val="5"/>
                      <c:pt idx="0">
                        <c:v>XAU</c:v>
                      </c:pt>
                      <c:pt idx="1">
                        <c:v>NVIDIA</c:v>
                      </c:pt>
                      <c:pt idx="2">
                        <c:v>BTC</c:v>
                      </c:pt>
                      <c:pt idx="3">
                        <c:v>GOOGLE</c:v>
                      </c:pt>
                      <c:pt idx="4">
                        <c:v>Intel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Summary!$B$2:$B$6</c15:sqref>
                        </c15:formulaRef>
                      </c:ext>
                    </c:extLst>
                    <c:numCache>
                      <c:formatCode>0.00%</c:formatCode>
                      <c:ptCount val="5"/>
                      <c:pt idx="0">
                        <c:v>1.4990174093576186E-3</c:v>
                      </c:pt>
                      <c:pt idx="1">
                        <c:v>2.2980707616608656E-3</c:v>
                      </c:pt>
                      <c:pt idx="2">
                        <c:v>2.0920753054602687E-3</c:v>
                      </c:pt>
                      <c:pt idx="3">
                        <c:v>1.7566392335457213E-3</c:v>
                      </c:pt>
                      <c:pt idx="4">
                        <c:v>2.6390196999504061E-3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8C3-4F7D-B227-EFE6F8B8F645}"/>
                  </c:ext>
                </c:extLst>
              </c15:ser>
            </c15:filteredBarSeries>
          </c:ext>
        </c:extLst>
      </c:barChart>
      <c:catAx>
        <c:axId val="1309870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874511"/>
        <c:crosses val="autoZero"/>
        <c:auto val="1"/>
        <c:lblAlgn val="ctr"/>
        <c:lblOffset val="100"/>
        <c:noMultiLvlLbl val="0"/>
      </c:catAx>
      <c:valAx>
        <c:axId val="130987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870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Daily Return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Daily Return</a:t>
          </a:r>
        </a:p>
      </cx:txPr>
    </cx:title>
    <cx:plotArea>
      <cx:plotAreaRegion>
        <cx:series layoutId="clusteredColumn" uniqueId="{139E630E-F30B-4202-8F41-E239C8788512}">
          <cx:tx>
            <cx:txData>
              <cx:f>_xlchart.v1.0</cx:f>
              <cx:v>Return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Daily Return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Daily Return</a:t>
          </a:r>
        </a:p>
      </cx:txPr>
    </cx:title>
    <cx:plotArea>
      <cx:plotAreaRegion>
        <cx:series layoutId="clusteredColumn" uniqueId="{8C33932D-0685-4BFA-A6A8-CBE1FBBD157D}">
          <cx:tx>
            <cx:txData>
              <cx:f>_xlchart.v1.2</cx:f>
              <cx:v>Return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</cx:chartData>
  <cx:chart>
    <cx:title pos="t" align="ctr" overlay="0">
      <cx:tx>
        <cx:txData>
          <cx:v>Daily Return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Daily Return</a:t>
          </a:r>
        </a:p>
      </cx:txPr>
    </cx:title>
    <cx:plotArea>
      <cx:plotAreaRegion>
        <cx:series layoutId="clusteredColumn" uniqueId="{BF90616F-E3E2-4DC8-BA79-DE0EDEA1E16B}">
          <cx:tx>
            <cx:txData>
              <cx:f>_xlchart.v1.5</cx:f>
              <cx:v>Return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txData>
          <cx:v>Daily Return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Daily Return</a:t>
          </a:r>
        </a:p>
      </cx:txPr>
    </cx:title>
    <cx:plotArea>
      <cx:plotAreaRegion>
        <cx:series layoutId="clusteredColumn" uniqueId="{52885DDB-28F4-4E51-961F-0A14F25BFEA0}">
          <cx:tx>
            <cx:txData>
              <cx:f>_xlchart.v1.8</cx:f>
              <cx:v>Return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</cx:chartData>
  <cx:chart>
    <cx:title pos="t" align="ctr" overlay="0">
      <cx:tx>
        <cx:txData>
          <cx:v>Daily Returns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Daily Returns</a:t>
          </a:r>
        </a:p>
      </cx:txPr>
    </cx:title>
    <cx:plotArea>
      <cx:plotAreaRegion>
        <cx:series layoutId="clusteredColumn" uniqueId="{5CAADB91-D807-42A7-92A0-3A8B662AB4EA}">
          <cx:tx>
            <cx:txData>
              <cx:f>_xlchart.v1.11</cx:f>
              <cx:v>Return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microsoft.com/office/2014/relationships/chartEx" Target="../charts/chartEx3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microsoft.com/office/2014/relationships/chartEx" Target="../charts/chartEx4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microsoft.com/office/2014/relationships/chartEx" Target="../charts/chartEx5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536714</xdr:colOff>
      <xdr:row>0</xdr:row>
      <xdr:rowOff>142461</xdr:rowOff>
    </xdr:from>
    <xdr:to>
      <xdr:col>29</xdr:col>
      <xdr:colOff>0</xdr:colOff>
      <xdr:row>16</xdr:row>
      <xdr:rowOff>33130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D37CD7-E7AC-7804-3212-27FC1DC9F8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602974</xdr:colOff>
      <xdr:row>18</xdr:row>
      <xdr:rowOff>182218</xdr:rowOff>
    </xdr:from>
    <xdr:to>
      <xdr:col>29</xdr:col>
      <xdr:colOff>6626</xdr:colOff>
      <xdr:row>34</xdr:row>
      <xdr:rowOff>106017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442CFD6-1985-6714-BD5E-9ACA3085F7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70534" y="3474058"/>
              <a:ext cx="6726472" cy="28498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575077</xdr:colOff>
      <xdr:row>39</xdr:row>
      <xdr:rowOff>4954</xdr:rowOff>
    </xdr:from>
    <xdr:to>
      <xdr:col>33</xdr:col>
      <xdr:colOff>342900</xdr:colOff>
      <xdr:row>61</xdr:row>
      <xdr:rowOff>30479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112EED-BFA1-C83F-80D5-11C58BA7E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15240</xdr:colOff>
      <xdr:row>1</xdr:row>
      <xdr:rowOff>34290</xdr:rowOff>
    </xdr:from>
    <xdr:to>
      <xdr:col>29</xdr:col>
      <xdr:colOff>586740</xdr:colOff>
      <xdr:row>18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0F478B-100B-07D6-3123-44DD00C999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7620</xdr:colOff>
      <xdr:row>20</xdr:row>
      <xdr:rowOff>3810</xdr:rowOff>
    </xdr:from>
    <xdr:to>
      <xdr:col>30</xdr:col>
      <xdr:colOff>53340</xdr:colOff>
      <xdr:row>38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74DD40D-DDD1-FBFA-61E0-8CEB78C98EF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049500" y="3661410"/>
              <a:ext cx="6591300" cy="3310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27</xdr:col>
      <xdr:colOff>525780</xdr:colOff>
      <xdr:row>40</xdr:row>
      <xdr:rowOff>102870</xdr:rowOff>
    </xdr:from>
    <xdr:to>
      <xdr:col>37</xdr:col>
      <xdr:colOff>91440</xdr:colOff>
      <xdr:row>64</xdr:row>
      <xdr:rowOff>99060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665178-8BE8-D211-CD31-FFDEB56504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556260</xdr:colOff>
      <xdr:row>0</xdr:row>
      <xdr:rowOff>148590</xdr:rowOff>
    </xdr:from>
    <xdr:to>
      <xdr:col>30</xdr:col>
      <xdr:colOff>137160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C78D48-79AC-3BCD-057C-570383EC9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35859</xdr:colOff>
      <xdr:row>20</xdr:row>
      <xdr:rowOff>134471</xdr:rowOff>
    </xdr:from>
    <xdr:to>
      <xdr:col>30</xdr:col>
      <xdr:colOff>134471</xdr:colOff>
      <xdr:row>38</xdr:row>
      <xdr:rowOff>80683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BC2F56C-32A0-5174-7AC2-BEDEB8319C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83579" y="3792071"/>
              <a:ext cx="6034592" cy="323805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528918</xdr:colOff>
      <xdr:row>40</xdr:row>
      <xdr:rowOff>152399</xdr:rowOff>
    </xdr:from>
    <xdr:to>
      <xdr:col>33</xdr:col>
      <xdr:colOff>600635</xdr:colOff>
      <xdr:row>63</xdr:row>
      <xdr:rowOff>125506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63B24E-239A-497C-A59C-7D06A155F7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3</xdr:row>
      <xdr:rowOff>163830</xdr:rowOff>
    </xdr:from>
    <xdr:to>
      <xdr:col>19</xdr:col>
      <xdr:colOff>396240</xdr:colOff>
      <xdr:row>24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DE021-15FB-CC5D-2AA6-9570D1ED3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571500</xdr:colOff>
      <xdr:row>0</xdr:row>
      <xdr:rowOff>148590</xdr:rowOff>
    </xdr:from>
    <xdr:to>
      <xdr:col>30</xdr:col>
      <xdr:colOff>7620</xdr:colOff>
      <xdr:row>19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DCA538-AE43-F063-F50B-E33A75387B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472440</xdr:colOff>
      <xdr:row>20</xdr:row>
      <xdr:rowOff>163830</xdr:rowOff>
    </xdr:from>
    <xdr:to>
      <xdr:col>30</xdr:col>
      <xdr:colOff>239486</xdr:colOff>
      <xdr:row>43</xdr:row>
      <xdr:rowOff>91440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09AFB8D-EB3A-DC3E-95A7-DF89A29DE4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65780" y="3821430"/>
              <a:ext cx="9657806" cy="41338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21770</xdr:colOff>
      <xdr:row>46</xdr:row>
      <xdr:rowOff>136071</xdr:rowOff>
    </xdr:from>
    <xdr:to>
      <xdr:col>33</xdr:col>
      <xdr:colOff>350519</xdr:colOff>
      <xdr:row>69</xdr:row>
      <xdr:rowOff>167640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1AD97B-B001-9654-D01F-343609CEC3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556260</xdr:colOff>
      <xdr:row>1</xdr:row>
      <xdr:rowOff>3810</xdr:rowOff>
    </xdr:from>
    <xdr:to>
      <xdr:col>28</xdr:col>
      <xdr:colOff>99060</xdr:colOff>
      <xdr:row>16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B7A8A1-592A-0BFE-23DF-C796BF38C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7620</xdr:colOff>
      <xdr:row>17</xdr:row>
      <xdr:rowOff>19050</xdr:rowOff>
    </xdr:from>
    <xdr:to>
      <xdr:col>28</xdr:col>
      <xdr:colOff>144780</xdr:colOff>
      <xdr:row>34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36ABD9F-18A4-C112-2DE8-CEC39681A0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74340" y="3128010"/>
              <a:ext cx="10027920" cy="31737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23</xdr:col>
      <xdr:colOff>464820</xdr:colOff>
      <xdr:row>37</xdr:row>
      <xdr:rowOff>7620</xdr:rowOff>
    </xdr:from>
    <xdr:to>
      <xdr:col>28</xdr:col>
      <xdr:colOff>937260</xdr:colOff>
      <xdr:row>61</xdr:row>
      <xdr:rowOff>144780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A2113AC-5F9C-BC17-ABBF-803B5C2E2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58271</xdr:colOff>
      <xdr:row>27</xdr:row>
      <xdr:rowOff>143436</xdr:rowOff>
    </xdr:from>
    <xdr:to>
      <xdr:col>6</xdr:col>
      <xdr:colOff>869576</xdr:colOff>
      <xdr:row>44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E9D299-4799-34A8-B534-EDBECFE6D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iddin Xayrullayev" refreshedDate="45933.904281597221" createdVersion="8" refreshedVersion="8" minRefreshableVersion="3" recordCount="252" xr:uid="{0CF9DA8F-8B8A-42E5-9CDD-5C96CCED58F2}">
  <cacheSource type="worksheet">
    <worksheetSource ref="A1:H1048576" sheet="Intel"/>
  </cacheSource>
  <cacheFields count="11">
    <cacheField name="Date" numFmtId="0">
      <sharedItems containsNonDate="0" containsDate="1" containsString="0" containsBlank="1" minDate="2024-10-02T00:00:00" maxDate="2025-10-03T00:00:00" count="252">
        <d v="2024-10-02T00:00:00"/>
        <d v="2024-10-03T00:00:00"/>
        <d v="2024-10-04T00:00:00"/>
        <d v="2024-10-07T00:00:00"/>
        <d v="2024-10-08T00:00:00"/>
        <d v="2024-10-09T00:00:00"/>
        <d v="2024-10-10T00:00:00"/>
        <d v="2024-10-11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5T00:00:00"/>
        <d v="2024-11-18T00:00:00"/>
        <d v="2024-11-19T00:00:00"/>
        <d v="2024-11-20T00:00:00"/>
        <d v="2024-11-21T00:00:00"/>
        <d v="2024-11-22T00:00:00"/>
        <d v="2024-11-25T00:00:00"/>
        <d v="2024-11-26T00:00:00"/>
        <d v="2024-11-27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2T00:00:00"/>
        <d v="2024-12-13T00:00:00"/>
        <d v="2024-12-16T00:00:00"/>
        <d v="2024-12-17T00:00:00"/>
        <d v="2024-12-18T00:00:00"/>
        <d v="2024-12-19T00:00:00"/>
        <d v="2024-12-20T00:00:00"/>
        <d v="2024-12-23T00:00:00"/>
        <d v="2024-12-24T00:00:00"/>
        <d v="2024-12-26T00:00:00"/>
        <d v="2024-12-27T00:00:00"/>
        <d v="2024-12-30T00:00:00"/>
        <d v="2024-12-31T00:00:00"/>
        <d v="2025-01-02T00:00:00"/>
        <d v="2025-01-03T00:00:00"/>
        <d v="2025-01-06T00:00:00"/>
        <d v="2025-01-07T00:00:00"/>
        <d v="2025-01-08T00:00:00"/>
        <d v="2025-01-10T00:00:00"/>
        <d v="2025-01-13T00:00:00"/>
        <d v="2025-01-14T00:00:00"/>
        <d v="2025-01-15T00:00:00"/>
        <d v="2025-01-16T00:00:00"/>
        <d v="2025-01-17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1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1T00:00:00"/>
        <d v="2025-05-02T00:00:00"/>
        <d v="2025-05-05T00:00:00"/>
        <d v="2025-05-06T00:00:00"/>
        <d v="2025-05-07T00:00:00"/>
        <d v="2025-05-08T00:00:00"/>
        <d v="2025-05-09T00:00:00"/>
        <d v="2025-05-12T00:00:00"/>
        <d v="2025-05-13T00:00:00"/>
        <d v="2025-05-14T00:00:00"/>
        <d v="2025-05-15T00:00:00"/>
        <d v="2025-05-16T00:00:00"/>
        <d v="2025-05-19T00:00:00"/>
        <d v="2025-05-20T00:00:00"/>
        <d v="2025-05-21T00:00:00"/>
        <d v="2025-05-22T00:00:00"/>
        <d v="2025-05-23T00:00:00"/>
        <d v="2025-05-27T00:00:00"/>
        <d v="2025-05-28T00:00:00"/>
        <d v="2025-05-29T00:00:00"/>
        <d v="2025-05-30T00:00:00"/>
        <d v="2025-06-02T00:00:00"/>
        <d v="2025-06-03T00:00:00"/>
        <d v="2025-06-04T00:00:00"/>
        <d v="2025-06-05T00:00:00"/>
        <d v="2025-06-06T00:00:00"/>
        <d v="2025-06-09T00:00:00"/>
        <d v="2025-06-10T00:00:00"/>
        <d v="2025-06-11T00:00:00"/>
        <d v="2025-06-12T00:00:00"/>
        <d v="2025-06-13T00:00:00"/>
        <d v="2025-06-16T00:00:00"/>
        <d v="2025-06-17T00:00:00"/>
        <d v="2025-06-18T00:00:00"/>
        <d v="2025-06-20T00:00:00"/>
        <d v="2025-06-23T00:00:00"/>
        <d v="2025-06-24T00:00:00"/>
        <d v="2025-06-25T00:00:00"/>
        <d v="2025-06-26T00:00:00"/>
        <d v="2025-06-27T00:00:00"/>
        <d v="2025-06-30T00:00:00"/>
        <d v="2025-07-01T00:00:00"/>
        <d v="2025-07-02T00:00:00"/>
        <d v="2025-07-03T00:00:00"/>
        <d v="2025-07-07T00:00:00"/>
        <d v="2025-07-08T00:00:00"/>
        <d v="2025-07-09T00:00:00"/>
        <d v="2025-07-10T00:00:00"/>
        <d v="2025-07-11T00:00:00"/>
        <d v="2025-07-14T00:00:00"/>
        <d v="2025-07-15T00:00:00"/>
        <d v="2025-07-16T00:00:00"/>
        <d v="2025-07-17T00:00:00"/>
        <d v="2025-07-18T00:00:00"/>
        <d v="2025-07-21T00:00:00"/>
        <d v="2025-07-22T00:00:00"/>
        <d v="2025-07-23T00:00:00"/>
        <d v="2025-07-24T00:00:00"/>
        <d v="2025-07-25T00:00:00"/>
        <d v="2025-07-28T00:00:00"/>
        <d v="2025-07-29T00:00:00"/>
        <d v="2025-07-30T00:00:00"/>
        <d v="2025-07-31T00:00:00"/>
        <d v="2025-08-01T00:00:00"/>
        <d v="2025-08-04T00:00:00"/>
        <d v="2025-08-05T00:00:00"/>
        <d v="2025-08-06T00:00:00"/>
        <d v="2025-08-07T00:00:00"/>
        <d v="2025-08-08T00:00:00"/>
        <d v="2025-08-11T00:00:00"/>
        <d v="2025-08-12T00:00:00"/>
        <d v="2025-08-13T00:00:00"/>
        <d v="2025-08-14T00:00:00"/>
        <d v="2025-08-15T00:00:00"/>
        <d v="2025-08-18T00:00:00"/>
        <d v="2025-08-19T00:00:00"/>
        <d v="2025-08-20T00:00:00"/>
        <d v="2025-08-21T00:00:00"/>
        <d v="2025-08-22T00:00:00"/>
        <d v="2025-08-25T00:00:00"/>
        <d v="2025-08-26T00:00:00"/>
        <d v="2025-08-27T00:00:00"/>
        <d v="2025-08-28T00:00:00"/>
        <d v="2025-08-29T00:00:00"/>
        <d v="2025-09-02T00:00:00"/>
        <d v="2025-09-03T00:00:00"/>
        <d v="2025-09-04T00:00:00"/>
        <d v="2025-09-05T00:00:00"/>
        <d v="2025-09-08T00:00:00"/>
        <d v="2025-09-09T00:00:00"/>
        <d v="2025-09-10T00:00:00"/>
        <d v="2025-09-11T00:00:00"/>
        <d v="2025-09-12T00:00:00"/>
        <d v="2025-09-15T00:00:00"/>
        <d v="2025-09-16T00:00:00"/>
        <d v="2025-09-17T00:00:00"/>
        <d v="2025-09-18T00:00:00"/>
        <d v="2025-09-19T00:00:00"/>
        <d v="2025-09-22T00:00:00"/>
        <d v="2025-09-23T00:00:00"/>
        <d v="2025-09-24T00:00:00"/>
        <d v="2025-09-25T00:00:00"/>
        <d v="2025-09-26T00:00:00"/>
        <d v="2025-09-29T00:00:00"/>
        <d v="2025-09-30T00:00:00"/>
        <d v="2025-10-01T00:00:00"/>
        <d v="2025-10-02T00:00:00"/>
        <m/>
      </sharedItems>
      <fieldGroup par="10"/>
    </cacheField>
    <cacheField name="Price" numFmtId="44">
      <sharedItems containsString="0" containsBlank="1" containsNumber="1" minValue="18.13" maxValue="37.31" count="209">
        <n v="22.39"/>
        <n v="22.26"/>
        <n v="22.59"/>
        <n v="22.38"/>
        <n v="23.32"/>
        <n v="23.46"/>
        <n v="23.22"/>
        <n v="23.56"/>
        <n v="23.44"/>
        <n v="22.66"/>
        <n v="22.31"/>
        <n v="22.44"/>
        <n v="22.77"/>
        <n v="22.84"/>
        <n v="22.4"/>
        <n v="21.98"/>
        <n v="22.34"/>
        <n v="22.68"/>
        <n v="22.92"/>
        <n v="22.9"/>
        <n v="22.3"/>
        <n v="21.52"/>
        <n v="23.2"/>
        <n v="22.52"/>
        <n v="25.05"/>
        <n v="26.23"/>
        <n v="26.2"/>
        <n v="24.16"/>
        <n v="24.92"/>
        <n v="25.03"/>
        <n v="24.35"/>
        <n v="24.84"/>
        <n v="24.2"/>
        <n v="24.01"/>
        <n v="24.44"/>
        <n v="24.5"/>
        <n v="24.87"/>
        <n v="24.05"/>
        <n v="23.65"/>
        <n v="23.93"/>
        <n v="22.47"/>
        <n v="21.96"/>
        <n v="20.8"/>
        <n v="20.92"/>
        <n v="20.81"/>
        <n v="20.16"/>
        <n v="20.12"/>
        <n v="20.78"/>
        <n v="20.34"/>
        <n v="20.83"/>
        <n v="20.440000000000001"/>
        <n v="19.3"/>
        <n v="19.059999999999999"/>
        <n v="19.52"/>
        <n v="20.2"/>
        <n v="20.399999999999999"/>
        <n v="20.3"/>
        <n v="19.82"/>
        <n v="20.05"/>
        <n v="20.22"/>
        <n v="20.56"/>
        <n v="19.87"/>
        <n v="20.010000000000002"/>
        <n v="19.88"/>
        <n v="19.149999999999999"/>
        <n v="19.2"/>
        <n v="19.72"/>
        <n v="19.670000000000002"/>
        <n v="21.49"/>
        <n v="21.77"/>
        <n v="21.86"/>
        <n v="21.57"/>
        <n v="20.29"/>
        <n v="19.8"/>
        <n v="19.75"/>
        <n v="19.43"/>
        <n v="19.38"/>
        <n v="19.29"/>
        <n v="19.649999999999999"/>
        <n v="19.100000000000001"/>
        <n v="19.77"/>
        <n v="20.97"/>
        <n v="22.48"/>
        <n v="24.13"/>
        <n v="23.6"/>
        <n v="27.39"/>
        <n v="25.72"/>
        <n v="26.09"/>
        <n v="24.27"/>
        <n v="22.99"/>
        <n v="23.52"/>
        <n v="23.09"/>
        <n v="23.73"/>
        <n v="22.74"/>
        <n v="21.33"/>
        <n v="20.75"/>
        <n v="20.64"/>
        <n v="19.93"/>
        <n v="19.78"/>
        <n v="20.68"/>
        <n v="23.7"/>
        <n v="25.69"/>
        <n v="25.92"/>
        <n v="24.12"/>
        <n v="23.96"/>
        <n v="24.26"/>
        <n v="24.22"/>
        <n v="23.42"/>
        <n v="23.62"/>
        <n v="22.71"/>
        <n v="22.05"/>
        <n v="22.43"/>
        <n v="19.850000000000001"/>
        <n v="19.57"/>
        <n v="18.13"/>
        <n v="21.53"/>
        <n v="19.739999999999998"/>
        <n v="20.309999999999999"/>
        <n v="19.23"/>
        <n v="18.93"/>
        <n v="18.84"/>
        <n v="19.510000000000002"/>
        <n v="20.59"/>
        <n v="20.51"/>
        <n v="20.100000000000001"/>
        <n v="19.98"/>
        <n v="20.62"/>
        <n v="20.27"/>
        <n v="19.940000000000001"/>
        <n v="21"/>
        <n v="21.42"/>
        <n v="22.18"/>
        <n v="22.56"/>
        <n v="21.55"/>
        <n v="21.66"/>
        <n v="21.38"/>
        <n v="21.27"/>
        <n v="20.69"/>
        <n v="20.55"/>
        <n v="20.37"/>
        <n v="20.25"/>
        <n v="19.55"/>
        <n v="19.989999999999998"/>
        <n v="20.059999999999999"/>
        <n v="20.48"/>
        <n v="22.08"/>
        <n v="20.77"/>
        <n v="20.14"/>
        <n v="20.74"/>
        <n v="21.08"/>
        <n v="21.19"/>
        <n v="22.55"/>
        <n v="22.2"/>
        <n v="22.5"/>
        <n v="22.69"/>
        <n v="22.85"/>
        <n v="21.88"/>
        <n v="22.49"/>
        <n v="22"/>
        <n v="23.59"/>
        <n v="23.82"/>
        <n v="23.43"/>
        <n v="23.3"/>
        <n v="22.8"/>
        <n v="23.1"/>
        <n v="23.26"/>
        <n v="23.24"/>
        <n v="23.49"/>
        <n v="22.63"/>
        <n v="20.7"/>
        <n v="20.41"/>
        <n v="19.309999999999999"/>
        <n v="19.5"/>
        <n v="20.190000000000001"/>
        <n v="19.95"/>
        <n v="20.65"/>
        <n v="21.81"/>
        <n v="22.22"/>
        <n v="23.86"/>
        <n v="24.56"/>
        <n v="23.66"/>
        <n v="25.31"/>
        <n v="23.54"/>
        <n v="23.5"/>
        <n v="24.8"/>
        <n v="24.55"/>
        <n v="24.85"/>
        <n v="24.93"/>
        <n v="24.21"/>
        <n v="24"/>
        <n v="24.61"/>
        <n v="24.49"/>
        <n v="24.48"/>
        <n v="24.77"/>
        <n v="24.08"/>
        <n v="25.27"/>
        <n v="24.9"/>
        <n v="30.57"/>
        <n v="29.58"/>
        <n v="28.76"/>
        <n v="29.34"/>
        <n v="31.22"/>
        <n v="33.99"/>
        <n v="35.5"/>
        <n v="34.479999999999997"/>
        <n v="33.549999999999997"/>
        <n v="35.94"/>
        <n v="37.31"/>
        <m/>
      </sharedItems>
    </cacheField>
    <cacheField name="Open" numFmtId="0">
      <sharedItems containsString="0" containsBlank="1" containsNumber="1" minValue="18.07" maxValue="35.840000000000003"/>
    </cacheField>
    <cacheField name="High" numFmtId="0">
      <sharedItems containsString="0" containsBlank="1" containsNumber="1" minValue="18.989999999999998" maxValue="37.57"/>
    </cacheField>
    <cacheField name="Low" numFmtId="0">
      <sharedItems containsString="0" containsBlank="1" containsNumber="1" minValue="17.670000000000002" maxValue="35.46"/>
    </cacheField>
    <cacheField name="Vol." numFmtId="0">
      <sharedItems containsBlank="1"/>
    </cacheField>
    <cacheField name="Change %" numFmtId="0">
      <sharedItems containsString="0" containsBlank="1" containsNumber="1" minValue="-0.115" maxValue="0.22770000000000001"/>
    </cacheField>
    <cacheField name="Return" numFmtId="0">
      <sharedItems containsString="0" containsBlank="1" containsNumber="1" minValue="-0.11502452073116354" maxValue="0.22771084337349401"/>
    </cacheField>
    <cacheField name="Months (Date)" numFmtId="0" databaseField="0">
      <fieldGroup base="0">
        <rangePr groupBy="months" startDate="2024-10-02T00:00:00" endDate="2025-10-03T00:00:00"/>
        <groupItems count="14">
          <s v="&lt;10/2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3/2025"/>
        </groupItems>
      </fieldGroup>
    </cacheField>
    <cacheField name="Quarters (Date)" numFmtId="0" databaseField="0">
      <fieldGroup base="0">
        <rangePr groupBy="quarters" startDate="2024-10-02T00:00:00" endDate="2025-10-03T00:00:00"/>
        <groupItems count="6">
          <s v="&lt;10/2/2024"/>
          <s v="Qtr1"/>
          <s v="Qtr2"/>
          <s v="Qtr3"/>
          <s v="Qtr4"/>
          <s v="&gt;10/3/2025"/>
        </groupItems>
      </fieldGroup>
    </cacheField>
    <cacheField name="Years (Date)" numFmtId="0" databaseField="0">
      <fieldGroup base="0">
        <rangePr groupBy="years" startDate="2024-10-02T00:00:00" endDate="2025-10-03T00:00:00"/>
        <groupItems count="4">
          <s v="&lt;10/2/2024"/>
          <s v="2024"/>
          <s v="2025"/>
          <s v="&gt;10/3/2025"/>
        </groupItems>
      </fieldGroup>
    </cacheField>
  </cacheFields>
  <extLst>
    <ext xmlns:x14="http://schemas.microsoft.com/office/spreadsheetml/2009/9/main" uri="{725AE2AE-9491-48be-B2B4-4EB974FC3084}">
      <x14:pivotCacheDefinition pivotCacheId="13215397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iddin Xayrullayev" refreshedDate="45933.938646296294" createdVersion="8" refreshedVersion="8" minRefreshableVersion="3" recordCount="252" xr:uid="{72373E15-5AD5-4AE5-A88E-67C683C8F681}">
  <cacheSource type="worksheet">
    <worksheetSource ref="A1:H1048576" sheet="GOOGLE"/>
  </cacheSource>
  <cacheFields count="11">
    <cacheField name="Date" numFmtId="0">
      <sharedItems containsNonDate="0" containsDate="1" containsString="0" containsBlank="1" minDate="2024-10-02T00:00:00" maxDate="2025-10-03T00:00:00" count="252">
        <d v="2024-10-02T00:00:00"/>
        <d v="2024-10-03T00:00:00"/>
        <d v="2024-10-04T00:00:00"/>
        <d v="2024-10-07T00:00:00"/>
        <d v="2024-10-08T00:00:00"/>
        <d v="2024-10-09T00:00:00"/>
        <d v="2024-10-10T00:00:00"/>
        <d v="2024-10-11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5T00:00:00"/>
        <d v="2024-11-18T00:00:00"/>
        <d v="2024-11-19T00:00:00"/>
        <d v="2024-11-20T00:00:00"/>
        <d v="2024-11-21T00:00:00"/>
        <d v="2024-11-22T00:00:00"/>
        <d v="2024-11-25T00:00:00"/>
        <d v="2024-11-26T00:00:00"/>
        <d v="2024-11-27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2T00:00:00"/>
        <d v="2024-12-13T00:00:00"/>
        <d v="2024-12-16T00:00:00"/>
        <d v="2024-12-17T00:00:00"/>
        <d v="2024-12-18T00:00:00"/>
        <d v="2024-12-19T00:00:00"/>
        <d v="2024-12-20T00:00:00"/>
        <d v="2024-12-23T00:00:00"/>
        <d v="2024-12-24T00:00:00"/>
        <d v="2024-12-26T00:00:00"/>
        <d v="2024-12-27T00:00:00"/>
        <d v="2024-12-30T00:00:00"/>
        <d v="2024-12-31T00:00:00"/>
        <d v="2025-01-02T00:00:00"/>
        <d v="2025-01-03T00:00:00"/>
        <d v="2025-01-06T00:00:00"/>
        <d v="2025-01-07T00:00:00"/>
        <d v="2025-01-08T00:00:00"/>
        <d v="2025-01-10T00:00:00"/>
        <d v="2025-01-13T00:00:00"/>
        <d v="2025-01-14T00:00:00"/>
        <d v="2025-01-15T00:00:00"/>
        <d v="2025-01-16T00:00:00"/>
        <d v="2025-01-17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1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1T00:00:00"/>
        <d v="2025-05-02T00:00:00"/>
        <d v="2025-05-05T00:00:00"/>
        <d v="2025-05-06T00:00:00"/>
        <d v="2025-05-07T00:00:00"/>
        <d v="2025-05-08T00:00:00"/>
        <d v="2025-05-09T00:00:00"/>
        <d v="2025-05-12T00:00:00"/>
        <d v="2025-05-13T00:00:00"/>
        <d v="2025-05-14T00:00:00"/>
        <d v="2025-05-15T00:00:00"/>
        <d v="2025-05-16T00:00:00"/>
        <d v="2025-05-19T00:00:00"/>
        <d v="2025-05-20T00:00:00"/>
        <d v="2025-05-21T00:00:00"/>
        <d v="2025-05-22T00:00:00"/>
        <d v="2025-05-23T00:00:00"/>
        <d v="2025-05-27T00:00:00"/>
        <d v="2025-05-28T00:00:00"/>
        <d v="2025-05-29T00:00:00"/>
        <d v="2025-05-30T00:00:00"/>
        <d v="2025-06-02T00:00:00"/>
        <d v="2025-06-03T00:00:00"/>
        <d v="2025-06-04T00:00:00"/>
        <d v="2025-06-05T00:00:00"/>
        <d v="2025-06-06T00:00:00"/>
        <d v="2025-06-09T00:00:00"/>
        <d v="2025-06-10T00:00:00"/>
        <d v="2025-06-11T00:00:00"/>
        <d v="2025-06-12T00:00:00"/>
        <d v="2025-06-13T00:00:00"/>
        <d v="2025-06-16T00:00:00"/>
        <d v="2025-06-17T00:00:00"/>
        <d v="2025-06-18T00:00:00"/>
        <d v="2025-06-20T00:00:00"/>
        <d v="2025-06-23T00:00:00"/>
        <d v="2025-06-24T00:00:00"/>
        <d v="2025-06-25T00:00:00"/>
        <d v="2025-06-26T00:00:00"/>
        <d v="2025-06-27T00:00:00"/>
        <d v="2025-06-30T00:00:00"/>
        <d v="2025-07-01T00:00:00"/>
        <d v="2025-07-02T00:00:00"/>
        <d v="2025-07-03T00:00:00"/>
        <d v="2025-07-07T00:00:00"/>
        <d v="2025-07-08T00:00:00"/>
        <d v="2025-07-09T00:00:00"/>
        <d v="2025-07-10T00:00:00"/>
        <d v="2025-07-11T00:00:00"/>
        <d v="2025-07-14T00:00:00"/>
        <d v="2025-07-15T00:00:00"/>
        <d v="2025-07-16T00:00:00"/>
        <d v="2025-07-17T00:00:00"/>
        <d v="2025-07-18T00:00:00"/>
        <d v="2025-07-21T00:00:00"/>
        <d v="2025-07-22T00:00:00"/>
        <d v="2025-07-23T00:00:00"/>
        <d v="2025-07-24T00:00:00"/>
        <d v="2025-07-25T00:00:00"/>
        <d v="2025-07-28T00:00:00"/>
        <d v="2025-07-29T00:00:00"/>
        <d v="2025-07-30T00:00:00"/>
        <d v="2025-07-31T00:00:00"/>
        <d v="2025-08-01T00:00:00"/>
        <d v="2025-08-04T00:00:00"/>
        <d v="2025-08-05T00:00:00"/>
        <d v="2025-08-06T00:00:00"/>
        <d v="2025-08-07T00:00:00"/>
        <d v="2025-08-08T00:00:00"/>
        <d v="2025-08-11T00:00:00"/>
        <d v="2025-08-12T00:00:00"/>
        <d v="2025-08-13T00:00:00"/>
        <d v="2025-08-14T00:00:00"/>
        <d v="2025-08-15T00:00:00"/>
        <d v="2025-08-18T00:00:00"/>
        <d v="2025-08-19T00:00:00"/>
        <d v="2025-08-20T00:00:00"/>
        <d v="2025-08-21T00:00:00"/>
        <d v="2025-08-22T00:00:00"/>
        <d v="2025-08-25T00:00:00"/>
        <d v="2025-08-26T00:00:00"/>
        <d v="2025-08-27T00:00:00"/>
        <d v="2025-08-28T00:00:00"/>
        <d v="2025-08-29T00:00:00"/>
        <d v="2025-09-02T00:00:00"/>
        <d v="2025-09-03T00:00:00"/>
        <d v="2025-09-04T00:00:00"/>
        <d v="2025-09-05T00:00:00"/>
        <d v="2025-09-08T00:00:00"/>
        <d v="2025-09-09T00:00:00"/>
        <d v="2025-09-10T00:00:00"/>
        <d v="2025-09-11T00:00:00"/>
        <d v="2025-09-12T00:00:00"/>
        <d v="2025-09-15T00:00:00"/>
        <d v="2025-09-16T00:00:00"/>
        <d v="2025-09-17T00:00:00"/>
        <d v="2025-09-18T00:00:00"/>
        <d v="2025-09-19T00:00:00"/>
        <d v="2025-09-22T00:00:00"/>
        <d v="2025-09-23T00:00:00"/>
        <d v="2025-09-24T00:00:00"/>
        <d v="2025-09-25T00:00:00"/>
        <d v="2025-09-26T00:00:00"/>
        <d v="2025-09-29T00:00:00"/>
        <d v="2025-09-30T00:00:00"/>
        <d v="2025-10-01T00:00:00"/>
        <d v="2025-10-02T00:00:00"/>
        <m/>
      </sharedItems>
      <fieldGroup par="10"/>
    </cacheField>
    <cacheField name="Price" numFmtId="44">
      <sharedItems containsString="0" containsBlank="1" containsNumber="1" minValue="144.69999999999999" maxValue="254.72"/>
    </cacheField>
    <cacheField name="Open" numFmtId="0">
      <sharedItems containsString="0" containsBlank="1" containsNumber="1" minValue="141.55000000000001" maxValue="254.43"/>
    </cacheField>
    <cacheField name="High" numFmtId="0">
      <sharedItems containsString="0" containsBlank="1" containsNumber="1" minValue="148.94999999999999" maxValue="256"/>
    </cacheField>
    <cacheField name="Low" numFmtId="0">
      <sharedItems containsString="0" containsBlank="1" containsNumber="1" minValue="140.53" maxValue="251.81"/>
    </cacheField>
    <cacheField name="Vol." numFmtId="0">
      <sharedItems containsBlank="1"/>
    </cacheField>
    <cacheField name="Change %" numFmtId="0">
      <sharedItems containsString="0" containsBlank="1" containsNumber="1" minValue="-7.2900000000000006E-2" maxValue="9.6799999999999997E-2"/>
    </cacheField>
    <cacheField name="Return" numFmtId="10">
      <sharedItems containsString="0" containsBlank="1" containsNumber="1" minValue="-7.2923732919856543E-2" maxValue="9.6821008984105283E-2"/>
    </cacheField>
    <cacheField name="Months (Date)" numFmtId="0" databaseField="0">
      <fieldGroup base="0">
        <rangePr groupBy="months" startDate="2024-10-02T00:00:00" endDate="2025-10-03T00:00:00"/>
        <groupItems count="14">
          <s v="&lt;10/2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3/2025"/>
        </groupItems>
      </fieldGroup>
    </cacheField>
    <cacheField name="Quarters (Date)" numFmtId="0" databaseField="0">
      <fieldGroup base="0">
        <rangePr groupBy="quarters" startDate="2024-10-02T00:00:00" endDate="2025-10-03T00:00:00"/>
        <groupItems count="6">
          <s v="&lt;10/2/2024"/>
          <s v="Qtr1"/>
          <s v="Qtr2"/>
          <s v="Qtr3"/>
          <s v="Qtr4"/>
          <s v="&gt;10/3/2025"/>
        </groupItems>
      </fieldGroup>
    </cacheField>
    <cacheField name="Years (Date)" numFmtId="0" databaseField="0">
      <fieldGroup base="0">
        <rangePr groupBy="years" startDate="2024-10-02T00:00:00" endDate="2025-10-03T00:00:00"/>
        <groupItems count="4">
          <s v="&lt;10/2/2024"/>
          <s v="2024"/>
          <s v="2025"/>
          <s v="&gt;10/3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iddin Xayrullayev" refreshedDate="45933.948179976855" createdVersion="8" refreshedVersion="8" minRefreshableVersion="3" recordCount="367" xr:uid="{63FAA44A-9610-4F72-819D-F97593F0E678}">
  <cacheSource type="worksheet">
    <worksheetSource ref="A1:K1048576" sheet="BTC"/>
  </cacheSource>
  <cacheFields count="13">
    <cacheField name="Date" numFmtId="0">
      <sharedItems containsNonDate="0" containsDate="1" containsString="0" containsBlank="1" minDate="2024-10-02T00:00:00" maxDate="2025-10-03T00:00:00" count="367"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m/>
      </sharedItems>
      <fieldGroup par="12"/>
    </cacheField>
    <cacheField name="Price" numFmtId="44">
      <sharedItems containsString="0" containsBlank="1" containsNumber="1" minValue="60316.2" maxValue="123323.4"/>
    </cacheField>
    <cacheField name="Open" numFmtId="0">
      <sharedItems containsString="0" containsBlank="1" containsNumber="1" minValue="60317.5" maxValue="123313.60000000001"/>
    </cacheField>
    <cacheField name="High" numFmtId="0">
      <sharedItems containsString="0" containsBlank="1" containsNumber="1" minValue="61304.6" maxValue="124436.8"/>
    </cacheField>
    <cacheField name="Low" numFmtId="0">
      <sharedItems containsString="0" containsBlank="1" containsNumber="1" minValue="59075.7" maxValue="118959.9"/>
    </cacheField>
    <cacheField name="Vol." numFmtId="0">
      <sharedItems containsBlank="1"/>
    </cacheField>
    <cacheField name="Change %" numFmtId="0">
      <sharedItems containsString="0" containsBlank="1" containsNumber="1" minValue="-8.5500000000000007E-2" maxValue="0.10290000000000001"/>
    </cacheField>
    <cacheField name="Return" numFmtId="10">
      <sharedItems containsString="0" containsBlank="1" containsNumber="1" minValue="-8.5454744120570636E-2" maxValue="0.10294507298929578"/>
    </cacheField>
    <cacheField name="20 day rolling average" numFmtId="2">
      <sharedItems containsString="0" containsBlank="1" containsNumber="1" minValue="0" maxValue="118292.05"/>
    </cacheField>
    <cacheField name="60 day rolling std" numFmtId="2">
      <sharedItems containsString="0" containsBlank="1" containsNumber="1" minValue="0" maxValue="13556.655820958162"/>
    </cacheField>
    <cacheField name="Months (Date)" numFmtId="0" databaseField="0">
      <fieldGroup base="0">
        <rangePr groupBy="months" startDate="2024-10-02T00:00:00" endDate="2025-10-03T00:00:00"/>
        <groupItems count="14">
          <s v="&lt;10/2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3/2025"/>
        </groupItems>
      </fieldGroup>
    </cacheField>
    <cacheField name="Quarters (Date)" numFmtId="0" databaseField="0">
      <fieldGroup base="0">
        <rangePr groupBy="quarters" startDate="2024-10-02T00:00:00" endDate="2025-10-03T00:00:00"/>
        <groupItems count="6">
          <s v="&lt;10/2/2024"/>
          <s v="Qtr1"/>
          <s v="Qtr2"/>
          <s v="Qtr3"/>
          <s v="Qtr4"/>
          <s v="&gt;10/3/2025"/>
        </groupItems>
      </fieldGroup>
    </cacheField>
    <cacheField name="Years (Date)" numFmtId="0" databaseField="0">
      <fieldGroup base="0">
        <rangePr groupBy="years" startDate="2024-10-02T00:00:00" endDate="2025-10-03T00:00:00"/>
        <groupItems count="4">
          <s v="&lt;10/2/2024"/>
          <s v="2024"/>
          <s v="2025"/>
          <s v="&gt;10/3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iddin Xayrullayev" refreshedDate="45933.954427199074" createdVersion="8" refreshedVersion="8" minRefreshableVersion="3" recordCount="252" xr:uid="{252B1F5F-57FA-4C61-A1EC-CB2FB090D1D3}">
  <cacheSource type="worksheet">
    <worksheetSource ref="A1:K1048576" sheet="NVIDIA "/>
  </cacheSource>
  <cacheFields count="13">
    <cacheField name="Date" numFmtId="0">
      <sharedItems containsNonDate="0" containsDate="1" containsString="0" containsBlank="1" minDate="2024-10-02T00:00:00" maxDate="2025-10-03T00:00:00" count="252">
        <d v="2024-10-02T00:00:00"/>
        <d v="2024-10-03T00:00:00"/>
        <d v="2024-10-04T00:00:00"/>
        <d v="2024-10-07T00:00:00"/>
        <d v="2024-10-08T00:00:00"/>
        <d v="2024-10-09T00:00:00"/>
        <d v="2024-10-10T00:00:00"/>
        <d v="2024-10-11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5T00:00:00"/>
        <d v="2024-11-18T00:00:00"/>
        <d v="2024-11-19T00:00:00"/>
        <d v="2024-11-20T00:00:00"/>
        <d v="2024-11-21T00:00:00"/>
        <d v="2024-11-22T00:00:00"/>
        <d v="2024-11-25T00:00:00"/>
        <d v="2024-11-26T00:00:00"/>
        <d v="2024-11-27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2T00:00:00"/>
        <d v="2024-12-13T00:00:00"/>
        <d v="2024-12-16T00:00:00"/>
        <d v="2024-12-17T00:00:00"/>
        <d v="2024-12-18T00:00:00"/>
        <d v="2024-12-19T00:00:00"/>
        <d v="2024-12-20T00:00:00"/>
        <d v="2024-12-23T00:00:00"/>
        <d v="2024-12-24T00:00:00"/>
        <d v="2024-12-26T00:00:00"/>
        <d v="2024-12-27T00:00:00"/>
        <d v="2024-12-30T00:00:00"/>
        <d v="2024-12-31T00:00:00"/>
        <d v="2025-01-02T00:00:00"/>
        <d v="2025-01-03T00:00:00"/>
        <d v="2025-01-06T00:00:00"/>
        <d v="2025-01-07T00:00:00"/>
        <d v="2025-01-08T00:00:00"/>
        <d v="2025-01-10T00:00:00"/>
        <d v="2025-01-13T00:00:00"/>
        <d v="2025-01-14T00:00:00"/>
        <d v="2025-01-15T00:00:00"/>
        <d v="2025-01-16T00:00:00"/>
        <d v="2025-01-17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1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1T00:00:00"/>
        <d v="2025-05-02T00:00:00"/>
        <d v="2025-05-05T00:00:00"/>
        <d v="2025-05-06T00:00:00"/>
        <d v="2025-05-07T00:00:00"/>
        <d v="2025-05-08T00:00:00"/>
        <d v="2025-05-09T00:00:00"/>
        <d v="2025-05-12T00:00:00"/>
        <d v="2025-05-13T00:00:00"/>
        <d v="2025-05-14T00:00:00"/>
        <d v="2025-05-15T00:00:00"/>
        <d v="2025-05-16T00:00:00"/>
        <d v="2025-05-19T00:00:00"/>
        <d v="2025-05-20T00:00:00"/>
        <d v="2025-05-21T00:00:00"/>
        <d v="2025-05-22T00:00:00"/>
        <d v="2025-05-23T00:00:00"/>
        <d v="2025-05-27T00:00:00"/>
        <d v="2025-05-28T00:00:00"/>
        <d v="2025-05-29T00:00:00"/>
        <d v="2025-05-30T00:00:00"/>
        <d v="2025-06-02T00:00:00"/>
        <d v="2025-06-03T00:00:00"/>
        <d v="2025-06-04T00:00:00"/>
        <d v="2025-06-05T00:00:00"/>
        <d v="2025-06-06T00:00:00"/>
        <d v="2025-06-09T00:00:00"/>
        <d v="2025-06-10T00:00:00"/>
        <d v="2025-06-11T00:00:00"/>
        <d v="2025-06-12T00:00:00"/>
        <d v="2025-06-13T00:00:00"/>
        <d v="2025-06-16T00:00:00"/>
        <d v="2025-06-17T00:00:00"/>
        <d v="2025-06-18T00:00:00"/>
        <d v="2025-06-20T00:00:00"/>
        <d v="2025-06-23T00:00:00"/>
        <d v="2025-06-24T00:00:00"/>
        <d v="2025-06-25T00:00:00"/>
        <d v="2025-06-26T00:00:00"/>
        <d v="2025-06-27T00:00:00"/>
        <d v="2025-06-30T00:00:00"/>
        <d v="2025-07-01T00:00:00"/>
        <d v="2025-07-02T00:00:00"/>
        <d v="2025-07-03T00:00:00"/>
        <d v="2025-07-07T00:00:00"/>
        <d v="2025-07-08T00:00:00"/>
        <d v="2025-07-09T00:00:00"/>
        <d v="2025-07-10T00:00:00"/>
        <d v="2025-07-11T00:00:00"/>
        <d v="2025-07-14T00:00:00"/>
        <d v="2025-07-15T00:00:00"/>
        <d v="2025-07-16T00:00:00"/>
        <d v="2025-07-17T00:00:00"/>
        <d v="2025-07-18T00:00:00"/>
        <d v="2025-07-21T00:00:00"/>
        <d v="2025-07-22T00:00:00"/>
        <d v="2025-07-23T00:00:00"/>
        <d v="2025-07-24T00:00:00"/>
        <d v="2025-07-25T00:00:00"/>
        <d v="2025-07-28T00:00:00"/>
        <d v="2025-07-29T00:00:00"/>
        <d v="2025-07-30T00:00:00"/>
        <d v="2025-07-31T00:00:00"/>
        <d v="2025-08-01T00:00:00"/>
        <d v="2025-08-04T00:00:00"/>
        <d v="2025-08-05T00:00:00"/>
        <d v="2025-08-06T00:00:00"/>
        <d v="2025-08-07T00:00:00"/>
        <d v="2025-08-08T00:00:00"/>
        <d v="2025-08-11T00:00:00"/>
        <d v="2025-08-12T00:00:00"/>
        <d v="2025-08-13T00:00:00"/>
        <d v="2025-08-14T00:00:00"/>
        <d v="2025-08-15T00:00:00"/>
        <d v="2025-08-18T00:00:00"/>
        <d v="2025-08-19T00:00:00"/>
        <d v="2025-08-20T00:00:00"/>
        <d v="2025-08-21T00:00:00"/>
        <d v="2025-08-22T00:00:00"/>
        <d v="2025-08-25T00:00:00"/>
        <d v="2025-08-26T00:00:00"/>
        <d v="2025-08-27T00:00:00"/>
        <d v="2025-08-28T00:00:00"/>
        <d v="2025-08-29T00:00:00"/>
        <d v="2025-09-02T00:00:00"/>
        <d v="2025-09-03T00:00:00"/>
        <d v="2025-09-04T00:00:00"/>
        <d v="2025-09-05T00:00:00"/>
        <d v="2025-09-08T00:00:00"/>
        <d v="2025-09-09T00:00:00"/>
        <d v="2025-09-10T00:00:00"/>
        <d v="2025-09-11T00:00:00"/>
        <d v="2025-09-12T00:00:00"/>
        <d v="2025-09-15T00:00:00"/>
        <d v="2025-09-16T00:00:00"/>
        <d v="2025-09-17T00:00:00"/>
        <d v="2025-09-18T00:00:00"/>
        <d v="2025-09-19T00:00:00"/>
        <d v="2025-09-22T00:00:00"/>
        <d v="2025-09-23T00:00:00"/>
        <d v="2025-09-24T00:00:00"/>
        <d v="2025-09-25T00:00:00"/>
        <d v="2025-09-26T00:00:00"/>
        <d v="2025-09-29T00:00:00"/>
        <d v="2025-09-30T00:00:00"/>
        <d v="2025-10-01T00:00:00"/>
        <d v="2025-10-02T00:00:00"/>
        <m/>
      </sharedItems>
      <fieldGroup par="12"/>
    </cacheField>
    <cacheField name="Price" numFmtId="44">
      <sharedItems containsString="0" containsBlank="1" containsNumber="1" minValue="94.31" maxValue="188.77"/>
    </cacheField>
    <cacheField name="Open" numFmtId="0">
      <sharedItems containsString="0" containsBlank="1" containsNumber="1" minValue="87.46" maxValue="189.6"/>
    </cacheField>
    <cacheField name="High" numFmtId="0">
      <sharedItems containsString="0" containsBlank="1" containsNumber="1" minValue="99.44" maxValue="191"/>
    </cacheField>
    <cacheField name="Low" numFmtId="0">
      <sharedItems containsString="0" containsBlank="1" containsNumber="1" minValue="86.62" maxValue="188.3"/>
    </cacheField>
    <cacheField name="Vol." numFmtId="0">
      <sharedItems containsBlank="1"/>
    </cacheField>
    <cacheField name="Change %" numFmtId="0">
      <sharedItems containsString="0" containsBlank="1" containsNumber="1" minValue="-0.16969999999999999" maxValue="0.18720000000000001"/>
    </cacheField>
    <cacheField name="Return" numFmtId="10">
      <sharedItems containsString="0" containsBlank="1" containsNumber="1" minValue="-0.16968167157481417" maxValue="0.18722741433021817"/>
    </cacheField>
    <cacheField name="20 day rolling average " numFmtId="0">
      <sharedItems containsString="0" containsBlank="1" containsNumber="1" minValue="0" maxValue="179.69899999999998"/>
    </cacheField>
    <cacheField name="60 day rolling std" numFmtId="2">
      <sharedItems containsString="0" containsBlank="1" containsNumber="1" minValue="0" maxValue="19.119467837664164"/>
    </cacheField>
    <cacheField name="Months (Date)" numFmtId="0" databaseField="0">
      <fieldGroup base="0">
        <rangePr groupBy="months" startDate="2024-10-02T00:00:00" endDate="2025-10-03T00:00:00"/>
        <groupItems count="14">
          <s v="&lt;10/2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3/2025"/>
        </groupItems>
      </fieldGroup>
    </cacheField>
    <cacheField name="Quarters (Date)" numFmtId="0" databaseField="0">
      <fieldGroup base="0">
        <rangePr groupBy="quarters" startDate="2024-10-02T00:00:00" endDate="2025-10-03T00:00:00"/>
        <groupItems count="6">
          <s v="&lt;10/2/2024"/>
          <s v="Qtr1"/>
          <s v="Qtr2"/>
          <s v="Qtr3"/>
          <s v="Qtr4"/>
          <s v="&gt;10/3/2025"/>
        </groupItems>
      </fieldGroup>
    </cacheField>
    <cacheField name="Years (Date)" numFmtId="0" databaseField="0">
      <fieldGroup base="0">
        <rangePr groupBy="years" startDate="2024-10-02T00:00:00" endDate="2025-10-03T00:00:00"/>
        <groupItems count="4">
          <s v="&lt;10/2/2024"/>
          <s v="2024"/>
          <s v="2025"/>
          <s v="&gt;10/3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iddin Xayrullayev" refreshedDate="45933.958576736113" createdVersion="8" refreshedVersion="8" minRefreshableVersion="3" recordCount="260" xr:uid="{0B35FEFC-8F6E-46A5-B276-3430E086EE1B}">
  <cacheSource type="worksheet">
    <worksheetSource name="Gold"/>
  </cacheSource>
  <cacheFields count="13">
    <cacheField name="Date" numFmtId="14">
      <sharedItems containsSemiMixedTypes="0" containsNonDate="0" containsDate="1" containsString="0" minDate="2024-10-02T00:00:00" maxDate="2025-10-03T00:00:00" count="260">
        <d v="2024-10-02T00:00:00"/>
        <d v="2024-10-03T00:00:00"/>
        <d v="2024-10-04T00:00:00"/>
        <d v="2024-10-07T00:00:00"/>
        <d v="2024-10-08T00:00:00"/>
        <d v="2024-10-09T00:00:00"/>
        <d v="2024-10-10T00:00:00"/>
        <d v="2024-10-11T00:00:00"/>
        <d v="2024-10-14T00:00:00"/>
        <d v="2024-10-15T00:00:00"/>
        <d v="2024-10-16T00:00:00"/>
        <d v="2024-10-17T00:00:00"/>
        <d v="2024-10-18T00:00:00"/>
        <d v="2024-10-21T00:00:00"/>
        <d v="2024-10-22T00:00:00"/>
        <d v="2024-10-23T00:00:00"/>
        <d v="2024-10-24T00:00:00"/>
        <d v="2024-10-25T00:00:00"/>
        <d v="2024-10-28T00:00:00"/>
        <d v="2024-10-29T00:00:00"/>
        <d v="2024-10-30T00:00:00"/>
        <d v="2024-10-31T00:00:00"/>
        <d v="2024-11-01T00:00:00"/>
        <d v="2024-11-04T00:00:00"/>
        <d v="2024-11-05T00:00:00"/>
        <d v="2024-11-06T00:00:00"/>
        <d v="2024-11-07T00:00:00"/>
        <d v="2024-11-08T00:00:00"/>
        <d v="2024-11-11T00:00:00"/>
        <d v="2024-11-12T00:00:00"/>
        <d v="2024-11-13T00:00:00"/>
        <d v="2024-11-14T00:00:00"/>
        <d v="2024-11-15T00:00:00"/>
        <d v="2024-11-18T00:00:00"/>
        <d v="2024-11-19T00:00:00"/>
        <d v="2024-11-20T00:00:00"/>
        <d v="2024-11-21T00:00:00"/>
        <d v="2024-11-22T00:00:00"/>
        <d v="2024-11-25T00:00:00"/>
        <d v="2024-11-26T00:00:00"/>
        <d v="2024-11-27T00:00:00"/>
        <d v="2024-11-28T00:00:00"/>
        <d v="2024-11-29T00:00:00"/>
        <d v="2024-12-02T00:00:00"/>
        <d v="2024-12-03T00:00:00"/>
        <d v="2024-12-04T00:00:00"/>
        <d v="2024-12-05T00:00:00"/>
        <d v="2024-12-06T00:00:00"/>
        <d v="2024-12-09T00:00:00"/>
        <d v="2024-12-10T00:00:00"/>
        <d v="2024-12-11T00:00:00"/>
        <d v="2024-12-12T00:00:00"/>
        <d v="2024-12-13T00:00:00"/>
        <d v="2024-12-16T00:00:00"/>
        <d v="2024-12-17T00:00:00"/>
        <d v="2024-12-18T00:00:00"/>
        <d v="2024-12-19T00:00:00"/>
        <d v="2024-12-20T00:00:00"/>
        <d v="2024-12-23T00:00:00"/>
        <d v="2024-12-24T00:00:00"/>
        <d v="2024-12-26T00:00:00"/>
        <d v="2024-12-27T00:00:00"/>
        <d v="2024-12-30T00:00:00"/>
        <d v="2024-12-31T00:00:00"/>
        <d v="2025-01-02T00:00:00"/>
        <d v="2025-01-03T00:00:00"/>
        <d v="2025-01-06T00:00:00"/>
        <d v="2025-01-07T00:00:00"/>
        <d v="2025-01-08T00:00:00"/>
        <d v="2025-01-09T00:00:00"/>
        <d v="2025-01-10T00:00:00"/>
        <d v="2025-01-13T00:00:00"/>
        <d v="2025-01-14T00:00:00"/>
        <d v="2025-01-15T00:00:00"/>
        <d v="2025-01-16T00:00:00"/>
        <d v="2025-01-17T00:00:00"/>
        <d v="2025-01-20T00:00:00"/>
        <d v="2025-01-21T00:00:00"/>
        <d v="2025-01-22T00:00:00"/>
        <d v="2025-01-23T00:00:00"/>
        <d v="2025-01-24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10T00:00:00"/>
        <d v="2025-02-11T00:00:00"/>
        <d v="2025-02-12T00:00:00"/>
        <d v="2025-02-13T00:00:00"/>
        <d v="2025-02-14T00:00:00"/>
        <d v="2025-02-17T00:00:00"/>
        <d v="2025-02-18T00:00:00"/>
        <d v="2025-02-19T00:00:00"/>
        <d v="2025-02-20T00:00:00"/>
        <d v="2025-02-21T00:00:00"/>
        <d v="2025-02-24T00:00:00"/>
        <d v="2025-02-25T00:00:00"/>
        <d v="2025-02-26T00:00:00"/>
        <d v="2025-02-27T00:00:00"/>
        <d v="2025-02-28T00:00:00"/>
        <d v="2025-03-03T00:00:00"/>
        <d v="2025-03-04T00:00:00"/>
        <d v="2025-03-05T00:00:00"/>
        <d v="2025-03-06T00:00:00"/>
        <d v="2025-03-07T00:00:00"/>
        <d v="2025-03-10T00:00:00"/>
        <d v="2025-03-11T00:00:00"/>
        <d v="2025-03-12T00:00:00"/>
        <d v="2025-03-13T00:00:00"/>
        <d v="2025-03-14T00:00:00"/>
        <d v="2025-03-17T00:00:00"/>
        <d v="2025-03-18T00:00:00"/>
        <d v="2025-03-19T00:00:00"/>
        <d v="2025-03-20T00:00:00"/>
        <d v="2025-03-21T00:00:00"/>
        <d v="2025-03-24T00:00:00"/>
        <d v="2025-03-25T00:00:00"/>
        <d v="2025-03-26T00:00:00"/>
        <d v="2025-03-27T00:00:00"/>
        <d v="2025-03-28T00:00:00"/>
        <d v="2025-03-31T00:00:00"/>
        <d v="2025-04-01T00:00:00"/>
        <d v="2025-04-02T00:00:00"/>
        <d v="2025-04-03T00:00:00"/>
        <d v="2025-04-04T00:00:00"/>
        <d v="2025-04-07T00:00:00"/>
        <d v="2025-04-08T00:00:00"/>
        <d v="2025-04-09T00:00:00"/>
        <d v="2025-04-10T00:00:00"/>
        <d v="2025-04-11T00:00:00"/>
        <d v="2025-04-14T00:00:00"/>
        <d v="2025-04-15T00:00:00"/>
        <d v="2025-04-16T00:00:00"/>
        <d v="2025-04-17T00:00:00"/>
        <d v="2025-04-21T00:00:00"/>
        <d v="2025-04-22T00:00:00"/>
        <d v="2025-04-23T00:00:00"/>
        <d v="2025-04-24T00:00:00"/>
        <d v="2025-04-25T00:00:00"/>
        <d v="2025-04-28T00:00:00"/>
        <d v="2025-04-29T00:00:00"/>
        <d v="2025-04-30T00:00:00"/>
        <d v="2025-05-01T00:00:00"/>
        <d v="2025-05-02T00:00:00"/>
        <d v="2025-05-05T00:00:00"/>
        <d v="2025-05-06T00:00:00"/>
        <d v="2025-05-07T00:00:00"/>
        <d v="2025-05-08T00:00:00"/>
        <d v="2025-05-09T00:00:00"/>
        <d v="2025-05-12T00:00:00"/>
        <d v="2025-05-13T00:00:00"/>
        <d v="2025-05-14T00:00:00"/>
        <d v="2025-05-15T00:00:00"/>
        <d v="2025-05-16T00:00:00"/>
        <d v="2025-05-19T00:00:00"/>
        <d v="2025-05-20T00:00:00"/>
        <d v="2025-05-21T00:00:00"/>
        <d v="2025-05-22T00:00:00"/>
        <d v="2025-05-23T00:00:00"/>
        <d v="2025-05-26T00:00:00"/>
        <d v="2025-05-27T00:00:00"/>
        <d v="2025-05-28T00:00:00"/>
        <d v="2025-05-29T00:00:00"/>
        <d v="2025-05-30T00:00:00"/>
        <d v="2025-06-02T00:00:00"/>
        <d v="2025-06-03T00:00:00"/>
        <d v="2025-06-04T00:00:00"/>
        <d v="2025-06-05T00:00:00"/>
        <d v="2025-06-06T00:00:00"/>
        <d v="2025-06-09T00:00:00"/>
        <d v="2025-06-10T00:00:00"/>
        <d v="2025-06-11T00:00:00"/>
        <d v="2025-06-12T00:00:00"/>
        <d v="2025-06-13T00:00:00"/>
        <d v="2025-06-16T00:00:00"/>
        <d v="2025-06-17T00:00:00"/>
        <d v="2025-06-18T00:00:00"/>
        <d v="2025-06-19T00:00:00"/>
        <d v="2025-06-20T00:00:00"/>
        <d v="2025-06-23T00:00:00"/>
        <d v="2025-06-24T00:00:00"/>
        <d v="2025-06-25T00:00:00"/>
        <d v="2025-06-26T00:00:00"/>
        <d v="2025-06-27T00:00:00"/>
        <d v="2025-06-30T00:00:00"/>
        <d v="2025-07-01T00:00:00"/>
        <d v="2025-07-02T00:00:00"/>
        <d v="2025-07-03T00:00:00"/>
        <d v="2025-07-04T00:00:00"/>
        <d v="2025-07-07T00:00:00"/>
        <d v="2025-07-08T00:00:00"/>
        <d v="2025-07-09T00:00:00"/>
        <d v="2025-07-10T00:00:00"/>
        <d v="2025-07-11T00:00:00"/>
        <d v="2025-07-14T00:00:00"/>
        <d v="2025-07-15T00:00:00"/>
        <d v="2025-07-16T00:00:00"/>
        <d v="2025-07-17T00:00:00"/>
        <d v="2025-07-18T00:00:00"/>
        <d v="2025-07-21T00:00:00"/>
        <d v="2025-07-22T00:00:00"/>
        <d v="2025-07-23T00:00:00"/>
        <d v="2025-07-24T00:00:00"/>
        <d v="2025-07-25T00:00:00"/>
        <d v="2025-07-28T00:00:00"/>
        <d v="2025-07-29T00:00:00"/>
        <d v="2025-07-30T00:00:00"/>
        <d v="2025-07-31T00:00:00"/>
        <d v="2025-08-01T00:00:00"/>
        <d v="2025-08-04T00:00:00"/>
        <d v="2025-08-05T00:00:00"/>
        <d v="2025-08-06T00:00:00"/>
        <d v="2025-08-07T00:00:00"/>
        <d v="2025-08-08T00:00:00"/>
        <d v="2025-08-11T00:00:00"/>
        <d v="2025-08-12T00:00:00"/>
        <d v="2025-08-13T00:00:00"/>
        <d v="2025-08-14T00:00:00"/>
        <d v="2025-08-15T00:00:00"/>
        <d v="2025-08-18T00:00:00"/>
        <d v="2025-08-19T00:00:00"/>
        <d v="2025-08-20T00:00:00"/>
        <d v="2025-08-21T00:00:00"/>
        <d v="2025-08-22T00:00:00"/>
        <d v="2025-08-25T00:00:00"/>
        <d v="2025-08-26T00:00:00"/>
        <d v="2025-08-27T00:00:00"/>
        <d v="2025-08-28T00:00:00"/>
        <d v="2025-08-29T00:00:00"/>
        <d v="2025-09-01T00:00:00"/>
        <d v="2025-09-02T00:00:00"/>
        <d v="2025-09-03T00:00:00"/>
        <d v="2025-09-04T00:00:00"/>
        <d v="2025-09-05T00:00:00"/>
        <d v="2025-09-08T00:00:00"/>
        <d v="2025-09-09T00:00:00"/>
        <d v="2025-09-10T00:00:00"/>
        <d v="2025-09-11T00:00:00"/>
        <d v="2025-09-12T00:00:00"/>
        <d v="2025-09-15T00:00:00"/>
        <d v="2025-09-16T00:00:00"/>
        <d v="2025-09-17T00:00:00"/>
        <d v="2025-09-18T00:00:00"/>
        <d v="2025-09-19T00:00:00"/>
        <d v="2025-09-22T00:00:00"/>
        <d v="2025-09-23T00:00:00"/>
        <d v="2025-09-24T00:00:00"/>
        <d v="2025-09-25T00:00:00"/>
        <d v="2025-09-26T00:00:00"/>
        <d v="2025-09-28T00:00:00"/>
        <d v="2025-09-29T00:00:00"/>
        <d v="2025-09-30T00:00:00"/>
        <d v="2025-10-01T00:00:00"/>
        <d v="2025-10-02T00:00:00"/>
      </sharedItems>
      <fieldGroup par="12"/>
    </cacheField>
    <cacheField name="Price" numFmtId="44">
      <sharedItems containsSemiMixedTypes="0" containsString="0" containsNumber="1" minValue="2561.2399999999998" maxValue="3865.8"/>
    </cacheField>
    <cacheField name="Open" numFmtId="0">
      <sharedItems containsSemiMixedTypes="0" containsString="0" containsNumber="1" minValue="2561.59" maxValue="3863.43"/>
    </cacheField>
    <cacheField name="High" numFmtId="0">
      <sharedItems containsSemiMixedTypes="0" containsString="0" containsNumber="1" minValue="2576.09" maxValue="3896.74"/>
    </cacheField>
    <cacheField name="Low" numFmtId="0">
      <sharedItems containsSemiMixedTypes="0" containsString="0" containsNumber="1" minValue="2536.91" maxValue="3853.44"/>
    </cacheField>
    <cacheField name="Vol." numFmtId="0">
      <sharedItems/>
    </cacheField>
    <cacheField name="Change %" numFmtId="0">
      <sharedItems containsSemiMixedTypes="0" containsString="0" containsNumber="1" minValue="-3.2199999999999999E-2" maxValue="3.5799999999999998E-2"/>
    </cacheField>
    <cacheField name="Return" numFmtId="10">
      <sharedItems containsSemiMixedTypes="0" containsString="0" containsNumber="1" minValue="-3.2180051980608582E-2" maxValue="3.5822282810757278E-2"/>
    </cacheField>
    <cacheField name="20 day rolling average" numFmtId="44">
      <sharedItems containsSemiMixedTypes="0" containsString="0" containsNumber="1" minValue="0" maxValue="3723.4350000000004"/>
    </cacheField>
    <cacheField name="60 day rolling std" numFmtId="2">
      <sharedItems containsSemiMixedTypes="0" containsString="0" containsNumber="1" minValue="0" maxValue="178.68687274412031"/>
    </cacheField>
    <cacheField name="Months (Date)" numFmtId="0" databaseField="0">
      <fieldGroup base="0">
        <rangePr groupBy="months" startDate="2024-10-02T00:00:00" endDate="2025-10-03T00:00:00"/>
        <groupItems count="14">
          <s v="&lt;10/2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3/2025"/>
        </groupItems>
      </fieldGroup>
    </cacheField>
    <cacheField name="Quarters (Date)" numFmtId="0" databaseField="0">
      <fieldGroup base="0">
        <rangePr groupBy="quarters" startDate="2024-10-02T00:00:00" endDate="2025-10-03T00:00:00"/>
        <groupItems count="6">
          <s v="&lt;10/2/2024"/>
          <s v="Qtr1"/>
          <s v="Qtr2"/>
          <s v="Qtr3"/>
          <s v="Qtr4"/>
          <s v="&gt;10/3/2025"/>
        </groupItems>
      </fieldGroup>
    </cacheField>
    <cacheField name="Years (Date)" numFmtId="0" databaseField="0">
      <fieldGroup base="0">
        <rangePr groupBy="years" startDate="2024-10-02T00:00:00" endDate="2025-10-03T00:00:00"/>
        <groupItems count="4">
          <s v="&lt;10/2/2024"/>
          <s v="2024"/>
          <s v="2025"/>
          <s v="&gt;10/3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iddin Xayrullayev" refreshedDate="45934.691982291668" createdVersion="8" refreshedVersion="8" minRefreshableVersion="3" recordCount="261" xr:uid="{EC7A92F9-646B-4C34-87AB-278B7F13FC51}">
  <cacheSource type="worksheet">
    <worksheetSource ref="M1:P1048576" sheet="XAU"/>
  </cacheSource>
  <cacheFields count="4">
    <cacheField name="Month Year" numFmtId="0">
      <sharedItems containsBlank="1" count="14">
        <s v="2024-10"/>
        <s v="2024-11"/>
        <s v="2024-12"/>
        <s v="2025-01"/>
        <s v="2025-02"/>
        <s v="2025-03"/>
        <s v="2025-04"/>
        <s v="2025-05"/>
        <s v="2025-06"/>
        <s v="2025-07"/>
        <s v="2025-08"/>
        <s v="2025-09"/>
        <s v="2025-10"/>
        <m/>
      </sharedItems>
    </cacheField>
    <cacheField name="First Close for month" numFmtId="44">
      <sharedItems containsString="0" containsBlank="1" containsNumber="1" minValue="2638.93" maxValue="3865.8"/>
    </cacheField>
    <cacheField name="Last Close for month" numFmtId="44">
      <sharedItems containsString="0" containsBlank="1" containsNumber="1" minValue="2623.81" maxValue="3858.51"/>
    </cacheField>
    <cacheField name="Monthly Return" numFmtId="2">
      <sharedItems containsString="0" containsBlank="1" containsNumber="1" minValue="-2.9837376972462137E-2" maxValue="0.109893081200183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iddin Xayrullayev" refreshedDate="45934.693265393522" createdVersion="8" refreshedVersion="8" minRefreshableVersion="3" recordCount="261" xr:uid="{99A9AE5F-3930-44ED-A825-2FECC18652D4}">
  <cacheSource type="worksheet">
    <worksheetSource ref="M1:P1048576" sheet="NVIDIA "/>
  </cacheSource>
  <cacheFields count="4">
    <cacheField name="Month Year" numFmtId="0">
      <sharedItems containsBlank="1" count="14">
        <s v="2024-10"/>
        <s v="2024-11"/>
        <s v="2024-12"/>
        <s v="2025-01"/>
        <s v="2025-02"/>
        <s v="2025-03"/>
        <s v="2025-04"/>
        <s v="2025-05"/>
        <s v="2025-06"/>
        <s v="2025-07"/>
        <s v="2025-08"/>
        <s v="2025-09"/>
        <s v="2025-10"/>
        <m/>
      </sharedItems>
    </cacheField>
    <cacheField name="First Close for month" numFmtId="44">
      <sharedItems containsString="0" containsBlank="1" containsNumber="1" minValue="110.15" maxValue="187.24"/>
    </cacheField>
    <cacheField name="Last Close for month" numFmtId="44">
      <sharedItems containsString="0" containsBlank="1" containsNumber="1" minValue="108.38" maxValue="188.77"/>
    </cacheField>
    <cacheField name="Monthly Return" numFmtId="2">
      <sharedItems containsString="0" containsBlank="1" containsNumber="1" minValue="-0.13187766611235641" maxValue="0.21073380521458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iddin Xayrullayev" refreshedDate="45934.694788194443" createdVersion="8" refreshedVersion="8" minRefreshableVersion="3" recordCount="272" xr:uid="{2B8BC64A-7F34-480B-A361-FBE58845F82C}">
  <cacheSource type="worksheet">
    <worksheetSource ref="M1:P1048576" sheet="BTC"/>
  </cacheSource>
  <cacheFields count="4">
    <cacheField name="Month Year" numFmtId="0">
      <sharedItems containsBlank="1" count="14">
        <s v="2024-10"/>
        <s v="2024-11"/>
        <s v="2024-12"/>
        <s v="2025-01"/>
        <s v="2025-02"/>
        <s v="2025-03"/>
        <s v="2025-04"/>
        <s v="2025-05"/>
        <s v="2025-06"/>
        <s v="2025-07"/>
        <s v="2025-08"/>
        <s v="2025-09"/>
        <s v="2025-10"/>
        <m/>
      </sharedItems>
    </cacheField>
    <cacheField name="First Close for month" numFmtId="44">
      <sharedItems containsString="0" containsBlank="1" containsNumber="1" minValue="60645.7" maxValue="118576.2"/>
    </cacheField>
    <cacheField name="Last Close for month" numFmtId="44">
      <sharedItems containsString="0" containsBlank="1" containsNumber="1" minValue="70281.8" maxValue="120665.9"/>
    </cacheField>
    <cacheField name="Monthly Return" numFmtId="2">
      <sharedItems containsString="0" containsBlank="1" containsNumber="1" minValue="-0.16162069787775224" maxValue="0.386988686064177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iddin Xayrullayev" refreshedDate="45934.696316319445" createdVersion="8" refreshedVersion="8" minRefreshableVersion="3" recordCount="261" xr:uid="{12BB4D40-6D99-42D0-856A-89540DD964AF}">
  <cacheSource type="worksheet">
    <worksheetSource ref="M1:P1048576" sheet="GOOGLE"/>
  </cacheSource>
  <cacheFields count="4">
    <cacheField name="Month Year" numFmtId="0">
      <sharedItems containsBlank="1" count="14">
        <s v="2024-10"/>
        <s v="2024-11"/>
        <s v="2024-12"/>
        <s v="2025-01"/>
        <s v="2025-02"/>
        <s v="2025-03"/>
        <s v="2025-04"/>
        <s v="2025-05"/>
        <s v="2025-06"/>
        <s v="2025-07"/>
        <s v="2025-08"/>
        <s v="2025-09"/>
        <s v="2025-10"/>
        <m/>
      </sharedItems>
    </cacheField>
    <cacheField name="First Close for month" numFmtId="44">
      <sharedItems containsString="0" containsBlank="1" containsNumber="1" minValue="157.07" maxValue="244.9"/>
    </cacheField>
    <cacheField name="Last Close for month" numFmtId="44">
      <sharedItems containsString="0" containsBlank="1" containsNumber="1" minValue="154.63999999999999" maxValue="245.69"/>
    </cacheField>
    <cacheField name="Monthly Return" numFmtId="2">
      <sharedItems containsString="0" containsBlank="1" containsNumber="1" minValue="-0.15380410475575212" maxValue="0.150224745682517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iddin Xayrullayev" refreshedDate="45934.698018055555" createdVersion="8" refreshedVersion="8" minRefreshableVersion="3" recordCount="261" xr:uid="{0C982F95-9420-41A0-846D-7283009981D7}">
  <cacheSource type="worksheet">
    <worksheetSource ref="M1:P1048576" sheet="Intel"/>
  </cacheSource>
  <cacheFields count="4">
    <cacheField name="Month Year" numFmtId="0">
      <sharedItems containsBlank="1" count="14">
        <s v="2024-10"/>
        <s v="2024-11"/>
        <s v="2024-12"/>
        <s v="2025-01"/>
        <s v="2025-02"/>
        <s v="2025-03"/>
        <s v="2025-04"/>
        <s v="2025-05"/>
        <s v="2025-06"/>
        <s v="2025-07"/>
        <s v="2025-08"/>
        <s v="2025-09"/>
        <s v="2025-10"/>
        <m/>
      </sharedItems>
    </cacheField>
    <cacheField name="First Close for month" numFmtId="44">
      <sharedItems containsString="0" containsBlank="1" containsNumber="1" minValue="19.309999999999999" maxValue="35.94"/>
    </cacheField>
    <cacheField name="Last Close for month" numFmtId="44">
      <sharedItems containsString="0" containsBlank="1" containsNumber="1" minValue="19.43" maxValue="37.31"/>
    </cacheField>
    <cacheField name="Monthly Return" numFmtId="2">
      <sharedItems containsString="0" containsBlank="1" containsNumber="1" minValue="-0.16213957375679056" maxValue="0.385790995456422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">
  <r>
    <x v="0"/>
    <x v="0"/>
    <n v="22.67"/>
    <n v="23.07"/>
    <n v="22.35"/>
    <s v="59.03M"/>
    <n v="-1.32E-2"/>
    <n v="0"/>
  </r>
  <r>
    <x v="1"/>
    <x v="1"/>
    <n v="22.14"/>
    <n v="22.73"/>
    <n v="21.65"/>
    <s v="49.57M"/>
    <n v="-5.7999999999999996E-3"/>
    <n v="-5.8061634658329586E-3"/>
  </r>
  <r>
    <x v="2"/>
    <x v="2"/>
    <n v="22.7"/>
    <n v="22.91"/>
    <n v="22.3"/>
    <s v="49.97M"/>
    <n v="1.4800000000000001E-2"/>
    <n v="1.4824797843665749E-2"/>
  </r>
  <r>
    <x v="3"/>
    <x v="3"/>
    <n v="22.4"/>
    <n v="22.65"/>
    <n v="22.02"/>
    <s v="54.93M"/>
    <n v="-9.2999999999999992E-3"/>
    <n v="-9.2961487383798058E-3"/>
  </r>
  <r>
    <x v="4"/>
    <x v="4"/>
    <n v="22.25"/>
    <n v="23.42"/>
    <n v="22.05"/>
    <s v="58.65M"/>
    <n v="4.2000000000000003E-2"/>
    <n v="4.2001787310098404E-2"/>
  </r>
  <r>
    <x v="5"/>
    <x v="5"/>
    <n v="23.25"/>
    <n v="23.48"/>
    <n v="23.06"/>
    <s v="44.76M"/>
    <n v="6.0000000000000001E-3"/>
    <n v="6.0034305317324677E-3"/>
  </r>
  <r>
    <x v="6"/>
    <x v="6"/>
    <n v="23.19"/>
    <n v="23.53"/>
    <n v="22.96"/>
    <s v="44.88M"/>
    <n v="-1.0200000000000001E-2"/>
    <n v="-1.0230179028133057E-2"/>
  </r>
  <r>
    <x v="7"/>
    <x v="7"/>
    <n v="23.05"/>
    <n v="23.82"/>
    <n v="22.98"/>
    <s v="43.59M"/>
    <n v="1.46E-2"/>
    <n v="1.4642549526270532E-2"/>
  </r>
  <r>
    <x v="8"/>
    <x v="8"/>
    <n v="23.58"/>
    <n v="23.77"/>
    <n v="23.27"/>
    <s v="35.40M"/>
    <n v="-5.1000000000000004E-3"/>
    <n v="-5.0933786078097842E-3"/>
  </r>
  <r>
    <x v="9"/>
    <x v="9"/>
    <n v="23.41"/>
    <n v="23.72"/>
    <n v="22.47"/>
    <s v="68.90M"/>
    <n v="-3.3300000000000003E-2"/>
    <n v="-3.3276450511945388E-2"/>
  </r>
  <r>
    <x v="10"/>
    <x v="10"/>
    <n v="22.38"/>
    <n v="22.54"/>
    <n v="21.74"/>
    <s v="62.15M"/>
    <n v="-1.54E-2"/>
    <n v="-1.5445719329214569E-2"/>
  </r>
  <r>
    <x v="11"/>
    <x v="11"/>
    <n v="22.72"/>
    <n v="22.82"/>
    <n v="22.4"/>
    <s v="43.81M"/>
    <n v="5.7999999999999996E-3"/>
    <n v="5.8269834155089129E-3"/>
  </r>
  <r>
    <x v="12"/>
    <x v="12"/>
    <n v="22.61"/>
    <n v="22.82"/>
    <n v="22.5"/>
    <s v="39.97M"/>
    <n v="1.47E-2"/>
    <n v="1.4705882352941124E-2"/>
  </r>
  <r>
    <x v="13"/>
    <x v="13"/>
    <n v="22.61"/>
    <n v="22.88"/>
    <n v="22.25"/>
    <s v="39.73M"/>
    <n v="3.0999999999999999E-3"/>
    <n v="3.0742204655247463E-3"/>
  </r>
  <r>
    <x v="14"/>
    <x v="14"/>
    <n v="22.73"/>
    <n v="22.82"/>
    <n v="22.17"/>
    <s v="50.16M"/>
    <n v="-1.9300000000000001E-2"/>
    <n v="-1.9264448336252293E-2"/>
  </r>
  <r>
    <x v="15"/>
    <x v="15"/>
    <n v="22.3"/>
    <n v="22.42"/>
    <n v="21.58"/>
    <s v="45.80M"/>
    <n v="-1.8800000000000001E-2"/>
    <n v="-1.8749999999999933E-2"/>
  </r>
  <r>
    <x v="16"/>
    <x v="16"/>
    <n v="22.09"/>
    <n v="22.36"/>
    <n v="21.97"/>
    <s v="40.55M"/>
    <n v="1.6400000000000001E-2"/>
    <n v="1.6378525932666088E-2"/>
  </r>
  <r>
    <x v="17"/>
    <x v="17"/>
    <n v="22.42"/>
    <n v="23.34"/>
    <n v="22.41"/>
    <s v="67.50M"/>
    <n v="1.52E-2"/>
    <n v="1.5219337511190645E-2"/>
  </r>
  <r>
    <x v="18"/>
    <x v="18"/>
    <n v="22.67"/>
    <n v="23.27"/>
    <n v="22.56"/>
    <s v="41.92M"/>
    <n v="1.06E-2"/>
    <n v="1.0582010582010692E-2"/>
  </r>
  <r>
    <x v="19"/>
    <x v="19"/>
    <n v="22.87"/>
    <n v="23.14"/>
    <n v="22.41"/>
    <s v="83.42M"/>
    <n v="-8.9999999999999998E-4"/>
    <n v="-8.7260034904024231E-4"/>
  </r>
  <r>
    <x v="20"/>
    <x v="20"/>
    <n v="22.42"/>
    <n v="22.93"/>
    <n v="22.26"/>
    <s v="50.94M"/>
    <n v="-2.6200000000000001E-2"/>
    <n v="-2.6200873362445365E-2"/>
  </r>
  <r>
    <x v="21"/>
    <x v="21"/>
    <n v="22.15"/>
    <n v="22.25"/>
    <n v="21.47"/>
    <s v="112.49M"/>
    <n v="-3.5000000000000003E-2"/>
    <n v="-3.4977578475336335E-2"/>
  </r>
  <r>
    <x v="22"/>
    <x v="22"/>
    <n v="23"/>
    <n v="23.58"/>
    <n v="21.91"/>
    <s v="173.47M"/>
    <n v="7.8100000000000003E-2"/>
    <n v="7.8066914498141182E-2"/>
  </r>
  <r>
    <x v="23"/>
    <x v="23"/>
    <n v="22.96"/>
    <n v="23"/>
    <n v="22"/>
    <s v="84.62M"/>
    <n v="-2.93E-2"/>
    <n v="-2.931034482758621E-2"/>
  </r>
  <r>
    <x v="24"/>
    <x v="4"/>
    <n v="22.58"/>
    <n v="23.58"/>
    <n v="22.4"/>
    <s v="59.15M"/>
    <n v="3.5499999999999997E-2"/>
    <n v="3.5523978685612745E-2"/>
  </r>
  <r>
    <x v="25"/>
    <x v="24"/>
    <n v="24.3"/>
    <n v="25.12"/>
    <n v="24.05"/>
    <s v="116.76M"/>
    <n v="7.4200000000000002E-2"/>
    <n v="7.4185248713550589E-2"/>
  </r>
  <r>
    <x v="26"/>
    <x v="25"/>
    <n v="25.43"/>
    <n v="26.38"/>
    <n v="25.19"/>
    <s v="101.49M"/>
    <n v="4.7100000000000003E-2"/>
    <n v="4.7105788423153605E-2"/>
  </r>
  <r>
    <x v="27"/>
    <x v="26"/>
    <n v="26"/>
    <n v="26.43"/>
    <n v="25.83"/>
    <s v="76.43M"/>
    <n v="-1.1000000000000001E-3"/>
    <n v="-1.1437285550895959E-3"/>
  </r>
  <r>
    <x v="28"/>
    <x v="24"/>
    <n v="25.96"/>
    <n v="26.29"/>
    <n v="24.83"/>
    <s v="80.19M"/>
    <n v="-4.3900000000000002E-2"/>
    <n v="-4.3893129770992356E-2"/>
  </r>
  <r>
    <x v="29"/>
    <x v="27"/>
    <n v="24.66"/>
    <n v="24.96"/>
    <n v="23.89"/>
    <s v="62.54M"/>
    <n v="-3.5499999999999997E-2"/>
    <n v="-3.5528942115768514E-2"/>
  </r>
  <r>
    <x v="30"/>
    <x v="28"/>
    <n v="24.06"/>
    <n v="25.14"/>
    <n v="24.02"/>
    <s v="58.20M"/>
    <n v="3.15E-2"/>
    <n v="3.14569536423841E-2"/>
  </r>
  <r>
    <x v="31"/>
    <x v="29"/>
    <n v="25.12"/>
    <n v="25.61"/>
    <n v="24.93"/>
    <s v="49.25M"/>
    <n v="4.4000000000000003E-3"/>
    <n v="4.414125200641994E-3"/>
  </r>
  <r>
    <x v="32"/>
    <x v="30"/>
    <n v="24.81"/>
    <n v="24.82"/>
    <n v="24.23"/>
    <s v="55.11M"/>
    <n v="-2.7199999999999998E-2"/>
    <n v="-2.7167399121054703E-2"/>
  </r>
  <r>
    <x v="33"/>
    <x v="31"/>
    <n v="24.33"/>
    <n v="25.02"/>
    <n v="24.16"/>
    <s v="59.67M"/>
    <n v="2.01E-2"/>
    <n v="2.0123203285420832E-2"/>
  </r>
  <r>
    <x v="34"/>
    <x v="32"/>
    <n v="24.5"/>
    <n v="24.54"/>
    <n v="24.09"/>
    <s v="61.19M"/>
    <n v="-2.58E-2"/>
    <n v="-2.5764895330112725E-2"/>
  </r>
  <r>
    <x v="35"/>
    <x v="33"/>
    <n v="24.07"/>
    <n v="24.21"/>
    <n v="23.55"/>
    <s v="50.19M"/>
    <n v="-7.9000000000000008E-3"/>
    <n v="-7.8512396694213615E-3"/>
  </r>
  <r>
    <x v="36"/>
    <x v="34"/>
    <n v="24.08"/>
    <n v="24.77"/>
    <n v="23.83"/>
    <s v="58.93M"/>
    <n v="1.7899999999999999E-2"/>
    <n v="1.7909204498125719E-2"/>
  </r>
  <r>
    <x v="37"/>
    <x v="35"/>
    <n v="24.35"/>
    <n v="24.68"/>
    <n v="24.14"/>
    <s v="36.79M"/>
    <n v="2.5000000000000001E-3"/>
    <n v="2.4549918166938411E-3"/>
  </r>
  <r>
    <x v="38"/>
    <x v="36"/>
    <n v="25.04"/>
    <n v="25.57"/>
    <n v="24.76"/>
    <s v="91.13M"/>
    <n v="1.5100000000000001E-2"/>
    <n v="1.510204081632649E-2"/>
  </r>
  <r>
    <x v="39"/>
    <x v="37"/>
    <n v="24.95"/>
    <n v="24.99"/>
    <n v="23.81"/>
    <s v="69.61M"/>
    <n v="-3.3000000000000002E-2"/>
    <n v="-3.2971451548049924E-2"/>
  </r>
  <r>
    <x v="40"/>
    <x v="38"/>
    <n v="23.83"/>
    <n v="23.93"/>
    <n v="23.06"/>
    <s v="53.99M"/>
    <n v="-1.66E-2"/>
    <n v="-1.6632016632016744E-2"/>
  </r>
  <r>
    <x v="41"/>
    <x v="37"/>
    <n v="23.72"/>
    <n v="24.28"/>
    <n v="23.6"/>
    <s v="36.62M"/>
    <n v="1.6899999999999998E-2"/>
    <n v="1.6913319238900826E-2"/>
  </r>
  <r>
    <x v="42"/>
    <x v="39"/>
    <n v="24.84"/>
    <n v="25.48"/>
    <n v="23.44"/>
    <s v="150.50M"/>
    <n v="-5.0000000000000001E-3"/>
    <n v="-4.9896049896049899E-3"/>
  </r>
  <r>
    <x v="43"/>
    <x v="40"/>
    <n v="23.68"/>
    <n v="23.75"/>
    <n v="22.44"/>
    <s v="138.16M"/>
    <n v="-6.0999999999999999E-2"/>
    <n v="-6.1011282908483122E-2"/>
  </r>
  <r>
    <x v="44"/>
    <x v="41"/>
    <n v="22.53"/>
    <n v="22.54"/>
    <n v="21.81"/>
    <s v="104.65M"/>
    <n v="-2.2700000000000001E-2"/>
    <n v="-2.2696929238985253E-2"/>
  </r>
  <r>
    <x v="45"/>
    <x v="42"/>
    <n v="22.04"/>
    <n v="22.19"/>
    <n v="20.66"/>
    <s v="167.99M"/>
    <n v="-5.28E-2"/>
    <n v="-5.2823315118397107E-2"/>
  </r>
  <r>
    <x v="46"/>
    <x v="43"/>
    <n v="20.95"/>
    <n v="21.05"/>
    <n v="20.66"/>
    <s v="78.54M"/>
    <n v="5.7999999999999996E-3"/>
    <n v="5.7692307692307487E-3"/>
  </r>
  <r>
    <x v="47"/>
    <x v="44"/>
    <n v="20.92"/>
    <n v="21.06"/>
    <n v="20.73"/>
    <s v="68.82M"/>
    <n v="-5.3E-3"/>
    <n v="-5.258126195028856E-3"/>
  </r>
  <r>
    <x v="48"/>
    <x v="45"/>
    <n v="20.83"/>
    <n v="20.86"/>
    <n v="19.96"/>
    <s v="90.01M"/>
    <n v="-3.1199999999999999E-2"/>
    <n v="-3.1234983181162801E-2"/>
  </r>
  <r>
    <x v="49"/>
    <x v="46"/>
    <n v="20.14"/>
    <n v="20.25"/>
    <n v="19.87"/>
    <s v="75.21M"/>
    <n v="-2E-3"/>
    <n v="-1.9841269841269771E-3"/>
  </r>
  <r>
    <x v="50"/>
    <x v="47"/>
    <n v="20.02"/>
    <n v="20.9"/>
    <n v="19.920000000000002"/>
    <s v="77.70M"/>
    <n v="3.2800000000000003E-2"/>
    <n v="3.2803180914512842E-2"/>
  </r>
  <r>
    <x v="51"/>
    <x v="48"/>
    <n v="20.6"/>
    <n v="20.8"/>
    <n v="20.25"/>
    <s v="55.10M"/>
    <n v="-2.12E-2"/>
    <n v="-2.1174205967276261E-2"/>
  </r>
  <r>
    <x v="52"/>
    <x v="49"/>
    <n v="20.170000000000002"/>
    <n v="21.1"/>
    <n v="20"/>
    <s v="73.83M"/>
    <n v="2.41E-2"/>
    <n v="2.4090462143559366E-2"/>
  </r>
  <r>
    <x v="53"/>
    <x v="50"/>
    <n v="20.64"/>
    <n v="20.77"/>
    <n v="20.29"/>
    <s v="51.77M"/>
    <n v="-1.8700000000000001E-2"/>
    <n v="-1.8722995679308574E-2"/>
  </r>
  <r>
    <x v="54"/>
    <x v="51"/>
    <n v="20.48"/>
    <n v="20.58"/>
    <n v="19.21"/>
    <s v="86.04M"/>
    <n v="-5.5800000000000002E-2"/>
    <n v="-5.5772994129158482E-2"/>
  </r>
  <r>
    <x v="55"/>
    <x v="52"/>
    <n v="19.53"/>
    <n v="19.690000000000001"/>
    <n v="19.03"/>
    <s v="69.12M"/>
    <n v="-1.24E-2"/>
    <n v="-1.2435233160621895E-2"/>
  </r>
  <r>
    <x v="56"/>
    <x v="53"/>
    <n v="18.97"/>
    <n v="19.760000000000002"/>
    <n v="18.899999999999999"/>
    <s v="108.45M"/>
    <n v="2.41E-2"/>
    <n v="2.4134312696747262E-2"/>
  </r>
  <r>
    <x v="57"/>
    <x v="54"/>
    <n v="19.579999999999998"/>
    <n v="20.23"/>
    <n v="19.52"/>
    <s v="57.99M"/>
    <n v="3.4799999999999998E-2"/>
    <n v="3.4836065573770503E-2"/>
  </r>
  <r>
    <x v="58"/>
    <x v="55"/>
    <n v="20.22"/>
    <n v="20.399999999999999"/>
    <n v="19.96"/>
    <s v="29.88M"/>
    <n v="9.9000000000000008E-3"/>
    <n v="9.9009900990099098E-3"/>
  </r>
  <r>
    <x v="59"/>
    <x v="50"/>
    <n v="20.23"/>
    <n v="20.67"/>
    <n v="20.079999999999998"/>
    <s v="39.95M"/>
    <n v="2E-3"/>
    <n v="1.9607843137257053E-3"/>
  </r>
  <r>
    <x v="60"/>
    <x v="56"/>
    <n v="20.21"/>
    <n v="20.6"/>
    <n v="20.09"/>
    <s v="48.26M"/>
    <n v="-6.7999999999999996E-3"/>
    <n v="-6.8493150684931781E-3"/>
  </r>
  <r>
    <x v="61"/>
    <x v="57"/>
    <n v="20.010000000000002"/>
    <n v="20.11"/>
    <n v="19.73"/>
    <s v="59.61M"/>
    <n v="-2.3599999999999999E-2"/>
    <n v="-2.3645320197044351E-2"/>
  </r>
  <r>
    <x v="62"/>
    <x v="58"/>
    <n v="19.989999999999998"/>
    <n v="20.399999999999999"/>
    <n v="19.88"/>
    <s v="49.85M"/>
    <n v="1.1599999999999999E-2"/>
    <n v="1.160443995963667E-2"/>
  </r>
  <r>
    <x v="63"/>
    <x v="59"/>
    <n v="20.23"/>
    <n v="20.43"/>
    <n v="20"/>
    <s v="46.44M"/>
    <n v="8.5000000000000006E-3"/>
    <n v="8.4788029925186859E-3"/>
  </r>
  <r>
    <x v="64"/>
    <x v="60"/>
    <n v="20.39"/>
    <n v="20.67"/>
    <n v="20.059999999999999"/>
    <s v="48.98M"/>
    <n v="1.6799999999999999E-2"/>
    <n v="1.6815034619188873E-2"/>
  </r>
  <r>
    <x v="65"/>
    <x v="61"/>
    <n v="20.83"/>
    <n v="20.98"/>
    <n v="19.78"/>
    <s v="83.27M"/>
    <n v="-3.3599999999999998E-2"/>
    <n v="-3.3560311284046573E-2"/>
  </r>
  <r>
    <x v="66"/>
    <x v="62"/>
    <n v="20.02"/>
    <n v="20.34"/>
    <n v="19.899999999999999"/>
    <s v="61.73M"/>
    <n v="7.0000000000000001E-3"/>
    <n v="7.0457976849522819E-3"/>
  </r>
  <r>
    <x v="67"/>
    <x v="63"/>
    <n v="19.829999999999998"/>
    <n v="20.12"/>
    <n v="19.71"/>
    <s v="47.90M"/>
    <n v="-6.4999999999999997E-3"/>
    <n v="-6.4967516241880574E-3"/>
  </r>
  <r>
    <x v="68"/>
    <x v="64"/>
    <n v="19.66"/>
    <n v="19.66"/>
    <n v="18.91"/>
    <s v="71.24M"/>
    <n v="-3.6700000000000003E-2"/>
    <n v="-3.6720321931589583E-2"/>
  </r>
  <r>
    <x v="69"/>
    <x v="65"/>
    <n v="18.920000000000002"/>
    <n v="19.25"/>
    <n v="18.73"/>
    <s v="50.67M"/>
    <n v="2.5999999999999999E-3"/>
    <n v="2.6109660574413773E-3"/>
  </r>
  <r>
    <x v="70"/>
    <x v="65"/>
    <n v="19.36"/>
    <n v="19.52"/>
    <n v="18.82"/>
    <s v="47.15M"/>
    <n v="0"/>
    <n v="0"/>
  </r>
  <r>
    <x v="71"/>
    <x v="66"/>
    <n v="19.399999999999999"/>
    <n v="19.77"/>
    <n v="19.170000000000002"/>
    <s v="56.31M"/>
    <n v="2.7099999999999999E-2"/>
    <n v="2.7083333333333348E-2"/>
  </r>
  <r>
    <x v="72"/>
    <x v="67"/>
    <n v="19.75"/>
    <n v="19.95"/>
    <n v="19.399999999999999"/>
    <s v="44.90M"/>
    <n v="-2.5000000000000001E-3"/>
    <n v="-2.5354969574035158E-3"/>
  </r>
  <r>
    <x v="73"/>
    <x v="68"/>
    <n v="21.26"/>
    <n v="21.62"/>
    <n v="20.79"/>
    <s v="166.48M"/>
    <n v="9.2499999999999999E-2"/>
    <n v="9.2526690391458999E-2"/>
  </r>
  <r>
    <x v="74"/>
    <x v="69"/>
    <n v="22.03"/>
    <n v="22.41"/>
    <n v="21.75"/>
    <s v="96.26M"/>
    <n v="1.2999999999999999E-2"/>
    <n v="1.3029315960912058E-2"/>
  </r>
  <r>
    <x v="75"/>
    <x v="70"/>
    <n v="21.73"/>
    <n v="22.28"/>
    <n v="21.57"/>
    <s v="60.97M"/>
    <n v="4.1000000000000003E-3"/>
    <n v="4.1341295360588504E-3"/>
  </r>
  <r>
    <x v="76"/>
    <x v="71"/>
    <n v="21.69"/>
    <n v="21.75"/>
    <n v="21.35"/>
    <s v="55.78M"/>
    <n v="-1.3299999999999999E-2"/>
    <n v="-1.3266239707227734E-2"/>
  </r>
  <r>
    <x v="77"/>
    <x v="49"/>
    <n v="21.36"/>
    <n v="21.41"/>
    <n v="20.75"/>
    <s v="66.30M"/>
    <n v="-3.4299999999999997E-2"/>
    <n v="-3.430690774223466E-2"/>
  </r>
  <r>
    <x v="78"/>
    <x v="72"/>
    <n v="20.81"/>
    <n v="21.06"/>
    <n v="20.14"/>
    <s v="83.58M"/>
    <n v="-2.5899999999999999E-2"/>
    <n v="-2.5924147863658153E-2"/>
  </r>
  <r>
    <x v="79"/>
    <x v="73"/>
    <n v="20.34"/>
    <n v="20.34"/>
    <n v="19.739999999999998"/>
    <s v="73.41M"/>
    <n v="-2.41E-2"/>
    <n v="-2.4149827501232068E-2"/>
  </r>
  <r>
    <x v="80"/>
    <x v="74"/>
    <n v="19.87"/>
    <n v="20.079999999999998"/>
    <n v="19.66"/>
    <s v="86.51M"/>
    <n v="-2.5000000000000001E-3"/>
    <n v="-2.525252525252597E-3"/>
  </r>
  <r>
    <x v="81"/>
    <x v="62"/>
    <n v="19.72"/>
    <n v="20.100000000000001"/>
    <n v="19.43"/>
    <s v="108.17M"/>
    <n v="1.32E-2"/>
    <n v="1.3164556962025342E-2"/>
  </r>
  <r>
    <x v="82"/>
    <x v="75"/>
    <n v="20.100000000000001"/>
    <n v="20.329999999999998"/>
    <n v="19.38"/>
    <s v="117.47M"/>
    <n v="-2.9000000000000001E-2"/>
    <n v="-2.898550724637694E-2"/>
  </r>
  <r>
    <x v="83"/>
    <x v="76"/>
    <n v="18.97"/>
    <n v="19.75"/>
    <n v="18.78"/>
    <s v="77.52M"/>
    <n v="-2.5999999999999999E-3"/>
    <n v="-2.5733401955738699E-3"/>
  </r>
  <r>
    <x v="84"/>
    <x v="77"/>
    <n v="19.100000000000001"/>
    <n v="19.53"/>
    <n v="19.02"/>
    <s v="54.10M"/>
    <n v="-4.5999999999999999E-3"/>
    <n v="-4.6439628482971562E-3"/>
  </r>
  <r>
    <x v="85"/>
    <x v="78"/>
    <n v="19.190000000000001"/>
    <n v="19.77"/>
    <n v="18.91"/>
    <s v="66.25M"/>
    <n v="1.8700000000000001E-2"/>
    <n v="1.8662519440124425E-2"/>
  </r>
  <r>
    <x v="86"/>
    <x v="76"/>
    <n v="19.510000000000002"/>
    <n v="19.7"/>
    <n v="19.22"/>
    <s v="45.55M"/>
    <n v="-1.37E-2"/>
    <n v="-1.3740458015267132E-2"/>
  </r>
  <r>
    <x v="87"/>
    <x v="79"/>
    <n v="19.350000000000001"/>
    <n v="19.36"/>
    <n v="19.03"/>
    <s v="58.28M"/>
    <n v="-1.44E-2"/>
    <n v="-1.4447884416924572E-2"/>
  </r>
  <r>
    <x v="88"/>
    <x v="80"/>
    <n v="19.25"/>
    <n v="20.079999999999998"/>
    <n v="19.239999999999998"/>
    <s v="73.01M"/>
    <n v="3.5099999999999999E-2"/>
    <n v="3.5078534031413477E-2"/>
  </r>
  <r>
    <x v="89"/>
    <x v="81"/>
    <n v="19.87"/>
    <n v="21.88"/>
    <n v="19.86"/>
    <s v="150.96M"/>
    <n v="6.0699999999999997E-2"/>
    <n v="6.0698027314112224E-2"/>
  </r>
  <r>
    <x v="90"/>
    <x v="82"/>
    <n v="21.98"/>
    <n v="22.56"/>
    <n v="20.93"/>
    <s v="162.63M"/>
    <n v="7.1999999999999995E-2"/>
    <n v="7.2007629947544283E-2"/>
  </r>
  <r>
    <x v="91"/>
    <x v="83"/>
    <n v="22.84"/>
    <n v="24.83"/>
    <n v="22.79"/>
    <s v="248.66M"/>
    <n v="7.3400000000000007E-2"/>
    <n v="7.3398576512455405E-2"/>
  </r>
  <r>
    <x v="92"/>
    <x v="84"/>
    <n v="24.36"/>
    <n v="25.19"/>
    <n v="22.86"/>
    <s v="230.25M"/>
    <n v="-2.1999999999999999E-2"/>
    <n v="-2.1964359718192994E-2"/>
  </r>
  <r>
    <x v="93"/>
    <x v="85"/>
    <n v="24.6"/>
    <n v="27.55"/>
    <n v="24.49"/>
    <s v="284.29M"/>
    <n v="0.16059999999999999"/>
    <n v="0.16059322033898304"/>
  </r>
  <r>
    <x v="94"/>
    <x v="86"/>
    <n v="25.98"/>
    <n v="26.33"/>
    <n v="25.46"/>
    <s v="151.88M"/>
    <n v="-6.0999999999999999E-2"/>
    <n v="-6.0971157356699557E-2"/>
  </r>
  <r>
    <x v="95"/>
    <x v="87"/>
    <n v="25.56"/>
    <n v="26.12"/>
    <n v="24.48"/>
    <s v="144.94M"/>
    <n v="1.44E-2"/>
    <n v="1.4385692068429323E-2"/>
  </r>
  <r>
    <x v="96"/>
    <x v="36"/>
    <n v="25.96"/>
    <n v="26.29"/>
    <n v="24.84"/>
    <s v="111.63M"/>
    <n v="-4.6800000000000001E-2"/>
    <n v="-4.6761211192027585E-2"/>
  </r>
  <r>
    <x v="97"/>
    <x v="88"/>
    <n v="24.55"/>
    <n v="24.8"/>
    <n v="23.62"/>
    <s v="91.36M"/>
    <n v="-2.41E-2"/>
    <n v="-2.4125452352231624E-2"/>
  </r>
  <r>
    <x v="98"/>
    <x v="89"/>
    <n v="24.21"/>
    <n v="24.28"/>
    <n v="22.77"/>
    <s v="88.89M"/>
    <n v="-5.2699999999999997E-2"/>
    <n v="-5.2740008240626302E-2"/>
  </r>
  <r>
    <x v="99"/>
    <x v="90"/>
    <n v="23.25"/>
    <n v="23.82"/>
    <n v="23.21"/>
    <s v="67.45M"/>
    <n v="2.3099999999999999E-2"/>
    <n v="2.3053501522401154E-2"/>
  </r>
  <r>
    <x v="100"/>
    <x v="91"/>
    <n v="23.7"/>
    <n v="24.4"/>
    <n v="23.07"/>
    <s v="97.87M"/>
    <n v="-1.83E-2"/>
    <n v="-1.8282312925170019E-2"/>
  </r>
  <r>
    <x v="101"/>
    <x v="92"/>
    <n v="23.02"/>
    <n v="24.44"/>
    <n v="22.64"/>
    <s v="104.13M"/>
    <n v="2.7699999999999999E-2"/>
    <n v="2.7717626678215757E-2"/>
  </r>
  <r>
    <x v="102"/>
    <x v="93"/>
    <n v="25"/>
    <n v="25.04"/>
    <n v="22.52"/>
    <s v="141.35M"/>
    <n v="-4.1700000000000001E-2"/>
    <n v="-4.1719342604298437E-2"/>
  </r>
  <r>
    <x v="103"/>
    <x v="94"/>
    <n v="22.54"/>
    <n v="22.63"/>
    <n v="20.76"/>
    <s v="152.18M"/>
    <n v="-6.2E-2"/>
    <n v="-6.2005277044854923E-2"/>
  </r>
  <r>
    <x v="104"/>
    <x v="44"/>
    <n v="21.33"/>
    <n v="21.36"/>
    <n v="20.18"/>
    <s v="127.22M"/>
    <n v="-2.4400000000000002E-2"/>
    <n v="-2.4378809188935757E-2"/>
  </r>
  <r>
    <x v="105"/>
    <x v="95"/>
    <n v="20.260000000000002"/>
    <n v="21.13"/>
    <n v="20"/>
    <s v="96.47M"/>
    <n v="-2.8999999999999998E-3"/>
    <n v="-2.8832292167226825E-3"/>
  </r>
  <r>
    <x v="106"/>
    <x v="96"/>
    <n v="20.27"/>
    <n v="21.2"/>
    <n v="20.11"/>
    <s v="81.10M"/>
    <n v="-5.3E-3"/>
    <n v="-5.3012048192770944E-3"/>
  </r>
  <r>
    <x v="107"/>
    <x v="97"/>
    <n v="20.239999999999998"/>
    <n v="20.51"/>
    <n v="19.649999999999999"/>
    <s v="82.76M"/>
    <n v="-3.44E-2"/>
    <n v="-3.4399224806201611E-2"/>
  </r>
  <r>
    <x v="108"/>
    <x v="98"/>
    <n v="19.97"/>
    <n v="20.059999999999999"/>
    <n v="19.29"/>
    <s v="80.79M"/>
    <n v="-7.4999999999999997E-3"/>
    <n v="-7.5263421976918821E-3"/>
  </r>
  <r>
    <x v="109"/>
    <x v="99"/>
    <n v="20.79"/>
    <n v="21.17"/>
    <n v="20.21"/>
    <s v="128.67M"/>
    <n v="4.5499999999999999E-2"/>
    <n v="4.5500505561172799E-2"/>
  </r>
  <r>
    <x v="110"/>
    <x v="100"/>
    <n v="23.5"/>
    <n v="24.53"/>
    <n v="23.13"/>
    <s v="243.26M"/>
    <n v="0.14599999999999999"/>
    <n v="0.14603481624758219"/>
  </r>
  <r>
    <x v="111"/>
    <x v="37"/>
    <n v="23.67"/>
    <n v="24.37"/>
    <n v="23.52"/>
    <s v="116.90M"/>
    <n v="1.4800000000000001E-2"/>
    <n v="1.476793248945163E-2"/>
  </r>
  <r>
    <x v="112"/>
    <x v="101"/>
    <n v="24.42"/>
    <n v="26.15"/>
    <n v="24.37"/>
    <s v="160.72M"/>
    <n v="6.8199999999999997E-2"/>
    <n v="6.8191268191268195E-2"/>
  </r>
  <r>
    <x v="113"/>
    <x v="102"/>
    <n v="25.55"/>
    <n v="26.41"/>
    <n v="25.39"/>
    <s v="132.49M"/>
    <n v="8.9999999999999993E-3"/>
    <n v="8.9528999610744009E-3"/>
  </r>
  <r>
    <x v="114"/>
    <x v="103"/>
    <n v="24.9"/>
    <n v="25.23"/>
    <n v="24.03"/>
    <s v="135.49M"/>
    <n v="-6.9400000000000003E-2"/>
    <n v="-6.944444444444442E-2"/>
  </r>
  <r>
    <x v="115"/>
    <x v="104"/>
    <n v="23.77"/>
    <n v="24.31"/>
    <n v="23.73"/>
    <s v="68.94M"/>
    <n v="-6.6E-3"/>
    <n v="-6.6334991708125735E-3"/>
  </r>
  <r>
    <x v="116"/>
    <x v="105"/>
    <n v="23.6"/>
    <n v="24.7"/>
    <n v="23.49"/>
    <s v="94.11M"/>
    <n v="1.2500000000000001E-2"/>
    <n v="1.2520868113522488E-2"/>
  </r>
  <r>
    <x v="117"/>
    <x v="106"/>
    <n v="24.72"/>
    <n v="24.99"/>
    <n v="24.13"/>
    <s v="69.17M"/>
    <n v="-1.6000000000000001E-3"/>
    <n v="-1.6488046166530657E-3"/>
  </r>
  <r>
    <x v="118"/>
    <x v="32"/>
    <n v="24.17"/>
    <n v="24.75"/>
    <n v="24.11"/>
    <s v="51.74M"/>
    <n v="-8.0000000000000004E-4"/>
    <n v="-8.2576383154420174E-4"/>
  </r>
  <r>
    <x v="119"/>
    <x v="107"/>
    <n v="24.25"/>
    <n v="24.42"/>
    <n v="23.25"/>
    <s v="59.68M"/>
    <n v="-3.2199999999999999E-2"/>
    <n v="-3.2231404958677601E-2"/>
  </r>
  <r>
    <x v="120"/>
    <x v="108"/>
    <n v="23.28"/>
    <n v="23.76"/>
    <n v="22.85"/>
    <s v="57.72M"/>
    <n v="8.5000000000000006E-3"/>
    <n v="8.5397096498718295E-3"/>
  </r>
  <r>
    <x v="121"/>
    <x v="109"/>
    <n v="23.35"/>
    <n v="23.58"/>
    <n v="22.56"/>
    <s v="58.37M"/>
    <n v="-3.85E-2"/>
    <n v="-3.8526672311600341E-2"/>
  </r>
  <r>
    <x v="122"/>
    <x v="109"/>
    <n v="22.38"/>
    <n v="22.75"/>
    <n v="21.75"/>
    <s v="65.83M"/>
    <n v="0"/>
    <n v="0"/>
  </r>
  <r>
    <x v="123"/>
    <x v="110"/>
    <n v="22.56"/>
    <n v="22.62"/>
    <n v="21.66"/>
    <s v="64.06M"/>
    <n v="-2.9100000000000001E-2"/>
    <n v="-2.9062087186261576E-2"/>
  </r>
  <r>
    <x v="124"/>
    <x v="15"/>
    <n v="21.89"/>
    <n v="22.38"/>
    <n v="21.7"/>
    <s v="58.88M"/>
    <n v="-3.2000000000000002E-3"/>
    <n v="-3.1746031746031633E-3"/>
  </r>
  <r>
    <x v="125"/>
    <x v="111"/>
    <n v="21.4"/>
    <n v="23.9"/>
    <n v="20.86"/>
    <s v="242.97M"/>
    <n v="2.0500000000000001E-2"/>
    <n v="2.0473157415832555E-2"/>
  </r>
  <r>
    <x v="126"/>
    <x v="112"/>
    <n v="21.7"/>
    <n v="22.2"/>
    <n v="19.7"/>
    <s v="175.01M"/>
    <n v="-0.115"/>
    <n v="-0.11502452073116354"/>
  </r>
  <r>
    <x v="127"/>
    <x v="113"/>
    <n v="19.14"/>
    <n v="20.67"/>
    <n v="18.559999999999999"/>
    <s v="142.49M"/>
    <n v="-1.41E-2"/>
    <n v="-1.4105793450881698E-2"/>
  </r>
  <r>
    <x v="128"/>
    <x v="114"/>
    <n v="20.059999999999999"/>
    <n v="20.39"/>
    <n v="17.670000000000002"/>
    <s v="163.98M"/>
    <n v="-7.3599999999999999E-2"/>
    <n v="-7.3582013285641401E-2"/>
  </r>
  <r>
    <x v="129"/>
    <x v="115"/>
    <n v="18.07"/>
    <n v="21.73"/>
    <n v="17.98"/>
    <s v="224.18M"/>
    <n v="0.1875"/>
    <n v="0.18753447324875916"/>
  </r>
  <r>
    <x v="130"/>
    <x v="63"/>
    <n v="20.67"/>
    <n v="20.82"/>
    <n v="19.16"/>
    <s v="129.06M"/>
    <n v="-7.6600000000000001E-2"/>
    <n v="-7.6637250348351227E-2"/>
  </r>
  <r>
    <x v="131"/>
    <x v="116"/>
    <n v="19.25"/>
    <n v="19.8"/>
    <n v="18.170000000000002"/>
    <s v="128.43M"/>
    <n v="-7.0000000000000001E-3"/>
    <n v="-7.0422535211267512E-3"/>
  </r>
  <r>
    <x v="132"/>
    <x v="117"/>
    <n v="20.59"/>
    <n v="21.05"/>
    <n v="19.98"/>
    <s v="101.96M"/>
    <n v="2.8899999999999999E-2"/>
    <n v="2.8875379939209633E-2"/>
  </r>
  <r>
    <x v="133"/>
    <x v="112"/>
    <n v="20.2"/>
    <n v="20.47"/>
    <n v="19.809999999999999"/>
    <s v="64.06M"/>
    <n v="-2.2599999999999999E-2"/>
    <n v="-2.2648941408173195E-2"/>
  </r>
  <r>
    <x v="134"/>
    <x v="118"/>
    <n v="19.34"/>
    <n v="19.43"/>
    <n v="18.72"/>
    <s v="89.47M"/>
    <n v="-3.1199999999999999E-2"/>
    <n v="-3.1234256926952142E-2"/>
  </r>
  <r>
    <x v="135"/>
    <x v="119"/>
    <n v="18.91"/>
    <n v="19.100000000000001"/>
    <n v="18.559999999999999"/>
    <s v="85.65M"/>
    <n v="-1.5599999999999999E-2"/>
    <n v="-1.5600624024960985E-2"/>
  </r>
  <r>
    <x v="136"/>
    <x v="120"/>
    <n v="18.93"/>
    <n v="18.989999999999998"/>
    <n v="18.25"/>
    <s v="72.41M"/>
    <n v="-4.7999999999999996E-3"/>
    <n v="-4.7543581616481534E-3"/>
  </r>
  <r>
    <x v="137"/>
    <x v="121"/>
    <n v="19.059999999999999"/>
    <n v="19.739999999999998"/>
    <n v="19.04"/>
    <s v="83.37M"/>
    <n v="3.56E-2"/>
    <n v="3.5562632696390706E-2"/>
  </r>
  <r>
    <x v="138"/>
    <x v="122"/>
    <n v="20.72"/>
    <n v="21.03"/>
    <n v="20.309999999999999"/>
    <s v="97.19M"/>
    <n v="5.5399999999999998E-2"/>
    <n v="5.5356227575602102E-2"/>
  </r>
  <r>
    <x v="139"/>
    <x v="68"/>
    <n v="21.03"/>
    <n v="21.55"/>
    <n v="20.88"/>
    <s v="117.09M"/>
    <n v="4.3700000000000003E-2"/>
    <n v="4.3710539096648793E-2"/>
  </r>
  <r>
    <x v="140"/>
    <x v="58"/>
    <n v="19.73"/>
    <n v="20.18"/>
    <n v="19.34"/>
    <s v="147.71M"/>
    <n v="-6.7000000000000004E-2"/>
    <n v="-6.7007910656118996E-2"/>
  </r>
  <r>
    <x v="141"/>
    <x v="123"/>
    <n v="20.12"/>
    <n v="21.08"/>
    <n v="20.05"/>
    <s v="96.62M"/>
    <n v="2.29E-2"/>
    <n v="2.2942643391521189E-2"/>
  </r>
  <r>
    <x v="142"/>
    <x v="48"/>
    <n v="20.309999999999999"/>
    <n v="20.84"/>
    <n v="20.22"/>
    <s v="70.03M"/>
    <n v="-8.3000000000000001E-3"/>
    <n v="-8.2886396879571222E-3"/>
  </r>
  <r>
    <x v="143"/>
    <x v="124"/>
    <n v="19.71"/>
    <n v="20.18"/>
    <n v="19.55"/>
    <s v="68.30M"/>
    <n v="-1.18E-2"/>
    <n v="-1.1799410029498469E-2"/>
  </r>
  <r>
    <x v="144"/>
    <x v="125"/>
    <n v="20.22"/>
    <n v="20.65"/>
    <n v="19.940000000000001"/>
    <s v="72.61M"/>
    <n v="-6.0000000000000001E-3"/>
    <n v="-5.9701492537314049E-3"/>
  </r>
  <r>
    <x v="145"/>
    <x v="126"/>
    <n v="20.260000000000002"/>
    <n v="20.78"/>
    <n v="20.21"/>
    <s v="63.30M"/>
    <n v="3.2000000000000001E-2"/>
    <n v="3.2032032032031976E-2"/>
  </r>
  <r>
    <x v="146"/>
    <x v="127"/>
    <n v="20.39"/>
    <n v="20.58"/>
    <n v="20.239999999999998"/>
    <s v="44.24M"/>
    <n v="-1.7000000000000001E-2"/>
    <n v="-1.6973811833171704E-2"/>
  </r>
  <r>
    <x v="147"/>
    <x v="128"/>
    <n v="19.920000000000002"/>
    <n v="20.12"/>
    <n v="19.77"/>
    <s v="51.33M"/>
    <n v="-1.6299999999999999E-2"/>
    <n v="-1.6280217069560843E-2"/>
  </r>
  <r>
    <x v="148"/>
    <x v="117"/>
    <n v="19.97"/>
    <n v="20.37"/>
    <n v="19.82"/>
    <s v="61.13M"/>
    <n v="1.8599999999999998E-2"/>
    <n v="1.8555667001002973E-2"/>
  </r>
  <r>
    <x v="149"/>
    <x v="129"/>
    <n v="21.01"/>
    <n v="21.24"/>
    <n v="20.64"/>
    <s v="71.65M"/>
    <n v="3.4000000000000002E-2"/>
    <n v="3.3973412112260126E-2"/>
  </r>
  <r>
    <x v="150"/>
    <x v="130"/>
    <n v="21.2"/>
    <n v="21.45"/>
    <n v="20.83"/>
    <s v="51.77M"/>
    <n v="0.02"/>
    <n v="2.0000000000000018E-2"/>
  </r>
  <r>
    <x v="151"/>
    <x v="131"/>
    <n v="22.18"/>
    <n v="22.67"/>
    <n v="21.88"/>
    <s v="94.58M"/>
    <n v="3.5499999999999997E-2"/>
    <n v="3.5480859010270649E-2"/>
  </r>
  <r>
    <x v="152"/>
    <x v="132"/>
    <n v="22.35"/>
    <n v="22.88"/>
    <n v="22.3"/>
    <s v="76.85M"/>
    <n v="1.7100000000000001E-2"/>
    <n v="1.7132551848512145E-2"/>
  </r>
  <r>
    <x v="153"/>
    <x v="21"/>
    <n v="22.35"/>
    <n v="22.46"/>
    <n v="21.46"/>
    <s v="91.58M"/>
    <n v="-4.6100000000000002E-2"/>
    <n v="-4.6099290780141855E-2"/>
  </r>
  <r>
    <x v="154"/>
    <x v="133"/>
    <n v="21.23"/>
    <n v="21.63"/>
    <n v="21.18"/>
    <s v="66.71M"/>
    <n v="1.4E-3"/>
    <n v="1.3940520446096283E-3"/>
  </r>
  <r>
    <x v="155"/>
    <x v="134"/>
    <n v="21.53"/>
    <n v="21.76"/>
    <n v="21.35"/>
    <s v="55.80M"/>
    <n v="5.1000000000000004E-3"/>
    <n v="5.1044083526681217E-3"/>
  </r>
  <r>
    <x v="156"/>
    <x v="135"/>
    <n v="21.18"/>
    <n v="21.56"/>
    <n v="21.05"/>
    <s v="64.28M"/>
    <n v="-1.29E-2"/>
    <n v="-1.2927054478301114E-2"/>
  </r>
  <r>
    <x v="157"/>
    <x v="136"/>
    <n v="21.33"/>
    <n v="21.41"/>
    <n v="21.12"/>
    <s v="48.50M"/>
    <n v="-5.1000000000000004E-3"/>
    <n v="-5.1449953227314937E-3"/>
  </r>
  <r>
    <x v="158"/>
    <x v="137"/>
    <n v="21.19"/>
    <n v="21.63"/>
    <n v="20.59"/>
    <s v="62.90M"/>
    <n v="-2.7300000000000001E-2"/>
    <n v="-2.7268453220498312E-2"/>
  </r>
  <r>
    <x v="159"/>
    <x v="138"/>
    <n v="20.73"/>
    <n v="20.9"/>
    <n v="20.51"/>
    <s v="56.08M"/>
    <n v="-6.7999999999999996E-3"/>
    <n v="-6.766553890768523E-3"/>
  </r>
  <r>
    <x v="160"/>
    <x v="58"/>
    <n v="20.16"/>
    <n v="20.27"/>
    <n v="19.940000000000001"/>
    <s v="68.21M"/>
    <n v="-2.4299999999999999E-2"/>
    <n v="-2.4330900243308973E-2"/>
  </r>
  <r>
    <x v="161"/>
    <x v="138"/>
    <n v="20.440000000000001"/>
    <n v="20.67"/>
    <n v="20.18"/>
    <s v="69.50M"/>
    <n v="2.4899999999999999E-2"/>
    <n v="2.4937655860349128E-2"/>
  </r>
  <r>
    <x v="162"/>
    <x v="139"/>
    <n v="20.57"/>
    <n v="20.64"/>
    <n v="20.329999999999998"/>
    <s v="46.10M"/>
    <n v="-8.8000000000000005E-3"/>
    <n v="-8.7591240875912746E-3"/>
  </r>
  <r>
    <x v="163"/>
    <x v="140"/>
    <n v="20.54"/>
    <n v="20.59"/>
    <n v="20.100000000000001"/>
    <s v="66.49M"/>
    <n v="-5.8999999999999999E-3"/>
    <n v="-5.8910162002946409E-3"/>
  </r>
  <r>
    <x v="164"/>
    <x v="141"/>
    <n v="20.260000000000002"/>
    <n v="20.260000000000002"/>
    <n v="19.309999999999999"/>
    <s v="114.28M"/>
    <n v="-3.4599999999999999E-2"/>
    <n v="-3.4567901234567877E-2"/>
  </r>
  <r>
    <x v="165"/>
    <x v="116"/>
    <n v="19.48"/>
    <n v="19.82"/>
    <n v="19.37"/>
    <s v="67.89M"/>
    <n v="9.7000000000000003E-3"/>
    <n v="9.7186700767262213E-3"/>
  </r>
  <r>
    <x v="166"/>
    <x v="72"/>
    <n v="19.75"/>
    <n v="20.41"/>
    <n v="19.399999999999999"/>
    <s v="80.40M"/>
    <n v="2.7900000000000001E-2"/>
    <n v="2.7862208713272496E-2"/>
  </r>
  <r>
    <x v="167"/>
    <x v="140"/>
    <n v="20.34"/>
    <n v="20.5"/>
    <n v="20.010000000000002"/>
    <s v="71.17M"/>
    <n v="-2E-3"/>
    <n v="-1.9714144898964614E-3"/>
  </r>
  <r>
    <x v="168"/>
    <x v="142"/>
    <n v="20.27"/>
    <n v="20.55"/>
    <n v="19.850000000000001"/>
    <s v="72.60M"/>
    <n v="-1.2800000000000001E-2"/>
    <n v="-1.2839506172839577E-2"/>
  </r>
  <r>
    <x v="169"/>
    <x v="143"/>
    <n v="20.170000000000002"/>
    <n v="20.440000000000001"/>
    <n v="20.03"/>
    <s v="70.07M"/>
    <n v="3.5000000000000001E-3"/>
    <n v="3.5017508754378035E-3"/>
  </r>
  <r>
    <x v="170"/>
    <x v="144"/>
    <n v="20.22"/>
    <n v="20.96"/>
    <n v="20.22"/>
    <s v="92.89M"/>
    <n v="2.0899999999999998E-2"/>
    <n v="2.0937188434696052E-2"/>
  </r>
  <r>
    <x v="171"/>
    <x v="145"/>
    <n v="20.5"/>
    <n v="22.44"/>
    <n v="20.28"/>
    <s v="171.46M"/>
    <n v="7.8100000000000003E-2"/>
    <n v="7.8125E-2"/>
  </r>
  <r>
    <x v="172"/>
    <x v="99"/>
    <n v="21.78"/>
    <n v="21.83"/>
    <n v="20.38"/>
    <s v="146.78M"/>
    <n v="-6.3399999999999998E-2"/>
    <n v="-6.3405797101449224E-2"/>
  </r>
  <r>
    <x v="173"/>
    <x v="146"/>
    <n v="20.5"/>
    <n v="20.98"/>
    <n v="20.41"/>
    <s v="78.18M"/>
    <n v="4.4000000000000003E-3"/>
    <n v="4.352030947775587E-3"/>
  </r>
  <r>
    <x v="174"/>
    <x v="147"/>
    <n v="20.329999999999998"/>
    <n v="20.6"/>
    <n v="20.100000000000001"/>
    <s v="87.66M"/>
    <n v="-3.0300000000000001E-2"/>
    <n v="-3.033220991815111E-2"/>
  </r>
  <r>
    <x v="175"/>
    <x v="148"/>
    <n v="20.41"/>
    <n v="20.93"/>
    <n v="20.3"/>
    <s v="86.75M"/>
    <n v="2.98E-2"/>
    <n v="2.9791459781529195E-2"/>
  </r>
  <r>
    <x v="176"/>
    <x v="42"/>
    <n v="20.63"/>
    <n v="21.48"/>
    <n v="20.62"/>
    <s v="87.51M"/>
    <n v="2.8999999999999998E-3"/>
    <n v="2.8929604628737948E-3"/>
  </r>
  <r>
    <x v="177"/>
    <x v="68"/>
    <n v="20.81"/>
    <n v="21.6"/>
    <n v="20.66"/>
    <s v="94.20M"/>
    <n v="3.32E-2"/>
    <n v="3.3173076923076916E-2"/>
  </r>
  <r>
    <x v="178"/>
    <x v="149"/>
    <n v="21.7"/>
    <n v="21.89"/>
    <n v="20.88"/>
    <s v="133.47M"/>
    <n v="-1.9099999999999999E-2"/>
    <n v="-1.9078641228478355E-2"/>
  </r>
  <r>
    <x v="179"/>
    <x v="150"/>
    <n v="21.07"/>
    <n v="21.58"/>
    <n v="20.73"/>
    <s v="81.46M"/>
    <n v="5.1999999999999998E-3"/>
    <n v="5.2182163187857178E-3"/>
  </r>
  <r>
    <x v="180"/>
    <x v="151"/>
    <n v="21.34"/>
    <n v="22.69"/>
    <n v="21.33"/>
    <s v="130.37M"/>
    <n v="6.4199999999999993E-2"/>
    <n v="6.4181217555450587E-2"/>
  </r>
  <r>
    <x v="181"/>
    <x v="152"/>
    <n v="22.58"/>
    <n v="22.77"/>
    <n v="22.13"/>
    <s v="64.98M"/>
    <n v="-1.55E-2"/>
    <n v="-1.5521064301552201E-2"/>
  </r>
  <r>
    <x v="182"/>
    <x v="153"/>
    <n v="22.4"/>
    <n v="22.62"/>
    <n v="22.21"/>
    <s v="63.23M"/>
    <n v="1.35E-2"/>
    <n v="1.3513513513513598E-2"/>
  </r>
  <r>
    <x v="183"/>
    <x v="154"/>
    <n v="22.71"/>
    <n v="23.38"/>
    <n v="22.42"/>
    <s v="95.54M"/>
    <n v="8.3999999999999995E-3"/>
    <n v="8.4444444444444766E-3"/>
  </r>
  <r>
    <x v="184"/>
    <x v="14"/>
    <n v="22.97"/>
    <n v="22.97"/>
    <n v="22.26"/>
    <s v="77.10M"/>
    <n v="-1.2800000000000001E-2"/>
    <n v="-1.2780960775672257E-2"/>
  </r>
  <r>
    <x v="185"/>
    <x v="155"/>
    <n v="22.33"/>
    <n v="23.16"/>
    <n v="22.28"/>
    <s v="79.09M"/>
    <n v="2.01E-2"/>
    <n v="2.0089285714285809E-2"/>
  </r>
  <r>
    <x v="186"/>
    <x v="156"/>
    <n v="22.52"/>
    <n v="22.77"/>
    <n v="21.52"/>
    <s v="138.25M"/>
    <n v="-4.2500000000000003E-2"/>
    <n v="-4.2450765864332718E-2"/>
  </r>
  <r>
    <x v="187"/>
    <x v="157"/>
    <n v="22.15"/>
    <n v="22.63"/>
    <n v="21.99"/>
    <s v="61.18M"/>
    <n v="2.7900000000000001E-2"/>
    <n v="2.7879341864716523E-2"/>
  </r>
  <r>
    <x v="188"/>
    <x v="158"/>
    <n v="22.2"/>
    <n v="22.39"/>
    <n v="21.86"/>
    <s v="80.73M"/>
    <n v="-2.18E-2"/>
    <n v="-2.178746109381946E-2"/>
  </r>
  <r>
    <x v="189"/>
    <x v="159"/>
    <n v="22.18"/>
    <n v="23.78"/>
    <n v="22.13"/>
    <s v="119.55M"/>
    <n v="7.2300000000000003E-2"/>
    <n v="7.2272727272727266E-2"/>
  </r>
  <r>
    <x v="190"/>
    <x v="8"/>
    <n v="23.29"/>
    <n v="23.53"/>
    <n v="23.13"/>
    <s v="70.25M"/>
    <n v="-6.4000000000000003E-3"/>
    <n v="-6.3586265366679662E-3"/>
  </r>
  <r>
    <x v="191"/>
    <x v="160"/>
    <n v="23.63"/>
    <n v="24.04"/>
    <n v="23.48"/>
    <s v="54.60M"/>
    <n v="1.6199999999999999E-2"/>
    <n v="1.6211604095563104E-2"/>
  </r>
  <r>
    <x v="192"/>
    <x v="161"/>
    <n v="23.56"/>
    <n v="23.66"/>
    <n v="23.16"/>
    <s v="49.37M"/>
    <n v="-1.6400000000000001E-2"/>
    <n v="-1.6372795969773368E-2"/>
  </r>
  <r>
    <x v="193"/>
    <x v="162"/>
    <n v="23.24"/>
    <n v="23.4"/>
    <n v="22.88"/>
    <s v="48.42M"/>
    <n v="-5.4999999999999997E-3"/>
    <n v="-5.5484421681604168E-3"/>
  </r>
  <r>
    <x v="194"/>
    <x v="18"/>
    <n v="23.57"/>
    <n v="23.78"/>
    <n v="22.9"/>
    <s v="66.10M"/>
    <n v="-1.6299999999999999E-2"/>
    <n v="-1.6309012875536433E-2"/>
  </r>
  <r>
    <x v="195"/>
    <x v="154"/>
    <n v="22.99"/>
    <n v="23.13"/>
    <n v="22.25"/>
    <s v="58.87M"/>
    <n v="-0.01"/>
    <n v="-1.0034904013961676E-2"/>
  </r>
  <r>
    <x v="196"/>
    <x v="163"/>
    <n v="22.66"/>
    <n v="23.05"/>
    <n v="22.59"/>
    <s v="49.38M"/>
    <n v="4.7999999999999996E-3"/>
    <n v="4.847950639047971E-3"/>
  </r>
  <r>
    <x v="197"/>
    <x v="164"/>
    <n v="23.22"/>
    <n v="23.59"/>
    <n v="22.9"/>
    <s v="60.20M"/>
    <n v="1.32E-2"/>
    <n v="1.3157894736842035E-2"/>
  </r>
  <r>
    <x v="198"/>
    <x v="165"/>
    <n v="23.4"/>
    <n v="23.83"/>
    <n v="23.16"/>
    <s v="61.66M"/>
    <n v="6.8999999999999999E-3"/>
    <n v="6.9264069264070027E-3"/>
  </r>
  <r>
    <x v="199"/>
    <x v="166"/>
    <n v="23.34"/>
    <n v="23.53"/>
    <n v="23.08"/>
    <s v="53.97M"/>
    <n v="-8.9999999999999998E-4"/>
    <n v="-8.5984522785909068E-4"/>
  </r>
  <r>
    <x v="200"/>
    <x v="167"/>
    <n v="23.25"/>
    <n v="23.62"/>
    <n v="22.92"/>
    <s v="68.71M"/>
    <n v="1.0800000000000001E-2"/>
    <n v="1.0757314974182419E-2"/>
  </r>
  <r>
    <x v="201"/>
    <x v="168"/>
    <n v="23.49"/>
    <n v="23.58"/>
    <n v="22.6"/>
    <s v="131.96M"/>
    <n v="-3.6600000000000001E-2"/>
    <n v="-3.661132396764577E-2"/>
  </r>
  <r>
    <x v="202"/>
    <x v="169"/>
    <n v="20.67"/>
    <n v="21.05"/>
    <n v="20.36"/>
    <s v="245.08M"/>
    <n v="-8.5300000000000001E-2"/>
    <n v="-8.5285019885108282E-2"/>
  </r>
  <r>
    <x v="203"/>
    <x v="99"/>
    <n v="20.82"/>
    <n v="21.29"/>
    <n v="20.65"/>
    <s v="86.11M"/>
    <n v="-1E-3"/>
    <n v="-9.6618357487920914E-4"/>
  </r>
  <r>
    <x v="204"/>
    <x v="170"/>
    <n v="20.69"/>
    <n v="20.84"/>
    <n v="20.34"/>
    <s v="100.83M"/>
    <n v="-1.3100000000000001E-2"/>
    <n v="-1.3056092843326872E-2"/>
  </r>
  <r>
    <x v="205"/>
    <x v="48"/>
    <n v="20.43"/>
    <n v="20.62"/>
    <n v="20.079999999999998"/>
    <s v="67.42M"/>
    <n v="-3.3999999999999998E-3"/>
    <n v="-3.4296913277804819E-3"/>
  </r>
  <r>
    <x v="206"/>
    <x v="73"/>
    <n v="20.170000000000002"/>
    <n v="20.23"/>
    <n v="19.66"/>
    <s v="90.67M"/>
    <n v="-2.6499999999999999E-2"/>
    <n v="-2.6548672566371612E-2"/>
  </r>
  <r>
    <x v="207"/>
    <x v="171"/>
    <n v="19.5"/>
    <n v="19.55"/>
    <n v="18.97"/>
    <s v="86.50M"/>
    <n v="-2.47E-2"/>
    <n v="-2.4747474747474851E-2"/>
  </r>
  <r>
    <x v="208"/>
    <x v="172"/>
    <n v="19.510000000000002"/>
    <n v="19.59"/>
    <n v="19.350000000000001"/>
    <s v="69.25M"/>
    <n v="9.7999999999999997E-3"/>
    <n v="9.8394614189540874E-3"/>
  </r>
  <r>
    <x v="209"/>
    <x v="173"/>
    <n v="19.7"/>
    <n v="20.53"/>
    <n v="19.68"/>
    <s v="97.34M"/>
    <n v="3.5400000000000001E-2"/>
    <n v="3.5384615384615348E-2"/>
  </r>
  <r>
    <x v="210"/>
    <x v="170"/>
    <n v="20.12"/>
    <n v="20.48"/>
    <n v="19.87"/>
    <s v="67.07M"/>
    <n v="1.09E-2"/>
    <n v="1.08964834076275E-2"/>
  </r>
  <r>
    <x v="211"/>
    <x v="80"/>
    <n v="20"/>
    <n v="20.440000000000001"/>
    <n v="19.600000000000001"/>
    <s v="131.38M"/>
    <n v="-3.1399999999999997E-2"/>
    <n v="-3.1357177853993168E-2"/>
  </r>
  <r>
    <x v="212"/>
    <x v="174"/>
    <n v="20"/>
    <n v="20.02"/>
    <n v="19.61"/>
    <s v="75.42M"/>
    <n v="9.1000000000000004E-3"/>
    <n v="9.1047040971168336E-3"/>
  </r>
  <r>
    <x v="213"/>
    <x v="175"/>
    <n v="20.440000000000001"/>
    <n v="21.6"/>
    <n v="20.440000000000001"/>
    <s v="175.55M"/>
    <n v="3.5099999999999999E-2"/>
    <n v="3.5087719298245501E-2"/>
  </r>
  <r>
    <x v="214"/>
    <x v="176"/>
    <n v="21.2"/>
    <n v="21.86"/>
    <n v="20.76"/>
    <s v="134.49M"/>
    <n v="5.62E-2"/>
    <n v="5.6174334140435933E-2"/>
  </r>
  <r>
    <x v="215"/>
    <x v="177"/>
    <n v="21.62"/>
    <n v="22.3"/>
    <n v="21.36"/>
    <s v="86.02M"/>
    <n v="1.8800000000000001E-2"/>
    <n v="1.8798716185236097E-2"/>
  </r>
  <r>
    <x v="216"/>
    <x v="178"/>
    <n v="21.99"/>
    <n v="24.2"/>
    <n v="21.9"/>
    <s v="188.05M"/>
    <n v="7.3800000000000004E-2"/>
    <n v="7.3807380738073913E-2"/>
  </r>
  <r>
    <x v="217"/>
    <x v="179"/>
    <n v="25.01"/>
    <n v="25.65"/>
    <n v="24.11"/>
    <s v="310.16M"/>
    <n v="2.93E-2"/>
    <n v="2.9337803855825628E-2"/>
  </r>
  <r>
    <x v="218"/>
    <x v="180"/>
    <n v="24"/>
    <n v="24.9"/>
    <n v="23.21"/>
    <s v="212.52M"/>
    <n v="-3.6600000000000001E-2"/>
    <n v="-3.6644951140065052E-2"/>
  </r>
  <r>
    <x v="219"/>
    <x v="181"/>
    <n v="24.94"/>
    <n v="26.53"/>
    <n v="24.94"/>
    <s v="297.66M"/>
    <n v="6.9699999999999998E-2"/>
    <n v="6.973795435333896E-2"/>
  </r>
  <r>
    <x v="220"/>
    <x v="182"/>
    <n v="24.9"/>
    <n v="24.93"/>
    <n v="23.33"/>
    <s v="161.15M"/>
    <n v="-6.9900000000000004E-2"/>
    <n v="-6.9932832872382389E-2"/>
  </r>
  <r>
    <x v="221"/>
    <x v="183"/>
    <n v="23.52"/>
    <n v="23.57"/>
    <n v="22.77"/>
    <s v="97.72M"/>
    <n v="-1.6999999999999999E-3"/>
    <n v="-1.6992353440951069E-3"/>
  </r>
  <r>
    <x v="222"/>
    <x v="184"/>
    <n v="23.65"/>
    <n v="25.23"/>
    <n v="23.65"/>
    <s v="200.27M"/>
    <n v="5.5300000000000002E-2"/>
    <n v="5.5319148936170182E-2"/>
  </r>
  <r>
    <x v="223"/>
    <x v="185"/>
    <n v="25.5"/>
    <n v="25.88"/>
    <n v="24.44"/>
    <s v="156.83M"/>
    <n v="-1.01E-2"/>
    <n v="-1.0080645161290369E-2"/>
  </r>
  <r>
    <x v="224"/>
    <x v="30"/>
    <n v="24.58"/>
    <n v="24.74"/>
    <n v="24.1"/>
    <s v="78.56M"/>
    <n v="-8.0999999999999996E-3"/>
    <n v="-8.1466395112016476E-3"/>
  </r>
  <r>
    <x v="225"/>
    <x v="186"/>
    <n v="24.19"/>
    <n v="24.99"/>
    <n v="24.05"/>
    <s v="90.93M"/>
    <n v="2.0500000000000001E-2"/>
    <n v="2.0533880903490731E-2"/>
  </r>
  <r>
    <x v="226"/>
    <x v="187"/>
    <n v="24.96"/>
    <n v="25.14"/>
    <n v="24.61"/>
    <s v="60.04M"/>
    <n v="3.2000000000000002E-3"/>
    <n v="3.2193158953721657E-3"/>
  </r>
  <r>
    <x v="227"/>
    <x v="30"/>
    <n v="24.76"/>
    <n v="24.97"/>
    <n v="24.28"/>
    <s v="63.73M"/>
    <n v="-2.3300000000000001E-2"/>
    <n v="-2.3265142398716354E-2"/>
  </r>
  <r>
    <x v="228"/>
    <x v="188"/>
    <n v="23.88"/>
    <n v="24.24"/>
    <n v="23.68"/>
    <s v="57.66M"/>
    <n v="-5.7000000000000002E-3"/>
    <n v="-5.7494866529774757E-3"/>
  </r>
  <r>
    <x v="229"/>
    <x v="189"/>
    <n v="24.09"/>
    <n v="24.09"/>
    <n v="23.72"/>
    <s v="47.82M"/>
    <n v="-8.6999999999999994E-3"/>
    <n v="-8.6741016109046498E-3"/>
  </r>
  <r>
    <x v="230"/>
    <x v="190"/>
    <n v="23.85"/>
    <n v="24.64"/>
    <n v="23.75"/>
    <s v="59.06M"/>
    <n v="2.5399999999999999E-2"/>
    <n v="2.5416666666666643E-2"/>
  </r>
  <r>
    <x v="231"/>
    <x v="191"/>
    <n v="24.6"/>
    <n v="24.71"/>
    <n v="24.17"/>
    <s v="55.98M"/>
    <n v="-4.8999999999999998E-3"/>
    <n v="-4.8760666395774033E-3"/>
  </r>
  <r>
    <x v="232"/>
    <x v="192"/>
    <n v="24.48"/>
    <n v="24.74"/>
    <n v="24.12"/>
    <s v="51.12M"/>
    <n v="-4.0000000000000002E-4"/>
    <n v="-4.0832993058381728E-4"/>
  </r>
  <r>
    <x v="233"/>
    <x v="34"/>
    <n v="24.53"/>
    <n v="24.81"/>
    <n v="24.27"/>
    <s v="42.15M"/>
    <n v="-1.6000000000000001E-3"/>
    <n v="-1.6339869281045694E-3"/>
  </r>
  <r>
    <x v="234"/>
    <x v="193"/>
    <n v="24.42"/>
    <n v="24.87"/>
    <n v="24.28"/>
    <s v="61.60M"/>
    <n v="1.35E-2"/>
    <n v="1.350245499181657E-2"/>
  </r>
  <r>
    <x v="235"/>
    <x v="190"/>
    <n v="24.76"/>
    <n v="24.93"/>
    <n v="24.57"/>
    <s v="55.54M"/>
    <n v="-6.4999999999999997E-3"/>
    <n v="-6.4594267258780702E-3"/>
  </r>
  <r>
    <x v="236"/>
    <x v="194"/>
    <n v="24.61"/>
    <n v="24.63"/>
    <n v="24.05"/>
    <s v="52.67M"/>
    <n v="-2.1499999999999998E-2"/>
    <n v="-2.1535960991466929E-2"/>
  </r>
  <r>
    <x v="237"/>
    <x v="193"/>
    <n v="24.33"/>
    <n v="25.46"/>
    <n v="24.22"/>
    <s v="83.95M"/>
    <n v="2.87E-2"/>
    <n v="2.8654485049834033E-2"/>
  </r>
  <r>
    <x v="238"/>
    <x v="195"/>
    <n v="24.82"/>
    <n v="25.34"/>
    <n v="24.69"/>
    <s v="60.34M"/>
    <n v="2.0199999999999999E-2"/>
    <n v="2.0185708518368983E-2"/>
  </r>
  <r>
    <x v="239"/>
    <x v="196"/>
    <n v="25.08"/>
    <n v="25.26"/>
    <n v="24.45"/>
    <s v="63.09M"/>
    <n v="-1.46E-2"/>
    <n v="-1.4641867827463462E-2"/>
  </r>
  <r>
    <x v="240"/>
    <x v="197"/>
    <n v="31.78"/>
    <n v="32.380000000000003"/>
    <n v="30.16"/>
    <s v="523.91M"/>
    <n v="0.22770000000000001"/>
    <n v="0.22771084337349401"/>
  </r>
  <r>
    <x v="241"/>
    <x v="198"/>
    <n v="30.38"/>
    <n v="30.63"/>
    <n v="29.33"/>
    <s v="225.70M"/>
    <n v="-3.2399999999999998E-2"/>
    <n v="-3.2384690873405342E-2"/>
  </r>
  <r>
    <x v="242"/>
    <x v="199"/>
    <n v="29.67"/>
    <n v="30.1"/>
    <n v="28.73"/>
    <s v="130.31M"/>
    <n v="-2.7699999999999999E-2"/>
    <n v="-2.772143340094646E-2"/>
  </r>
  <r>
    <x v="243"/>
    <x v="200"/>
    <n v="28.99"/>
    <n v="30.2"/>
    <n v="28.82"/>
    <s v="126.32M"/>
    <n v="2.0199999999999999E-2"/>
    <n v="2.0166898470097339E-2"/>
  </r>
  <r>
    <x v="244"/>
    <x v="201"/>
    <n v="29.38"/>
    <n v="31.7"/>
    <n v="29.23"/>
    <s v="164.46M"/>
    <n v="6.4100000000000004E-2"/>
    <n v="6.4076346284935193E-2"/>
  </r>
  <r>
    <x v="245"/>
    <x v="202"/>
    <n v="31.61"/>
    <n v="34.25"/>
    <n v="31.21"/>
    <s v="295.71M"/>
    <n v="8.8700000000000001E-2"/>
    <n v="8.8725176169122566E-2"/>
  </r>
  <r>
    <x v="246"/>
    <x v="203"/>
    <n v="35.01"/>
    <n v="36.299999999999997"/>
    <n v="34.49"/>
    <s v="268.58M"/>
    <n v="4.4400000000000002E-2"/>
    <n v="4.442483083259785E-2"/>
  </r>
  <r>
    <x v="247"/>
    <x v="204"/>
    <n v="34.520000000000003"/>
    <n v="35.049999999999997"/>
    <n v="33.729999999999997"/>
    <s v="152.61M"/>
    <n v="-2.87E-2"/>
    <n v="-2.8732394366197234E-2"/>
  </r>
  <r>
    <x v="248"/>
    <x v="205"/>
    <n v="33.93"/>
    <n v="34.24"/>
    <n v="33.020000000000003"/>
    <s v="124.82M"/>
    <n v="-2.7E-2"/>
    <n v="-2.6972157772621852E-2"/>
  </r>
  <r>
    <x v="249"/>
    <x v="206"/>
    <n v="33.53"/>
    <n v="36.06"/>
    <n v="33.5"/>
    <s v="162.65M"/>
    <n v="7.1199999999999999E-2"/>
    <n v="7.1236959761549867E-2"/>
  </r>
  <r>
    <x v="250"/>
    <x v="207"/>
    <n v="35.840000000000003"/>
    <n v="37.57"/>
    <n v="35.46"/>
    <s v="140.22M"/>
    <n v="3.8100000000000002E-2"/>
    <n v="0"/>
  </r>
  <r>
    <x v="251"/>
    <x v="208"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">
  <r>
    <x v="0"/>
    <n v="165.86"/>
    <n v="166.42"/>
    <n v="167.52"/>
    <n v="164.73"/>
    <s v="17.76M"/>
    <n v="-6.7999999999999996E-3"/>
    <n v="0"/>
  </r>
  <r>
    <x v="1"/>
    <n v="165.86"/>
    <n v="164.41"/>
    <n v="166.64"/>
    <n v="163.92"/>
    <s v="15.07M"/>
    <n v="0"/>
    <n v="0"/>
  </r>
  <r>
    <x v="2"/>
    <n v="167.06"/>
    <n v="168.06"/>
    <n v="168.23"/>
    <n v="165.48"/>
    <s v="19.09M"/>
    <n v="7.1999999999999998E-3"/>
    <n v="7.2350174846256277E-3"/>
  </r>
  <r>
    <x v="3"/>
    <n v="162.97999999999999"/>
    <n v="167.72"/>
    <n v="168.48"/>
    <n v="162.75"/>
    <s v="22.46M"/>
    <n v="-2.4400000000000002E-2"/>
    <n v="-2.442236322279423E-2"/>
  </r>
  <r>
    <x v="4"/>
    <n v="164.38"/>
    <n v="163.94"/>
    <n v="164.73"/>
    <n v="162.87"/>
    <s v="23.07M"/>
    <n v="8.6E-3"/>
    <n v="8.5900110443000166E-3"/>
  </r>
  <r>
    <x v="5"/>
    <n v="161.86000000000001"/>
    <n v="163.44999999999999"/>
    <n v="164.84"/>
    <n v="159.74"/>
    <s v="31.18M"/>
    <n v="-1.5299999999999999E-2"/>
    <n v="-1.5330332157196591E-2"/>
  </r>
  <r>
    <x v="6"/>
    <n v="162.08000000000001"/>
    <n v="160.87"/>
    <n v="163.07"/>
    <n v="160.4"/>
    <s v="14.14M"/>
    <n v="1.4E-3"/>
    <n v="1.3591993080439568E-3"/>
  </r>
  <r>
    <x v="7"/>
    <n v="163.24"/>
    <n v="162.13"/>
    <n v="163.9"/>
    <n v="161.24"/>
    <s v="15.34M"/>
    <n v="7.1999999999999998E-3"/>
    <n v="7.1569595261598007E-3"/>
  </r>
  <r>
    <x v="8"/>
    <n v="164.96"/>
    <n v="163.63999999999999"/>
    <n v="166.23"/>
    <n v="163.4"/>
    <s v="19.02M"/>
    <n v="1.0500000000000001E-2"/>
    <n v="1.0536633178142685E-2"/>
  </r>
  <r>
    <x v="9"/>
    <n v="165.46"/>
    <n v="165.79"/>
    <n v="167.68"/>
    <n v="164.63"/>
    <s v="20.25M"/>
    <n v="3.0000000000000001E-3"/>
    <n v="3.0310378273521454E-3"/>
  </r>
  <r>
    <x v="10"/>
    <n v="165.16"/>
    <n v="164.53"/>
    <n v="165.8"/>
    <n v="163.74"/>
    <s v="16.41M"/>
    <n v="-1.8E-3"/>
    <n v="-1.8131270397679922E-3"/>
  </r>
  <r>
    <x v="11"/>
    <n v="162.93"/>
    <n v="165.73"/>
    <n v="166.37"/>
    <n v="162.76"/>
    <s v="21.45M"/>
    <n v="-1.35E-2"/>
    <n v="-1.3502058609832779E-2"/>
  </r>
  <r>
    <x v="12"/>
    <n v="163.41999999999999"/>
    <n v="163.19"/>
    <n v="164.71"/>
    <n v="163.08000000000001"/>
    <s v="19.76M"/>
    <n v="3.0000000000000001E-3"/>
    <n v="3.0074265021786672E-3"/>
  </r>
  <r>
    <x v="13"/>
    <n v="164.07"/>
    <n v="162.94999999999999"/>
    <n v="164.5"/>
    <n v="162.62"/>
    <s v="20.95M"/>
    <n v="4.0000000000000001E-3"/>
    <n v="3.9774813364337192E-3"/>
  </r>
  <r>
    <x v="14"/>
    <n v="165.14"/>
    <n v="162.97999999999999"/>
    <n v="165.77"/>
    <n v="162.97999999999999"/>
    <s v="16.57M"/>
    <n v="6.4999999999999997E-3"/>
    <n v="6.5216066313158461E-3"/>
  </r>
  <r>
    <x v="15"/>
    <n v="162.78"/>
    <n v="164.76"/>
    <n v="165.82"/>
    <n v="161.93"/>
    <s v="18.28M"/>
    <n v="-1.43E-2"/>
    <n v="-1.4290904686932171E-2"/>
  </r>
  <r>
    <x v="16"/>
    <n v="162.72"/>
    <n v="162.83000000000001"/>
    <n v="163.33000000000001"/>
    <n v="161.01"/>
    <s v="22.41M"/>
    <n v="-4.0000000000000002E-4"/>
    <n v="-3.6859565057134613E-4"/>
  </r>
  <r>
    <x v="17"/>
    <n v="165.27"/>
    <n v="163.66999999999999"/>
    <n v="165.59"/>
    <n v="163.41999999999999"/>
    <s v="19.83M"/>
    <n v="1.5699999999999999E-2"/>
    <n v="1.5671091445427887E-2"/>
  </r>
  <r>
    <x v="18"/>
    <n v="166.72"/>
    <n v="168.75"/>
    <n v="168.75"/>
    <n v="163.95"/>
    <s v="32.14M"/>
    <n v="8.8000000000000005E-3"/>
    <n v="8.7735221153264487E-3"/>
  </r>
  <r>
    <x v="19"/>
    <n v="169.68"/>
    <n v="167.73"/>
    <n v="170.38"/>
    <n v="167.09"/>
    <s v="42.17M"/>
    <n v="1.78E-2"/>
    <n v="1.775431861804222E-2"/>
  </r>
  <r>
    <x v="20"/>
    <n v="174.46"/>
    <n v="180.68"/>
    <n v="182.02"/>
    <n v="174.06"/>
    <s v="68.89M"/>
    <n v="2.8199999999999999E-2"/>
    <n v="2.8170674210278079E-2"/>
  </r>
  <r>
    <x v="21"/>
    <n v="171.11"/>
    <n v="173.13"/>
    <n v="176.82"/>
    <n v="171"/>
    <s v="44.77M"/>
    <n v="-1.9199999999999998E-2"/>
    <n v="-1.9202109366043718E-2"/>
  </r>
  <r>
    <x v="22"/>
    <n v="171.29"/>
    <n v="170.07"/>
    <n v="172.32"/>
    <n v="168.88"/>
    <s v="31.80M"/>
    <n v="1.1000000000000001E-3"/>
    <n v="1.0519548828238356E-3"/>
  </r>
  <r>
    <x v="23"/>
    <n v="169.24"/>
    <n v="169.93"/>
    <n v="170.73"/>
    <n v="168.01"/>
    <s v="21.49M"/>
    <n v="-1.2E-2"/>
    <n v="-1.1968007472706987E-2"/>
  </r>
  <r>
    <x v="24"/>
    <n v="169.74"/>
    <n v="169.43"/>
    <n v="170.53"/>
    <n v="168.84"/>
    <s v="18.24M"/>
    <n v="3.0000000000000001E-3"/>
    <n v="2.9543843063106756E-3"/>
  </r>
  <r>
    <x v="25"/>
    <n v="176.51"/>
    <n v="173.8"/>
    <n v="176.94"/>
    <n v="173.5"/>
    <s v="33.70M"/>
    <n v="3.9899999999999998E-2"/>
    <n v="3.9884529280075354E-2"/>
  </r>
  <r>
    <x v="26"/>
    <n v="180.75"/>
    <n v="177.41"/>
    <n v="181.08"/>
    <n v="177.19"/>
    <s v="25.35M"/>
    <n v="2.4E-2"/>
    <n v="2.4021301909240345E-2"/>
  </r>
  <r>
    <x v="27"/>
    <n v="178.35"/>
    <n v="180.65"/>
    <n v="180.9"/>
    <n v="178.08"/>
    <s v="22.01M"/>
    <n v="-1.3299999999999999E-2"/>
    <n v="-1.3278008298755251E-2"/>
  </r>
  <r>
    <x v="28"/>
    <n v="180.35"/>
    <n v="178.58"/>
    <n v="180.54"/>
    <n v="178.47"/>
    <s v="17.45M"/>
    <n v="1.12E-2"/>
    <n v="1.1213905242500655E-2"/>
  </r>
  <r>
    <x v="29"/>
    <n v="181.62"/>
    <n v="179.82"/>
    <n v="182.49"/>
    <n v="179.39"/>
    <s v="25.13M"/>
    <n v="7.0000000000000001E-3"/>
    <n v="7.0418630440809427E-3"/>
  </r>
  <r>
    <x v="30"/>
    <n v="178.88"/>
    <n v="180.46"/>
    <n v="180.96"/>
    <n v="178.54"/>
    <s v="23.18M"/>
    <n v="-1.5100000000000001E-2"/>
    <n v="-1.5086444224204465E-2"/>
  </r>
  <r>
    <x v="31"/>
    <n v="175.58"/>
    <n v="178.28"/>
    <n v="178.82"/>
    <n v="174.32"/>
    <s v="31.01M"/>
    <n v="-1.84E-2"/>
    <n v="-1.8448121645796012E-2"/>
  </r>
  <r>
    <x v="32"/>
    <n v="172.49"/>
    <n v="173.73"/>
    <n v="174.14"/>
    <n v="171.22"/>
    <s v="32.50M"/>
    <n v="-1.7600000000000001E-2"/>
    <n v="-1.7598815354823993E-2"/>
  </r>
  <r>
    <x v="33"/>
    <n v="175.3"/>
    <n v="173.42"/>
    <n v="175.44"/>
    <n v="172.9"/>
    <s v="20.21M"/>
    <n v="1.6299999999999999E-2"/>
    <n v="1.6290799466635697E-2"/>
  </r>
  <r>
    <x v="34"/>
    <n v="178.12"/>
    <n v="173.72"/>
    <n v="178.87"/>
    <n v="173.56"/>
    <s v="23.43M"/>
    <n v="1.61E-2"/>
    <n v="1.6086708499714719E-2"/>
  </r>
  <r>
    <x v="35"/>
    <n v="175.98"/>
    <n v="177.34"/>
    <n v="177.68"/>
    <n v="173.78"/>
    <s v="19.00M"/>
    <n v="-1.2E-2"/>
    <n v="-1.2014372333258527E-2"/>
  </r>
  <r>
    <x v="36"/>
    <n v="167.63"/>
    <n v="173.9"/>
    <n v="174.13"/>
    <n v="163.69999999999999"/>
    <s v="59.73M"/>
    <n v="-4.7399999999999998E-2"/>
    <n v="-4.7448573701556973E-2"/>
  </r>
  <r>
    <x v="37"/>
    <n v="164.76"/>
    <n v="165.85"/>
    <n v="166.46"/>
    <n v="163.9"/>
    <s v="38.60M"/>
    <n v="-1.7100000000000001E-2"/>
    <n v="-1.71210403865657E-2"/>
  </r>
  <r>
    <x v="38"/>
    <n v="167.65"/>
    <n v="166.09"/>
    <n v="168.63"/>
    <n v="165.61"/>
    <s v="33.14M"/>
    <n v="1.7500000000000002E-2"/>
    <n v="1.7540665210002526E-2"/>
  </r>
  <r>
    <x v="39"/>
    <n v="169.12"/>
    <n v="167.63"/>
    <n v="169.82"/>
    <n v="167.58"/>
    <s v="20.49M"/>
    <n v="8.8000000000000005E-3"/>
    <n v="8.7682672233819758E-3"/>
  </r>
  <r>
    <x v="40"/>
    <n v="169.23"/>
    <n v="169"/>
    <n v="169.48"/>
    <n v="168.02"/>
    <s v="19.27M"/>
    <n v="6.9999999999999999E-4"/>
    <n v="6.5042573320717167E-4"/>
  </r>
  <r>
    <x v="41"/>
    <n v="168.95"/>
    <n v="168.5"/>
    <n v="169.43"/>
    <n v="167.16"/>
    <s v="14.26M"/>
    <n v="-1.6999999999999999E-3"/>
    <n v="-1.6545529752407528E-3"/>
  </r>
  <r>
    <x v="42"/>
    <n v="171.49"/>
    <n v="168.76"/>
    <n v="172.07"/>
    <n v="168.57"/>
    <s v="23.79M"/>
    <n v="1.4999999999999999E-2"/>
    <n v="1.5034033737792329E-2"/>
  </r>
  <r>
    <x v="43"/>
    <n v="171.34"/>
    <n v="171.49"/>
    <n v="172.68"/>
    <n v="170.85"/>
    <s v="22.25M"/>
    <n v="-8.9999999999999998E-4"/>
    <n v="-8.7468657064559974E-4"/>
  </r>
  <r>
    <x v="44"/>
    <n v="174.37"/>
    <n v="171.15"/>
    <n v="174.91"/>
    <n v="171.06"/>
    <s v="31.62M"/>
    <n v="1.77E-2"/>
    <n v="1.7684136804015482E-2"/>
  </r>
  <r>
    <x v="45"/>
    <n v="172.64"/>
    <n v="175.36"/>
    <n v="176.06"/>
    <n v="172.33"/>
    <s v="21.36M"/>
    <n v="-9.9000000000000008E-3"/>
    <n v="-9.9214314388944569E-3"/>
  </r>
  <r>
    <x v="46"/>
    <n v="174.71"/>
    <n v="172.03"/>
    <n v="175.08"/>
    <n v="171.86"/>
    <s v="21.46M"/>
    <n v="1.2E-2"/>
    <n v="1.199026876737741E-2"/>
  </r>
  <r>
    <x v="47"/>
    <n v="175.37"/>
    <n v="173.96"/>
    <n v="176.26"/>
    <n v="173.65"/>
    <s v="25.39M"/>
    <n v="3.8E-3"/>
    <n v="3.7776887413427662E-3"/>
  </r>
  <r>
    <x v="48"/>
    <n v="185.17"/>
    <n v="182.85"/>
    <n v="186.36"/>
    <n v="181.05"/>
    <s v="54.81M"/>
    <n v="5.5899999999999998E-2"/>
    <n v="5.5881849803272932E-2"/>
  </r>
  <r>
    <x v="49"/>
    <n v="195.4"/>
    <n v="185.31"/>
    <n v="195.61"/>
    <n v="184.85"/>
    <s v="67.89M"/>
    <n v="5.5199999999999999E-2"/>
    <n v="5.5246530215477874E-2"/>
  </r>
  <r>
    <x v="50"/>
    <n v="191.96"/>
    <n v="195"/>
    <n v="195.18"/>
    <n v="191.71"/>
    <s v="34.82M"/>
    <n v="-1.7600000000000001E-2"/>
    <n v="-1.7604912998976485E-2"/>
  </r>
  <r>
    <x v="51"/>
    <n v="189.82"/>
    <n v="191.01"/>
    <n v="192.73"/>
    <n v="189.64"/>
    <s v="25.14M"/>
    <n v="-1.11E-2"/>
    <n v="-1.114815586580542E-2"/>
  </r>
  <r>
    <x v="52"/>
    <n v="196.66"/>
    <n v="192.87"/>
    <n v="199"/>
    <n v="192.62"/>
    <s v="44.93M"/>
    <n v="3.5999999999999997E-2"/>
    <n v="3.6034137604046057E-2"/>
  </r>
  <r>
    <x v="53"/>
    <n v="195.42"/>
    <n v="197.25"/>
    <n v="201.42"/>
    <n v="194.98"/>
    <s v="43.50M"/>
    <n v="-6.3E-3"/>
    <n v="-6.3052984846944105E-3"/>
  </r>
  <r>
    <x v="54"/>
    <n v="188.4"/>
    <n v="195.22"/>
    <n v="197"/>
    <n v="187.74"/>
    <s v="34.17M"/>
    <n v="-3.5900000000000001E-2"/>
    <n v="-3.592262818544667E-2"/>
  </r>
  <r>
    <x v="55"/>
    <n v="188.51"/>
    <n v="191.63"/>
    <n v="193.03"/>
    <n v="188.38"/>
    <s v="32.27M"/>
    <n v="5.9999999999999995E-4"/>
    <n v="5.8386411889599366E-4"/>
  </r>
  <r>
    <x v="56"/>
    <n v="191.41"/>
    <n v="185.78"/>
    <n v="192.89"/>
    <n v="185.22"/>
    <s v="63.46M"/>
    <n v="1.54E-2"/>
    <n v="1.538379926794331E-2"/>
  </r>
  <r>
    <x v="57"/>
    <n v="194.63"/>
    <n v="192.62"/>
    <n v="195.1"/>
    <n v="190.15"/>
    <s v="25.68M"/>
    <n v="1.6799999999999999E-2"/>
    <n v="1.6822527558643774E-2"/>
  </r>
  <r>
    <x v="58"/>
    <n v="196.11"/>
    <n v="194.84"/>
    <n v="196.11"/>
    <n v="193.78"/>
    <s v="10.40M"/>
    <n v="7.6E-3"/>
    <n v="7.6041720187023376E-3"/>
  </r>
  <r>
    <x v="59"/>
    <n v="195.6"/>
    <n v="195.15"/>
    <n v="196.75"/>
    <n v="194.38"/>
    <s v="12.06M"/>
    <n v="-2.5999999999999999E-3"/>
    <n v="-2.6005813064097216E-3"/>
  </r>
  <r>
    <x v="60"/>
    <n v="192.76"/>
    <n v="194.95"/>
    <n v="195.32"/>
    <n v="190.65"/>
    <s v="18.89M"/>
    <n v="-1.4500000000000001E-2"/>
    <n v="-1.451942740286305E-2"/>
  </r>
  <r>
    <x v="61"/>
    <n v="191.24"/>
    <n v="189.8"/>
    <n v="192.55"/>
    <n v="189.12"/>
    <s v="14.26M"/>
    <n v="-7.9000000000000008E-3"/>
    <n v="-7.885453413571164E-3"/>
  </r>
  <r>
    <x v="62"/>
    <n v="189.3"/>
    <n v="191.07"/>
    <n v="191.96"/>
    <n v="188.51"/>
    <s v="17.47M"/>
    <n v="-1.01E-2"/>
    <n v="-1.0144321271700507E-2"/>
  </r>
  <r>
    <x v="63"/>
    <n v="189.43"/>
    <n v="190.65"/>
    <n v="192"/>
    <n v="187.5"/>
    <s v="20.37M"/>
    <n v="6.9999999999999999E-4"/>
    <n v="6.8674062334905805E-4"/>
  </r>
  <r>
    <x v="64"/>
    <n v="191.79"/>
    <n v="191.37"/>
    <n v="193.21"/>
    <n v="189.98"/>
    <s v="18.60M"/>
    <n v="1.2500000000000001E-2"/>
    <n v="1.245842791532481E-2"/>
  </r>
  <r>
    <x v="65"/>
    <n v="196.87"/>
    <n v="193.98"/>
    <n v="198.22"/>
    <n v="193.85"/>
    <s v="29.56M"/>
    <n v="2.6499999999999999E-2"/>
    <n v="2.6487303821888686E-2"/>
  </r>
  <r>
    <x v="66"/>
    <n v="195.49"/>
    <n v="197.11"/>
    <n v="201"/>
    <n v="194.6"/>
    <s v="26.49M"/>
    <n v="-7.0000000000000001E-3"/>
    <n v="-7.0097018336973127E-3"/>
  </r>
  <r>
    <x v="67"/>
    <n v="193.95"/>
    <n v="192.57"/>
    <n v="196.29"/>
    <n v="192.38"/>
    <s v="24.86M"/>
    <n v="-7.9000000000000008E-3"/>
    <n v="-7.8776408000410525E-3"/>
  </r>
  <r>
    <x v="68"/>
    <n v="192.04"/>
    <n v="194.29"/>
    <n v="196.52"/>
    <n v="190.31"/>
    <s v="26.67M"/>
    <n v="-9.7999999999999997E-3"/>
    <n v="-9.8478989430265118E-3"/>
  </r>
  <r>
    <x v="69"/>
    <n v="191.01"/>
    <n v="190.07"/>
    <n v="191.18"/>
    <n v="187.36"/>
    <s v="21.82M"/>
    <n v="-5.4000000000000003E-3"/>
    <n v="-5.363465944594914E-3"/>
  </r>
  <r>
    <x v="70"/>
    <n v="189.66"/>
    <n v="191.24"/>
    <n v="191.98"/>
    <n v="188.31"/>
    <s v="17.17M"/>
    <n v="-7.1000000000000004E-3"/>
    <n v="-7.0676927909533172E-3"/>
  </r>
  <r>
    <x v="71"/>
    <n v="195.55"/>
    <n v="193.09"/>
    <n v="196.36"/>
    <n v="191.86"/>
    <s v="21.78M"/>
    <n v="3.1099999999999999E-2"/>
    <n v="3.1055573130865932E-2"/>
  </r>
  <r>
    <x v="72"/>
    <n v="192.91"/>
    <n v="194.14"/>
    <n v="195.48"/>
    <n v="192.81"/>
    <s v="17.82M"/>
    <n v="-1.35E-2"/>
    <n v="-1.350038353362315E-2"/>
  </r>
  <r>
    <x v="73"/>
    <n v="196"/>
    <n v="196.53"/>
    <n v="197.23"/>
    <n v="193.75"/>
    <s v="27.74M"/>
    <n v="1.6E-2"/>
    <n v="1.601783214970709E-2"/>
  </r>
  <r>
    <x v="74"/>
    <n v="198.05"/>
    <n v="199.07"/>
    <n v="202.29"/>
    <n v="197.87"/>
    <s v="29.97M"/>
    <n v="1.0500000000000001E-2"/>
    <n v="1.0459183673469541E-2"/>
  </r>
  <r>
    <x v="75"/>
    <n v="198.37"/>
    <n v="199.06"/>
    <n v="200.48"/>
    <n v="197.53"/>
    <s v="26.20M"/>
    <n v="1.6000000000000001E-3"/>
    <n v="1.6157535975762638E-3"/>
  </r>
  <r>
    <x v="76"/>
    <n v="197.98"/>
    <n v="198.14"/>
    <n v="200.3"/>
    <n v="195.2"/>
    <s v="26.95M"/>
    <n v="-2E-3"/>
    <n v="-1.9660230881686225E-3"/>
  </r>
  <r>
    <x v="77"/>
    <n v="200.21"/>
    <n v="198.1"/>
    <n v="200.9"/>
    <n v="198"/>
    <s v="23.88M"/>
    <n v="1.1299999999999999E-2"/>
    <n v="1.1263764016567368E-2"/>
  </r>
  <r>
    <x v="78"/>
    <n v="191.81"/>
    <n v="192.41"/>
    <n v="196.88"/>
    <n v="190.73"/>
    <s v="41.73M"/>
    <n v="-4.2000000000000003E-2"/>
    <n v="-4.1955946256430732E-2"/>
  </r>
  <r>
    <x v="79"/>
    <n v="195.3"/>
    <n v="192.74"/>
    <n v="195.48"/>
    <n v="190.68"/>
    <s v="24.16M"/>
    <n v="1.8200000000000001E-2"/>
    <n v="1.8195088890047506E-2"/>
  </r>
  <r>
    <x v="80"/>
    <n v="195.41"/>
    <n v="195.55"/>
    <n v="196.79"/>
    <n v="193.43"/>
    <s v="18.22M"/>
    <n v="5.9999999999999995E-4"/>
    <n v="5.6323604710684094E-4"/>
  </r>
  <r>
    <x v="81"/>
    <n v="200.87"/>
    <n v="198"/>
    <n v="201.4"/>
    <n v="197.67"/>
    <s v="24.35M"/>
    <n v="2.7900000000000001E-2"/>
    <n v="2.7941251727137795E-2"/>
  </r>
  <r>
    <x v="82"/>
    <n v="204.02"/>
    <n v="202"/>
    <n v="205.48"/>
    <n v="201.8"/>
    <s v="32.04M"/>
    <n v="1.5699999999999999E-2"/>
    <n v="1.5681784238562368E-2"/>
  </r>
  <r>
    <x v="83"/>
    <n v="201.23"/>
    <n v="200.69"/>
    <n v="203.75"/>
    <n v="200.1"/>
    <s v="27.84M"/>
    <n v="-1.37E-2"/>
    <n v="-1.36751298892267E-2"/>
  </r>
  <r>
    <x v="84"/>
    <n v="206.38"/>
    <n v="203.39"/>
    <n v="207.05"/>
    <n v="202.81"/>
    <s v="43.86M"/>
    <n v="2.5600000000000001E-2"/>
    <n v="2.5592605476320696E-2"/>
  </r>
  <r>
    <x v="85"/>
    <n v="191.33"/>
    <n v="191.07"/>
    <n v="192.75"/>
    <n v="188.03"/>
    <s v="70.46M"/>
    <n v="-7.2900000000000006E-2"/>
    <n v="-7.2923732919856543E-2"/>
  </r>
  <r>
    <x v="86"/>
    <n v="191.6"/>
    <n v="189.5"/>
    <n v="192.1"/>
    <n v="188.72"/>
    <s v="29.30M"/>
    <n v="1.4E-3"/>
    <n v="1.4111744107039303E-3"/>
  </r>
  <r>
    <x v="87"/>
    <n v="185.34"/>
    <n v="191.05"/>
    <n v="191.18"/>
    <n v="183.24"/>
    <s v="49.31M"/>
    <n v="-3.27E-2"/>
    <n v="-3.2672233820459251E-2"/>
  </r>
  <r>
    <x v="88"/>
    <n v="186.47"/>
    <n v="187.35"/>
    <n v="188.2"/>
    <n v="185.86"/>
    <s v="23.11M"/>
    <n v="6.1000000000000004E-3"/>
    <n v="6.0969029891011495E-3"/>
  </r>
  <r>
    <x v="89"/>
    <n v="185.32"/>
    <n v="185.03"/>
    <n v="186.94"/>
    <n v="184.28"/>
    <s v="21.24M"/>
    <n v="-6.1999999999999998E-3"/>
    <n v="-6.1672118839491974E-3"/>
  </r>
  <r>
    <x v="90"/>
    <n v="183.61"/>
    <n v="183.22"/>
    <n v="185.11"/>
    <n v="181.83"/>
    <s v="22.07M"/>
    <n v="-9.1999999999999998E-3"/>
    <n v="-9.2272825383119539E-3"/>
  </r>
  <r>
    <x v="91"/>
    <n v="186.14"/>
    <n v="184.32"/>
    <n v="186.28"/>
    <n v="183.14"/>
    <s v="21.40M"/>
    <n v="1.38E-2"/>
    <n v="1.3779205925603E-2"/>
  </r>
  <r>
    <x v="92"/>
    <n v="185.23"/>
    <n v="185.05"/>
    <n v="186.4"/>
    <n v="184.32"/>
    <s v="20.45M"/>
    <n v="-4.8999999999999998E-3"/>
    <n v="-4.8887933813258622E-3"/>
  </r>
  <r>
    <x v="93"/>
    <n v="183.77"/>
    <n v="185.6"/>
    <n v="185.96"/>
    <n v="181.74"/>
    <s v="29.92M"/>
    <n v="-7.9000000000000008E-3"/>
    <n v="-7.8820925336067216E-3"/>
  </r>
  <r>
    <x v="94"/>
    <n v="185.27"/>
    <n v="184.07"/>
    <n v="185.46"/>
    <n v="183.59"/>
    <s v="19.55M"/>
    <n v="8.2000000000000007E-3"/>
    <n v="8.1623768841485589E-3"/>
  </r>
  <r>
    <x v="95"/>
    <n v="184.56"/>
    <n v="184.8"/>
    <n v="185.31"/>
    <n v="182.72"/>
    <s v="20.44M"/>
    <n v="-3.8E-3"/>
    <n v="-3.8322448318670599E-3"/>
  </r>
  <r>
    <x v="96"/>
    <n v="179.66"/>
    <n v="185.15"/>
    <n v="185.34"/>
    <n v="179.08"/>
    <s v="35.20M"/>
    <n v="-2.6499999999999999E-2"/>
    <n v="-2.6549631556133546E-2"/>
  </r>
  <r>
    <x v="97"/>
    <n v="179.25"/>
    <n v="181.99"/>
    <n v="183.12"/>
    <n v="178.88"/>
    <s v="29.85M"/>
    <n v="-2.3E-3"/>
    <n v="-2.2820883891795374E-3"/>
  </r>
  <r>
    <x v="98"/>
    <n v="175.42"/>
    <n v="178.04"/>
    <n v="178.74"/>
    <n v="174.69"/>
    <s v="41.91M"/>
    <n v="-2.1399999999999999E-2"/>
    <n v="-2.1366806136680738E-2"/>
  </r>
  <r>
    <x v="99"/>
    <n v="172.73"/>
    <n v="175.07"/>
    <n v="176.08"/>
    <n v="171.58"/>
    <s v="35.43M"/>
    <n v="-1.5299999999999999E-2"/>
    <n v="-1.5334625470299845E-2"/>
  </r>
  <r>
    <x v="100"/>
    <n v="168.5"/>
    <n v="173.99"/>
    <n v="174.56"/>
    <n v="167.94"/>
    <s v="39.99M"/>
    <n v="-2.4500000000000001E-2"/>
    <n v="-2.4489087014415545E-2"/>
  </r>
  <r>
    <x v="101"/>
    <n v="170.28"/>
    <n v="168.68"/>
    <n v="170.61"/>
    <n v="166.77"/>
    <s v="48.13M"/>
    <n v="1.06E-2"/>
    <n v="1.056379821958453E-2"/>
  </r>
  <r>
    <x v="102"/>
    <n v="167.01"/>
    <n v="171.93"/>
    <n v="173.37"/>
    <n v="165.93"/>
    <s v="40.77M"/>
    <n v="-1.9199999999999998E-2"/>
    <n v="-1.9203664552501776E-2"/>
  </r>
  <r>
    <x v="103"/>
    <n v="170.92"/>
    <n v="166.24"/>
    <n v="173.29"/>
    <n v="165.8"/>
    <s v="45.39M"/>
    <n v="2.3400000000000001E-2"/>
    <n v="2.3411771750194488E-2"/>
  </r>
  <r>
    <x v="104"/>
    <n v="173.02"/>
    <n v="170.52"/>
    <n v="173.78"/>
    <n v="169.06"/>
    <s v="30.95M"/>
    <n v="1.23E-2"/>
    <n v="1.2286449801076627E-2"/>
  </r>
  <r>
    <x v="105"/>
    <n v="172.35"/>
    <n v="170.53"/>
    <n v="174.81"/>
    <n v="170.5"/>
    <s v="28.30M"/>
    <n v="-3.8999999999999998E-3"/>
    <n v="-3.8723846954110686E-3"/>
  </r>
  <r>
    <x v="106"/>
    <n v="173.86"/>
    <n v="171.26"/>
    <n v="174.97"/>
    <n v="170.27"/>
    <s v="27.39M"/>
    <n v="8.8000000000000005E-3"/>
    <n v="8.7612416594140541E-3"/>
  </r>
  <r>
    <x v="107"/>
    <n v="165.87"/>
    <n v="168.26"/>
    <n v="168.46"/>
    <n v="163.69"/>
    <s v="43.60M"/>
    <n v="-4.5999999999999999E-2"/>
    <n v="-4.5956516737605035E-2"/>
  </r>
  <r>
    <x v="108"/>
    <n v="164.04"/>
    <n v="164.91"/>
    <n v="166.75"/>
    <n v="161.37"/>
    <s v="39.59M"/>
    <n v="-1.0999999999999999E-2"/>
    <n v="-1.1032736480376282E-2"/>
  </r>
  <r>
    <x v="109"/>
    <n v="167.11"/>
    <n v="166.58"/>
    <n v="167.64"/>
    <n v="163.53"/>
    <s v="28.37M"/>
    <n v="1.8700000000000001E-2"/>
    <n v="1.8714947573762686E-2"/>
  </r>
  <r>
    <x v="110"/>
    <n v="162.76"/>
    <n v="166.04"/>
    <n v="166.13"/>
    <n v="162.11000000000001"/>
    <s v="31.76M"/>
    <n v="-2.5999999999999999E-2"/>
    <n v="-2.6030758183232749E-2"/>
  </r>
  <r>
    <x v="111"/>
    <n v="165.49"/>
    <n v="163.27000000000001"/>
    <n v="166.49"/>
    <n v="162.44999999999999"/>
    <s v="32.00M"/>
    <n v="1.6799999999999999E-2"/>
    <n v="1.6773162939297315E-2"/>
  </r>
  <r>
    <x v="112"/>
    <n v="164.29"/>
    <n v="165.03"/>
    <n v="166.3"/>
    <n v="163.66999999999999"/>
    <s v="31.18M"/>
    <n v="-7.3000000000000001E-3"/>
    <n v="-7.2511934255847788E-3"/>
  </r>
  <r>
    <x v="113"/>
    <n v="160.66999999999999"/>
    <n v="163.68"/>
    <n v="164.25"/>
    <n v="156.72"/>
    <s v="42.07M"/>
    <n v="-2.1999999999999999E-2"/>
    <n v="-2.2034207803274697E-2"/>
  </r>
  <r>
    <x v="114"/>
    <n v="163.89"/>
    <n v="161.76"/>
    <n v="165.87"/>
    <n v="161"/>
    <s v="34.28M"/>
    <n v="0.02"/>
    <n v="2.0041077985933908E-2"/>
  </r>
  <r>
    <x v="115"/>
    <n v="162.80000000000001"/>
    <n v="161.57"/>
    <n v="164.89"/>
    <n v="160.96"/>
    <s v="28.14M"/>
    <n v="-6.7000000000000002E-3"/>
    <n v="-6.6508023674414218E-3"/>
  </r>
  <r>
    <x v="116"/>
    <n v="163.99"/>
    <n v="161.21"/>
    <n v="164.24"/>
    <n v="160.88999999999999"/>
    <s v="36.63M"/>
    <n v="7.3000000000000001E-3"/>
    <n v="7.3095823095823409E-3"/>
  </r>
  <r>
    <x v="117"/>
    <n v="167.68"/>
    <n v="167.07"/>
    <n v="168.32"/>
    <n v="165.14"/>
    <s v="30.88M"/>
    <n v="2.2499999999999999E-2"/>
    <n v="2.2501372034880118E-2"/>
  </r>
  <r>
    <x v="118"/>
    <n v="170.56"/>
    <n v="168.98"/>
    <n v="170.63"/>
    <n v="168.32"/>
    <s v="24.17M"/>
    <n v="1.72E-2"/>
    <n v="1.7175572519083859E-2"/>
  </r>
  <r>
    <x v="119"/>
    <n v="165.06"/>
    <n v="169"/>
    <n v="169.61"/>
    <n v="164.84"/>
    <s v="28.94M"/>
    <n v="-3.2199999999999999E-2"/>
    <n v="-3.2246716697936217E-2"/>
  </r>
  <r>
    <x v="120"/>
    <n v="162.24"/>
    <n v="164.63"/>
    <n v="165.42"/>
    <n v="162"/>
    <s v="24.51M"/>
    <n v="-1.7100000000000001E-2"/>
    <n v="-1.7084696474009453E-2"/>
  </r>
  <r>
    <x v="121"/>
    <n v="154.33000000000001"/>
    <n v="160.49"/>
    <n v="161.82"/>
    <n v="153.63"/>
    <s v="48.67M"/>
    <n v="-4.8800000000000003E-2"/>
    <n v="-4.8754930966469434E-2"/>
  </r>
  <r>
    <x v="122"/>
    <n v="154.63999999999999"/>
    <n v="153.11000000000001"/>
    <n v="155.54"/>
    <n v="150.66"/>
    <s v="54.60M"/>
    <n v="2E-3"/>
    <n v="2.0086826929306412E-3"/>
  </r>
  <r>
    <x v="123"/>
    <n v="157.07"/>
    <n v="153.62"/>
    <n v="158.1"/>
    <n v="153.62"/>
    <s v="30.67M"/>
    <n v="1.5699999999999999E-2"/>
    <n v="1.5713916192447108E-2"/>
  </r>
  <r>
    <x v="124"/>
    <n v="157.04"/>
    <n v="155.15"/>
    <n v="158.41"/>
    <n v="154.69999999999999"/>
    <s v="25.04M"/>
    <n v="-2.0000000000000001E-4"/>
    <n v="-1.9099764436236732E-4"/>
  </r>
  <r>
    <x v="125"/>
    <n v="150.72"/>
    <n v="151.11000000000001"/>
    <n v="152.78"/>
    <n v="150.38999999999999"/>
    <s v="46.88M"/>
    <n v="-4.02E-2"/>
    <n v="-4.0244523688232281E-2"/>
  </r>
  <r>
    <x v="126"/>
    <n v="145.6"/>
    <n v="148.01"/>
    <n v="151.07"/>
    <n v="145.38"/>
    <s v="62.26M"/>
    <n v="-3.4000000000000002E-2"/>
    <n v="-3.3970276008492561E-2"/>
  </r>
  <r>
    <x v="127"/>
    <n v="146.75"/>
    <n v="141.55000000000001"/>
    <n v="152.85"/>
    <n v="140.53"/>
    <s v="76.79M"/>
    <n v="7.9000000000000008E-3"/>
    <n v="7.8983516483517313E-3"/>
  </r>
  <r>
    <x v="128"/>
    <n v="144.69999999999999"/>
    <n v="151.22"/>
    <n v="152.24"/>
    <n v="143.03"/>
    <s v="52.20M"/>
    <n v="-1.4E-2"/>
    <n v="-1.3969335604770095E-2"/>
  </r>
  <r>
    <x v="129"/>
    <n v="158.71"/>
    <n v="144.41"/>
    <n v="159.55000000000001"/>
    <n v="143.9"/>
    <s v="70.41M"/>
    <n v="9.6799999999999997E-2"/>
    <n v="9.6821008984105283E-2"/>
  </r>
  <r>
    <x v="130"/>
    <n v="152.82"/>
    <n v="156.54"/>
    <n v="157.72"/>
    <n v="149.93"/>
    <s v="48.02M"/>
    <n v="-3.7100000000000001E-2"/>
    <n v="-3.7111713187574891E-2"/>
  </r>
  <r>
    <x v="131"/>
    <n v="157.13999999999999"/>
    <n v="152.9"/>
    <n v="157.66999999999999"/>
    <n v="152.82"/>
    <s v="33.64M"/>
    <n v="2.8299999999999999E-2"/>
    <n v="2.8268551236749095E-2"/>
  </r>
  <r>
    <x v="132"/>
    <n v="159.07"/>
    <n v="159.99"/>
    <n v="161.72"/>
    <n v="157.56"/>
    <s v="30.33M"/>
    <n v="1.23E-2"/>
    <n v="1.2282041491663565E-2"/>
  </r>
  <r>
    <x v="133"/>
    <n v="156.31"/>
    <n v="159.13"/>
    <n v="159.65"/>
    <n v="155.21"/>
    <s v="27.55M"/>
    <n v="-1.7399999999999999E-2"/>
    <n v="-1.7350851826239966E-2"/>
  </r>
  <r>
    <x v="134"/>
    <n v="153.33000000000001"/>
    <n v="153.1"/>
    <n v="155.88999999999999"/>
    <n v="151.51"/>
    <s v="28.19M"/>
    <n v="-1.9099999999999999E-2"/>
    <n v="-1.9064679163201315E-2"/>
  </r>
  <r>
    <x v="135"/>
    <n v="151.16"/>
    <n v="154.29"/>
    <n v="154.68"/>
    <n v="148.5"/>
    <s v="33.05M"/>
    <n v="-1.4200000000000001E-2"/>
    <n v="-1.4152481575686493E-2"/>
  </r>
  <r>
    <x v="136"/>
    <n v="147.66999999999999"/>
    <n v="148.88"/>
    <n v="148.94999999999999"/>
    <n v="146.1"/>
    <s v="26.05M"/>
    <n v="-2.3099999999999999E-2"/>
    <n v="-2.308811854988102E-2"/>
  </r>
  <r>
    <x v="137"/>
    <n v="151.47"/>
    <n v="148.88999999999999"/>
    <n v="152.19"/>
    <n v="148.54"/>
    <s v="26.97M"/>
    <n v="2.5700000000000001E-2"/>
    <n v="2.5733053429945141E-2"/>
  </r>
  <r>
    <x v="138"/>
    <n v="155.35"/>
    <n v="155.61000000000001"/>
    <n v="157.52000000000001"/>
    <n v="153.81"/>
    <s v="31.13M"/>
    <n v="2.5600000000000001E-2"/>
    <n v="2.5615633458770715E-2"/>
  </r>
  <r>
    <x v="139"/>
    <n v="159.28"/>
    <n v="156.15"/>
    <n v="159.59"/>
    <n v="155.79"/>
    <s v="45.89M"/>
    <n v="2.53E-2"/>
    <n v="2.5297714837463792E-2"/>
  </r>
  <r>
    <x v="140"/>
    <n v="161.96"/>
    <n v="165.07"/>
    <n v="166.1"/>
    <n v="161.04"/>
    <s v="56.03M"/>
    <n v="1.6799999999999999E-2"/>
    <n v="1.6825715720743428E-2"/>
  </r>
  <r>
    <x v="141"/>
    <n v="160.61000000000001"/>
    <n v="162.43"/>
    <n v="163.15"/>
    <n v="158.6"/>
    <s v="29.75M"/>
    <n v="-8.3000000000000001E-3"/>
    <n v="-8.3353914546800967E-3"/>
  </r>
  <r>
    <x v="142"/>
    <n v="160.16"/>
    <n v="160.32"/>
    <n v="160.74"/>
    <n v="157.52000000000001"/>
    <s v="26.81M"/>
    <n v="-2.8E-3"/>
    <n v="-2.8018180686135707E-3"/>
  </r>
  <r>
    <x v="143"/>
    <n v="158.80000000000001"/>
    <n v="157.97999999999999"/>
    <n v="159.27000000000001"/>
    <n v="155.4"/>
    <s v="34.98M"/>
    <n v="-8.5000000000000006E-3"/>
    <n v="-8.4915084915083705E-3"/>
  </r>
  <r>
    <x v="144"/>
    <n v="161.30000000000001"/>
    <n v="160.44999999999999"/>
    <n v="161.94999999999999"/>
    <n v="158.91"/>
    <s v="30.20M"/>
    <n v="1.5699999999999999E-2"/>
    <n v="1.5743073047858935E-2"/>
  </r>
  <r>
    <x v="145"/>
    <n v="164.03"/>
    <n v="163.4"/>
    <n v="164.97"/>
    <n v="161.87"/>
    <s v="25.72M"/>
    <n v="1.6899999999999998E-2"/>
    <n v="1.6924984500929829E-2"/>
  </r>
  <r>
    <x v="146"/>
    <n v="164.21"/>
    <n v="163"/>
    <n v="165.39"/>
    <n v="162.72"/>
    <s v="21.34M"/>
    <n v="1.1000000000000001E-3"/>
    <n v="1.0973602389807713E-3"/>
  </r>
  <r>
    <x v="147"/>
    <n v="163.22999999999999"/>
    <n v="162.16999999999999"/>
    <n v="164.8"/>
    <n v="161.19"/>
    <s v="21.28M"/>
    <n v="-6.0000000000000001E-3"/>
    <n v="-5.9679678460509145E-3"/>
  </r>
  <r>
    <x v="148"/>
    <n v="151.38"/>
    <n v="164.08"/>
    <n v="165"/>
    <n v="147.84"/>
    <s v="127.75M"/>
    <n v="-7.2599999999999998E-2"/>
    <n v="-7.2596949090240726E-2"/>
  </r>
  <r>
    <x v="149"/>
    <n v="154.28"/>
    <n v="155"/>
    <n v="155.93"/>
    <n v="152.9"/>
    <s v="57.50M"/>
    <n v="1.9199999999999998E-2"/>
    <n v="1.9157088122605304E-2"/>
  </r>
  <r>
    <x v="150"/>
    <n v="152.75"/>
    <n v="154.16999999999999"/>
    <n v="155.05000000000001"/>
    <n v="152.19999999999999"/>
    <s v="32.44M"/>
    <n v="-9.9000000000000008E-3"/>
    <n v="-9.9170339642209449E-3"/>
  </r>
  <r>
    <x v="151"/>
    <n v="158.46"/>
    <n v="157.49"/>
    <n v="159.1"/>
    <n v="156.25"/>
    <s v="44.14M"/>
    <n v="3.7400000000000003E-2"/>
    <n v="3.7381342062193124E-2"/>
  </r>
  <r>
    <x v="152"/>
    <n v="159.53"/>
    <n v="158.79"/>
    <n v="160.57"/>
    <n v="156.16"/>
    <s v="42.38M"/>
    <n v="6.7999999999999996E-3"/>
    <n v="6.7524927426478865E-3"/>
  </r>
  <r>
    <x v="153"/>
    <n v="165.37"/>
    <n v="159.96"/>
    <n v="167"/>
    <n v="159.61000000000001"/>
    <s v="48.76M"/>
    <n v="3.6600000000000001E-2"/>
    <n v="3.6607534632984384E-2"/>
  </r>
  <r>
    <x v="154"/>
    <n v="163.96"/>
    <n v="165.84"/>
    <n v="166.21"/>
    <n v="162.37"/>
    <s v="33.15M"/>
    <n v="-8.5000000000000006E-3"/>
    <n v="-8.5263348854084375E-3"/>
  </r>
  <r>
    <x v="155"/>
    <n v="166.19"/>
    <n v="167.73"/>
    <n v="169.35"/>
    <n v="165.62"/>
    <s v="42.85M"/>
    <n v="1.3599999999999999E-2"/>
    <n v="1.3600878262990834E-2"/>
  </r>
  <r>
    <x v="156"/>
    <n v="166.54"/>
    <n v="164.51"/>
    <n v="166.64"/>
    <n v="164.22"/>
    <s v="30.43M"/>
    <n v="2.0999999999999999E-3"/>
    <n v="2.1060232264276113E-3"/>
  </r>
  <r>
    <x v="157"/>
    <n v="163.98"/>
    <n v="166.43"/>
    <n v="168.5"/>
    <n v="162.9"/>
    <s v="46.61M"/>
    <n v="-1.54E-2"/>
    <n v="-1.5371682478683812E-2"/>
  </r>
  <r>
    <x v="158"/>
    <n v="168.56"/>
    <n v="163.69"/>
    <n v="173.14"/>
    <n v="163.56"/>
    <s v="73.42M"/>
    <n v="2.7900000000000001E-2"/>
    <n v="2.7930235394560299E-2"/>
  </r>
  <r>
    <x v="159"/>
    <n v="170.87"/>
    <n v="171.85"/>
    <n v="176.77"/>
    <n v="170.71"/>
    <s v="74.86M"/>
    <n v="1.37E-2"/>
    <n v="1.3704318936877069E-2"/>
  </r>
  <r>
    <x v="160"/>
    <n v="168.47"/>
    <n v="169.05"/>
    <n v="169.96"/>
    <n v="167.89"/>
    <s v="35.21M"/>
    <n v="-1.4E-2"/>
    <n v="-1.4045765786855569E-2"/>
  </r>
  <r>
    <x v="161"/>
    <n v="172.9"/>
    <n v="170.16"/>
    <n v="173.17"/>
    <n v="170"/>
    <s v="38.00M"/>
    <n v="2.63E-2"/>
    <n v="2.6295482875289489E-2"/>
  </r>
  <r>
    <x v="162"/>
    <n v="172.36"/>
    <n v="173.16"/>
    <n v="175.26"/>
    <n v="171.91"/>
    <s v="34.78M"/>
    <n v="-3.0999999999999999E-3"/>
    <n v="-3.1231925968767671E-3"/>
  </r>
  <r>
    <x v="163"/>
    <n v="171.86"/>
    <n v="174"/>
    <n v="174.42"/>
    <n v="170.63"/>
    <s v="29.37M"/>
    <n v="-2.8999999999999998E-3"/>
    <n v="-2.9009050823857185E-3"/>
  </r>
  <r>
    <x v="164"/>
    <n v="171.74"/>
    <n v="171.35"/>
    <n v="172.21"/>
    <n v="167.44"/>
    <s v="52.64M"/>
    <n v="-6.9999999999999999E-4"/>
    <n v="-6.9824275573138195E-4"/>
  </r>
  <r>
    <x v="165"/>
    <n v="169.03"/>
    <n v="167.84"/>
    <n v="169.87"/>
    <n v="167.39"/>
    <s v="38.61M"/>
    <n v="-1.5800000000000002E-2"/>
    <n v="-1.5779666938395276E-2"/>
  </r>
  <r>
    <x v="166"/>
    <n v="166.18"/>
    <n v="167.49"/>
    <n v="168.48"/>
    <n v="165.28"/>
    <s v="45.08M"/>
    <n v="-1.6899999999999998E-2"/>
    <n v="-1.686091226409514E-2"/>
  </r>
  <r>
    <x v="167"/>
    <n v="168.05"/>
    <n v="166.74"/>
    <n v="168.21"/>
    <n v="166.36"/>
    <s v="26.90M"/>
    <n v="1.1299999999999999E-2"/>
    <n v="1.1252858346371353E-2"/>
  </r>
  <r>
    <x v="168"/>
    <n v="168.21"/>
    <n v="170.34"/>
    <n v="170.93"/>
    <n v="167.59"/>
    <s v="36.44M"/>
    <n v="1E-3"/>
    <n v="9.5209759000303151E-4"/>
  </r>
  <r>
    <x v="169"/>
    <n v="173.68"/>
    <n v="170.83"/>
    <n v="174.5"/>
    <n v="170.83"/>
    <s v="35.73M"/>
    <n v="3.2500000000000001E-2"/>
    <n v="3.2518875215504339E-2"/>
  </r>
  <r>
    <x v="170"/>
    <n v="176.09"/>
    <n v="174.54"/>
    <n v="176.47"/>
    <n v="174.37"/>
    <s v="28.94M"/>
    <n v="1.3899999999999999E-2"/>
    <n v="1.3876093965914382E-2"/>
  </r>
  <r>
    <x v="171"/>
    <n v="178.6"/>
    <n v="176.2"/>
    <n v="181.1"/>
    <n v="174.91"/>
    <s v="61.77M"/>
    <n v="1.43E-2"/>
    <n v="1.4254074620932533E-2"/>
  </r>
  <r>
    <x v="172"/>
    <n v="177.35"/>
    <n v="179.77"/>
    <n v="180.37"/>
    <n v="176.75"/>
    <s v="31.65M"/>
    <n v="-7.0000000000000001E-3"/>
    <n v="-6.9988801791713851E-3"/>
  </r>
  <r>
    <x v="173"/>
    <n v="175.7"/>
    <n v="176.18"/>
    <n v="176.72"/>
    <n v="174.74"/>
    <s v="20.94M"/>
    <n v="-9.2999999999999992E-3"/>
    <n v="-9.3036368762334787E-3"/>
  </r>
  <r>
    <x v="174"/>
    <n v="174.67"/>
    <n v="172.44"/>
    <n v="177.13"/>
    <n v="172.38"/>
    <s v="27.66M"/>
    <n v="-5.8999999999999999E-3"/>
    <n v="-5.8622652248150331E-3"/>
  </r>
  <r>
    <x v="175"/>
    <n v="176.77"/>
    <n v="174.73"/>
    <n v="176.94"/>
    <n v="174.65"/>
    <s v="27.39M"/>
    <n v="1.2E-2"/>
    <n v="1.2022671323066447E-2"/>
  </r>
  <r>
    <x v="176"/>
    <n v="175.95"/>
    <n v="175.7"/>
    <n v="177.36"/>
    <n v="174.58"/>
    <s v="24.97M"/>
    <n v="-4.5999999999999999E-3"/>
    <n v="-4.6387961758218577E-3"/>
  </r>
  <r>
    <x v="177"/>
    <n v="173.32"/>
    <n v="176.01"/>
    <n v="176.56"/>
    <n v="173.2"/>
    <s v="28.71M"/>
    <n v="-1.49E-2"/>
    <n v="-1.4947428246660954E-2"/>
  </r>
  <r>
    <x v="178"/>
    <n v="166.64"/>
    <n v="173.95"/>
    <n v="174.34"/>
    <n v="165.46"/>
    <s v="75.66M"/>
    <n v="-3.85E-2"/>
    <n v="-3.8541426263558831E-2"/>
  </r>
  <r>
    <x v="179"/>
    <n v="165.19"/>
    <n v="166.27"/>
    <n v="167.34"/>
    <n v="162"/>
    <s v="57.67M"/>
    <n v="-8.6999999999999994E-3"/>
    <n v="-8.7013922227555662E-3"/>
  </r>
  <r>
    <x v="180"/>
    <n v="166.77"/>
    <n v="166.92"/>
    <n v="168.22"/>
    <n v="166.13"/>
    <s v="40.52M"/>
    <n v="9.5999999999999992E-3"/>
    <n v="9.5647436285490883E-3"/>
  </r>
  <r>
    <x v="181"/>
    <n v="170.68"/>
    <n v="167.63"/>
    <n v="172.36"/>
    <n v="167.55"/>
    <s v="35.48M"/>
    <n v="2.3400000000000001E-2"/>
    <n v="2.3445463812436174E-2"/>
  </r>
  <r>
    <x v="182"/>
    <n v="173.54"/>
    <n v="172.43"/>
    <n v="173.69"/>
    <n v="169.94"/>
    <s v="31.80M"/>
    <n v="1.6799999999999999E-2"/>
    <n v="1.6756503398172029E-2"/>
  </r>
  <r>
    <x v="183"/>
    <n v="178.53"/>
    <n v="173.54"/>
    <n v="178.68"/>
    <n v="171.73"/>
    <s v="108.14M"/>
    <n v="2.8799999999999999E-2"/>
    <n v="2.8754177711190598E-2"/>
  </r>
  <r>
    <x v="184"/>
    <n v="176.23"/>
    <n v="180.78"/>
    <n v="181.23"/>
    <n v="174.58"/>
    <s v="63.38M"/>
    <n v="-1.29E-2"/>
    <n v="-1.2882988853414101E-2"/>
  </r>
  <r>
    <x v="185"/>
    <n v="175.84"/>
    <n v="175.74"/>
    <n v="176.09"/>
    <n v="173.53"/>
    <s v="35.90M"/>
    <n v="-2.2000000000000001E-3"/>
    <n v="-2.2130170799522508E-3"/>
  </r>
  <r>
    <x v="186"/>
    <n v="178.64"/>
    <n v="175.54"/>
    <n v="178.86"/>
    <n v="175.07"/>
    <s v="29.13M"/>
    <n v="1.5900000000000001E-2"/>
    <n v="1.5923566878980777E-2"/>
  </r>
  <r>
    <x v="187"/>
    <n v="179.53"/>
    <n v="178.5"/>
    <n v="179.67"/>
    <n v="177.05"/>
    <s v="21.69M"/>
    <n v="5.0000000000000001E-3"/>
    <n v="4.9820868786387695E-3"/>
  </r>
  <r>
    <x v="188"/>
    <n v="176.79"/>
    <n v="179.06"/>
    <n v="179.3"/>
    <n v="175.68"/>
    <s v="34.18M"/>
    <n v="-1.5299999999999999E-2"/>
    <n v="-1.526207319111017E-2"/>
  </r>
  <r>
    <x v="189"/>
    <n v="174.36"/>
    <n v="177.85"/>
    <n v="177.95"/>
    <n v="172.81"/>
    <s v="40.44M"/>
    <n v="-1.37E-2"/>
    <n v="-1.3745121330391852E-2"/>
  </r>
  <r>
    <x v="190"/>
    <n v="176.62"/>
    <n v="175.25"/>
    <n v="179.44"/>
    <n v="172.77"/>
    <s v="43.03M"/>
    <n v="1.2999999999999999E-2"/>
    <n v="1.296168846065604E-2"/>
  </r>
  <r>
    <x v="191"/>
    <n v="177.62"/>
    <n v="175.63"/>
    <n v="178.43"/>
    <n v="174.38"/>
    <s v="29.25M"/>
    <n v="5.7000000000000002E-3"/>
    <n v="5.6618729475710339E-3"/>
  </r>
  <r>
    <x v="192"/>
    <n v="180.19"/>
    <n v="176.79"/>
    <n v="181.43"/>
    <n v="176.48"/>
    <s v="34.28M"/>
    <n v="1.4500000000000001E-2"/>
    <n v="1.4469091318545235E-2"/>
  </r>
  <r>
    <x v="193"/>
    <n v="181.56"/>
    <n v="181.01"/>
    <n v="183.67"/>
    <n v="179.68"/>
    <s v="32.54M"/>
    <n v="7.6E-3"/>
    <n v="7.6030856318329842E-3"/>
  </r>
  <r>
    <x v="194"/>
    <n v="182"/>
    <n v="182.81"/>
    <n v="184.22"/>
    <n v="181.6"/>
    <s v="33.45M"/>
    <n v="2.3999999999999998E-3"/>
    <n v="2.4234412866270816E-3"/>
  </r>
  <r>
    <x v="195"/>
    <n v="182.97"/>
    <n v="183.24"/>
    <n v="184.33"/>
    <n v="182.03"/>
    <s v="33.10M"/>
    <n v="5.3E-3"/>
    <n v="5.3296703296703551E-3"/>
  </r>
  <r>
    <x v="196"/>
    <n v="183.58"/>
    <n v="182.14"/>
    <n v="184.06"/>
    <n v="180.48"/>
    <s v="31.99M"/>
    <n v="3.3E-3"/>
    <n v="3.3338798710171869E-3"/>
  </r>
  <r>
    <x v="197"/>
    <n v="185.06"/>
    <n v="185.4"/>
    <n v="186.42"/>
    <n v="183.71"/>
    <s v="34.01M"/>
    <n v="8.0999999999999996E-3"/>
    <n v="8.0618803791261406E-3"/>
  </r>
  <r>
    <x v="198"/>
    <n v="190.1"/>
    <n v="186.25"/>
    <n v="190.29"/>
    <n v="186.15"/>
    <s v="45.80M"/>
    <n v="2.7199999999999998E-2"/>
    <n v="2.7234410461471903E-2"/>
  </r>
  <r>
    <x v="199"/>
    <n v="191.34"/>
    <n v="191.49"/>
    <n v="191.65"/>
    <n v="187.46"/>
    <s v="44.66M"/>
    <n v="6.4999999999999997E-3"/>
    <n v="6.522882693319243E-3"/>
  </r>
  <r>
    <x v="200"/>
    <n v="190.23"/>
    <n v="191.5"/>
    <n v="192.53"/>
    <n v="189.18"/>
    <s v="58.68M"/>
    <n v="-5.7999999999999996E-3"/>
    <n v="-5.8011915961116989E-3"/>
  </r>
  <r>
    <x v="201"/>
    <n v="192.17"/>
    <n v="197.03"/>
    <n v="197.95"/>
    <n v="191"/>
    <s v="74.88M"/>
    <n v="1.0200000000000001E-2"/>
    <n v="1.0198181149135177E-2"/>
  </r>
  <r>
    <x v="202"/>
    <n v="193.18"/>
    <n v="191.98"/>
    <n v="194.33"/>
    <n v="191.26"/>
    <s v="39.79M"/>
    <n v="5.3E-3"/>
    <n v="5.2557631263985272E-3"/>
  </r>
  <r>
    <x v="203"/>
    <n v="192.58"/>
    <n v="193.65"/>
    <n v="194.05"/>
    <n v="190.84"/>
    <s v="38.14M"/>
    <n v="-3.0999999999999999E-3"/>
    <n v="-3.1059115850501362E-3"/>
  </r>
  <r>
    <x v="204"/>
    <n v="195.75"/>
    <n v="192.43"/>
    <n v="195.92"/>
    <n v="192.08"/>
    <s v="41.39M"/>
    <n v="1.6500000000000001E-2"/>
    <n v="1.6460691660608484E-2"/>
  </r>
  <r>
    <x v="205"/>
    <n v="196.53"/>
    <n v="195.6"/>
    <n v="197.6"/>
    <n v="194.68"/>
    <s v="32.45M"/>
    <n v="4.0000000000000001E-3"/>
    <n v="3.9846743295020026E-3"/>
  </r>
  <r>
    <x v="206"/>
    <n v="191.9"/>
    <n v="195.71"/>
    <n v="195.99"/>
    <n v="191.09"/>
    <s v="51.33M"/>
    <n v="-2.3599999999999999E-2"/>
    <n v="-2.3558744212079596E-2"/>
  </r>
  <r>
    <x v="207"/>
    <n v="189.13"/>
    <n v="189.02"/>
    <n v="190.83"/>
    <n v="187.82"/>
    <s v="34.83M"/>
    <n v="-1.44E-2"/>
    <n v="-1.4434601354872401E-2"/>
  </r>
  <r>
    <x v="208"/>
    <n v="195.04"/>
    <n v="190.29"/>
    <n v="195.27"/>
    <n v="190.12"/>
    <s v="31.55M"/>
    <n v="3.1199999999999999E-2"/>
    <n v="3.1248347697351075E-2"/>
  </r>
  <r>
    <x v="209"/>
    <n v="194.67"/>
    <n v="194.71"/>
    <n v="197.86"/>
    <n v="193.88"/>
    <s v="31.60M"/>
    <n v="-1.9E-3"/>
    <n v="-1.8970467596390872E-3"/>
  </r>
  <r>
    <x v="210"/>
    <n v="196.09"/>
    <n v="194.5"/>
    <n v="196.63"/>
    <n v="193.67"/>
    <s v="21.56M"/>
    <n v="7.3000000000000001E-3"/>
    <n v="7.294395643910212E-3"/>
  </r>
  <r>
    <x v="211"/>
    <n v="196.52"/>
    <n v="197.06"/>
    <n v="197.54"/>
    <n v="194.33"/>
    <s v="26.32M"/>
    <n v="2.2000000000000001E-3"/>
    <n v="2.1928706206333359E-3"/>
  </r>
  <r>
    <x v="212"/>
    <n v="201.42"/>
    <n v="197.22"/>
    <n v="202.61"/>
    <n v="197.17"/>
    <s v="39.16M"/>
    <n v="2.4899999999999999E-2"/>
    <n v="2.4933848972114703E-2"/>
  </r>
  <r>
    <x v="213"/>
    <n v="201"/>
    <n v="200.93"/>
    <n v="201.48"/>
    <n v="199.07"/>
    <s v="25.83M"/>
    <n v="-2.0999999999999999E-3"/>
    <n v="-2.085195114685634E-3"/>
  </r>
  <r>
    <x v="214"/>
    <n v="203.34"/>
    <n v="201.37"/>
    <n v="204.5"/>
    <n v="200.59"/>
    <s v="30.42M"/>
    <n v="1.1599999999999999E-2"/>
    <n v="1.164179104477614E-2"/>
  </r>
  <r>
    <x v="215"/>
    <n v="201.96"/>
    <n v="204.13"/>
    <n v="204.53"/>
    <n v="197.51"/>
    <s v="28.34M"/>
    <n v="-6.7999999999999996E-3"/>
    <n v="-6.7866627323693862E-3"/>
  </r>
  <r>
    <x v="216"/>
    <n v="202.94"/>
    <n v="201.5"/>
    <n v="204.44"/>
    <n v="201.23"/>
    <s v="25.23M"/>
    <n v="4.8999999999999998E-3"/>
    <n v="4.8524460289165461E-3"/>
  </r>
  <r>
    <x v="217"/>
    <n v="203.9"/>
    <n v="203.85"/>
    <n v="206.44"/>
    <n v="201.28"/>
    <s v="34.93M"/>
    <n v="4.7000000000000002E-3"/>
    <n v="4.7304622055779344E-3"/>
  </r>
  <r>
    <x v="218"/>
    <n v="203.5"/>
    <n v="204.2"/>
    <n v="205.26"/>
    <n v="202.49"/>
    <s v="18.53M"/>
    <n v="-2E-3"/>
    <n v="-1.9617459538989745E-3"/>
  </r>
  <r>
    <x v="219"/>
    <n v="201.57"/>
    <n v="203.03"/>
    <n v="203.44"/>
    <n v="199.96"/>
    <s v="24.24M"/>
    <n v="-9.4999999999999998E-3"/>
    <n v="-9.4840294840294881E-3"/>
  </r>
  <r>
    <x v="220"/>
    <n v="199.32"/>
    <n v="200.73"/>
    <n v="201.28"/>
    <n v="196.6"/>
    <s v="28.96M"/>
    <n v="-1.12E-2"/>
    <n v="-1.1162375353475196E-2"/>
  </r>
  <r>
    <x v="221"/>
    <n v="199.75"/>
    <n v="199.74"/>
    <n v="202.48"/>
    <n v="199.43"/>
    <s v="19.77M"/>
    <n v="2.2000000000000001E-3"/>
    <n v="2.1573349387919993E-3"/>
  </r>
  <r>
    <x v="222"/>
    <n v="206.09"/>
    <n v="202.73"/>
    <n v="208.54"/>
    <n v="201.3"/>
    <s v="42.83M"/>
    <n v="3.1699999999999999E-2"/>
    <n v="3.1739674593241674E-2"/>
  </r>
  <r>
    <x v="223"/>
    <n v="208.49"/>
    <n v="206.43"/>
    <n v="210.52"/>
    <n v="205.28"/>
    <s v="29.93M"/>
    <n v="1.1599999999999999E-2"/>
    <n v="1.1645397641806943E-2"/>
  </r>
  <r>
    <x v="224"/>
    <n v="207.14"/>
    <n v="207.51"/>
    <n v="207.85"/>
    <n v="205.7"/>
    <s v="28.46M"/>
    <n v="-6.4999999999999997E-3"/>
    <n v="-6.4751307017124615E-3"/>
  </r>
  <r>
    <x v="225"/>
    <n v="207.48"/>
    <n v="205.7"/>
    <n v="208.91"/>
    <n v="205.65"/>
    <s v="23.02M"/>
    <n v="1.6000000000000001E-3"/>
    <n v="1.641401950371657E-3"/>
  </r>
  <r>
    <x v="226"/>
    <n v="211.64"/>
    <n v="207.25"/>
    <n v="212.22"/>
    <n v="206.9"/>
    <s v="32.34M"/>
    <n v="2.01E-2"/>
    <n v="2.0050125313283207E-2"/>
  </r>
  <r>
    <x v="227"/>
    <n v="212.91"/>
    <n v="210.51"/>
    <n v="214.65"/>
    <n v="210.2"/>
    <s v="39.73M"/>
    <n v="6.0000000000000001E-3"/>
    <n v="6.0007560007560024E-3"/>
  </r>
  <r>
    <x v="228"/>
    <n v="211.35"/>
    <n v="208.44"/>
    <n v="211.68"/>
    <n v="206.2"/>
    <s v="47.52M"/>
    <n v="-7.3000000000000001E-3"/>
    <n v="-7.3270395941947841E-3"/>
  </r>
  <r>
    <x v="229"/>
    <n v="230.66"/>
    <n v="226.21"/>
    <n v="231.31"/>
    <n v="224.79"/>
    <s v="103.34M"/>
    <n v="9.1399999999999995E-2"/>
    <n v="9.1365034303288351E-2"/>
  </r>
  <r>
    <x v="230"/>
    <n v="232.3"/>
    <n v="229.65"/>
    <n v="232.37"/>
    <n v="226.11"/>
    <s v="51.68M"/>
    <n v="7.1000000000000004E-3"/>
    <n v="7.1100320818522356E-3"/>
  </r>
  <r>
    <x v="231"/>
    <n v="235"/>
    <n v="232.2"/>
    <n v="235.76"/>
    <n v="231.9"/>
    <s v="46.59M"/>
    <n v="1.1599999999999999E-2"/>
    <n v="1.162290142057687E-2"/>
  </r>
  <r>
    <x v="232"/>
    <n v="234.04"/>
    <n v="235.47"/>
    <n v="238.13"/>
    <n v="233.67"/>
    <s v="32.47M"/>
    <n v="-4.1000000000000003E-3"/>
    <n v="-4.0851063829787648E-3"/>
  </r>
  <r>
    <x v="233"/>
    <n v="239.63"/>
    <n v="234.16"/>
    <n v="240.47"/>
    <n v="233.23"/>
    <s v="38.06M"/>
    <n v="2.3900000000000001E-2"/>
    <n v="2.3884806016065685E-2"/>
  </r>
  <r>
    <x v="234"/>
    <n v="239.17"/>
    <n v="238.9"/>
    <n v="241.66"/>
    <n v="237.85"/>
    <s v="35.14M"/>
    <n v="-1.9E-3"/>
    <n v="-1.9196260902224482E-3"/>
  </r>
  <r>
    <x v="235"/>
    <n v="240.37"/>
    <n v="239.88"/>
    <n v="242.25"/>
    <n v="236.25"/>
    <s v="30.60M"/>
    <n v="5.0000000000000001E-3"/>
    <n v="5.0173516745410929E-3"/>
  </r>
  <r>
    <x v="236"/>
    <n v="240.8"/>
    <n v="240.37"/>
    <n v="242.07"/>
    <n v="238"/>
    <s v="26.77M"/>
    <n v="1.8E-3"/>
    <n v="1.7889087656530744E-3"/>
  </r>
  <r>
    <x v="237"/>
    <n v="251.61"/>
    <n v="244.66"/>
    <n v="252.41"/>
    <n v="244.66"/>
    <s v="58.38M"/>
    <n v="4.4900000000000002E-2"/>
    <n v="4.4892026578073008E-2"/>
  </r>
  <r>
    <x v="238"/>
    <n v="251.16"/>
    <n v="252.08"/>
    <n v="253.04"/>
    <n v="249.47"/>
    <s v="34.11M"/>
    <n v="-1.8E-3"/>
    <n v="-1.7884821747944368E-3"/>
  </r>
  <r>
    <x v="239"/>
    <n v="249.53"/>
    <n v="251.22"/>
    <n v="251.6"/>
    <n v="246.28"/>
    <s v="34.11M"/>
    <n v="-6.4999999999999997E-3"/>
    <n v="-6.4898869246695634E-3"/>
  </r>
  <r>
    <x v="240"/>
    <n v="252.03"/>
    <n v="251.68"/>
    <n v="253.99"/>
    <n v="249.8"/>
    <s v="31.24M"/>
    <n v="0.01"/>
    <n v="1.0018835410571914E-2"/>
  </r>
  <r>
    <x v="241"/>
    <n v="254.72"/>
    <n v="253.25"/>
    <n v="256"/>
    <n v="251.81"/>
    <s v="55.57M"/>
    <n v="1.0699999999999999E-2"/>
    <n v="1.0673332539776981E-2"/>
  </r>
  <r>
    <x v="242"/>
    <n v="252.53"/>
    <n v="254.43"/>
    <n v="255.78"/>
    <n v="250.3"/>
    <s v="32.29M"/>
    <n v="-8.6E-3"/>
    <n v="-8.597675879396971E-3"/>
  </r>
  <r>
    <x v="243"/>
    <n v="251.66"/>
    <n v="253.04"/>
    <n v="254.36"/>
    <n v="250.48"/>
    <s v="26.63M"/>
    <n v="-3.3999999999999998E-3"/>
    <n v="-3.4451352314576189E-3"/>
  </r>
  <r>
    <x v="244"/>
    <n v="247.14"/>
    <n v="251.66"/>
    <n v="252.35"/>
    <n v="246.44"/>
    <s v="28.20M"/>
    <n v="-1.7999999999999999E-2"/>
    <n v="-1.7960740681872367E-2"/>
  </r>
  <r>
    <x v="245"/>
    <n v="245.79"/>
    <n v="244.4"/>
    <n v="246.49"/>
    <n v="240.74"/>
    <s v="31.02M"/>
    <n v="-5.4999999999999997E-3"/>
    <n v="-5.462490895848493E-3"/>
  </r>
  <r>
    <x v="246"/>
    <n v="246.54"/>
    <n v="247.07"/>
    <n v="249.42"/>
    <n v="245.97"/>
    <s v="18.50M"/>
    <n v="3.0999999999999999E-3"/>
    <n v="3.0513853289393378E-3"/>
  </r>
  <r>
    <x v="247"/>
    <n v="244.05"/>
    <n v="247.85"/>
    <n v="251.15"/>
    <n v="242.77"/>
    <s v="32.51M"/>
    <n v="-1.01E-2"/>
    <n v="-1.0099780968605421E-2"/>
  </r>
  <r>
    <x v="248"/>
    <n v="243.1"/>
    <n v="242.81"/>
    <n v="243.29"/>
    <n v="239.24"/>
    <s v="34.72M"/>
    <n v="-3.8999999999999998E-3"/>
    <n v="-3.8926449498054572E-3"/>
  </r>
  <r>
    <x v="249"/>
    <n v="244.9"/>
    <n v="240.75"/>
    <n v="246.3"/>
    <n v="238.61"/>
    <s v="31.66M"/>
    <n v="7.4000000000000003E-3"/>
    <n v="7.4043603455369311E-3"/>
  </r>
  <r>
    <x v="250"/>
    <n v="245.69"/>
    <n v="245.15"/>
    <n v="246.79"/>
    <n v="242.35"/>
    <s v="25.00M"/>
    <n v="3.2000000000000002E-3"/>
    <n v="0"/>
  </r>
  <r>
    <x v="251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7">
  <r>
    <x v="0"/>
    <n v="60645.7"/>
    <n v="60834.2"/>
    <n v="62339.8"/>
    <n v="60002.7"/>
    <s v="98.94K"/>
    <n v="-3.0999999999999999E-3"/>
    <n v="0"/>
    <n v="0"/>
    <n v="0"/>
  </r>
  <r>
    <x v="1"/>
    <n v="60751.199999999997"/>
    <n v="60642"/>
    <n v="61468.9"/>
    <n v="59904.4"/>
    <s v="82.43K"/>
    <n v="1.6999999999999999E-3"/>
    <n v="1.7396122066362096E-3"/>
    <n v="0"/>
    <n v="0"/>
  </r>
  <r>
    <x v="2"/>
    <n v="62081"/>
    <n v="60751.4"/>
    <n v="62471.7"/>
    <n v="60469.3"/>
    <s v="72.71K"/>
    <n v="2.1899999999999999E-2"/>
    <n v="2.1889279553325647E-2"/>
    <n v="0"/>
    <n v="0"/>
  </r>
  <r>
    <x v="3"/>
    <n v="62061.4"/>
    <n v="62085.5"/>
    <n v="62366.8"/>
    <n v="61705.7"/>
    <s v="30.15K"/>
    <n v="-2.9999999999999997E-4"/>
    <n v="-3.1571656384399294E-4"/>
    <n v="0"/>
    <n v="0"/>
  </r>
  <r>
    <x v="4"/>
    <n v="62819.4"/>
    <n v="62062"/>
    <n v="62934.5"/>
    <n v="61495.4"/>
    <s v="31.72K"/>
    <n v="1.2200000000000001E-2"/>
    <n v="1.2213710937877709E-2"/>
    <n v="0"/>
    <n v="0"/>
  </r>
  <r>
    <x v="5"/>
    <n v="62245.599999999999"/>
    <n v="62819.8"/>
    <n v="64449.3"/>
    <n v="62175.8"/>
    <s v="86.27K"/>
    <n v="-9.1000000000000004E-3"/>
    <n v="-9.134120988102401E-3"/>
    <n v="0"/>
    <n v="0"/>
  </r>
  <r>
    <x v="6"/>
    <n v="62157"/>
    <n v="62226.9"/>
    <n v="63196.6"/>
    <n v="61883.199999999997"/>
    <s v="63.75K"/>
    <n v="-1.4E-3"/>
    <n v="-1.423393782050475E-3"/>
    <n v="0"/>
    <n v="0"/>
  </r>
  <r>
    <x v="7"/>
    <n v="60628.800000000003"/>
    <n v="62157"/>
    <n v="62537"/>
    <n v="60355.5"/>
    <s v="68.79K"/>
    <n v="-2.46E-2"/>
    <n v="-2.4586128674163765E-2"/>
    <n v="0"/>
    <n v="0"/>
  </r>
  <r>
    <x v="8"/>
    <n v="60316.2"/>
    <n v="60628.9"/>
    <n v="61304.6"/>
    <n v="59075.7"/>
    <s v="83.86K"/>
    <n v="-5.1999999999999998E-3"/>
    <n v="-5.1559654817513456E-3"/>
    <n v="0"/>
    <n v="0"/>
  </r>
  <r>
    <x v="9"/>
    <n v="62499.4"/>
    <n v="60317.5"/>
    <n v="63385.1"/>
    <n v="60080.6"/>
    <s v="86.38K"/>
    <n v="3.6200000000000003E-2"/>
    <n v="3.619591419883883E-2"/>
    <n v="0"/>
    <n v="0"/>
  </r>
  <r>
    <x v="10"/>
    <n v="63205.1"/>
    <n v="62506.6"/>
    <n v="63463.1"/>
    <n v="62486.1"/>
    <s v="40.91K"/>
    <n v="1.1299999999999999E-2"/>
    <n v="1.1291308396560451E-2"/>
    <n v="0"/>
    <n v="0"/>
  </r>
  <r>
    <x v="11"/>
    <n v="62870.9"/>
    <n v="63205.4"/>
    <n v="63284.6"/>
    <n v="62054.2"/>
    <s v="42.26K"/>
    <n v="-5.3E-3"/>
    <n v="-5.287547998500064E-3"/>
    <n v="0"/>
    <n v="0"/>
  </r>
  <r>
    <x v="12"/>
    <n v="66081.7"/>
    <n v="62870.7"/>
    <n v="66476.600000000006"/>
    <n v="62463.7"/>
    <s v="122.09K"/>
    <n v="5.11E-2"/>
    <n v="5.1069731783702776E-2"/>
    <n v="0"/>
    <n v="0"/>
  </r>
  <r>
    <x v="13"/>
    <n v="67077.5"/>
    <n v="66084.100000000006"/>
    <n v="67821.899999999994"/>
    <n v="64850.6"/>
    <s v="136.72K"/>
    <n v="1.5100000000000001E-2"/>
    <n v="1.5069224914008084E-2"/>
    <n v="0"/>
    <n v="0"/>
  </r>
  <r>
    <x v="14"/>
    <n v="67617.899999999994"/>
    <n v="67075.100000000006"/>
    <n v="68389.399999999994"/>
    <n v="66766.600000000006"/>
    <s v="98.30K"/>
    <n v="8.0999999999999996E-3"/>
    <n v="8.0563527263239898E-3"/>
    <n v="0"/>
    <n v="0"/>
  </r>
  <r>
    <x v="15"/>
    <n v="67418.399999999994"/>
    <n v="67618.100000000006"/>
    <n v="67933.5"/>
    <n v="66677.3"/>
    <s v="84.68K"/>
    <n v="-3.0000000000000001E-3"/>
    <n v="-2.9504021864033003E-3"/>
    <n v="0"/>
    <n v="0"/>
  </r>
  <r>
    <x v="16"/>
    <n v="68423.100000000006"/>
    <n v="67416.5"/>
    <n v="68990.3"/>
    <n v="67190.899999999994"/>
    <s v="99.20K"/>
    <n v="1.49E-2"/>
    <n v="1.4902459862589534E-2"/>
    <n v="0"/>
    <n v="0"/>
  </r>
  <r>
    <x v="17"/>
    <n v="68372"/>
    <n v="68426.399999999994"/>
    <n v="68688.800000000003"/>
    <n v="68025.5"/>
    <s v="33.29K"/>
    <n v="-6.9999999999999999E-4"/>
    <n v="-7.4682380657997705E-4"/>
    <n v="0"/>
    <n v="0"/>
  </r>
  <r>
    <x v="18"/>
    <n v="69030.5"/>
    <n v="68373.3"/>
    <n v="69386.399999999994"/>
    <n v="67443.899999999994"/>
    <s v="44.92K"/>
    <n v="9.5999999999999992E-3"/>
    <n v="9.6311355525653397E-3"/>
    <n v="0"/>
    <n v="0"/>
  </r>
  <r>
    <x v="19"/>
    <n v="67371.3"/>
    <n v="69030.5"/>
    <n v="69490.8"/>
    <n v="66845.5"/>
    <s v="109.28K"/>
    <n v="-2.4E-2"/>
    <n v="-2.403575231238364E-2"/>
    <n v="64183.705000000002"/>
    <n v="0"/>
  </r>
  <r>
    <x v="20"/>
    <n v="67427.3"/>
    <n v="67370.8"/>
    <n v="67815.3"/>
    <n v="66609.399999999994"/>
    <s v="86.76K"/>
    <n v="8.0000000000000004E-4"/>
    <n v="8.3121447856870923E-4"/>
    <n v="64522.785000000011"/>
    <n v="0"/>
  </r>
  <r>
    <x v="21"/>
    <n v="66663.7"/>
    <n v="67428.600000000006"/>
    <n v="67441.100000000006"/>
    <n v="65246.7"/>
    <s v="84.99K"/>
    <n v="-1.1299999999999999E-2"/>
    <n v="-1.1324789810655433E-2"/>
    <n v="64818.409999999996"/>
    <n v="0"/>
  </r>
  <r>
    <x v="22"/>
    <n v="68191.5"/>
    <n v="66659.199999999997"/>
    <n v="68831.8"/>
    <n v="66510.600000000006"/>
    <s v="82.78K"/>
    <n v="2.29E-2"/>
    <n v="2.2918019851883464E-2"/>
    <n v="65123.934999999998"/>
    <n v="0"/>
  </r>
  <r>
    <x v="23"/>
    <n v="66696.800000000003"/>
    <n v="68191.899999999994"/>
    <n v="68756.800000000003"/>
    <n v="65644.2"/>
    <s v="110.51K"/>
    <n v="-2.1899999999999999E-2"/>
    <n v="-2.1919154146777808E-2"/>
    <n v="65355.705000000002"/>
    <n v="0"/>
  </r>
  <r>
    <x v="24"/>
    <n v="67086.8"/>
    <n v="66694.5"/>
    <n v="67408.399999999994"/>
    <n v="66443.8"/>
    <s v="42.05K"/>
    <n v="5.7999999999999996E-3"/>
    <n v="5.8473569946384529E-3"/>
    <n v="65569.075000000012"/>
    <n v="0"/>
  </r>
  <r>
    <x v="25"/>
    <n v="68004.600000000006"/>
    <n v="67084.7"/>
    <n v="68308"/>
    <n v="66924.600000000006"/>
    <s v="33.58K"/>
    <n v="1.37E-2"/>
    <n v="1.3680783701115695E-2"/>
    <n v="65857.025000000009"/>
    <n v="0"/>
  </r>
  <r>
    <x v="26"/>
    <n v="69954.100000000006"/>
    <n v="68011.899999999994"/>
    <n v="70203.399999999994"/>
    <n v="67610"/>
    <s v="103.97K"/>
    <n v="2.87E-2"/>
    <n v="2.8667178396755588E-2"/>
    <n v="66246.880000000019"/>
    <n v="0"/>
  </r>
  <r>
    <x v="27"/>
    <n v="72730.399999999994"/>
    <n v="69957.2"/>
    <n v="73569.399999999994"/>
    <n v="69753.2"/>
    <s v="168.60K"/>
    <n v="3.9699999999999999E-2"/>
    <n v="3.9687452200800166E-2"/>
    <n v="66851.960000000006"/>
    <n v="0"/>
  </r>
  <r>
    <x v="28"/>
    <n v="72347.8"/>
    <n v="72732.5"/>
    <n v="72907.399999999994"/>
    <n v="71460"/>
    <s v="99.05K"/>
    <n v="-5.3E-3"/>
    <n v="-5.2605237974765462E-3"/>
    <n v="67453.540000000008"/>
    <n v="0"/>
  </r>
  <r>
    <x v="29"/>
    <n v="70281.8"/>
    <n v="72343.7"/>
    <n v="72685.7"/>
    <n v="69674.5"/>
    <s v="111.29K"/>
    <n v="-2.86E-2"/>
    <n v="-2.8556500681430563E-2"/>
    <n v="67842.66"/>
    <n v="0"/>
  </r>
  <r>
    <x v="30"/>
    <n v="69507.199999999997"/>
    <n v="70278.7"/>
    <n v="71598.399999999994"/>
    <n v="68846"/>
    <s v="130.46K"/>
    <n v="-1.0999999999999999E-2"/>
    <n v="-1.1021345497696511E-2"/>
    <n v="68157.764999999999"/>
    <n v="0"/>
  </r>
  <r>
    <x v="31"/>
    <n v="69325.8"/>
    <n v="69499.3"/>
    <n v="69896.899999999994"/>
    <n v="69029"/>
    <s v="38.72K"/>
    <n v="-2.5999999999999999E-3"/>
    <n v="-2.6098015745130709E-3"/>
    <n v="68480.510000000009"/>
    <n v="0"/>
  </r>
  <r>
    <x v="32"/>
    <n v="68769.600000000006"/>
    <n v="69334.8"/>
    <n v="69383.600000000006"/>
    <n v="67514.2"/>
    <s v="83.16K"/>
    <n v="-8.0000000000000002E-3"/>
    <n v="-8.0229871130228503E-3"/>
    <n v="68614.904999999999"/>
    <n v="0"/>
  </r>
  <r>
    <x v="33"/>
    <n v="67848.800000000003"/>
    <n v="68770.3"/>
    <n v="69483.399999999994"/>
    <n v="66834"/>
    <s v="101.31K"/>
    <n v="-1.34E-2"/>
    <n v="-1.3389637281589595E-2"/>
    <n v="68653.47"/>
    <n v="0"/>
  </r>
  <r>
    <x v="34"/>
    <n v="69373.7"/>
    <n v="67848.3"/>
    <n v="70495.600000000006"/>
    <n v="67473.600000000006"/>
    <s v="108.95K"/>
    <n v="2.2499999999999999E-2"/>
    <n v="2.2474973765195472E-2"/>
    <n v="68741.260000000024"/>
    <n v="0"/>
  </r>
  <r>
    <x v="35"/>
    <n v="75586.3"/>
    <n v="69374.100000000006"/>
    <n v="76401.399999999994"/>
    <n v="69323"/>
    <s v="357.28K"/>
    <n v="8.9599999999999999E-2"/>
    <n v="8.9552669095060544E-2"/>
    <n v="69149.655000000013"/>
    <n v="0"/>
  </r>
  <r>
    <x v="36"/>
    <n v="75868.600000000006"/>
    <n v="75585.5"/>
    <n v="76837.8"/>
    <n v="74448.2"/>
    <s v="184.16K"/>
    <n v="3.7000000000000002E-3"/>
    <n v="3.7348037938091938E-3"/>
    <n v="69521.930000000022"/>
    <n v="0"/>
  </r>
  <r>
    <x v="37"/>
    <n v="76517.3"/>
    <n v="75869.8"/>
    <n v="77188.5"/>
    <n v="75599"/>
    <s v="155.17K"/>
    <n v="8.5000000000000006E-3"/>
    <n v="8.5503093506404948E-3"/>
    <n v="69929.195000000007"/>
    <n v="0"/>
  </r>
  <r>
    <x v="38"/>
    <n v="76700.3"/>
    <n v="76506.100000000006"/>
    <n v="76904"/>
    <n v="75732.5"/>
    <s v="72.97K"/>
    <n v="2.3999999999999998E-3"/>
    <n v="2.3916160136334685E-3"/>
    <n v="70312.685000000027"/>
    <n v="0"/>
  </r>
  <r>
    <x v="39"/>
    <n v="80388.5"/>
    <n v="76681.399999999994"/>
    <n v="81373.5"/>
    <n v="76520.5"/>
    <s v="193.83K"/>
    <n v="4.8099999999999997E-2"/>
    <n v="4.8085861463384116E-2"/>
    <n v="70963.545000000013"/>
    <n v="0"/>
  </r>
  <r>
    <x v="40"/>
    <n v="88664.1"/>
    <n v="80389"/>
    <n v="89519"/>
    <n v="80231.8"/>
    <s v="254.04K"/>
    <n v="0.10290000000000001"/>
    <n v="0.10294507298929578"/>
    <n v="72025.385000000024"/>
    <n v="0"/>
  </r>
  <r>
    <x v="41"/>
    <n v="87941.3"/>
    <n v="88665"/>
    <n v="89929.600000000006"/>
    <n v="85122.2"/>
    <s v="288.68K"/>
    <n v="-8.2000000000000007E-3"/>
    <n v="-8.1521156815441698E-3"/>
    <n v="73089.265000000014"/>
    <n v="0"/>
  </r>
  <r>
    <x v="42"/>
    <n v="90422.2"/>
    <n v="87971.199999999997"/>
    <n v="93226.6"/>
    <n v="86168.4"/>
    <s v="257.57K"/>
    <n v="2.8199999999999999E-2"/>
    <n v="2.8210863382733598E-2"/>
    <n v="74200.800000000017"/>
    <n v="0"/>
  </r>
  <r>
    <x v="43"/>
    <n v="87294"/>
    <n v="90424.8"/>
    <n v="91726.7"/>
    <n v="86740.2"/>
    <s v="153.34K"/>
    <n v="-3.4599999999999999E-2"/>
    <n v="-3.4595486506632245E-2"/>
    <n v="75230.66"/>
    <n v="0"/>
  </r>
  <r>
    <x v="44"/>
    <n v="91046.5"/>
    <n v="87297.2"/>
    <n v="91833.1"/>
    <n v="87118.8"/>
    <s v="158.19K"/>
    <n v="4.2999999999999997E-2"/>
    <n v="4.2986917772126487E-2"/>
    <n v="76428.645000000019"/>
    <n v="0"/>
  </r>
  <r>
    <x v="45"/>
    <n v="90539.1"/>
    <n v="91035.3"/>
    <n v="91748.9"/>
    <n v="90079"/>
    <s v="79.82K"/>
    <n v="-5.5999999999999999E-3"/>
    <n v="-5.5729764461016629E-3"/>
    <n v="77555.37000000001"/>
    <n v="0"/>
  </r>
  <r>
    <x v="46"/>
    <n v="89833.7"/>
    <n v="90569.4"/>
    <n v="91441.600000000006"/>
    <n v="88736.1"/>
    <s v="81.24K"/>
    <n v="-7.7999999999999996E-3"/>
    <n v="-7.7911090346602929E-3"/>
    <n v="78549.350000000006"/>
    <n v="0"/>
  </r>
  <r>
    <x v="47"/>
    <n v="90478.7"/>
    <n v="89843.3"/>
    <n v="92567.1"/>
    <n v="89410.4"/>
    <s v="150.47K"/>
    <n v="7.1999999999999998E-3"/>
    <n v="7.1799335883973026E-3"/>
    <n v="79436.764999999999"/>
    <n v="0"/>
  </r>
  <r>
    <x v="48"/>
    <n v="92239.2"/>
    <n v="90482.1"/>
    <n v="93918.5"/>
    <n v="90378.7"/>
    <s v="146.04K"/>
    <n v="1.95E-2"/>
    <n v="1.94576182018531E-2"/>
    <n v="80431.335000000006"/>
    <n v="0"/>
  </r>
  <r>
    <x v="49"/>
    <n v="94303.9"/>
    <n v="92252.6"/>
    <n v="94836.1"/>
    <n v="91517.4"/>
    <s v="121.46K"/>
    <n v="2.24E-2"/>
    <n v="2.2384192404097059E-2"/>
    <n v="81632.44"/>
    <n v="0"/>
  </r>
  <r>
    <x v="50"/>
    <n v="98374.5"/>
    <n v="94308.7"/>
    <n v="98937.2"/>
    <n v="94063.8"/>
    <s v="179.07K"/>
    <n v="4.3200000000000002E-2"/>
    <n v="4.3164704747099547E-2"/>
    <n v="83075.804999999993"/>
    <n v="0"/>
  </r>
  <r>
    <x v="51"/>
    <n v="98929.7"/>
    <n v="98381.2"/>
    <n v="99617.4"/>
    <n v="97182.2"/>
    <s v="132.23K"/>
    <n v="5.5999999999999999E-3"/>
    <n v="5.6437389770722657E-3"/>
    <n v="84555.999999999985"/>
    <n v="0"/>
  </r>
  <r>
    <x v="52"/>
    <n v="97699"/>
    <n v="98927.2"/>
    <n v="98927.2"/>
    <n v="97180.9"/>
    <s v="72.17K"/>
    <n v="-1.24E-2"/>
    <n v="-1.2440146892187087E-2"/>
    <n v="86002.469999999987"/>
    <n v="0"/>
  </r>
  <r>
    <x v="53"/>
    <n v="97935.2"/>
    <n v="97696.4"/>
    <n v="98552.6"/>
    <n v="95765.4"/>
    <s v="77.04K"/>
    <n v="2.3999999999999998E-3"/>
    <n v="2.4176296584406121E-3"/>
    <n v="87506.79"/>
    <n v="0"/>
  </r>
  <r>
    <x v="54"/>
    <n v="93064.4"/>
    <n v="97948.800000000003"/>
    <n v="98872.4"/>
    <n v="92875.3"/>
    <s v="124.98K"/>
    <n v="-4.9700000000000001E-2"/>
    <n v="-4.9734926767903698E-2"/>
    <n v="88691.324999999983"/>
    <n v="0"/>
  </r>
  <r>
    <x v="55"/>
    <n v="91977.600000000006"/>
    <n v="93046.5"/>
    <n v="94978.8"/>
    <n v="90817.2"/>
    <s v="131.88K"/>
    <n v="-1.17E-2"/>
    <n v="-1.1677934849415927E-2"/>
    <n v="89510.889999999985"/>
    <n v="0"/>
  </r>
  <r>
    <x v="56"/>
    <n v="95886.6"/>
    <n v="91975.5"/>
    <n v="97219.8"/>
    <n v="91795.5"/>
    <s v="106.39K"/>
    <n v="4.2500000000000003E-2"/>
    <n v="4.249947813380639E-2"/>
    <n v="90511.79"/>
    <n v="0"/>
  </r>
  <r>
    <x v="57"/>
    <n v="95645.5"/>
    <n v="95881.4"/>
    <n v="96549"/>
    <n v="94648.8"/>
    <s v="68.17K"/>
    <n v="-2.5000000000000001E-3"/>
    <n v="-2.5144285020013424E-3"/>
    <n v="91468.199999999983"/>
    <n v="0"/>
  </r>
  <r>
    <x v="58"/>
    <n v="97438"/>
    <n v="95645.6"/>
    <n v="98599.8"/>
    <n v="95405.7"/>
    <s v="76.54K"/>
    <n v="1.8700000000000001E-2"/>
    <n v="1.8741080343560368E-2"/>
    <n v="92505.084999999992"/>
    <n v="0"/>
  </r>
  <r>
    <x v="59"/>
    <n v="96405.7"/>
    <n v="97438.5"/>
    <n v="97461.9"/>
    <n v="96119.6"/>
    <s v="36.92K"/>
    <n v="-1.06E-2"/>
    <n v="-1.0594429278105055E-2"/>
    <n v="93305.944999999992"/>
    <n v="13047.037104831581"/>
  </r>
  <r>
    <x v="60"/>
    <n v="97201.4"/>
    <n v="96404.7"/>
    <n v="97813.9"/>
    <n v="95721.8"/>
    <s v="42.90K"/>
    <n v="8.3000000000000001E-3"/>
    <n v="8.253661349899355E-3"/>
    <n v="93732.809999999983"/>
    <n v="13163.710857464668"/>
  </r>
  <r>
    <x v="61"/>
    <n v="95846.6"/>
    <n v="97199.3"/>
    <n v="98082"/>
    <n v="94510.6"/>
    <s v="95.80K"/>
    <n v="-1.3899999999999999E-2"/>
    <n v="-1.3938070850831208E-2"/>
    <n v="94128.074999999997"/>
    <n v="13219.899807031939"/>
  </r>
  <r>
    <x v="62"/>
    <n v="95898.7"/>
    <n v="95843.9"/>
    <n v="96245"/>
    <n v="93646.1"/>
    <s v="95.08K"/>
    <n v="5.0000000000000001E-4"/>
    <n v="5.4357692395967661E-4"/>
    <n v="94401.9"/>
    <n v="13278.855288448347"/>
  </r>
  <r>
    <x v="63"/>
    <n v="98635.8"/>
    <n v="95900.1"/>
    <n v="99030.7"/>
    <n v="94625.3"/>
    <s v="113.77K"/>
    <n v="2.8500000000000001E-2"/>
    <n v="2.8541575641797046E-2"/>
    <n v="94968.99"/>
    <n v="13378.150540928857"/>
  </r>
  <r>
    <x v="64"/>
    <n v="96970.8"/>
    <n v="98624.8"/>
    <n v="103719.4"/>
    <n v="92510.399999999994"/>
    <s v="245.79K"/>
    <n v="-1.6899999999999998E-2"/>
    <n v="-1.68802807905446E-2"/>
    <n v="95265.204999999987"/>
    <n v="13425.317660140881"/>
  </r>
  <r>
    <x v="65"/>
    <n v="99760.7"/>
    <n v="96968.9"/>
    <n v="101908.5"/>
    <n v="96452"/>
    <s v="213.49K"/>
    <n v="2.8799999999999999E-2"/>
    <n v="2.8770516485374875E-2"/>
    <n v="95726.285000000003"/>
    <n v="13501.019859039865"/>
  </r>
  <r>
    <x v="66"/>
    <n v="99837"/>
    <n v="99757.2"/>
    <n v="100441.8"/>
    <n v="98969"/>
    <s v="118.44K"/>
    <n v="8.0000000000000004E-4"/>
    <n v="7.6483023876128264E-4"/>
    <n v="96226.449999999983"/>
    <n v="13546.831473439921"/>
  </r>
  <r>
    <x v="67"/>
    <n v="101115.8"/>
    <n v="99837"/>
    <n v="101339.9"/>
    <n v="98713.9"/>
    <s v="128.93K"/>
    <n v="1.2800000000000001E-2"/>
    <n v="1.2808878471909146E-2"/>
    <n v="96758.305000000008"/>
    <n v="13556.655820958162"/>
  </r>
  <r>
    <x v="68"/>
    <n v="97359.4"/>
    <n v="101129.7"/>
    <n v="101198.6"/>
    <n v="94395.8"/>
    <s v="321.01K"/>
    <n v="-3.7199999999999997E-2"/>
    <n v="-3.7149486034823487E-2"/>
    <n v="97014.314999999988"/>
    <n v="13441.001706881529"/>
  </r>
  <r>
    <x v="69"/>
    <n v="96600.3"/>
    <n v="97311.5"/>
    <n v="98237.8"/>
    <n v="94304.5"/>
    <s v="271.45K"/>
    <n v="-7.7999999999999996E-3"/>
    <n v="-7.7968845329777769E-3"/>
    <n v="97129.134999999995"/>
    <n v="13338.812361295833"/>
  </r>
  <r>
    <x v="70"/>
    <n v="101126.2"/>
    <n v="96603.199999999997"/>
    <n v="101877.1"/>
    <n v="95689.5"/>
    <s v="250.02K"/>
    <n v="4.6899999999999997E-2"/>
    <n v="4.6851821371155067E-2"/>
    <n v="97266.72"/>
    <n v="13321.851504828754"/>
  </r>
  <r>
    <x v="71"/>
    <n v="100009.9"/>
    <n v="101126.3"/>
    <n v="102495.3"/>
    <n v="99334.5"/>
    <s v="188.96K"/>
    <n v="-1.0999999999999999E-2"/>
    <n v="-1.1038682359269969E-2"/>
    <n v="97320.73"/>
    <n v="13241.160799086712"/>
  </r>
  <r>
    <x v="72"/>
    <n v="101426.2"/>
    <n v="100008.3"/>
    <n v="101891.2"/>
    <n v="99214.2"/>
    <s v="162.40K"/>
    <n v="1.4200000000000001E-2"/>
    <n v="1.4161598001797948E-2"/>
    <n v="97507.089999999982"/>
    <n v="13241.477453039312"/>
  </r>
  <r>
    <x v="73"/>
    <n v="101417.7"/>
    <n v="101423.7"/>
    <n v="102633"/>
    <n v="100626.3"/>
    <s v="105.31K"/>
    <n v="-1E-4"/>
    <n v="-8.3804776280671511E-5"/>
    <n v="97681.214999999982"/>
    <n v="13237.958045296171"/>
  </r>
  <r>
    <x v="74"/>
    <n v="104443"/>
    <n v="101417.9"/>
    <n v="105120.9"/>
    <n v="101234.9"/>
    <s v="133.99K"/>
    <n v="2.98E-2"/>
    <n v="2.983009869085973E-2"/>
    <n v="98250.14499999999"/>
    <n v="13290.178422369785"/>
  </r>
  <r>
    <x v="75"/>
    <n v="106057.60000000001"/>
    <n v="104479.2"/>
    <n v="107767.6"/>
    <n v="103351.7"/>
    <s v="232.66K"/>
    <n v="1.55E-2"/>
    <n v="1.5459149966967622E-2"/>
    <n v="98954.14499999999"/>
    <n v="13348.612367620897"/>
  </r>
  <r>
    <x v="76"/>
    <n v="106138.9"/>
    <n v="106053.4"/>
    <n v="108244.9"/>
    <n v="105350.6"/>
    <s v="149.37K"/>
    <n v="8.0000000000000004E-4"/>
    <n v="7.6656458377333259E-4"/>
    <n v="99466.75999999998"/>
    <n v="13400.954755402079"/>
  </r>
  <r>
    <x v="77"/>
    <n v="100197.8"/>
    <n v="106140.7"/>
    <n v="106477.6"/>
    <n v="100049.3"/>
    <s v="187.49K"/>
    <n v="-5.6000000000000001E-2"/>
    <n v="-5.5974765142657312E-2"/>
    <n v="99694.374999999985"/>
    <n v="13300.734980656349"/>
  </r>
  <r>
    <x v="78"/>
    <n v="97466.1"/>
    <n v="100190.5"/>
    <n v="102778.8"/>
    <n v="95672.2"/>
    <s v="200.57K"/>
    <n v="-2.7300000000000001E-2"/>
    <n v="-2.7263073640339419E-2"/>
    <n v="99695.78"/>
    <n v="13154.288950848964"/>
  </r>
  <r>
    <x v="79"/>
    <n v="97795.7"/>
    <n v="97468.3"/>
    <n v="98178.2"/>
    <n v="92301.9"/>
    <s v="221.18K"/>
    <n v="3.3999999999999998E-3"/>
    <n v="3.3816886076285524E-3"/>
    <n v="99765.28"/>
    <n v="12949.850067500578"/>
  </r>
  <r>
    <x v="80"/>
    <n v="97253.3"/>
    <n v="97799.1"/>
    <n v="99531.9"/>
    <n v="96478.6"/>
    <s v="123.36K"/>
    <n v="-5.4999999999999997E-3"/>
    <n v="-5.5462561237354935E-3"/>
    <n v="99767.875"/>
    <n v="12716.656695921702"/>
  </r>
  <r>
    <x v="81"/>
    <n v="95183.8"/>
    <n v="97281.600000000006"/>
    <n v="97422.2"/>
    <n v="94265.2"/>
    <s v="100.64K"/>
    <n v="-2.1299999999999999E-2"/>
    <n v="-2.1279483575364577E-2"/>
    <n v="99734.735000000015"/>
    <n v="12415.739735412573"/>
  </r>
  <r>
    <x v="82"/>
    <n v="94852.1"/>
    <n v="95184.8"/>
    <n v="96517.8"/>
    <n v="92543.2"/>
    <s v="133.24K"/>
    <n v="-3.5000000000000001E-3"/>
    <n v="-3.4848367054056695E-3"/>
    <n v="99682.405000000013"/>
    <n v="12132.840813354607"/>
  </r>
  <r>
    <x v="83"/>
    <n v="98668.1"/>
    <n v="94852.800000000003"/>
    <n v="99446.6"/>
    <n v="93566.2"/>
    <s v="69.86K"/>
    <n v="4.02E-2"/>
    <n v="4.0231054452141812E-2"/>
    <n v="99684.020000000019"/>
    <n v="11815.499818177239"/>
  </r>
  <r>
    <x v="84"/>
    <n v="99391.3"/>
    <n v="98661.9"/>
    <n v="99514.1"/>
    <n v="97651.9"/>
    <s v="39.80K"/>
    <n v="7.3000000000000001E-3"/>
    <n v="7.3296232520945193E-3"/>
    <n v="99805.045000000013"/>
    <n v="11486.949272942544"/>
  </r>
  <r>
    <x v="85"/>
    <n v="95777.7"/>
    <n v="99389.4"/>
    <n v="99922.5"/>
    <n v="95193.3"/>
    <s v="74.60K"/>
    <n v="-3.6400000000000002E-2"/>
    <n v="-3.6357306927266353E-2"/>
    <n v="99605.895000000004"/>
    <n v="11118.793082140275"/>
  </r>
  <r>
    <x v="86"/>
    <n v="94275.9"/>
    <n v="95776.4"/>
    <n v="97243.3"/>
    <n v="93472.8"/>
    <s v="85.12K"/>
    <n v="-1.5699999999999999E-2"/>
    <n v="-1.568005913693904E-2"/>
    <n v="99327.84"/>
    <n v="10778.031477254184"/>
  </r>
  <r>
    <x v="87"/>
    <n v="95284.5"/>
    <n v="94274.9"/>
    <n v="95684.3"/>
    <n v="94124.7"/>
    <s v="32.97K"/>
    <n v="1.0699999999999999E-2"/>
    <n v="1.0698386332031795E-2"/>
    <n v="99036.275000000009"/>
    <n v="10506.896779888095"/>
  </r>
  <r>
    <x v="88"/>
    <n v="93716.3"/>
    <n v="95282.6"/>
    <n v="95315.4"/>
    <n v="93026.7"/>
    <s v="47.71K"/>
    <n v="-1.6500000000000001E-2"/>
    <n v="-1.6458080800130115E-2"/>
    <n v="98854.120000000024"/>
    <n v="10195.856941239816"/>
  </r>
  <r>
    <x v="89"/>
    <n v="92779.8"/>
    <n v="93718.7"/>
    <n v="94936.4"/>
    <n v="91522.3"/>
    <s v="112.43K"/>
    <n v="-0.01"/>
    <n v="-9.9929254569376402E-3"/>
    <n v="98663.095000000001"/>
    <n v="9785.2969552422783"/>
  </r>
  <r>
    <x v="90"/>
    <n v="93557.2"/>
    <n v="92777.2"/>
    <n v="96163.4"/>
    <n v="92036.2"/>
    <s v="74.85K"/>
    <n v="8.3999999999999995E-3"/>
    <n v="8.3789790450075063E-3"/>
    <n v="98284.645000000004"/>
    <n v="9309.5419637980831"/>
  </r>
  <r>
    <x v="91"/>
    <n v="94560.2"/>
    <n v="93557.3"/>
    <n v="95100"/>
    <n v="92939.3"/>
    <s v="43.34K"/>
    <n v="1.0699999999999999E-2"/>
    <n v="1.0720714172719914E-2"/>
    <n v="98012.160000000003"/>
    <n v="8782.6990753869195"/>
  </r>
  <r>
    <x v="92"/>
    <n v="96960"/>
    <n v="94561.1"/>
    <n v="97808"/>
    <n v="94381.2"/>
    <s v="76.13K"/>
    <n v="2.5399999999999999E-2"/>
    <n v="2.5378541923557707E-2"/>
    <n v="97788.85"/>
    <n v="8181.8642721232136"/>
  </r>
  <r>
    <x v="93"/>
    <n v="98167.5"/>
    <n v="96960.2"/>
    <n v="98963.3"/>
    <n v="96090.6"/>
    <s v="61.62K"/>
    <n v="1.2500000000000001E-2"/>
    <n v="1.2453589108910812E-2"/>
    <n v="97626.34"/>
    <n v="7458.3300506824216"/>
  </r>
  <r>
    <x v="94"/>
    <n v="98219.9"/>
    <n v="98168.9"/>
    <n v="98742.6"/>
    <n v="97568.9"/>
    <s v="36.56K"/>
    <n v="5.0000000000000001E-4"/>
    <n v="5.3378154684580181E-4"/>
    <n v="97315.184999999998"/>
    <n v="6719.3100842246649"/>
  </r>
  <r>
    <x v="95"/>
    <n v="98347.7"/>
    <n v="98220.1"/>
    <n v="98823.1"/>
    <n v="97300"/>
    <s v="31.34K"/>
    <n v="1.2999999999999999E-3"/>
    <n v="1.3011619844858213E-3"/>
    <n v="96929.689999999988"/>
    <n v="6244.6708486794914"/>
  </r>
  <r>
    <x v="96"/>
    <n v="102248.7"/>
    <n v="98373.2"/>
    <n v="102474.5"/>
    <n v="97932.3"/>
    <s v="86.73K"/>
    <n v="3.9699999999999999E-2"/>
    <n v="3.9665391259785521E-2"/>
    <n v="96735.18"/>
    <n v="5776.5623674353292"/>
  </r>
  <r>
    <x v="97"/>
    <n v="96929.8"/>
    <n v="102247.9"/>
    <n v="102678.2"/>
    <n v="96201.3"/>
    <s v="99.77K"/>
    <n v="-5.1999999999999998E-2"/>
    <n v="-5.2019243276442584E-2"/>
    <n v="96571.78"/>
    <n v="5208.5329457483831"/>
  </r>
  <r>
    <x v="98"/>
    <n v="95066.6"/>
    <n v="96938.2"/>
    <n v="97266.4"/>
    <n v="92716.6"/>
    <s v="100.36K"/>
    <n v="-1.9199999999999998E-2"/>
    <n v="-1.9222158716927118E-2"/>
    <n v="96451.804999999993"/>
    <n v="4559.6303765734938"/>
  </r>
  <r>
    <x v="99"/>
    <n v="92539.8"/>
    <n v="95066.6"/>
    <n v="95323.1"/>
    <n v="91241.9"/>
    <s v="132.78K"/>
    <n v="-2.6599999999999999E-2"/>
    <n v="-2.6579261275779364E-2"/>
    <n v="96189.010000000009"/>
    <n v="4090.355499658971"/>
  </r>
  <r>
    <x v="100"/>
    <n v="94724.1"/>
    <n v="92540.5"/>
    <n v="95760.6"/>
    <n v="92310.6"/>
    <s v="125.42K"/>
    <n v="2.3599999999999999E-2"/>
    <n v="2.3603897998482948E-2"/>
    <n v="96062.55"/>
    <n v="3968.6025404114084"/>
  </r>
  <r>
    <x v="101"/>
    <n v="94612"/>
    <n v="94724"/>
    <n v="94765.5"/>
    <n v="93847.8"/>
    <s v="72.66K"/>
    <n v="-1.1999999999999999E-3"/>
    <n v="-1.1834369500476338E-3"/>
    <n v="96033.96"/>
    <n v="3814.6215304800885"/>
  </r>
  <r>
    <x v="102"/>
    <n v="94541.8"/>
    <n v="94600"/>
    <n v="95384.3"/>
    <n v="93711.2"/>
    <s v="17.60K"/>
    <n v="-6.9999999999999999E-4"/>
    <n v="-7.4197776180606745E-4"/>
    <n v="96018.445000000007"/>
    <n v="3737.2410320424765"/>
  </r>
  <r>
    <x v="103"/>
    <n v="94536.1"/>
    <n v="94545"/>
    <n v="95928.1"/>
    <n v="89423.1"/>
    <s v="37.70K"/>
    <n v="-1E-4"/>
    <n v="-6.029079200942089E-5"/>
    <n v="95811.845000000001"/>
    <n v="3540.0217318346486"/>
  </r>
  <r>
    <x v="104"/>
    <n v="96542.1"/>
    <n v="94536.7"/>
    <n v="97361.2"/>
    <n v="94359.5"/>
    <s v="87.79K"/>
    <n v="2.12E-2"/>
    <n v="2.1219407189422945E-2"/>
    <n v="95669.385000000024"/>
    <n v="3458.2160980350886"/>
  </r>
  <r>
    <x v="105"/>
    <n v="100499.8"/>
    <n v="96547.4"/>
    <n v="100671"/>
    <n v="96501.9"/>
    <s v="95.32K"/>
    <n v="4.1000000000000002E-2"/>
    <n v="4.0994550563950849E-2"/>
    <n v="95905.49000000002"/>
    <n v="3385.3547499244683"/>
  </r>
  <r>
    <x v="106"/>
    <n v="100004.5"/>
    <n v="100499.9"/>
    <n v="100812.4"/>
    <n v="97400.2"/>
    <s v="87.08K"/>
    <n v="-4.8999999999999998E-3"/>
    <n v="-4.928368016652751E-3"/>
    <n v="96191.920000000013"/>
    <n v="3269.0446673206911"/>
  </r>
  <r>
    <x v="107"/>
    <n v="104084.9"/>
    <n v="99991.9"/>
    <n v="105843.8"/>
    <n v="99956.2"/>
    <s v="127.33K"/>
    <n v="4.0800000000000003E-2"/>
    <n v="4.0802163902624367E-2"/>
    <n v="96631.940000000017"/>
    <n v="3263.3734855294288"/>
  </r>
  <r>
    <x v="108"/>
    <n v="104536.9"/>
    <n v="104084.7"/>
    <n v="104953.1"/>
    <n v="102297"/>
    <s v="79.30K"/>
    <n v="4.3E-3"/>
    <n v="4.3426087741833541E-3"/>
    <n v="97172.97"/>
    <n v="3314.7093721052815"/>
  </r>
  <r>
    <x v="109"/>
    <n v="101319.5"/>
    <n v="104536.8"/>
    <n v="106338.2"/>
    <n v="99742.7"/>
    <s v="123.72K"/>
    <n v="-3.0800000000000001E-2"/>
    <n v="-3.0777648849353634E-2"/>
    <n v="97599.955000000002"/>
    <n v="3317.318761372027"/>
  </r>
  <r>
    <x v="110"/>
    <n v="102197.7"/>
    <n v="101313.3"/>
    <n v="109228.6"/>
    <n v="99676"/>
    <s v="202.66K"/>
    <n v="8.6999999999999994E-3"/>
    <n v="8.6676306140476278E-3"/>
    <n v="98031.98000000001"/>
    <n v="3364.9681835867095"/>
  </r>
  <r>
    <x v="111"/>
    <n v="106157.2"/>
    <n v="102190.2"/>
    <n v="107211.9"/>
    <n v="100192.5"/>
    <s v="129.36K"/>
    <n v="3.8699999999999998E-2"/>
    <n v="3.8743533367189276E-2"/>
    <n v="98611.83"/>
    <n v="3529.2246748708858"/>
  </r>
  <r>
    <x v="112"/>
    <n v="103684.8"/>
    <n v="106157.2"/>
    <n v="106266.2"/>
    <n v="103354.4"/>
    <s v="77.56K"/>
    <n v="-2.3300000000000001E-2"/>
    <n v="-2.32899888090492E-2"/>
    <n v="98948.069999999992"/>
    <n v="3604.893013996611"/>
  </r>
  <r>
    <x v="113"/>
    <n v="103912.1"/>
    <n v="103681.3"/>
    <n v="106806.5"/>
    <n v="101281.60000000001"/>
    <s v="141.80K"/>
    <n v="2.2000000000000001E-3"/>
    <n v="2.1922210391494001E-3"/>
    <n v="99235.3"/>
    <n v="3682.5309579741274"/>
  </r>
  <r>
    <x v="114"/>
    <n v="104862.3"/>
    <n v="103913.60000000001"/>
    <n v="107102.2"/>
    <n v="102760"/>
    <s v="83.96K"/>
    <n v="9.1000000000000004E-3"/>
    <n v="9.1442671257726538E-3"/>
    <n v="99567.42"/>
    <n v="3719.4917070803558"/>
  </r>
  <r>
    <x v="115"/>
    <n v="104742.9"/>
    <n v="104861.4"/>
    <n v="105255.6"/>
    <n v="104133.9"/>
    <s v="37.68K"/>
    <n v="-1.1000000000000001E-3"/>
    <n v="-1.138636097053114E-3"/>
    <n v="99887.18"/>
    <n v="3712.288533455378"/>
  </r>
  <r>
    <x v="116"/>
    <n v="102637.8"/>
    <n v="104743.8"/>
    <n v="105399.8"/>
    <n v="102543.8"/>
    <s v="32.18K"/>
    <n v="-2.01E-2"/>
    <n v="-2.0097782284049681E-2"/>
    <n v="99906.634999999995"/>
    <n v="3731.2155131434843"/>
  </r>
  <r>
    <x v="117"/>
    <n v="102091.7"/>
    <n v="102618.3"/>
    <n v="103234.8"/>
    <n v="97987.5"/>
    <s v="146.38K"/>
    <n v="-5.3E-3"/>
    <n v="-5.3206518456163643E-3"/>
    <n v="100164.73000000001"/>
    <n v="3734.4943449798429"/>
  </r>
  <r>
    <x v="118"/>
    <n v="101349.3"/>
    <n v="102085.2"/>
    <n v="103584.1"/>
    <n v="100288"/>
    <s v="74.69K"/>
    <n v="-7.3000000000000001E-3"/>
    <n v="-7.2718937974388664E-3"/>
    <n v="100478.86500000001"/>
    <n v="3744.258462131445"/>
  </r>
  <r>
    <x v="119"/>
    <n v="103722"/>
    <n v="101342.1"/>
    <n v="104760"/>
    <n v="101340.6"/>
    <s v="74.38K"/>
    <n v="2.3400000000000001E-2"/>
    <n v="2.3411113840944076E-2"/>
    <n v="101037.97500000001"/>
    <n v="3781.4121008298275"/>
  </r>
  <r>
    <x v="120"/>
    <n v="104726.9"/>
    <n v="103723"/>
    <n v="106409.1"/>
    <n v="103388.4"/>
    <s v="74.84K"/>
    <n v="9.7000000000000003E-3"/>
    <n v="9.6883978326680609E-3"/>
    <n v="101538.11500000001"/>
    <n v="3845.1001472693874"/>
  </r>
  <r>
    <x v="121"/>
    <n v="102424.2"/>
    <n v="104726.9"/>
    <n v="105876.3"/>
    <n v="101576"/>
    <s v="82.79K"/>
    <n v="-2.1999999999999999E-2"/>
    <n v="-2.1987665060266282E-2"/>
    <n v="101928.72499999999"/>
    <n v="3843.8746665076369"/>
  </r>
  <r>
    <x v="122"/>
    <n v="100648"/>
    <n v="102421.3"/>
    <n v="102770.8"/>
    <n v="100293.5"/>
    <s v="47.48K"/>
    <n v="-1.7299999999999999E-2"/>
    <n v="-1.7341604816049294E-2"/>
    <n v="102234.035"/>
    <n v="3822.903136165713"/>
  </r>
  <r>
    <x v="123"/>
    <n v="97684.9"/>
    <n v="100647.1"/>
    <n v="101451"/>
    <n v="96250.2"/>
    <s v="99.36K"/>
    <n v="-2.9399999999999999E-2"/>
    <n v="-2.9440227326921642E-2"/>
    <n v="102391.47499999999"/>
    <n v="3827.7203594882249"/>
  </r>
  <r>
    <x v="124"/>
    <n v="101337.1"/>
    <n v="97686"/>
    <n v="102372.2"/>
    <n v="91695.8"/>
    <s v="190.81K"/>
    <n v="3.7400000000000003E-2"/>
    <n v="3.7387559387377367E-2"/>
    <n v="102631.22499999999"/>
    <n v="3824.2731851611925"/>
  </r>
  <r>
    <x v="125"/>
    <n v="97793.4"/>
    <n v="101339.7"/>
    <n v="101692.9"/>
    <n v="96190.5"/>
    <s v="117.35K"/>
    <n v="-3.5000000000000003E-2"/>
    <n v="-3.4969423833916768E-2"/>
    <n v="102495.905"/>
    <n v="3829.2842988845327"/>
  </r>
  <r>
    <x v="126"/>
    <n v="96595.3"/>
    <n v="97784.8"/>
    <n v="99028.3"/>
    <n v="96163.8"/>
    <s v="82.92K"/>
    <n v="-1.23E-2"/>
    <n v="-1.225133802485634E-2"/>
    <n v="102325.44499999999"/>
    <n v="3844.9293786829571"/>
  </r>
  <r>
    <x v="127"/>
    <n v="96568.8"/>
    <n v="96606.3"/>
    <n v="99119.2"/>
    <n v="95706.6"/>
    <s v="76.92K"/>
    <n v="-2.9999999999999997E-4"/>
    <n v="-2.7434046998142669E-4"/>
    <n v="101949.63999999998"/>
    <n v="3852.9695102539176"/>
  </r>
  <r>
    <x v="128"/>
    <n v="96513.5"/>
    <n v="96564.800000000003"/>
    <n v="100133.9"/>
    <n v="95693.7"/>
    <s v="97.60K"/>
    <n v="-5.9999999999999995E-4"/>
    <n v="-5.7264872298301572E-4"/>
    <n v="101548.47"/>
    <n v="3861.379146589662"/>
  </r>
  <r>
    <x v="129"/>
    <n v="96447.9"/>
    <n v="96513.5"/>
    <n v="96862.8"/>
    <n v="95716.1"/>
    <s v="38.99K"/>
    <n v="-6.9999999999999999E-4"/>
    <n v="-6.7969765887676559E-4"/>
    <n v="101304.88999999998"/>
    <n v="3863.1624658801625"/>
  </r>
  <r>
    <x v="130"/>
    <n v="96469.2"/>
    <n v="96448.4"/>
    <n v="97297.8"/>
    <n v="94750.399999999994"/>
    <s v="48.38K"/>
    <n v="2.0000000000000001E-4"/>
    <n v="2.2084462181148901E-4"/>
    <n v="101018.465"/>
    <n v="3870.3642709464957"/>
  </r>
  <r>
    <x v="131"/>
    <n v="97434.7"/>
    <n v="96469.2"/>
    <n v="98311.6"/>
    <n v="95307.7"/>
    <s v="71.43K"/>
    <n v="0.01"/>
    <n v="1.0008375730284902E-2"/>
    <n v="100582.34"/>
    <n v="3874.5114001580632"/>
  </r>
  <r>
    <x v="132"/>
    <n v="95771.7"/>
    <n v="97434.7"/>
    <n v="98476.5"/>
    <n v="94902.7"/>
    <s v="69.89K"/>
    <n v="-1.7100000000000001E-2"/>
    <n v="-1.706784133373429E-2"/>
    <n v="100186.685"/>
    <n v="3884.9532795578693"/>
  </r>
  <r>
    <x v="133"/>
    <n v="97881.3"/>
    <n v="95777.2"/>
    <n v="98095.8"/>
    <n v="94110.7"/>
    <s v="87.21K"/>
    <n v="2.1999999999999999E-2"/>
    <n v="2.2027383872271322E-2"/>
    <n v="99885.14499999999"/>
    <n v="3874.0696624217539"/>
  </r>
  <r>
    <x v="134"/>
    <n v="96610.2"/>
    <n v="97874.7"/>
    <n v="98079.6"/>
    <n v="95295.4"/>
    <s v="66.76K"/>
    <n v="-1.2999999999999999E-2"/>
    <n v="-1.2986137290779798E-2"/>
    <n v="99472.54"/>
    <n v="3816.1934698269311"/>
  </r>
  <r>
    <x v="135"/>
    <n v="97504.6"/>
    <n v="96611.6"/>
    <n v="98817.3"/>
    <n v="96316.5"/>
    <s v="65.37K"/>
    <n v="9.2999999999999992E-3"/>
    <n v="9.2578216378809142E-3"/>
    <n v="99110.624999999985"/>
    <n v="3697.8393448291745"/>
  </r>
  <r>
    <x v="136"/>
    <n v="97573.4"/>
    <n v="97504.4"/>
    <n v="97973.2"/>
    <n v="97210.8"/>
    <s v="29.65K"/>
    <n v="6.9999999999999999E-4"/>
    <n v="7.0560773542971411E-4"/>
    <n v="98857.404999999999"/>
    <n v="3566.5372043814832"/>
  </r>
  <r>
    <x v="137"/>
    <n v="96132.1"/>
    <n v="97573.1"/>
    <n v="97706.5"/>
    <n v="96060.2"/>
    <s v="33.35K"/>
    <n v="-1.4800000000000001E-2"/>
    <n v="-1.4771443856624766E-2"/>
    <n v="98559.424999999988"/>
    <n v="3572.3464324712954"/>
  </r>
  <r>
    <x v="138"/>
    <n v="95781.3"/>
    <n v="96120.2"/>
    <n v="97002.3"/>
    <n v="95222"/>
    <s v="58.40K"/>
    <n v="-3.5999999999999999E-3"/>
    <n v="-3.6491452906989297E-3"/>
    <n v="98281.024999999994"/>
    <n v="3586.6601915984684"/>
  </r>
  <r>
    <x v="139"/>
    <n v="95638"/>
    <n v="95781.5"/>
    <n v="96645.1"/>
    <n v="93403.4"/>
    <s v="74.09K"/>
    <n v="-1.5E-3"/>
    <n v="-1.4961166741316312E-3"/>
    <n v="97876.825000000012"/>
    <n v="3603.638562265412"/>
  </r>
  <r>
    <x v="140"/>
    <n v="96644.800000000003"/>
    <n v="95663.7"/>
    <n v="96829.6"/>
    <n v="95049.1"/>
    <s v="58.27K"/>
    <n v="1.0500000000000001E-2"/>
    <n v="1.0527196302724917E-2"/>
    <n v="97472.72"/>
    <n v="3607.6826127559152"/>
  </r>
  <r>
    <x v="141"/>
    <n v="98310.3"/>
    <n v="96645.2"/>
    <n v="98721.600000000006"/>
    <n v="96441.9"/>
    <s v="61.84K"/>
    <n v="1.72E-2"/>
    <n v="1.7233208615466067E-2"/>
    <n v="97267.025000000009"/>
    <n v="3583.5598034738359"/>
  </r>
  <r>
    <x v="142"/>
    <n v="96155.6"/>
    <n v="98310.3"/>
    <n v="99473.4"/>
    <n v="94903.6"/>
    <s v="104.28K"/>
    <n v="-2.1899999999999999E-2"/>
    <n v="-2.191733724747047E-2"/>
    <n v="97042.404999999999"/>
    <n v="3565.5311997851368"/>
  </r>
  <r>
    <x v="143"/>
    <n v="96556.1"/>
    <n v="96158.3"/>
    <n v="96930.8"/>
    <n v="95801.1"/>
    <s v="45.62K"/>
    <n v="4.1999999999999997E-3"/>
    <n v="4.1651240281377344E-3"/>
    <n v="96985.965000000011"/>
    <n v="3573.5731933886063"/>
  </r>
  <r>
    <x v="144"/>
    <n v="96258.8"/>
    <n v="96556.2"/>
    <n v="96655.2"/>
    <n v="95259.5"/>
    <s v="38.82K"/>
    <n v="-3.0999999999999999E-3"/>
    <n v="-3.0790390249814115E-3"/>
    <n v="96732.050000000017"/>
    <n v="3581.6652679246308"/>
  </r>
  <r>
    <x v="145"/>
    <n v="91508.5"/>
    <n v="96261"/>
    <n v="96497.9"/>
    <n v="91378.5"/>
    <s v="96.46K"/>
    <n v="-4.9299999999999997E-2"/>
    <n v="-4.9349254301944367E-2"/>
    <n v="96417.805000000022"/>
    <n v="3674.7132128231683"/>
  </r>
  <r>
    <x v="146"/>
    <n v="88686"/>
    <n v="91510.399999999994"/>
    <n v="92523.1"/>
    <n v="86097.5"/>
    <s v="195.29K"/>
    <n v="-3.0800000000000001E-2"/>
    <n v="-3.0844129233896345E-2"/>
    <n v="96022.340000000011"/>
    <n v="3844.699713803303"/>
  </r>
  <r>
    <x v="147"/>
    <n v="84212.7"/>
    <n v="88675"/>
    <n v="89375.3"/>
    <n v="82332.899999999994"/>
    <s v="145.33K"/>
    <n v="-5.04E-2"/>
    <n v="-5.0439753737906767E-2"/>
    <n v="95404.535000000003"/>
    <n v="4232.1960677600073"/>
  </r>
  <r>
    <x v="148"/>
    <n v="84714.6"/>
    <n v="84204.6"/>
    <n v="87013.9"/>
    <n v="82723.5"/>
    <s v="116.14K"/>
    <n v="6.0000000000000001E-3"/>
    <n v="5.9599086598578488E-3"/>
    <n v="94814.590000000011"/>
    <n v="4535.1647915181629"/>
  </r>
  <r>
    <x v="149"/>
    <n v="84381.2"/>
    <n v="84713.3"/>
    <n v="85028.7"/>
    <n v="78329.8"/>
    <s v="186.90K"/>
    <n v="-3.8999999999999998E-3"/>
    <n v="-3.9355671867660202E-3"/>
    <n v="94211.255000000019"/>
    <n v="4815.1302495598165"/>
  </r>
  <r>
    <x v="150"/>
    <n v="86071.6"/>
    <n v="84353.4"/>
    <n v="86546.3"/>
    <n v="83837.3"/>
    <s v="79.51K"/>
    <n v="0.02"/>
    <n v="2.0032898323323334E-2"/>
    <n v="93691.375000000029"/>
    <n v="5017.1681806071811"/>
  </r>
  <r>
    <x v="151"/>
    <n v="94265.1"/>
    <n v="86065.7"/>
    <n v="94986.5"/>
    <n v="85069.3"/>
    <s v="126.76K"/>
    <n v="9.5200000000000007E-2"/>
    <n v="9.5194001273358531E-2"/>
    <n v="93532.895000000033"/>
    <n v="5020.3229236770376"/>
  </r>
  <r>
    <x v="152"/>
    <n v="86209.7"/>
    <n v="94266.1"/>
    <n v="94266.1"/>
    <n v="85140.800000000003"/>
    <s v="143.15K"/>
    <n v="-8.5500000000000007E-2"/>
    <n v="-8.5454744120570636E-2"/>
    <n v="93054.795000000013"/>
    <n v="5230.1203322893043"/>
  </r>
  <r>
    <x v="153"/>
    <n v="87266.3"/>
    <n v="86083.8"/>
    <n v="88887.8"/>
    <n v="81617"/>
    <s v="132.50K"/>
    <n v="1.23E-2"/>
    <n v="1.2256161429630374E-2"/>
    <n v="92524.045000000013"/>
    <n v="5389.7920378201179"/>
  </r>
  <r>
    <x v="154"/>
    <n v="90611.7"/>
    <n v="87269.5"/>
    <n v="90937.8"/>
    <n v="86429.4"/>
    <s v="95.54K"/>
    <n v="3.8300000000000001E-2"/>
    <n v="3.833553158550318E-2"/>
    <n v="92224.12000000001"/>
    <n v="5454.8501966681342"/>
  </r>
  <r>
    <x v="155"/>
    <n v="89930.9"/>
    <n v="90611.7"/>
    <n v="92802"/>
    <n v="87849.600000000006"/>
    <s v="89.27K"/>
    <n v="-7.4999999999999997E-3"/>
    <n v="-7.5133785151365595E-3"/>
    <n v="91845.434999999998"/>
    <n v="5529.6198200902072"/>
  </r>
  <r>
    <x v="156"/>
    <n v="86531.199999999997"/>
    <n v="89879.5"/>
    <n v="91059.8"/>
    <n v="84864.3"/>
    <s v="138.11K"/>
    <n v="-3.78E-2"/>
    <n v="-3.7803469107948406E-2"/>
    <n v="91293.324999999997"/>
    <n v="5645.325100668203"/>
  </r>
  <r>
    <x v="157"/>
    <n v="86221.9"/>
    <n v="86783.8"/>
    <n v="86886.8"/>
    <n v="85264.6"/>
    <s v="41.90K"/>
    <n v="-3.5999999999999999E-3"/>
    <n v="-3.5744332680004431E-3"/>
    <n v="90797.814999999988"/>
    <n v="5804.4904680500258"/>
  </r>
  <r>
    <x v="158"/>
    <n v="80691.600000000006"/>
    <n v="86221.5"/>
    <n v="86498.6"/>
    <n v="80048.899999999994"/>
    <s v="69.90K"/>
    <n v="-6.4100000000000004E-2"/>
    <n v="-6.4140317019225845E-2"/>
    <n v="90043.329999999987"/>
    <n v="6151.2736402598721"/>
  </r>
  <r>
    <x v="159"/>
    <n v="78575.899999999994"/>
    <n v="80702.2"/>
    <n v="83902.8"/>
    <n v="77480.5"/>
    <s v="120.23K"/>
    <n v="-2.6200000000000001E-2"/>
    <n v="-2.6219581716064755E-2"/>
    <n v="89190.224999999991"/>
    <n v="6546.1927098379992"/>
  </r>
  <r>
    <x v="160"/>
    <n v="82921.100000000006"/>
    <n v="78579.7"/>
    <n v="83572.600000000006"/>
    <n v="76677.100000000006"/>
    <s v="123.59K"/>
    <n v="5.5300000000000002E-2"/>
    <n v="5.5299398416053913E-2"/>
    <n v="88504.04"/>
    <n v="6760.102251966905"/>
  </r>
  <r>
    <x v="161"/>
    <n v="83664.3"/>
    <n v="82921.100000000006"/>
    <n v="84266.5"/>
    <n v="80646.600000000006"/>
    <s v="88.61K"/>
    <n v="8.9999999999999993E-3"/>
    <n v="8.9627368667322127E-3"/>
    <n v="87771.739999999976"/>
    <n v="6939.1357729199208"/>
  </r>
  <r>
    <x v="162"/>
    <n v="81100.2"/>
    <n v="83664.7"/>
    <n v="84292"/>
    <n v="79954.899999999994"/>
    <s v="79.25K"/>
    <n v="-3.0599999999999999E-2"/>
    <n v="-3.0647480466579058E-2"/>
    <n v="87018.97"/>
    <n v="7188.2186287635932"/>
  </r>
  <r>
    <x v="163"/>
    <n v="83977.1"/>
    <n v="81103.5"/>
    <n v="85286.6"/>
    <n v="80833.2"/>
    <s v="81.23K"/>
    <n v="3.5499999999999997E-2"/>
    <n v="3.5473402038466162E-2"/>
    <n v="86390.01999999999"/>
    <n v="7338.2079651134336"/>
  </r>
  <r>
    <x v="164"/>
    <n v="84341.3"/>
    <n v="83978.7"/>
    <n v="84679.5"/>
    <n v="83636.399999999994"/>
    <s v="38.40K"/>
    <n v="4.3E-3"/>
    <n v="4.3368966063366265E-3"/>
    <n v="85794.145000000004"/>
    <n v="7469.825980771282"/>
  </r>
  <r>
    <x v="165"/>
    <n v="82578.399999999994"/>
    <n v="84341.3"/>
    <n v="84942.5"/>
    <n v="82014.2"/>
    <s v="50.04K"/>
    <n v="-2.0899999999999998E-2"/>
    <n v="-2.0901978034486124E-2"/>
    <n v="85347.64"/>
    <n v="7605.3904896944287"/>
  </r>
  <r>
    <x v="166"/>
    <n v="84019.1"/>
    <n v="82580.3"/>
    <n v="84729.2"/>
    <n v="82525"/>
    <s v="58.04K"/>
    <n v="1.7399999999999999E-2"/>
    <n v="1.7446450887883547E-2"/>
    <n v="85114.295000000013"/>
    <n v="7697.7659347041417"/>
  </r>
  <r>
    <x v="167"/>
    <n v="82719.100000000006"/>
    <n v="84019.1"/>
    <n v="84019.1"/>
    <n v="81171.3"/>
    <s v="58.17K"/>
    <n v="-1.55E-2"/>
    <n v="-1.5472672285230415E-2"/>
    <n v="85039.61500000002"/>
    <n v="7740.331642217543"/>
  </r>
  <r>
    <x v="168"/>
    <n v="86841"/>
    <n v="82719.100000000006"/>
    <n v="86990.6"/>
    <n v="82557.5"/>
    <s v="84.61K"/>
    <n v="4.9799999999999997E-2"/>
    <n v="4.9830087609753937E-2"/>
    <n v="85145.935000000012"/>
    <n v="7673.9741606817215"/>
  </r>
  <r>
    <x v="169"/>
    <n v="84208.1"/>
    <n v="86841.3"/>
    <n v="87419"/>
    <n v="83656.100000000006"/>
    <s v="69.86K"/>
    <n v="-3.0300000000000001E-2"/>
    <n v="-3.0318628297693384E-2"/>
    <n v="85137.280000000013"/>
    <n v="7709.0392928084739"/>
  </r>
  <r>
    <x v="170"/>
    <n v="84073.3"/>
    <n v="84208.7"/>
    <n v="84831"/>
    <n v="83215.899999999994"/>
    <s v="42.80K"/>
    <n v="-1.6000000000000001E-3"/>
    <n v="-1.6007961229382861E-3"/>
    <n v="85037.36500000002"/>
    <n v="7719.5761892865958"/>
  </r>
  <r>
    <x v="171"/>
    <n v="83840.5"/>
    <n v="84076.6"/>
    <n v="84526.3"/>
    <n v="83688.2"/>
    <s v="20.84K"/>
    <n v="-2.8E-3"/>
    <n v="-2.7690122785711813E-3"/>
    <n v="84516.135000000009"/>
    <n v="7624.1367902246147"/>
  </r>
  <r>
    <x v="172"/>
    <n v="86077.4"/>
    <n v="83840.2"/>
    <n v="86082"/>
    <n v="83812.7"/>
    <s v="31.13K"/>
    <n v="2.6700000000000002E-2"/>
    <n v="2.6680422945950966E-2"/>
    <n v="84509.52"/>
    <n v="7539.4820659378765"/>
  </r>
  <r>
    <x v="173"/>
    <n v="87490"/>
    <n v="86076.1"/>
    <n v="88740.2"/>
    <n v="85541.6"/>
    <s v="95.71K"/>
    <n v="1.6400000000000001E-2"/>
    <n v="1.6410811664850478E-2"/>
    <n v="84520.705000000002"/>
    <n v="7418.3703287297512"/>
  </r>
  <r>
    <x v="174"/>
    <n v="87404"/>
    <n v="87495.3"/>
    <n v="88523.3"/>
    <n v="86328.5"/>
    <s v="75.24K"/>
    <n v="-1E-3"/>
    <n v="-9.8296948222653668E-4"/>
    <n v="84360.320000000007"/>
    <n v="7258.3422369552381"/>
  </r>
  <r>
    <x v="175"/>
    <n v="86912"/>
    <n v="87349.8"/>
    <n v="88276.7"/>
    <n v="85866.4"/>
    <s v="62.04K"/>
    <n v="-5.5999999999999999E-3"/>
    <n v="-5.629032996201544E-3"/>
    <n v="84209.375"/>
    <n v="7091.6672911836913"/>
  </r>
  <r>
    <x v="176"/>
    <n v="87228.2"/>
    <n v="86937"/>
    <n v="87751.4"/>
    <n v="85844.4"/>
    <s v="56.49K"/>
    <n v="3.5999999999999999E-3"/>
    <n v="3.6381627393224925E-3"/>
    <n v="84244.225000000006"/>
    <n v="6967.5873088452463"/>
  </r>
  <r>
    <x v="177"/>
    <n v="84410.4"/>
    <n v="87209.5"/>
    <n v="87507.5"/>
    <n v="83596.7"/>
    <s v="85.25K"/>
    <n v="-3.2300000000000002E-2"/>
    <n v="-3.2303773321013196E-2"/>
    <n v="84153.65"/>
    <n v="6883.9271488863933"/>
  </r>
  <r>
    <x v="178"/>
    <n v="82645.7"/>
    <n v="84412.1"/>
    <n v="84603.4"/>
    <n v="81668.2"/>
    <s v="39.34K"/>
    <n v="-2.0899999999999998E-2"/>
    <n v="-2.0906191654108897E-2"/>
    <n v="84251.354999999981"/>
    <n v="6838.506323016175"/>
  </r>
  <r>
    <x v="179"/>
    <n v="82371.600000000006"/>
    <n v="82646.8"/>
    <n v="83532.899999999994"/>
    <n v="81593.2"/>
    <s v="35.37K"/>
    <n v="-3.3E-3"/>
    <n v="-3.3165669841260792E-3"/>
    <n v="84441.139999999985"/>
    <n v="6712.1297450465745"/>
  </r>
  <r>
    <x v="180"/>
    <n v="82548.800000000003"/>
    <n v="82375.399999999994"/>
    <n v="83895.6"/>
    <n v="81300.100000000006"/>
    <s v="61.76K"/>
    <n v="2.2000000000000001E-3"/>
    <n v="2.151226879167023E-3"/>
    <n v="84422.524999999994"/>
    <n v="6523.5539931726616"/>
  </r>
  <r>
    <x v="181"/>
    <n v="85164.2"/>
    <n v="82548.600000000006"/>
    <n v="85506.2"/>
    <n v="82435.8"/>
    <s v="66.72K"/>
    <n v="3.1699999999999999E-2"/>
    <n v="3.1683077161630324E-2"/>
    <n v="84497.51999999999"/>
    <n v="6350.633458517178"/>
  </r>
  <r>
    <x v="182"/>
    <n v="82525"/>
    <n v="85166"/>
    <n v="88377.3"/>
    <n v="82358.899999999994"/>
    <s v="104.05K"/>
    <n v="-3.1E-2"/>
    <n v="-3.0989547251074945E-2"/>
    <n v="84568.76"/>
    <n v="6258.4468186926342"/>
  </r>
  <r>
    <x v="183"/>
    <n v="83159.399999999994"/>
    <n v="82522.600000000006"/>
    <n v="83908.9"/>
    <n v="81313.8"/>
    <s v="83.15K"/>
    <n v="7.7000000000000002E-3"/>
    <n v="7.6873674644046819E-3"/>
    <n v="84527.875"/>
    <n v="6218.9916074102848"/>
  </r>
  <r>
    <x v="184"/>
    <n v="83866.7"/>
    <n v="83160.2"/>
    <n v="84704.1"/>
    <n v="81691.100000000006"/>
    <s v="91.54K"/>
    <n v="8.5000000000000006E-3"/>
    <n v="8.5053523714697654E-3"/>
    <n v="84504.14499999999"/>
    <n v="6052.6819314143759"/>
  </r>
  <r>
    <x v="185"/>
    <n v="83552.100000000006"/>
    <n v="83876"/>
    <n v="84249.3"/>
    <n v="82384.399999999994"/>
    <s v="32.71K"/>
    <n v="-3.8E-3"/>
    <n v="-3.7511908779049863E-3"/>
    <n v="84552.83"/>
    <n v="5981.22216455749"/>
  </r>
  <r>
    <x v="186"/>
    <n v="78391.3"/>
    <n v="83528"/>
    <n v="83731.7"/>
    <n v="77171.100000000006"/>
    <s v="79.17K"/>
    <n v="-6.1800000000000001E-2"/>
    <n v="-6.1767448095260358E-2"/>
    <n v="84271.44"/>
    <n v="6039.1175718146569"/>
  </r>
  <r>
    <x v="187"/>
    <n v="79162.5"/>
    <n v="78406.600000000006"/>
    <n v="81095.899999999994"/>
    <n v="74524.2"/>
    <s v="170.57K"/>
    <n v="9.7999999999999997E-3"/>
    <n v="9.8378263914489228E-3"/>
    <n v="84093.61"/>
    <n v="6061.4823434387081"/>
  </r>
  <r>
    <x v="188"/>
    <n v="76312.5"/>
    <n v="79166.7"/>
    <n v="80839.8"/>
    <n v="76255"/>
    <s v="93.88K"/>
    <n v="-3.5999999999999997E-2"/>
    <n v="-3.6001894836570347E-2"/>
    <n v="83567.184999999998"/>
    <n v="6151.0800359980894"/>
  </r>
  <r>
    <x v="189"/>
    <n v="82607"/>
    <n v="76312.3"/>
    <n v="83566.7"/>
    <n v="74657.3"/>
    <s v="172.18K"/>
    <n v="8.2500000000000004E-2"/>
    <n v="8.2483210483210501E-2"/>
    <n v="83487.12999999999"/>
    <n v="6082.0352273290691"/>
  </r>
  <r>
    <x v="190"/>
    <n v="79607.5"/>
    <n v="82606.8"/>
    <n v="82737.5"/>
    <n v="78495.8"/>
    <s v="92.83K"/>
    <n v="-3.6299999999999999E-2"/>
    <n v="-3.6310482162528634E-2"/>
    <n v="83263.839999999997"/>
    <n v="6055.3347331009127"/>
  </r>
  <r>
    <x v="191"/>
    <n v="83413.100000000006"/>
    <n v="79606.100000000006"/>
    <n v="84275"/>
    <n v="79004.2"/>
    <s v="94.62K"/>
    <n v="4.7800000000000002E-2"/>
    <n v="4.7804541029425662E-2"/>
    <n v="83242.47"/>
    <n v="5928.0175771333761"/>
  </r>
  <r>
    <x v="192"/>
    <n v="85292.7"/>
    <n v="83420.5"/>
    <n v="85893.5"/>
    <n v="82828"/>
    <s v="55.60K"/>
    <n v="2.2499999999999999E-2"/>
    <n v="2.2533630808589944E-2"/>
    <n v="83203.235000000015"/>
    <n v="5821.5272114468235"/>
  </r>
  <r>
    <x v="193"/>
    <n v="83734.399999999994"/>
    <n v="85282.5"/>
    <n v="85999.5"/>
    <n v="83049.600000000006"/>
    <s v="70.93K"/>
    <n v="-1.83E-2"/>
    <n v="-1.8270027798393151E-2"/>
    <n v="83015.454999999987"/>
    <n v="5654.2381605792707"/>
  </r>
  <r>
    <x v="194"/>
    <n v="84586.4"/>
    <n v="83752.800000000003"/>
    <n v="85794.9"/>
    <n v="83705.2"/>
    <s v="78.03K"/>
    <n v="1.0200000000000001E-2"/>
    <n v="1.0175029617457199E-2"/>
    <n v="82874.574999999983"/>
    <n v="5507.7462576515954"/>
  </r>
  <r>
    <x v="195"/>
    <n v="83647"/>
    <n v="84586.8"/>
    <n v="86438.8"/>
    <n v="83602.7"/>
    <s v="62.45K"/>
    <n v="-1.11E-2"/>
    <n v="-1.1105804242762307E-2"/>
    <n v="82711.324999999983"/>
    <n v="5325.4108812624363"/>
  </r>
  <r>
    <x v="196"/>
    <n v="84032.2"/>
    <n v="83648.100000000006"/>
    <n v="85438.2"/>
    <n v="83143.5"/>
    <s v="63.97K"/>
    <n v="4.5999999999999999E-3"/>
    <n v="4.605066529582702E-3"/>
    <n v="82551.524999999994"/>
    <n v="5120.6277775980789"/>
  </r>
  <r>
    <x v="197"/>
    <n v="84940"/>
    <n v="84032.2"/>
    <n v="85467.3"/>
    <n v="83786.2"/>
    <s v="49.28K"/>
    <n v="1.0800000000000001E-2"/>
    <n v="1.0803001706488846E-2"/>
    <n v="82578.004999999976"/>
    <n v="4947.2984526351693"/>
  </r>
  <r>
    <x v="198"/>
    <n v="84474.6"/>
    <n v="84947.7"/>
    <n v="85106.1"/>
    <n v="84331"/>
    <s v="25.83K"/>
    <n v="-5.4999999999999997E-3"/>
    <n v="-5.4791617612431898E-3"/>
    <n v="82669.45"/>
    <n v="4774.6603750758268"/>
  </r>
  <r>
    <x v="199"/>
    <n v="85068.1"/>
    <n v="84472.4"/>
    <n v="85604.3"/>
    <n v="84366.5"/>
    <s v="32.07K"/>
    <n v="7.0000000000000001E-3"/>
    <n v="7.0257805304789755E-3"/>
    <n v="82804.274999999994"/>
    <n v="4591.5573610876518"/>
  </r>
  <r>
    <x v="200"/>
    <n v="85179"/>
    <n v="85075.5"/>
    <n v="85321"/>
    <n v="83976.1"/>
    <s v="32.08K"/>
    <n v="1.2999999999999999E-3"/>
    <n v="1.3036614194978924E-3"/>
    <n v="82935.785000000003"/>
    <n v="4351.2612228710213"/>
  </r>
  <r>
    <x v="201"/>
    <n v="87516"/>
    <n v="85179"/>
    <n v="88449.600000000006"/>
    <n v="85148.800000000003"/>
    <s v="98.50K"/>
    <n v="2.7400000000000001E-2"/>
    <n v="2.7436339942943588E-2"/>
    <n v="83053.375"/>
    <n v="4013.7577895315794"/>
  </r>
  <r>
    <x v="202"/>
    <n v="93441.9"/>
    <n v="87516"/>
    <n v="93816.9"/>
    <n v="87105.2"/>
    <s v="130.17K"/>
    <n v="6.7699999999999996E-2"/>
    <n v="6.7712189771013342E-2"/>
    <n v="83599.22"/>
    <n v="3900.8561899016199"/>
  </r>
  <r>
    <x v="203"/>
    <n v="93697.7"/>
    <n v="93442.2"/>
    <n v="94462.6"/>
    <n v="91963.4"/>
    <s v="90.35K"/>
    <n v="2.7000000000000001E-3"/>
    <n v="2.7375299517669038E-3"/>
    <n v="84126.134999999995"/>
    <n v="3773.4816851629066"/>
  </r>
  <r>
    <x v="204"/>
    <n v="93980.3"/>
    <n v="93696.3"/>
    <n v="94001"/>
    <n v="91673"/>
    <s v="66.68K"/>
    <n v="3.0000000000000001E-3"/>
    <n v="3.016082571930756E-3"/>
    <n v="84631.815000000002"/>
    <n v="3668.4089837463694"/>
  </r>
  <r>
    <x v="205"/>
    <n v="94676.9"/>
    <n v="93979.4"/>
    <n v="95718.6"/>
    <n v="92867.199999999997"/>
    <s v="92.04K"/>
    <n v="7.4000000000000003E-3"/>
    <n v="7.412191704005977E-3"/>
    <n v="85188.054999999993"/>
    <n v="3784.9801052828534"/>
  </r>
  <r>
    <x v="206"/>
    <n v="94631.4"/>
    <n v="94669.3"/>
    <n v="95207"/>
    <n v="93891.8"/>
    <s v="33.77K"/>
    <n v="-5.0000000000000001E-4"/>
    <n v="-4.8058185259547415E-4"/>
    <n v="86000.059999999983"/>
    <n v="3956.2772520920339"/>
  </r>
  <r>
    <x v="207"/>
    <n v="93742.5"/>
    <n v="94631.4"/>
    <n v="95324.4"/>
    <n v="93640.7"/>
    <s v="36.66K"/>
    <n v="-9.4000000000000004E-3"/>
    <n v="-9.3932880629473692E-3"/>
    <n v="86729.059999999983"/>
    <n v="4107.2950108474997"/>
  </r>
  <r>
    <x v="208"/>
    <n v="94995"/>
    <n v="93742.5"/>
    <n v="95580.3"/>
    <n v="92818.9"/>
    <s v="73.63K"/>
    <n v="1.34E-2"/>
    <n v="1.3361068885510807E-2"/>
    <n v="87663.184999999983"/>
    <n v="4293.2146655198194"/>
  </r>
  <r>
    <x v="209"/>
    <n v="94269.8"/>
    <n v="94995.4"/>
    <n v="95453.4"/>
    <n v="93758"/>
    <s v="59.86K"/>
    <n v="-7.6E-3"/>
    <n v="-7.6340860045265302E-3"/>
    <n v="88246.324999999983"/>
    <n v="4438.4934515388331"/>
  </r>
  <r>
    <x v="210"/>
    <n v="94184.4"/>
    <n v="94265"/>
    <n v="95223.4"/>
    <n v="93049.600000000006"/>
    <s v="57.10K"/>
    <n v="-8.9999999999999998E-4"/>
    <n v="-9.0591048246635442E-4"/>
    <n v="88975.17"/>
    <n v="4573.8816517817377"/>
  </r>
  <r>
    <x v="211"/>
    <n v="96499.3"/>
    <n v="94181.3"/>
    <n v="97394.3"/>
    <n v="94168.1"/>
    <s v="74.56K"/>
    <n v="2.46E-2"/>
    <n v="2.4578380283783785E-2"/>
    <n v="89629.48"/>
    <n v="4652.7215511904888"/>
  </r>
  <r>
    <x v="212"/>
    <n v="96894.399999999994"/>
    <n v="96497.3"/>
    <n v="97881.8"/>
    <n v="96359.3"/>
    <s v="51.94K"/>
    <n v="4.1000000000000003E-3"/>
    <n v="4.0943302179392571E-3"/>
    <n v="90209.564999999988"/>
    <n v="4868.301600578181"/>
  </r>
  <r>
    <x v="213"/>
    <n v="95885.8"/>
    <n v="96894.3"/>
    <n v="96922.2"/>
    <n v="95785.5"/>
    <s v="36.24K"/>
    <n v="-1.04E-2"/>
    <n v="-1.0409270298386564E-2"/>
    <n v="90817.13499999998"/>
    <n v="5031.5191392951301"/>
  </r>
  <r>
    <x v="214"/>
    <n v="94316.9"/>
    <n v="95885.5"/>
    <n v="96297.8"/>
    <n v="94206.1"/>
    <s v="41.31K"/>
    <n v="-1.6400000000000001E-2"/>
    <n v="-1.6362172501037775E-2"/>
    <n v="91303.66"/>
    <n v="5109.7388911528415"/>
  </r>
  <r>
    <x v="215"/>
    <n v="94745.2"/>
    <n v="94314.6"/>
    <n v="95206.8"/>
    <n v="93590.8"/>
    <s v="59.21K"/>
    <n v="4.4999999999999997E-3"/>
    <n v="4.541073763026704E-3"/>
    <n v="91858.569999999992"/>
    <n v="5206.5281825203365"/>
  </r>
  <r>
    <x v="216"/>
    <n v="96825.4"/>
    <n v="94745.9"/>
    <n v="96893.9"/>
    <n v="93408.8"/>
    <s v="55.76K"/>
    <n v="2.1999999999999999E-2"/>
    <n v="2.1955729683403424E-2"/>
    <n v="92498.229999999981"/>
    <n v="5382.2702803558877"/>
  </r>
  <r>
    <x v="217"/>
    <n v="97035.1"/>
    <n v="96817.9"/>
    <n v="97647.5"/>
    <n v="95798.399999999994"/>
    <s v="59.98K"/>
    <n v="2.2000000000000001E-3"/>
    <n v="2.1657540273525289E-3"/>
    <n v="93102.984999999986"/>
    <n v="5553.4514590131967"/>
  </r>
  <r>
    <x v="218"/>
    <n v="103274.3"/>
    <n v="97035.1"/>
    <n v="103885.4"/>
    <n v="96901.9"/>
    <s v="110.60K"/>
    <n v="6.4299999999999996E-2"/>
    <n v="6.4298382750159533E-2"/>
    <n v="94042.97"/>
    <n v="5899.8858139948743"/>
  </r>
  <r>
    <x v="219"/>
    <n v="102975.1"/>
    <n v="103270.7"/>
    <n v="104308.7"/>
    <n v="102365.7"/>
    <s v="87.34K"/>
    <n v="-2.8999999999999998E-3"/>
    <n v="-2.8971389784292478E-3"/>
    <n v="94938.32"/>
    <n v="6145.9868239113639"/>
  </r>
  <r>
    <x v="220"/>
    <n v="104798"/>
    <n v="102974.7"/>
    <n v="104969.8"/>
    <n v="102837.2"/>
    <s v="48.42K"/>
    <n v="1.77E-2"/>
    <n v="1.7702337749611274E-2"/>
    <n v="95919.27"/>
    <n v="6514.009049286934"/>
  </r>
  <r>
    <x v="221"/>
    <n v="104119.2"/>
    <n v="104748.3"/>
    <n v="104930.9"/>
    <n v="103358.8"/>
    <s v="54.76K"/>
    <n v="-6.4999999999999997E-3"/>
    <n v="-6.4772228477643079E-3"/>
    <n v="96749.430000000008"/>
    <n v="6823.9543238752822"/>
  </r>
  <r>
    <x v="222"/>
    <n v="102795"/>
    <n v="104119.2"/>
    <n v="105765.2"/>
    <n v="100766.8"/>
    <s v="90.21K"/>
    <n v="-1.2699999999999999E-2"/>
    <n v="-1.2718115390821239E-2"/>
    <n v="97217.085000000006"/>
    <n v="7018.7539611734992"/>
  </r>
  <r>
    <x v="223"/>
    <n v="104119.2"/>
    <n v="102794.9"/>
    <n v="104972.9"/>
    <n v="101510.2"/>
    <s v="71.91K"/>
    <n v="1.29E-2"/>
    <n v="1.2881949511162949E-2"/>
    <n v="97738.16"/>
    <n v="7277.5437342297782"/>
  </r>
  <r>
    <x v="224"/>
    <n v="103513.9"/>
    <n v="104116.3"/>
    <n v="104316"/>
    <n v="102632.9"/>
    <s v="55.58K"/>
    <n v="-5.7999999999999996E-3"/>
    <n v="-5.813529108944393E-3"/>
    <n v="98214.84"/>
    <n v="7496.200594010922"/>
  </r>
  <r>
    <x v="225"/>
    <n v="103765.4"/>
    <n v="103513.2"/>
    <n v="104153.8"/>
    <n v="101436.8"/>
    <s v="59.68K"/>
    <n v="2.3999999999999998E-3"/>
    <n v="2.4296253933047129E-3"/>
    <n v="98669.264999999999"/>
    <n v="7679.7466988043689"/>
  </r>
  <r>
    <x v="226"/>
    <n v="103480.5"/>
    <n v="103764.6"/>
    <n v="104544.1"/>
    <n v="103126.5"/>
    <s v="53.27K"/>
    <n v="-2.7000000000000001E-3"/>
    <n v="-2.7456165542656397E-3"/>
    <n v="99111.72"/>
    <n v="7854.6105110929429"/>
  </r>
  <r>
    <x v="227"/>
    <n v="103112.6"/>
    <n v="103473.9"/>
    <n v="103712.3"/>
    <n v="102626.5"/>
    <s v="37.43K"/>
    <n v="-3.5999999999999999E-3"/>
    <n v="-3.5552592034246988E-3"/>
    <n v="99580.224999999991"/>
    <n v="7983.4385768499615"/>
  </r>
  <r>
    <x v="228"/>
    <n v="106504.5"/>
    <n v="103113.9"/>
    <n v="106577"/>
    <n v="103113.9"/>
    <s v="62.47K"/>
    <n v="3.2899999999999999E-2"/>
    <n v="3.2895106902551152E-2"/>
    <n v="100155.69999999998"/>
    <n v="8245.2612659341539"/>
  </r>
  <r>
    <x v="229"/>
    <n v="105585.8"/>
    <n v="106507.7"/>
    <n v="107081.3"/>
    <n v="102088.2"/>
    <s v="90.49K"/>
    <n v="-8.6E-3"/>
    <n v="-8.6259266040401572E-3"/>
    <n v="100721.49999999999"/>
    <n v="8430.2481649639776"/>
  </r>
  <r>
    <x v="230"/>
    <n v="106815.8"/>
    <n v="105586.1"/>
    <n v="107270.5"/>
    <n v="104199.3"/>
    <s v="76.08K"/>
    <n v="1.1599999999999999E-2"/>
    <n v="1.1649293749727674E-2"/>
    <n v="101353.06999999999"/>
    <n v="8630.7292496882183"/>
  </r>
  <r>
    <x v="231"/>
    <n v="109640.1"/>
    <n v="106814.7"/>
    <n v="110628.8"/>
    <n v="106109.5"/>
    <s v="124.17K"/>
    <n v="2.64E-2"/>
    <n v="2.6440844893732995E-2"/>
    <n v="102010.11"/>
    <n v="8896.5784407087431"/>
  </r>
  <r>
    <x v="232"/>
    <n v="111702.7"/>
    <n v="109632.6"/>
    <n v="111953.60000000001"/>
    <n v="109281.8"/>
    <s v="96.35K"/>
    <n v="1.8800000000000001E-2"/>
    <n v="1.8812460039711709E-2"/>
    <n v="102750.52499999999"/>
    <n v="9234.3047458971632"/>
  </r>
  <r>
    <x v="233"/>
    <n v="107313.4"/>
    <n v="111702.6"/>
    <n v="111778.7"/>
    <n v="106855.4"/>
    <s v="87.57K"/>
    <n v="-3.9300000000000002E-2"/>
    <n v="-3.9294484376832473E-2"/>
    <n v="103321.905"/>
    <n v="9420.9673230619246"/>
  </r>
  <r>
    <x v="234"/>
    <n v="107763"/>
    <n v="107313.5"/>
    <n v="109476.4"/>
    <n v="106904.5"/>
    <s v="52.26K"/>
    <n v="4.1999999999999997E-3"/>
    <n v="4.1895979439661168E-3"/>
    <n v="103994.20999999999"/>
    <n v="9603.4016942884627"/>
  </r>
  <r>
    <x v="235"/>
    <n v="109021.1"/>
    <n v="107763"/>
    <n v="109203.4"/>
    <n v="106648.3"/>
    <s v="52.49K"/>
    <n v="1.17E-2"/>
    <n v="1.1674693540454584E-2"/>
    <n v="104708.00500000002"/>
    <n v="9798.7865174625313"/>
  </r>
  <r>
    <x v="236"/>
    <n v="109455.3"/>
    <n v="109014.9"/>
    <n v="110401.4"/>
    <n v="108694"/>
    <s v="48.01K"/>
    <n v="4.0000000000000001E-3"/>
    <n v="3.9827152725482318E-3"/>
    <n v="105339.5"/>
    <n v="9991.579532376727"/>
  </r>
  <r>
    <x v="237"/>
    <n v="108944"/>
    <n v="109455.3"/>
    <n v="110718.7"/>
    <n v="107572.2"/>
    <s v="65.02K"/>
    <n v="-4.7000000000000002E-3"/>
    <n v="-4.671313312375025E-3"/>
    <n v="105934.94500000002"/>
    <n v="10116.058746840457"/>
  </r>
  <r>
    <x v="238"/>
    <n v="107786.7"/>
    <n v="108905.7"/>
    <n v="109238.3"/>
    <n v="106804.9"/>
    <s v="51.84K"/>
    <n v="-1.06E-2"/>
    <n v="-1.0622888823615839E-2"/>
    <n v="106160.56500000002"/>
    <n v="10163.743876325276"/>
  </r>
  <r>
    <x v="239"/>
    <n v="105600"/>
    <n v="107759.1"/>
    <n v="108896.7"/>
    <n v="105399.9"/>
    <s v="70.02K"/>
    <n v="-2.0299999999999999E-2"/>
    <n v="-2.0287289619220106E-2"/>
    <n v="106291.81000000001"/>
    <n v="10144.405371031358"/>
  </r>
  <r>
    <x v="240"/>
    <n v="103981.3"/>
    <n v="105598.8"/>
    <n v="106314.9"/>
    <n v="103693.9"/>
    <s v="71.98K"/>
    <n v="-1.5299999999999999E-2"/>
    <n v="-1.5328598484848466E-2"/>
    <n v="106250.97500000001"/>
    <n v="10087.24727988544"/>
  </r>
  <r>
    <x v="241"/>
    <n v="104598"/>
    <n v="103981.9"/>
    <n v="104888.4"/>
    <n v="103091.3"/>
    <s v="35.80K"/>
    <n v="5.8999999999999999E-3"/>
    <n v="5.9308741090946526E-3"/>
    <n v="106274.91499999999"/>
    <n v="10076.917147136048"/>
  </r>
  <r>
    <x v="242"/>
    <n v="105635.2"/>
    <n v="104598"/>
    <n v="105867.5"/>
    <n v="103768.6"/>
    <s v="33.03K"/>
    <n v="9.9000000000000008E-3"/>
    <n v="9.9160595804890228E-3"/>
    <n v="106416.925"/>
    <n v="10019.54663715583"/>
  </r>
  <r>
    <x v="243"/>
    <n v="105845.6"/>
    <n v="105635.2"/>
    <n v="105930.7"/>
    <n v="103729.7"/>
    <s v="46.44K"/>
    <n v="2E-3"/>
    <n v="1.99176032231696E-3"/>
    <n v="106503.245"/>
    <n v="9964.4804850754717"/>
  </r>
  <r>
    <x v="244"/>
    <n v="105388.3"/>
    <n v="105845.6"/>
    <n v="106758.39999999999"/>
    <n v="104886.9"/>
    <s v="49.47K"/>
    <n v="-4.3E-3"/>
    <n v="-4.3204441186029952E-3"/>
    <n v="106596.965"/>
    <n v="9902.9969753704809"/>
  </r>
  <r>
    <x v="245"/>
    <n v="104695.6"/>
    <n v="105383.5"/>
    <n v="105971.2"/>
    <n v="104224"/>
    <s v="50.06K"/>
    <n v="-6.6E-3"/>
    <n v="-6.5728358840592138E-3"/>
    <n v="106643.47500000001"/>
    <n v="9810.8857406850311"/>
  </r>
  <r>
    <x v="246"/>
    <n v="101521.9"/>
    <n v="104690.6"/>
    <n v="105914.4"/>
    <n v="100421.1"/>
    <s v="73.53K"/>
    <n v="-3.0300000000000001E-2"/>
    <n v="-3.0313594840661984E-2"/>
    <n v="106545.54500000001"/>
    <n v="9524.1886429521928"/>
  </r>
  <r>
    <x v="247"/>
    <n v="104308.3"/>
    <n v="101524.1"/>
    <n v="105306.5"/>
    <n v="101127.6"/>
    <s v="61.97K"/>
    <n v="2.7400000000000001E-2"/>
    <n v="2.744629483884764E-2"/>
    <n v="106605.33"/>
    <n v="9265.9180507855199"/>
  </r>
  <r>
    <x v="248"/>
    <n v="105564.2"/>
    <n v="104308.3"/>
    <n v="105911.7"/>
    <n v="103911"/>
    <s v="32.39K"/>
    <n v="1.2E-2"/>
    <n v="1.2040269086927902E-2"/>
    <n v="106558.31500000002"/>
    <n v="8886.6226569302853"/>
  </r>
  <r>
    <x v="249"/>
    <n v="105739.6"/>
    <n v="105564.2"/>
    <n v="106449.3"/>
    <n v="105011.6"/>
    <s v="29.11K"/>
    <n v="1.6999999999999999E-3"/>
    <n v="1.6615481384787412E-3"/>
    <n v="106566.005"/>
    <n v="8701.8144749079493"/>
  </r>
  <r>
    <x v="250"/>
    <n v="110268.3"/>
    <n v="105739.6"/>
    <n v="110404.9"/>
    <n v="105333.3"/>
    <s v="64.28K"/>
    <n v="4.2799999999999998E-2"/>
    <n v="4.2828798293165438E-2"/>
    <n v="106738.63"/>
    <n v="8470.0666176857139"/>
  </r>
  <r>
    <x v="251"/>
    <n v="110269.2"/>
    <n v="110268.3"/>
    <n v="110369.2"/>
    <n v="108380.6"/>
    <s v="58.28K"/>
    <n v="0"/>
    <n v="8.1619105398722525E-6"/>
    <n v="106770.08500000001"/>
    <n v="8339.8217870503613"/>
  </r>
  <r>
    <x v="252"/>
    <n v="108661.2"/>
    <n v="110269.2"/>
    <n v="110386.1"/>
    <n v="108081.9"/>
    <s v="44.80K"/>
    <n v="-1.46E-2"/>
    <n v="-1.4582494477152319E-2"/>
    <n v="106618.01000000001"/>
    <n v="8211.1860017175532"/>
  </r>
  <r>
    <x v="253"/>
    <n v="105703"/>
    <n v="108662.2"/>
    <n v="108776.2"/>
    <n v="105703"/>
    <s v="59.87K"/>
    <n v="-2.7199999999999998E-2"/>
    <n v="-2.7224068940891466E-2"/>
    <n v="106537.48999999999"/>
    <n v="7966.1155302477409"/>
  </r>
  <r>
    <x v="254"/>
    <n v="106080.3"/>
    <n v="105702.7"/>
    <n v="106147"/>
    <n v="102739.6"/>
    <s v="73.84K"/>
    <n v="3.5999999999999999E-3"/>
    <n v="3.5694351153705561E-3"/>
    <n v="106453.35500000001"/>
    <n v="7730.7199333281042"/>
  </r>
  <r>
    <x v="255"/>
    <n v="105421.5"/>
    <n v="106028.5"/>
    <n v="106196.9"/>
    <n v="104321"/>
    <s v="30.99K"/>
    <n v="-6.1999999999999998E-3"/>
    <n v="-6.2103896764997835E-3"/>
    <n v="106273.375"/>
    <n v="7427.3045849619375"/>
  </r>
  <r>
    <x v="256"/>
    <n v="105591.8"/>
    <n v="105421.6"/>
    <n v="106098.9"/>
    <n v="104502"/>
    <s v="26.22K"/>
    <n v="1.6000000000000001E-3"/>
    <n v="1.6154200044582456E-3"/>
    <n v="106080.2"/>
    <n v="7109.8621062069014"/>
  </r>
  <r>
    <x v="257"/>
    <n v="106740.4"/>
    <n v="105594"/>
    <n v="108899.3"/>
    <n v="104993.8"/>
    <s v="50.95K"/>
    <n v="1.09E-2"/>
    <n v="1.0877738612278476E-2"/>
    <n v="105970.01999999999"/>
    <n v="6810.0437022457636"/>
  </r>
  <r>
    <x v="258"/>
    <n v="104559.8"/>
    <n v="106769.8"/>
    <n v="107747.4"/>
    <n v="103386.3"/>
    <s v="60.73K"/>
    <n v="-2.0400000000000001E-2"/>
    <n v="-2.0429003451364114E-2"/>
    <n v="105808.675"/>
    <n v="6433.7537391242231"/>
  </r>
  <r>
    <x v="259"/>
    <n v="104894.2"/>
    <n v="104571.4"/>
    <n v="105553"/>
    <n v="103622.39999999999"/>
    <s v="45.60K"/>
    <n v="3.2000000000000002E-3"/>
    <n v="3.1981698511283074E-3"/>
    <n v="105773.38500000001"/>
    <n v="6046.6723970933963"/>
  </r>
  <r>
    <x v="260"/>
    <n v="104669.6"/>
    <n v="104894.2"/>
    <n v="105220.5"/>
    <n v="103934.5"/>
    <s v="28.47K"/>
    <n v="-2.0999999999999999E-3"/>
    <n v="-2.1412051381295427E-3"/>
    <n v="105807.8"/>
    <n v="5617.7420263006898"/>
  </r>
  <r>
    <x v="261"/>
    <n v="103280.5"/>
    <n v="104669.6"/>
    <n v="106520.3"/>
    <n v="102396.8"/>
    <s v="51.48K"/>
    <n v="-1.3299999999999999E-2"/>
    <n v="-1.3271284116878279E-2"/>
    <n v="105741.925"/>
    <n v="5254.3853236178675"/>
  </r>
  <r>
    <x v="262"/>
    <n v="102113.2"/>
    <n v="103287.2"/>
    <n v="103989.3"/>
    <n v="100947.8"/>
    <s v="37.52K"/>
    <n v="-1.1299999999999999E-2"/>
    <n v="-1.1302230333896546E-2"/>
    <n v="105565.825"/>
    <n v="5106.380940867165"/>
  </r>
  <r>
    <x v="263"/>
    <n v="100990.39999999999"/>
    <n v="102114.5"/>
    <n v="103300.4"/>
    <n v="98249.2"/>
    <s v="81.37K"/>
    <n v="-1.0999999999999999E-2"/>
    <n v="-1.0995640132715478E-2"/>
    <n v="105323.06500000002"/>
    <n v="4964.4161080316017"/>
  </r>
  <r>
    <x v="264"/>
    <n v="105376.9"/>
    <n v="100782.5"/>
    <n v="106032.7"/>
    <n v="99696.9"/>
    <s v="83.16K"/>
    <n v="4.3400000000000001E-2"/>
    <n v="4.3434821527590817E-2"/>
    <n v="105322.495"/>
    <n v="4822.1267463605836"/>
  </r>
  <r>
    <x v="265"/>
    <n v="106078.6"/>
    <n v="105376.9"/>
    <n v="106268.7"/>
    <n v="104642.9"/>
    <s v="52.81K"/>
    <n v="6.7000000000000002E-3"/>
    <n v="6.6589546665352106E-3"/>
    <n v="105391.64499999999"/>
    <n v="4696.44049828478"/>
  </r>
  <r>
    <x v="266"/>
    <n v="107349.4"/>
    <n v="106086"/>
    <n v="108128"/>
    <n v="105828.2"/>
    <s v="58.14K"/>
    <n v="1.2E-2"/>
    <n v="1.1979796113447794E-2"/>
    <n v="105683.01999999999"/>
    <n v="4571.6031344734129"/>
  </r>
  <r>
    <x v="267"/>
    <n v="106945.9"/>
    <n v="107350.6"/>
    <n v="108261.2"/>
    <n v="106650"/>
    <s v="38.70K"/>
    <n v="-3.8E-3"/>
    <n v="-3.7587541243826461E-3"/>
    <n v="105814.9"/>
    <n v="4394.5985136027939"/>
  </r>
  <r>
    <x v="268"/>
    <n v="107044.2"/>
    <n v="106948"/>
    <n v="107726.5"/>
    <n v="106414.1"/>
    <s v="46.24K"/>
    <n v="8.9999999999999998E-4"/>
    <n v="9.1915632109329515E-4"/>
    <n v="105888.9"/>
    <n v="4249.0099006666578"/>
  </r>
  <r>
    <x v="269"/>
    <n v="107304.4"/>
    <n v="107048.2"/>
    <n v="107542.3"/>
    <n v="106822"/>
    <s v="14.26K"/>
    <n v="2.3999999999999998E-3"/>
    <n v="2.4307715878113534E-3"/>
    <n v="105967.13999999998"/>
    <n v="4061.7322008554561"/>
  </r>
  <r>
    <x v="270"/>
    <n v="108361.1"/>
    <n v="107304.3"/>
    <n v="108470.5"/>
    <n v="107188.4"/>
    <s v="25.96K"/>
    <n v="9.7999999999999997E-3"/>
    <n v="9.8476856494236209E-3"/>
    <n v="105871.77999999998"/>
    <n v="3863.8440625387329"/>
  </r>
  <r>
    <x v="271"/>
    <n v="107171.1"/>
    <n v="108362.3"/>
    <n v="108777"/>
    <n v="106743.1"/>
    <s v="37.46K"/>
    <n v="-1.0999999999999999E-2"/>
    <n v="-1.0981800664629615E-2"/>
    <n v="105716.87499999997"/>
    <n v="3725.214529887322"/>
  </r>
  <r>
    <x v="272"/>
    <n v="105694.3"/>
    <n v="107176.4"/>
    <n v="107532.3"/>
    <n v="105289.4"/>
    <s v="40.28K"/>
    <n v="-1.38E-2"/>
    <n v="-1.377983430234464E-2"/>
    <n v="105568.52999999998"/>
    <n v="3577.702433036196"/>
  </r>
  <r>
    <x v="273"/>
    <n v="108843.7"/>
    <n v="105694"/>
    <n v="109727.8"/>
    <n v="105163.5"/>
    <s v="62.51K"/>
    <n v="2.98E-2"/>
    <n v="2.9797254913462634E-2"/>
    <n v="105725.56499999999"/>
    <n v="3406.4941288148038"/>
  </r>
  <r>
    <x v="274"/>
    <n v="109600.5"/>
    <n v="108846.7"/>
    <n v="110506.8"/>
    <n v="108550.8"/>
    <s v="45.39K"/>
    <n v="7.0000000000000001E-3"/>
    <n v="6.9530896138223497E-3"/>
    <n v="105901.575"/>
    <n v="3140.3081206088018"/>
  </r>
  <r>
    <x v="275"/>
    <n v="107989.6"/>
    <n v="109600.8"/>
    <n v="109723.7"/>
    <n v="107268.2"/>
    <s v="40.92K"/>
    <n v="-1.47E-2"/>
    <n v="-1.4697925648149313E-2"/>
    <n v="106029.98000000001"/>
    <n v="2824.7436366933462"/>
  </r>
  <r>
    <x v="276"/>
    <n v="108204.7"/>
    <n v="107989.6"/>
    <n v="108357.5"/>
    <n v="107797.8"/>
    <s v="14.93K"/>
    <n v="2E-3"/>
    <n v="1.9918584752605106E-3"/>
    <n v="106160.625"/>
    <n v="2593.3445349025728"/>
  </r>
  <r>
    <x v="277"/>
    <n v="109207"/>
    <n v="108204.7"/>
    <n v="109701.8"/>
    <n v="107818.8"/>
    <s v="21.94K"/>
    <n v="9.2999999999999992E-3"/>
    <n v="9.2629987421988247E-3"/>
    <n v="106283.955"/>
    <n v="2356.5716838897001"/>
  </r>
  <r>
    <x v="278"/>
    <n v="108269.6"/>
    <n v="109207"/>
    <n v="109686.8"/>
    <n v="107526.5"/>
    <s v="35.34K"/>
    <n v="-8.6E-3"/>
    <n v="-8.583698847143495E-3"/>
    <n v="106469.44500000002"/>
    <n v="2344.58985810801"/>
  </r>
  <r>
    <x v="279"/>
    <n v="108913.1"/>
    <n v="108267.6"/>
    <n v="109208.3"/>
    <n v="107474.2"/>
    <s v="32.36K"/>
    <n v="5.8999999999999999E-3"/>
    <n v="5.9434966047717808E-3"/>
    <n v="106670.39000000001"/>
    <n v="2333.7641610638607"/>
  </r>
  <r>
    <x v="280"/>
    <n v="111246"/>
    <n v="108913.1"/>
    <n v="111915.7"/>
    <n v="108329.9"/>
    <s v="56.81K"/>
    <n v="2.1399999999999999E-2"/>
    <n v="2.1419829203282115E-2"/>
    <n v="106999.21"/>
    <n v="2413.1054140573947"/>
  </r>
  <r>
    <x v="281"/>
    <n v="115993.60000000001"/>
    <n v="111246.1"/>
    <n v="116626.3"/>
    <n v="110631.9"/>
    <s v="82.26K"/>
    <n v="4.2700000000000002E-2"/>
    <n v="4.2676590618988541E-2"/>
    <n v="107634.86500000002"/>
    <n v="2697.0508206778773"/>
  </r>
  <r>
    <x v="282"/>
    <n v="117535.6"/>
    <n v="115994"/>
    <n v="118848.4"/>
    <n v="115261.9"/>
    <s v="89.27K"/>
    <n v="1.3299999999999999E-2"/>
    <n v="1.3293836901346223E-2"/>
    <n v="108405.98500000002"/>
    <n v="3003.1511991389707"/>
  </r>
  <r>
    <x v="283"/>
    <n v="117419.5"/>
    <n v="117535.6"/>
    <n v="118206.6"/>
    <n v="116951.2"/>
    <s v="32.19K"/>
    <n v="-1E-3"/>
    <n v="-9.8778582829373018E-4"/>
    <n v="109227.44000000003"/>
    <n v="3280.2820971170563"/>
  </r>
  <r>
    <x v="284"/>
    <n v="119090.6"/>
    <n v="117422.39999999999"/>
    <n v="119441.60000000001"/>
    <n v="117247.7"/>
    <s v="33.24K"/>
    <n v="1.4200000000000001E-2"/>
    <n v="1.4231878010040999E-2"/>
    <n v="109913.12500000003"/>
    <n v="3599.1581986174419"/>
  </r>
  <r>
    <x v="285"/>
    <n v="119849.5"/>
    <n v="119092.2"/>
    <n v="123104.7"/>
    <n v="118913.7"/>
    <s v="89.94K"/>
    <n v="6.4000000000000003E-3"/>
    <n v="6.3724592872989039E-3"/>
    <n v="110601.67000000001"/>
    <n v="3917.9946289996446"/>
  </r>
  <r>
    <x v="286"/>
    <n v="117762.3"/>
    <n v="119846.7"/>
    <n v="119944"/>
    <n v="115774"/>
    <s v="113.79K"/>
    <n v="-1.7399999999999999E-2"/>
    <n v="-1.7415174865143324E-2"/>
    <n v="111122.31500000002"/>
    <n v="4096.6020481165579"/>
  </r>
  <r>
    <x v="287"/>
    <n v="118683.2"/>
    <n v="117762.4"/>
    <n v="120028"/>
    <n v="117030.5"/>
    <s v="60.71K"/>
    <n v="7.7999999999999996E-3"/>
    <n v="7.8199899288651231E-3"/>
    <n v="111709.18000000002"/>
    <n v="4284.5568851425705"/>
  </r>
  <r>
    <x v="288"/>
    <n v="119194.9"/>
    <n v="118680.6"/>
    <n v="120944.5"/>
    <n v="117489.7"/>
    <s v="55.75K"/>
    <n v="4.3E-3"/>
    <n v="4.3114779513864221E-3"/>
    <n v="112316.71500000001"/>
    <n v="4514.3810748846672"/>
  </r>
  <r>
    <x v="289"/>
    <n v="117940.3"/>
    <n v="119196.4"/>
    <n v="120801.2"/>
    <n v="116839.2"/>
    <s v="66.90K"/>
    <n v="-1.0500000000000001E-2"/>
    <n v="-1.0525618126278835E-2"/>
    <n v="112848.51000000001"/>
    <n v="4669.6711289308223"/>
  </r>
  <r>
    <x v="290"/>
    <n v="117848.4"/>
    <n v="117942.3"/>
    <n v="118508.2"/>
    <n v="117308.6"/>
    <s v="23.56K"/>
    <n v="-8.0000000000000004E-4"/>
    <n v="-7.7920778563400628E-4"/>
    <n v="113322.875"/>
    <n v="4818.6462148015089"/>
  </r>
  <r>
    <x v="291"/>
    <n v="117297.2"/>
    <n v="117848.4"/>
    <n v="118860"/>
    <n v="116515.2"/>
    <s v="40.07K"/>
    <n v="-4.7000000000000002E-3"/>
    <n v="-4.6771954477107247E-3"/>
    <n v="113829.18000000001"/>
    <n v="4945.1973592076311"/>
  </r>
  <r>
    <x v="292"/>
    <n v="117388.1"/>
    <n v="117297.2"/>
    <n v="119634"/>
    <n v="116540.9"/>
    <s v="54.78K"/>
    <n v="8.0000000000000004E-4"/>
    <n v="7.7495455987031114E-4"/>
    <n v="114413.87"/>
    <n v="5055.5432823436222"/>
  </r>
  <r>
    <x v="293"/>
    <n v="119965.5"/>
    <n v="117388.2"/>
    <n v="120253.1"/>
    <n v="116199.1"/>
    <s v="70.23K"/>
    <n v="2.1999999999999999E-2"/>
    <n v="2.1956228953360579E-2"/>
    <n v="114969.95999999999"/>
    <n v="5249.782293213003"/>
  </r>
  <r>
    <x v="294"/>
    <n v="118763"/>
    <n v="119965.5"/>
    <n v="120089.5"/>
    <n v="117345.2"/>
    <s v="50.19K"/>
    <n v="-0.01"/>
    <n v="-1.0023715151439405E-2"/>
    <n v="115428.08500000001"/>
    <n v="5393.2053770579814"/>
  </r>
  <r>
    <x v="295"/>
    <n v="118310.9"/>
    <n v="118760.7"/>
    <n v="119459.7"/>
    <n v="117141.7"/>
    <s v="55.00K"/>
    <n v="-3.8E-3"/>
    <n v="-3.8067411567576093E-3"/>
    <n v="115944.14999999998"/>
    <n v="5518.1025593526165"/>
  </r>
  <r>
    <x v="296"/>
    <n v="117631.9"/>
    <n v="118311.5"/>
    <n v="118449.8"/>
    <n v="114843.5"/>
    <s v="131.51K"/>
    <n v="-5.7000000000000002E-3"/>
    <n v="-5.7391161761088938E-3"/>
    <n v="116415.50999999998"/>
    <n v="5619.134655439686"/>
  </r>
  <r>
    <x v="297"/>
    <n v="117917.6"/>
    <n v="117632.2"/>
    <n v="118298.1"/>
    <n v="117150.5"/>
    <s v="31.06K"/>
    <n v="2.3999999999999998E-3"/>
    <n v="2.4287629461057225E-3"/>
    <n v="116851.04"/>
    <n v="5721.1698547718115"/>
  </r>
  <r>
    <x v="298"/>
    <n v="119398.1"/>
    <n v="117918.3"/>
    <n v="119771.1"/>
    <n v="117840.4"/>
    <s v="34.87K"/>
    <n v="1.26E-2"/>
    <n v="1.2555377653547861E-2"/>
    <n v="117407.46500000001"/>
    <n v="5850.2235435030716"/>
  </r>
  <r>
    <x v="299"/>
    <n v="118053.9"/>
    <n v="119402.7"/>
    <n v="119788.2"/>
    <n v="117426.5"/>
    <s v="61.81K"/>
    <n v="-1.1299999999999999E-2"/>
    <n v="-1.1258135598472774E-2"/>
    <n v="117864.50499999998"/>
    <n v="5915.8113165725736"/>
  </r>
  <r>
    <x v="300"/>
    <n v="117950.1"/>
    <n v="118054.8"/>
    <n v="119261"/>
    <n v="117002.7"/>
    <s v="51.88K"/>
    <n v="-8.9999999999999998E-4"/>
    <n v="-8.7925938914334978E-4"/>
    <n v="118199.70999999999"/>
    <n v="5945.6135919717781"/>
  </r>
  <r>
    <x v="301"/>
    <n v="117840.4"/>
    <n v="117949.8"/>
    <n v="118693.5"/>
    <n v="115830.7"/>
    <s v="48.17K"/>
    <n v="-8.9999999999999998E-4"/>
    <n v="-9.3005431958104179E-4"/>
    <n v="118292.05"/>
    <n v="5974.7334210385125"/>
  </r>
  <r>
    <x v="302"/>
    <n v="115765"/>
    <n v="117840.4"/>
    <n v="118920.7"/>
    <n v="115510"/>
    <s v="56.43K"/>
    <n v="-1.7600000000000001E-2"/>
    <n v="-1.7611956510670268E-2"/>
    <n v="118203.51999999999"/>
    <n v="5976.4402550858122"/>
  </r>
  <r>
    <x v="303"/>
    <n v="113312.1"/>
    <n v="115766.7"/>
    <n v="116054.6"/>
    <n v="112760.6"/>
    <s v="77.85K"/>
    <n v="-2.12E-2"/>
    <n v="-2.1188614866323952E-2"/>
    <n v="117998.15"/>
    <n v="5950.7957094342364"/>
  </r>
  <r>
    <x v="304"/>
    <n v="112547.7"/>
    <n v="113306.4"/>
    <n v="114050"/>
    <n v="112015.5"/>
    <s v="38.34K"/>
    <n v="-6.7000000000000002E-3"/>
    <n v="-6.7459697596286006E-3"/>
    <n v="117671.005"/>
    <n v="5911.0788820976968"/>
  </r>
  <r>
    <x v="305"/>
    <n v="114213.1"/>
    <n v="112547.9"/>
    <n v="114758.39999999999"/>
    <n v="111992.4"/>
    <s v="27.15K"/>
    <n v="1.4800000000000001E-2"/>
    <n v="1.4797281508196258E-2"/>
    <n v="117389.18500000001"/>
    <n v="5867.42178049009"/>
  </r>
  <r>
    <x v="306"/>
    <n v="115055.3"/>
    <n v="114213.1"/>
    <n v="115720.9"/>
    <n v="114116.1"/>
    <s v="36.55K"/>
    <n v="7.4000000000000003E-3"/>
    <n v="7.3739352140866909E-3"/>
    <n v="117253.83499999999"/>
    <n v="5750.8719685894021"/>
  </r>
  <r>
    <x v="307"/>
    <n v="114139.1"/>
    <n v="115055.3"/>
    <n v="115111.7"/>
    <n v="112678.9"/>
    <s v="41.41K"/>
    <n v="-8.0000000000000002E-3"/>
    <n v="-7.9631272961784294E-3"/>
    <n v="117026.63"/>
    <n v="5686.4422058969039"/>
  </r>
  <r>
    <x v="308"/>
    <n v="115002.1"/>
    <n v="114131.7"/>
    <n v="115714"/>
    <n v="113361.2"/>
    <s v="34.73K"/>
    <n v="7.6E-3"/>
    <n v="7.560949753414814E-3"/>
    <n v="116816.99000000002"/>
    <n v="5649.4025866695292"/>
  </r>
  <r>
    <x v="309"/>
    <n v="117480.5"/>
    <n v="115002.1"/>
    <n v="117628.4"/>
    <n v="114267.3"/>
    <s v="47.52K"/>
    <n v="2.1600000000000001E-2"/>
    <n v="2.1550910809454704E-2"/>
    <n v="116794"/>
    <n v="5643.6935707385355"/>
  </r>
  <r>
    <x v="310"/>
    <n v="116676.3"/>
    <n v="117480.5"/>
    <n v="117625.1"/>
    <n v="115917.8"/>
    <s v="39.88K"/>
    <n v="-6.7999999999999996E-3"/>
    <n v="-6.8453913628219176E-3"/>
    <n v="116735.39499999999"/>
    <n v="5673.4253362337658"/>
  </r>
  <r>
    <x v="311"/>
    <n v="116471.6"/>
    <n v="116676.5"/>
    <n v="117893"/>
    <n v="116357.7"/>
    <s v="34.33K"/>
    <n v="-1.8E-3"/>
    <n v="-1.7544265630637934E-3"/>
    <n v="116694.11500000002"/>
    <n v="5698.2381479394808"/>
  </r>
  <r>
    <x v="312"/>
    <n v="119287"/>
    <n v="116468.4"/>
    <n v="119305.3"/>
    <n v="116468.4"/>
    <s v="46.65K"/>
    <n v="2.4199999999999999E-2"/>
    <n v="2.4172416280020093E-2"/>
    <n v="116789.06000000001"/>
    <n v="5755.0196497762499"/>
  </r>
  <r>
    <x v="313"/>
    <n v="118689.60000000001"/>
    <n v="119291.8"/>
    <n v="122319.5"/>
    <n v="118242.5"/>
    <s v="81.13K"/>
    <n v="-5.0000000000000001E-3"/>
    <n v="-5.0080897331644669E-3"/>
    <n v="116725.26500000001"/>
    <n v="5748.5494120135709"/>
  </r>
  <r>
    <x v="314"/>
    <n v="120146.2"/>
    <n v="118689.60000000001"/>
    <n v="120317.2"/>
    <n v="118217.4"/>
    <s v="56.86K"/>
    <n v="1.23E-2"/>
    <n v="1.2272347366576231E-2"/>
    <n v="116794.42500000002"/>
    <n v="5770.1753747425482"/>
  </r>
  <r>
    <x v="315"/>
    <n v="123323.4"/>
    <n v="120138.4"/>
    <n v="123651.8"/>
    <n v="118959.9"/>
    <s v="76.09K"/>
    <n v="2.64E-2"/>
    <n v="2.644444851356087E-2"/>
    <n v="117045.05000000002"/>
    <n v="5849.3108786309231"/>
  </r>
  <r>
    <x v="316"/>
    <n v="118314.2"/>
    <n v="123313.60000000001"/>
    <n v="124436.8"/>
    <n v="117275.1"/>
    <s v="86.59K"/>
    <n v="-4.0599999999999997E-2"/>
    <n v="-4.0618406563555642E-2"/>
    <n v="117079.16500000001"/>
    <n v="5806.411983423407"/>
  </r>
  <r>
    <x v="317"/>
    <n v="117356.3"/>
    <n v="118314.1"/>
    <n v="119231.9"/>
    <n v="116816.8"/>
    <s v="45.23K"/>
    <n v="-8.0999999999999996E-3"/>
    <n v="-8.0962386594338742E-3"/>
    <n v="117051.10000000002"/>
    <n v="5767.2798907496917"/>
  </r>
  <r>
    <x v="318"/>
    <n v="117413.4"/>
    <n v="117356.3"/>
    <n v="117914.9"/>
    <n v="117195.6"/>
    <s v="25.18K"/>
    <n v="5.0000000000000001E-4"/>
    <n v="4.8655249015161495E-4"/>
    <n v="116951.86499999999"/>
    <n v="5671.4469732694624"/>
  </r>
  <r>
    <x v="319"/>
    <n v="117405.4"/>
    <n v="117393.8"/>
    <n v="118559.4"/>
    <n v="117192.4"/>
    <s v="21.87K"/>
    <n v="-1E-4"/>
    <n v="-6.8135323566087536E-5"/>
    <n v="116919.43999999999"/>
    <n v="5574.7533335137441"/>
  </r>
  <r>
    <x v="320"/>
    <n v="116203.8"/>
    <n v="117417.9"/>
    <n v="117552.7"/>
    <n v="114653.8"/>
    <s v="58.82K"/>
    <n v="-1.0200000000000001E-2"/>
    <n v="-1.0234622938978921E-2"/>
    <n v="116832.125"/>
    <n v="5451.4397973594532"/>
  </r>
  <r>
    <x v="321"/>
    <n v="112880.3"/>
    <n v="116218.9"/>
    <n v="116729.2"/>
    <n v="112750.9"/>
    <s v="62.15K"/>
    <n v="-2.86E-2"/>
    <n v="-2.8600613749292236E-2"/>
    <n v="116584.11999999997"/>
    <n v="5269.0091436054963"/>
  </r>
  <r>
    <x v="322"/>
    <n v="114275"/>
    <n v="112878.1"/>
    <n v="114616.7"/>
    <n v="112409.4"/>
    <s v="54.63K"/>
    <n v="1.24E-2"/>
    <n v="1.2355566028793286E-2"/>
    <n v="116509.61999999997"/>
    <n v="5025.6225430471413"/>
  </r>
  <r>
    <x v="323"/>
    <n v="112481.1"/>
    <n v="114275"/>
    <n v="114776.3"/>
    <n v="112023"/>
    <s v="43.00K"/>
    <n v="-1.5699999999999999E-2"/>
    <n v="-1.56980966965653E-2"/>
    <n v="116468.06999999999"/>
    <n v="4716.4331843239424"/>
  </r>
  <r>
    <x v="324"/>
    <n v="116928.9"/>
    <n v="112492.9"/>
    <n v="117416.9"/>
    <n v="111698.5"/>
    <s v="72.83K"/>
    <n v="3.95E-2"/>
    <n v="3.9542643164051539E-2"/>
    <n v="116687.12999999998"/>
    <n v="4568.4859956774044"/>
  </r>
  <r>
    <x v="325"/>
    <n v="115433.3"/>
    <n v="116928.9"/>
    <n v="117024.3"/>
    <n v="114576.5"/>
    <s v="39.63K"/>
    <n v="-1.2800000000000001E-2"/>
    <n v="-1.2790678780010722E-2"/>
    <n v="116748.13999999997"/>
    <n v="4424.6524713665422"/>
  </r>
  <r>
    <x v="326"/>
    <n v="113483.2"/>
    <n v="115431.5"/>
    <n v="115663.3"/>
    <n v="110815.9"/>
    <s v="64.88K"/>
    <n v="-1.6899999999999998E-2"/>
    <n v="-1.689373863521193E-2"/>
    <n v="116669.53499999999"/>
    <n v="4316.4735002079142"/>
  </r>
  <r>
    <x v="327"/>
    <n v="110118.39999999999"/>
    <n v="113486.6"/>
    <n v="113665.1"/>
    <n v="109295.1"/>
    <s v="76.94K"/>
    <n v="-2.9700000000000001E-2"/>
    <n v="-2.9650203730596236E-2"/>
    <n v="116468.5"/>
    <n v="4234.606793903271"/>
  </r>
  <r>
    <x v="328"/>
    <n v="111768.6"/>
    <n v="110118.39999999999"/>
    <n v="112377"/>
    <n v="108768.3"/>
    <s v="62.08K"/>
    <n v="1.4999999999999999E-2"/>
    <n v="1.4985688132047148E-2"/>
    <n v="116306.825"/>
    <n v="4125.3936340737828"/>
  </r>
  <r>
    <x v="329"/>
    <n v="111255.6"/>
    <n v="111768.6"/>
    <n v="112611.3"/>
    <n v="110409.9"/>
    <s v="44.41K"/>
    <n v="-4.5999999999999999E-3"/>
    <n v="-4.5898400803088268E-3"/>
    <n v="115995.58"/>
    <n v="4028.4815305549782"/>
  </r>
  <r>
    <x v="330"/>
    <n v="112568.9"/>
    <n v="111263.2"/>
    <n v="113464.6"/>
    <n v="110887.7"/>
    <s v="41.38K"/>
    <n v="1.18E-2"/>
    <n v="1.1804349623749211E-2"/>
    <n v="115790.21"/>
    <n v="3942.9003649712454"/>
  </r>
  <r>
    <x v="331"/>
    <n v="108355.6"/>
    <n v="112568.9"/>
    <n v="112617.3"/>
    <n v="107538.7"/>
    <s v="69.98K"/>
    <n v="-3.7400000000000003E-2"/>
    <n v="-3.7428632597457989E-2"/>
    <n v="115384.41"/>
    <n v="3904.3745777725394"/>
  </r>
  <r>
    <x v="332"/>
    <n v="108818.1"/>
    <n v="108367.7"/>
    <n v="108925.3"/>
    <n v="107433.4"/>
    <s v="41.99K"/>
    <n v="4.3E-3"/>
    <n v="4.2683534584275762E-3"/>
    <n v="114860.96500000001"/>
    <n v="3793.3286298086514"/>
  </r>
  <r>
    <x v="333"/>
    <n v="108226.8"/>
    <n v="108818.1"/>
    <n v="109484.2"/>
    <n v="108092.6"/>
    <s v="33.80K"/>
    <n v="-5.4000000000000003E-3"/>
    <n v="-5.4338386720591547E-3"/>
    <n v="114337.825"/>
    <n v="3812.0651324535074"/>
  </r>
  <r>
    <x v="334"/>
    <n v="109243.3"/>
    <n v="108247.3"/>
    <n v="109898.5"/>
    <n v="107274.7"/>
    <s v="53.13K"/>
    <n v="9.4000000000000004E-3"/>
    <n v="9.3923131793602899E-3"/>
    <n v="113792.68000000001"/>
    <n v="3821.4547447836371"/>
  </r>
  <r>
    <x v="335"/>
    <n v="111218.3"/>
    <n v="109241.60000000001"/>
    <n v="111714.6"/>
    <n v="108425.3"/>
    <s v="60.02K"/>
    <n v="1.8100000000000002E-2"/>
    <n v="1.8078911933271824E-2"/>
    <n v="113187.425"/>
    <n v="3738.0410622157065"/>
  </r>
  <r>
    <x v="336"/>
    <n v="111716.5"/>
    <n v="111227.9"/>
    <n v="112568.1"/>
    <n v="110547.9"/>
    <s v="43.05K"/>
    <n v="4.4999999999999997E-3"/>
    <n v="4.4794786469493086E-3"/>
    <n v="112857.54000000001"/>
    <n v="3650.0501924615619"/>
  </r>
  <r>
    <x v="337"/>
    <n v="110712.7"/>
    <n v="111716.5"/>
    <n v="112189.1"/>
    <n v="109344.8"/>
    <s v="43.30K"/>
    <n v="-8.9999999999999993E-3"/>
    <n v="-8.9852438986184335E-3"/>
    <n v="112525.36000000002"/>
    <n v="3611.3664050345851"/>
  </r>
  <r>
    <x v="338"/>
    <n v="110652.2"/>
    <n v="110727.9"/>
    <n v="113315.6"/>
    <n v="110234.6"/>
    <s v="63.56K"/>
    <n v="-5.0000000000000001E-4"/>
    <n v="-5.4645943961262322E-4"/>
    <n v="112187.30000000002"/>
    <n v="3543.2415925498408"/>
  </r>
  <r>
    <x v="339"/>
    <n v="110194.4"/>
    <n v="110660.1"/>
    <n v="111313.4"/>
    <n v="110010.5"/>
    <s v="21.14K"/>
    <n v="-4.1000000000000003E-3"/>
    <n v="-4.1372878261797252E-3"/>
    <n v="111826.75"/>
    <n v="3506.444537187213"/>
  </r>
  <r>
    <x v="340"/>
    <n v="111150.1"/>
    <n v="110194.4"/>
    <n v="111594.1"/>
    <n v="110185.60000000001"/>
    <s v="23.81K"/>
    <n v="8.6999999999999994E-3"/>
    <n v="8.6728545189229678E-3"/>
    <n v="111574.06500000002"/>
    <n v="3508.4548776455094"/>
  </r>
  <r>
    <x v="341"/>
    <n v="112068.4"/>
    <n v="111140.9"/>
    <n v="112896.9"/>
    <n v="110630.5"/>
    <s v="41.95K"/>
    <n v="8.3000000000000001E-3"/>
    <n v="8.2618009340520437E-3"/>
    <n v="111533.47"/>
    <n v="3536.2496945162247"/>
  </r>
  <r>
    <x v="342"/>
    <n v="111516.5"/>
    <n v="112066.3"/>
    <n v="113259.9"/>
    <n v="110781.1"/>
    <s v="53.76K"/>
    <n v="-4.8999999999999998E-3"/>
    <n v="-4.9246710044936748E-3"/>
    <n v="111395.545"/>
    <n v="3561.9382469780835"/>
  </r>
  <r>
    <x v="343"/>
    <n v="113963.5"/>
    <n v="111517.1"/>
    <n v="114300.7"/>
    <n v="110938.8"/>
    <s v="62.24K"/>
    <n v="2.1899999999999999E-2"/>
    <n v="2.1942941179108111E-2"/>
    <n v="111469.66499999999"/>
    <n v="3556.1656580968884"/>
  </r>
  <r>
    <x v="344"/>
    <n v="115490.2"/>
    <n v="113963.5"/>
    <n v="115490.6"/>
    <n v="113446.6"/>
    <s v="47.81K"/>
    <n v="1.34E-2"/>
    <n v="1.339639445962959E-2"/>
    <n v="111397.73000000001"/>
    <n v="3521.532193324183"/>
  </r>
  <r>
    <x v="345"/>
    <n v="116042.8"/>
    <n v="115490.5"/>
    <n v="116684.3"/>
    <n v="114766.1"/>
    <s v="56.48K"/>
    <n v="4.7999999999999996E-3"/>
    <n v="4.7848215692760654E-3"/>
    <n v="111428.20499999999"/>
    <n v="3471.2295726930797"/>
  </r>
  <r>
    <x v="346"/>
    <n v="115924.9"/>
    <n v="116042.6"/>
    <n v="116292.4"/>
    <n v="115207.3"/>
    <s v="30.79K"/>
    <n v="-1E-3"/>
    <n v="-1.0160044397412582E-3"/>
    <n v="111550.29"/>
    <n v="3456.2109604607517"/>
  </r>
  <r>
    <x v="347"/>
    <n v="115314.6"/>
    <n v="115924.8"/>
    <n v="116165.6"/>
    <n v="115158.3"/>
    <s v="25.84K"/>
    <n v="-5.3E-3"/>
    <n v="-5.2646152811000047E-3"/>
    <n v="111810.1"/>
    <n v="3425.1954256440758"/>
  </r>
  <r>
    <x v="348"/>
    <n v="115362.1"/>
    <n v="115314.2"/>
    <n v="116723.2"/>
    <n v="114412.2"/>
    <s v="48.68K"/>
    <n v="4.0000000000000002E-4"/>
    <n v="4.1191661767037147E-4"/>
    <n v="111989.77499999999"/>
    <n v="3383.045647570842"/>
  </r>
  <r>
    <x v="349"/>
    <n v="116795.9"/>
    <n v="115362.1"/>
    <n v="116970"/>
    <n v="114801"/>
    <s v="43.05K"/>
    <n v="1.24E-2"/>
    <n v="1.2428691918749735E-2"/>
    <n v="112266.79"/>
    <n v="3369.6039101183301"/>
  </r>
  <r>
    <x v="350"/>
    <n v="116425.9"/>
    <n v="116795.9"/>
    <n v="117284.2"/>
    <n v="114782.5"/>
    <s v="56.85K"/>
    <n v="-3.2000000000000002E-3"/>
    <n v="-3.1679194218290352E-3"/>
    <n v="112459.63999999998"/>
    <n v="3354.327184676768"/>
  </r>
  <r>
    <x v="351"/>
    <n v="117086"/>
    <n v="116426.5"/>
    <n v="117910.39999999999"/>
    <n v="116144.9"/>
    <s v="46.50K"/>
    <n v="5.7000000000000002E-3"/>
    <n v="5.6697006422110618E-3"/>
    <n v="112896.15999999999"/>
    <n v="3351.9804115407806"/>
  </r>
  <r>
    <x v="352"/>
    <n v="115649"/>
    <n v="117089.2"/>
    <n v="117470.7"/>
    <n v="115133.5"/>
    <s v="36.98K"/>
    <n v="-1.23E-2"/>
    <n v="-1.2273030080453662E-2"/>
    <n v="113237.70499999999"/>
    <n v="3338.3975894445271"/>
  </r>
  <r>
    <x v="353"/>
    <n v="115699.2"/>
    <n v="115649"/>
    <n v="116138.4"/>
    <n v="115424.9"/>
    <s v="20.42K"/>
    <n v="4.0000000000000002E-4"/>
    <n v="4.3407206287993105E-4"/>
    <n v="113611.325"/>
    <n v="3274.8632426921508"/>
  </r>
  <r>
    <x v="354"/>
    <n v="115243"/>
    <n v="115699.2"/>
    <n v="115833.2"/>
    <n v="115205.5"/>
    <s v="19.28K"/>
    <n v="-3.8999999999999998E-3"/>
    <n v="-3.942983183980453E-3"/>
    <n v="113911.31000000001"/>
    <n v="3235.6262593158949"/>
  </r>
  <r>
    <x v="355"/>
    <n v="112673"/>
    <n v="115243.3"/>
    <n v="115382.7"/>
    <n v="111964.9"/>
    <s v="67.57K"/>
    <n v="-2.23E-2"/>
    <n v="-2.2300703730378402E-2"/>
    <n v="113984.045"/>
    <n v="3214.7045825842429"/>
  </r>
  <r>
    <x v="356"/>
    <n v="112002.6"/>
    <n v="112673"/>
    <n v="113279.9"/>
    <n v="111501.9"/>
    <s v="44.21K"/>
    <n v="-6.0000000000000001E-3"/>
    <n v="-5.9499613927027628E-3"/>
    <n v="113998.35"/>
    <n v="3210.9829281037046"/>
  </r>
  <r>
    <x v="357"/>
    <n v="113307.1"/>
    <n v="112002.9"/>
    <n v="113951"/>
    <n v="111212"/>
    <s v="43.29K"/>
    <n v="1.1599999999999999E-2"/>
    <n v="1.1647051050600599E-2"/>
    <n v="114128.06999999999"/>
    <n v="3186.4124311645883"/>
  </r>
  <r>
    <x v="358"/>
    <n v="109016.3"/>
    <n v="113307.1"/>
    <n v="113508.6"/>
    <n v="108675.3"/>
    <s v="69.14K"/>
    <n v="-3.7900000000000003E-2"/>
    <n v="-3.7868765505427282E-2"/>
    <n v="114046.27499999998"/>
    <n v="3201.5331045952348"/>
  </r>
  <r>
    <x v="359"/>
    <n v="109662.2"/>
    <n v="109012.4"/>
    <n v="110299.1"/>
    <n v="108673"/>
    <s v="54.26K"/>
    <n v="5.8999999999999999E-3"/>
    <n v="5.9248020708828619E-3"/>
    <n v="114019.66500000001"/>
    <n v="3222.2207049589415"/>
  </r>
  <r>
    <x v="360"/>
    <n v="109652.8"/>
    <n v="109662.2"/>
    <n v="109734.3"/>
    <n v="109090.8"/>
    <s v="22.46K"/>
    <n v="-1E-4"/>
    <n v="-8.5717776954985503E-5"/>
    <n v="113944.8"/>
    <n v="3238.9668276314851"/>
  </r>
  <r>
    <x v="361"/>
    <n v="112174.6"/>
    <n v="109652.8"/>
    <n v="112355.8"/>
    <n v="109213.5"/>
    <s v="28.91K"/>
    <n v="2.3E-2"/>
    <n v="2.2998044737571721E-2"/>
    <n v="113950.11000000002"/>
    <n v="3211.0445300221709"/>
  </r>
  <r>
    <x v="362"/>
    <n v="114357.5"/>
    <n v="112177.4"/>
    <n v="114412.5"/>
    <n v="111571.1"/>
    <s v="55.53K"/>
    <n v="1.95E-2"/>
    <n v="1.9459842067633737E-2"/>
    <n v="114092.16"/>
    <n v="3203.231155413876"/>
  </r>
  <r>
    <x v="363"/>
    <n v="114048.5"/>
    <n v="114355.4"/>
    <n v="114776.2"/>
    <n v="112672.5"/>
    <s v="53.07K"/>
    <n v="-2.7000000000000001E-3"/>
    <n v="-2.7020527731018706E-3"/>
    <n v="114096.41"/>
    <n v="3201.9647603631333"/>
  </r>
  <r>
    <x v="364"/>
    <n v="118576.2"/>
    <n v="114048.7"/>
    <n v="118634.5"/>
    <n v="113970.5"/>
    <s v="69.15K"/>
    <n v="3.9699999999999999E-2"/>
    <n v="3.9699776849322799E-2"/>
    <n v="114250.71"/>
    <n v="3249.4891648790981"/>
  </r>
  <r>
    <x v="365"/>
    <n v="120665.9"/>
    <n v="118577.1"/>
    <n v="121023"/>
    <n v="118318.1"/>
    <s v="68.73K"/>
    <n v="1.7600000000000001E-2"/>
    <n v="0"/>
    <n v="114481.86500000002"/>
    <n v="3357.8717704979936"/>
  </r>
  <r>
    <x v="366"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">
  <r>
    <x v="0"/>
    <n v="118.85"/>
    <n v="116.44"/>
    <n v="119.38"/>
    <n v="115.14"/>
    <s v="221.85M"/>
    <n v="1.5800000000000002E-2"/>
    <n v="0"/>
    <n v="0"/>
    <n v="0"/>
  </r>
  <r>
    <x v="1"/>
    <n v="122.85"/>
    <n v="120.92"/>
    <n v="124.36"/>
    <n v="120.34"/>
    <s v="277.12M"/>
    <n v="3.3700000000000001E-2"/>
    <n v="3.3655868742112016E-2"/>
    <n v="0"/>
    <n v="0"/>
  </r>
  <r>
    <x v="2"/>
    <n v="124.92"/>
    <n v="124.94"/>
    <n v="125.04"/>
    <n v="121.83"/>
    <s v="244.47M"/>
    <n v="1.6799999999999999E-2"/>
    <n v="1.6849816849817012E-2"/>
    <n v="0"/>
    <n v="0"/>
  </r>
  <r>
    <x v="3"/>
    <n v="127.72"/>
    <n v="124.99"/>
    <n v="130.63999999999999"/>
    <n v="124.95"/>
    <s v="346.25M"/>
    <n v="2.24E-2"/>
    <n v="2.2414345180915785E-2"/>
    <n v="0"/>
    <n v="0"/>
  </r>
  <r>
    <x v="4"/>
    <n v="132.88999999999999"/>
    <n v="130.26"/>
    <n v="133.47999999999999"/>
    <n v="129.41999999999999"/>
    <s v="285.72M"/>
    <n v="4.0500000000000001E-2"/>
    <n v="4.0479173191356077E-2"/>
    <n v="0"/>
    <n v="0"/>
  </r>
  <r>
    <x v="5"/>
    <n v="132.65"/>
    <n v="134.11000000000001"/>
    <n v="134.52000000000001"/>
    <n v="131.38"/>
    <s v="246.19M"/>
    <n v="-1.8E-3"/>
    <n v="-1.8060049665135081E-3"/>
    <n v="0"/>
    <n v="0"/>
  </r>
  <r>
    <x v="6"/>
    <n v="134.81"/>
    <n v="131.91"/>
    <n v="135"/>
    <n v="131"/>
    <s v="242.31M"/>
    <n v="1.6299999999999999E-2"/>
    <n v="1.6283452695062151E-2"/>
    <n v="0"/>
    <n v="0"/>
  </r>
  <r>
    <x v="7"/>
    <n v="134.80000000000001"/>
    <n v="134.01"/>
    <n v="135.78"/>
    <n v="133.66"/>
    <s v="170.21M"/>
    <n v="-1E-4"/>
    <n v="-7.4178473406960599E-5"/>
    <n v="0"/>
    <n v="0"/>
  </r>
  <r>
    <x v="8"/>
    <n v="138.07"/>
    <n v="136.47"/>
    <n v="139.6"/>
    <n v="136.30000000000001"/>
    <s v="232.35M"/>
    <n v="2.4299999999999999E-2"/>
    <n v="2.4258160237388582E-2"/>
    <n v="0"/>
    <n v="0"/>
  </r>
  <r>
    <x v="9"/>
    <n v="131.6"/>
    <n v="137.87"/>
    <n v="138.57"/>
    <n v="128.74"/>
    <s v="377.83M"/>
    <n v="-4.6899999999999997E-2"/>
    <n v="-4.6860288259578442E-2"/>
    <n v="0"/>
    <n v="0"/>
  </r>
  <r>
    <x v="10"/>
    <n v="135.72"/>
    <n v="133.97999999999999"/>
    <n v="136.62"/>
    <n v="131.58000000000001"/>
    <s v="264.88M"/>
    <n v="3.1300000000000001E-2"/>
    <n v="3.130699088145894E-2"/>
    <n v="0"/>
    <n v="0"/>
  </r>
  <r>
    <x v="11"/>
    <n v="136.93"/>
    <n v="139.34"/>
    <n v="140.88999999999999"/>
    <n v="136.87"/>
    <s v="306.44M"/>
    <n v="8.8999999999999999E-3"/>
    <n v="8.915414087828033E-3"/>
    <n v="0"/>
    <n v="0"/>
  </r>
  <r>
    <x v="12"/>
    <n v="138"/>
    <n v="138.66"/>
    <n v="138.9"/>
    <n v="137.28"/>
    <s v="176.09M"/>
    <n v="7.7999999999999996E-3"/>
    <n v="7.814211640984503E-3"/>
    <n v="0"/>
    <n v="0"/>
  </r>
  <r>
    <x v="13"/>
    <n v="143.71"/>
    <n v="138.13"/>
    <n v="143.71"/>
    <n v="138"/>
    <s v="264.56M"/>
    <n v="4.1399999999999999E-2"/>
    <n v="4.1376811594203033E-2"/>
    <n v="0"/>
    <n v="0"/>
  </r>
  <r>
    <x v="14"/>
    <n v="143.59"/>
    <n v="142.91"/>
    <n v="144.41999999999999"/>
    <n v="141.78"/>
    <s v="226.31M"/>
    <n v="-8.0000000000000004E-4"/>
    <n v="-8.3501496068472125E-4"/>
    <n v="0"/>
    <n v="0"/>
  </r>
  <r>
    <x v="15"/>
    <n v="139.56"/>
    <n v="142.03"/>
    <n v="142.43"/>
    <n v="137.46"/>
    <s v="285.93M"/>
    <n v="-2.81E-2"/>
    <n v="-2.8066021310676259E-2"/>
    <n v="0"/>
    <n v="0"/>
  </r>
  <r>
    <x v="16"/>
    <n v="140.41"/>
    <n v="140.82"/>
    <n v="141.35"/>
    <n v="138.46"/>
    <s v="172.36M"/>
    <n v="6.1000000000000004E-3"/>
    <n v="6.0905703640010689E-3"/>
    <n v="0"/>
    <n v="0"/>
  </r>
  <r>
    <x v="17"/>
    <n v="141.54"/>
    <n v="140.93"/>
    <n v="144.13"/>
    <n v="140.80000000000001"/>
    <s v="205.12M"/>
    <n v="8.0000000000000002E-3"/>
    <n v="8.0478598390427702E-3"/>
    <n v="0"/>
    <n v="0"/>
  </r>
  <r>
    <x v="18"/>
    <n v="140.52000000000001"/>
    <n v="143"/>
    <n v="143.13999999999999"/>
    <n v="140.05000000000001"/>
    <s v="173.59M"/>
    <n v="-7.1999999999999998E-3"/>
    <n v="-7.2064434082237394E-3"/>
    <n v="0"/>
    <n v="0"/>
  </r>
  <r>
    <x v="19"/>
    <n v="141.25"/>
    <n v="140.29"/>
    <n v="142.26"/>
    <n v="138.9"/>
    <s v="157.59M"/>
    <n v="5.1999999999999998E-3"/>
    <n v="5.1949900370054092E-3"/>
    <n v="135.01949999999999"/>
    <n v="0"/>
  </r>
  <r>
    <x v="20"/>
    <n v="139.34"/>
    <n v="139.54"/>
    <n v="140.33000000000001"/>
    <n v="136.81"/>
    <s v="179.42M"/>
    <n v="-1.3599999999999999E-2"/>
    <n v="-1.3522123893805249E-2"/>
    <n v="136.04399999999998"/>
    <n v="0"/>
  </r>
  <r>
    <x v="21"/>
    <n v="132.76"/>
    <n v="137.6"/>
    <n v="137.61000000000001"/>
    <n v="132.11000000000001"/>
    <s v="270.04M"/>
    <n v="-4.7199999999999999E-2"/>
    <n v="-4.7222620927228398E-2"/>
    <n v="136.5395"/>
    <n v="0"/>
  </r>
  <r>
    <x v="22"/>
    <n v="135.4"/>
    <n v="134.69999999999999"/>
    <n v="137.31"/>
    <n v="134.57"/>
    <s v="207.13M"/>
    <n v="1.9900000000000001E-2"/>
    <n v="1.9885507683037096E-2"/>
    <n v="137.0635"/>
    <n v="0"/>
  </r>
  <r>
    <x v="23"/>
    <n v="136.05000000000001"/>
    <n v="137.21"/>
    <n v="138.96"/>
    <n v="135.57"/>
    <s v="187.53M"/>
    <n v="4.7999999999999996E-3"/>
    <n v="4.8005908419497256E-3"/>
    <n v="137.48000000000005"/>
    <n v="0"/>
  </r>
  <r>
    <x v="24"/>
    <n v="139.91"/>
    <n v="137.44999999999999"/>
    <n v="140.37"/>
    <n v="137.33000000000001"/>
    <s v="160.54M"/>
    <n v="2.8400000000000002E-2"/>
    <n v="2.8371922087467638E-2"/>
    <n v="137.83100000000002"/>
    <n v="0"/>
  </r>
  <r>
    <x v="25"/>
    <n v="145.61000000000001"/>
    <n v="142.96"/>
    <n v="146.49"/>
    <n v="141.96"/>
    <s v="242.04M"/>
    <n v="4.07E-2"/>
    <n v="4.0740476020298955E-2"/>
    <n v="138.47899999999998"/>
    <n v="0"/>
  </r>
  <r>
    <x v="26"/>
    <n v="148.88"/>
    <n v="146.38999999999999"/>
    <n v="148.93"/>
    <n v="146.16999999999999"/>
    <s v="207.32M"/>
    <n v="2.2499999999999999E-2"/>
    <n v="2.2457248815328512E-2"/>
    <n v="139.18250000000003"/>
    <n v="0"/>
  </r>
  <r>
    <x v="27"/>
    <n v="147.63"/>
    <n v="148.77000000000001"/>
    <n v="149.77000000000001"/>
    <n v="146.26"/>
    <s v="175.67M"/>
    <n v="-8.3999999999999995E-3"/>
    <n v="-8.396023643202577E-3"/>
    <n v="139.82400000000001"/>
    <n v="0"/>
  </r>
  <r>
    <x v="28"/>
    <n v="145.26"/>
    <n v="148.68"/>
    <n v="148.85"/>
    <n v="143.57"/>
    <s v="182.33M"/>
    <n v="-1.61E-2"/>
    <n v="-1.6053647632594981E-2"/>
    <n v="140.18350000000001"/>
    <n v="0"/>
  </r>
  <r>
    <x v="29"/>
    <n v="148.29"/>
    <n v="146.78"/>
    <n v="149.65"/>
    <n v="146.01"/>
    <s v="198.64M"/>
    <n v="2.0899999999999998E-2"/>
    <n v="2.0859149111937203E-2"/>
    <n v="141.01800000000003"/>
    <n v="0"/>
  </r>
  <r>
    <x v="30"/>
    <n v="146.27000000000001"/>
    <n v="149.07"/>
    <n v="149.33000000000001"/>
    <n v="145.9"/>
    <s v="191.90M"/>
    <n v="-1.3599999999999999E-2"/>
    <n v="-1.3621956976195171E-2"/>
    <n v="141.5455"/>
    <n v="0"/>
  </r>
  <r>
    <x v="31"/>
    <n v="146.76"/>
    <n v="147.63999999999999"/>
    <n v="149"/>
    <n v="145.55000000000001"/>
    <s v="194.46M"/>
    <n v="3.3E-3"/>
    <n v="3.3499692349763244E-3"/>
    <n v="142.03699999999998"/>
    <n v="0"/>
  </r>
  <r>
    <x v="32"/>
    <n v="141.97999999999999"/>
    <n v="144.87"/>
    <n v="145.24"/>
    <n v="140.08000000000001"/>
    <s v="250.13M"/>
    <n v="-3.2599999999999997E-2"/>
    <n v="-3.2570182611065701E-2"/>
    <n v="142.23599999999999"/>
    <n v="0"/>
  </r>
  <r>
    <x v="33"/>
    <n v="140.15"/>
    <n v="139.5"/>
    <n v="141.55000000000001"/>
    <n v="137.15"/>
    <s v="221.87M"/>
    <n v="-1.29E-2"/>
    <n v="-1.288913931539637E-2"/>
    <n v="142.05799999999999"/>
    <n v="0"/>
  </r>
  <r>
    <x v="34"/>
    <n v="147.01"/>
    <n v="141.32"/>
    <n v="147.13"/>
    <n v="140.99"/>
    <s v="227.84M"/>
    <n v="4.8899999999999999E-2"/>
    <n v="4.8947556189796515E-2"/>
    <n v="142.22900000000004"/>
    <n v="0"/>
  </r>
  <r>
    <x v="35"/>
    <n v="145.88999999999999"/>
    <n v="147.41"/>
    <n v="147.56"/>
    <n v="142.72999999999999"/>
    <s v="309.87M"/>
    <n v="-7.6E-3"/>
    <n v="-7.618529351744785E-3"/>
    <n v="142.5455"/>
    <n v="0"/>
  </r>
  <r>
    <x v="36"/>
    <n v="146.66999999999999"/>
    <n v="149.35"/>
    <n v="152.88999999999999"/>
    <n v="140.69999999999999"/>
    <s v="400.95M"/>
    <n v="5.3E-3"/>
    <n v="5.3464939337857231E-3"/>
    <n v="142.85850000000002"/>
    <n v="0"/>
  </r>
  <r>
    <x v="37"/>
    <n v="141.94999999999999"/>
    <n v="145.93"/>
    <n v="147.16"/>
    <n v="141.1"/>
    <s v="236.41M"/>
    <n v="-3.2199999999999999E-2"/>
    <n v="-3.2181086793481972E-2"/>
    <n v="142.87899999999996"/>
    <n v="0"/>
  </r>
  <r>
    <x v="38"/>
    <n v="136.02000000000001"/>
    <n v="141.99"/>
    <n v="142.05000000000001"/>
    <n v="135.82"/>
    <s v="344.94M"/>
    <n v="-4.1799999999999997E-2"/>
    <n v="-4.1775272983444744E-2"/>
    <n v="142.654"/>
    <n v="0"/>
  </r>
  <r>
    <x v="39"/>
    <n v="136.91999999999999"/>
    <n v="137.69999999999999"/>
    <n v="139.30000000000001"/>
    <n v="135.66999999999999"/>
    <s v="190.29M"/>
    <n v="6.6E-3"/>
    <n v="6.6166740185265027E-3"/>
    <n v="142.4375"/>
    <n v="0"/>
  </r>
  <r>
    <x v="40"/>
    <n v="135.34"/>
    <n v="135.01"/>
    <n v="137.22"/>
    <n v="131.80000000000001"/>
    <s v="226.37M"/>
    <n v="-1.15E-2"/>
    <n v="-1.1539585159216936E-2"/>
    <n v="142.23750000000001"/>
    <n v="0"/>
  </r>
  <r>
    <x v="41"/>
    <n v="138.25"/>
    <n v="136.78"/>
    <n v="139.35"/>
    <n v="136.05000000000001"/>
    <s v="141.86M"/>
    <n v="2.1499999999999998E-2"/>
    <n v="2.1501403871730496E-2"/>
    <n v="142.512"/>
    <n v="0"/>
  </r>
  <r>
    <x v="42"/>
    <n v="138.63"/>
    <n v="138.83000000000001"/>
    <n v="140.44999999999999"/>
    <n v="137.82"/>
    <s v="171.68M"/>
    <n v="2.7000000000000001E-3"/>
    <n v="2.7486437613020165E-3"/>
    <n v="142.67350000000002"/>
    <n v="0"/>
  </r>
  <r>
    <x v="43"/>
    <n v="140.26"/>
    <n v="138.26"/>
    <n v="140.54"/>
    <n v="137.94999999999999"/>
    <s v="164.41M"/>
    <n v="1.18E-2"/>
    <n v="1.1757916756834685E-2"/>
    <n v="142.88400000000001"/>
    <n v="0"/>
  </r>
  <r>
    <x v="44"/>
    <n v="145.13999999999999"/>
    <n v="141.99"/>
    <n v="145.79"/>
    <n v="140.29"/>
    <s v="231.22M"/>
    <n v="3.4799999999999998E-2"/>
    <n v="3.4792528161984748E-2"/>
    <n v="143.14550000000003"/>
    <n v="0"/>
  </r>
  <r>
    <x v="45"/>
    <n v="145.06"/>
    <n v="145.11000000000001"/>
    <n v="146.54"/>
    <n v="143.94999999999999"/>
    <s v="172.62M"/>
    <n v="-5.9999999999999995E-4"/>
    <n v="-5.5119195259734077E-4"/>
    <n v="143.11799999999999"/>
    <n v="0"/>
  </r>
  <r>
    <x v="46"/>
    <n v="142.44"/>
    <n v="144.6"/>
    <n v="145.69999999999999"/>
    <n v="141.31"/>
    <s v="188.51M"/>
    <n v="-1.8100000000000002E-2"/>
    <n v="-1.8061491796498075E-2"/>
    <n v="142.79599999999999"/>
    <n v="0"/>
  </r>
  <r>
    <x v="47"/>
    <n v="138.81"/>
    <n v="138.97"/>
    <n v="139.94999999999999"/>
    <n v="137.13"/>
    <s v="189.31M"/>
    <n v="-2.5499999999999998E-2"/>
    <n v="-2.5484414490311691E-2"/>
    <n v="142.35499999999996"/>
    <n v="0"/>
  </r>
  <r>
    <x v="48"/>
    <n v="135.07"/>
    <n v="139.01"/>
    <n v="141.82"/>
    <n v="133.79"/>
    <s v="210.02M"/>
    <n v="-2.69E-2"/>
    <n v="-2.6943303796556517E-2"/>
    <n v="141.84550000000002"/>
    <n v="0"/>
  </r>
  <r>
    <x v="49"/>
    <n v="139.31"/>
    <n v="137.36000000000001"/>
    <n v="140.16999999999999"/>
    <n v="135.21"/>
    <s v="184.90M"/>
    <n v="3.1399999999999997E-2"/>
    <n v="3.1391130524913047E-2"/>
    <n v="141.3965"/>
    <n v="0"/>
  </r>
  <r>
    <x v="50"/>
    <n v="137.34"/>
    <n v="137.08000000000001"/>
    <n v="138.44"/>
    <n v="135.80000000000001"/>
    <s v="159.21M"/>
    <n v="-1.41E-2"/>
    <n v="-1.4141124111693326E-2"/>
    <n v="140.94999999999999"/>
    <n v="0"/>
  </r>
  <r>
    <x v="51"/>
    <n v="134.25"/>
    <n v="138.94"/>
    <n v="139.6"/>
    <n v="132.54"/>
    <s v="231.52M"/>
    <n v="-2.2499999999999999E-2"/>
    <n v="-2.249890782000874E-2"/>
    <n v="140.3245"/>
    <n v="0"/>
  </r>
  <r>
    <x v="52"/>
    <n v="132"/>
    <n v="134.18"/>
    <n v="134.4"/>
    <n v="130.41999999999999"/>
    <s v="237.95M"/>
    <n v="-1.6799999999999999E-2"/>
    <n v="-1.6759776536312887E-2"/>
    <n v="139.82550000000001"/>
    <n v="0"/>
  </r>
  <r>
    <x v="53"/>
    <n v="130.38999999999999"/>
    <n v="129.09"/>
    <n v="131.59"/>
    <n v="126.86"/>
    <s v="259.41M"/>
    <n v="-1.2200000000000001E-2"/>
    <n v="-1.2196969696969817E-2"/>
    <n v="139.33750000000001"/>
    <n v="0"/>
  </r>
  <r>
    <x v="54"/>
    <n v="128.91"/>
    <n v="133.86000000000001"/>
    <n v="136.69999999999999"/>
    <n v="128.28"/>
    <s v="277.44M"/>
    <n v="-1.14E-2"/>
    <n v="-1.135056369353471E-2"/>
    <n v="138.4325"/>
    <n v="0"/>
  </r>
  <r>
    <x v="55"/>
    <n v="130.68"/>
    <n v="131.76"/>
    <n v="134.03"/>
    <n v="129.55000000000001"/>
    <s v="209.72M"/>
    <n v="1.37E-2"/>
    <n v="1.3730509657901013E-2"/>
    <n v="137.67199999999997"/>
    <n v="0"/>
  </r>
  <r>
    <x v="56"/>
    <n v="134.69999999999999"/>
    <n v="129.81"/>
    <n v="135.28"/>
    <n v="128.22"/>
    <s v="306.53M"/>
    <n v="3.0800000000000001E-2"/>
    <n v="3.0762167125803375E-2"/>
    <n v="137.07349999999997"/>
    <n v="0"/>
  </r>
  <r>
    <x v="57"/>
    <n v="139.66999999999999"/>
    <n v="136.28"/>
    <n v="139.79"/>
    <n v="135.12"/>
    <s v="176.05M"/>
    <n v="3.6900000000000002E-2"/>
    <n v="3.6896807720861124E-2"/>
    <n v="136.95949999999996"/>
    <n v="0"/>
  </r>
  <r>
    <x v="58"/>
    <n v="140.22"/>
    <n v="140"/>
    <n v="141.9"/>
    <n v="138.65"/>
    <s v="105.16M"/>
    <n v="3.8999999999999998E-3"/>
    <n v="3.9378535118494984E-3"/>
    <n v="137.16949999999994"/>
    <n v="0"/>
  </r>
  <r>
    <x v="59"/>
    <n v="139.93"/>
    <n v="139.69999999999999"/>
    <n v="140.85"/>
    <n v="137.72999999999999"/>
    <s v="116.52M"/>
    <n v="-2.0999999999999999E-3"/>
    <n v="-2.068178576522528E-3"/>
    <n v="137.31999999999996"/>
    <n v="6.351343565321101"/>
  </r>
  <r>
    <x v="60"/>
    <n v="137.01"/>
    <n v="138.55000000000001"/>
    <n v="139.02000000000001"/>
    <n v="134.71"/>
    <s v="170.58M"/>
    <n v="-2.0899999999999998E-2"/>
    <n v="-2.086757664546568E-2"/>
    <n v="137.40349999999998"/>
    <n v="5.8213351507925646"/>
  </r>
  <r>
    <x v="61"/>
    <n v="137.49"/>
    <n v="134.83000000000001"/>
    <n v="140.27000000000001"/>
    <n v="134.02000000000001"/>
    <s v="167.74M"/>
    <n v="3.5000000000000001E-3"/>
    <n v="3.5033939128532587E-3"/>
    <n v="137.36549999999997"/>
    <n v="5.4463616736520519"/>
  </r>
  <r>
    <x v="62"/>
    <n v="134.29"/>
    <n v="138.03"/>
    <n v="138.07"/>
    <n v="133.83000000000001"/>
    <s v="155.66M"/>
    <n v="-2.3300000000000001E-2"/>
    <n v="-2.3274419957815207E-2"/>
    <n v="137.14849999999996"/>
    <n v="5.1687206205314808"/>
  </r>
  <r>
    <x v="63"/>
    <n v="138.31"/>
    <n v="136"/>
    <n v="138.88"/>
    <n v="134.63"/>
    <s v="198.25M"/>
    <n v="2.9899999999999999E-2"/>
    <n v="2.9935214833569201E-2"/>
    <n v="137.05099999999999"/>
    <n v="4.9547129307346047"/>
  </r>
  <r>
    <x v="64"/>
    <n v="144.47"/>
    <n v="140.01"/>
    <n v="144.9"/>
    <n v="139.72999999999999"/>
    <s v="229.32M"/>
    <n v="4.4499999999999998E-2"/>
    <n v="4.4537632853734355E-2"/>
    <n v="137.01749999999998"/>
    <n v="4.9326853368898727"/>
  </r>
  <r>
    <x v="65"/>
    <n v="149.43"/>
    <n v="148.59"/>
    <n v="152.16"/>
    <n v="147.82"/>
    <s v="265.38M"/>
    <n v="3.4299999999999997E-2"/>
    <n v="3.4332387346854176E-2"/>
    <n v="137.23599999999999"/>
    <n v="5.0223259855454154"/>
  </r>
  <r>
    <x v="66"/>
    <n v="140.13999999999999"/>
    <n v="153.03"/>
    <n v="153.13"/>
    <n v="140.01"/>
    <s v="351.78M"/>
    <n v="-6.2199999999999998E-2"/>
    <n v="-6.2169577728702574E-2"/>
    <n v="137.12099999999998"/>
    <n v="4.9829514403109698"/>
  </r>
  <r>
    <x v="67"/>
    <n v="140.11000000000001"/>
    <n v="142.58000000000001"/>
    <n v="143.94999999999999"/>
    <n v="137.56"/>
    <s v="227.35M"/>
    <n v="-2.0000000000000001E-4"/>
    <n v="-2.1407164264286571E-4"/>
    <n v="137.18599999999998"/>
    <n v="4.9414340081091011"/>
  </r>
  <r>
    <x v="68"/>
    <n v="135.91"/>
    <n v="137.44999999999999"/>
    <n v="139.91999999999999"/>
    <n v="134.22"/>
    <s v="207.60M"/>
    <n v="-0.03"/>
    <n v="-2.997644707729652E-2"/>
    <n v="137.22799999999998"/>
    <n v="4.961990226275109"/>
  </r>
  <r>
    <x v="69"/>
    <n v="133.22999999999999"/>
    <n v="129.99"/>
    <n v="133.49"/>
    <n v="129.51"/>
    <s v="204.81M"/>
    <n v="-1.9699999999999999E-2"/>
    <n v="-1.9718931645942184E-2"/>
    <n v="136.92400000000001"/>
    <n v="4.9208919630351975"/>
  </r>
  <r>
    <x v="70"/>
    <n v="131.76"/>
    <n v="136.05000000000001"/>
    <n v="136.38"/>
    <n v="130.05000000000001"/>
    <s v="195.59M"/>
    <n v="-1.0999999999999999E-2"/>
    <n v="-1.103355100202652E-2"/>
    <n v="136.64499999999998"/>
    <n v="5.0021469373710765"/>
  </r>
  <r>
    <x v="71"/>
    <n v="136.24"/>
    <n v="133.65"/>
    <n v="136.44999999999999"/>
    <n v="131.29"/>
    <s v="185.22M"/>
    <n v="3.4000000000000002E-2"/>
    <n v="3.4001214329083318E-2"/>
    <n v="136.74449999999996"/>
    <n v="5.0094425414681805"/>
  </r>
  <r>
    <x v="72"/>
    <n v="133.57"/>
    <n v="138.63999999999999"/>
    <n v="138.75"/>
    <n v="133.49"/>
    <s v="209.24M"/>
    <n v="-1.9599999999999999E-2"/>
    <n v="-1.9597768643570324E-2"/>
    <n v="136.82299999999998"/>
    <n v="5.0672660002721504"/>
  </r>
  <r>
    <x v="73"/>
    <n v="137.71"/>
    <n v="136.69"/>
    <n v="138.5"/>
    <n v="135.46"/>
    <s v="201.19M"/>
    <n v="3.1E-2"/>
    <n v="3.0994983903571249E-2"/>
    <n v="137.18900000000002"/>
    <n v="5.0445001068176829"/>
  </r>
  <r>
    <x v="74"/>
    <n v="140.83000000000001"/>
    <n v="139.16"/>
    <n v="141.83000000000001"/>
    <n v="137.09"/>
    <s v="197.75M"/>
    <n v="2.2700000000000001E-2"/>
    <n v="2.265630673153729E-2"/>
    <n v="137.78500000000003"/>
    <n v="5.019354436060703"/>
  </r>
  <r>
    <x v="75"/>
    <n v="147.07"/>
    <n v="144.66"/>
    <n v="147.79"/>
    <n v="143.66999999999999"/>
    <s v="237.65M"/>
    <n v="4.4299999999999999E-2"/>
    <n v="4.43087410352907E-2"/>
    <n v="138.6045"/>
    <n v="5.1140722659386562"/>
  </r>
  <r>
    <x v="76"/>
    <n v="147.22"/>
    <n v="145.05000000000001"/>
    <n v="147.22999999999999"/>
    <n v="143.72"/>
    <s v="155.92M"/>
    <n v="1E-3"/>
    <n v="1.0199224858911116E-3"/>
    <n v="139.23050000000001"/>
    <n v="5.2069149887975863"/>
  </r>
  <r>
    <x v="77"/>
    <n v="142.62"/>
    <n v="148.37"/>
    <n v="148.97"/>
    <n v="141.88"/>
    <s v="234.66M"/>
    <n v="-3.1199999999999999E-2"/>
    <n v="-3.1245754652900359E-2"/>
    <n v="139.37799999999999"/>
    <n v="5.2151705341786254"/>
  </r>
  <r>
    <x v="78"/>
    <n v="118.42"/>
    <n v="124.8"/>
    <n v="128.4"/>
    <n v="116.7"/>
    <s v="818.83M"/>
    <n v="-0.16969999999999999"/>
    <n v="-0.16968167157481417"/>
    <n v="138.28800000000001"/>
    <n v="5.8951638970330036"/>
  </r>
  <r>
    <x v="79"/>
    <n v="128.99"/>
    <n v="121.81"/>
    <n v="129"/>
    <n v="116.25"/>
    <s v="579.67M"/>
    <n v="8.9300000000000004E-2"/>
    <n v="8.9258571187299518E-2"/>
    <n v="137.74099999999999"/>
    <n v="6.0396172545883138"/>
  </r>
  <r>
    <x v="80"/>
    <n v="123.7"/>
    <n v="126.5"/>
    <n v="126.89"/>
    <n v="120.05"/>
    <s v="467.12M"/>
    <n v="-4.1000000000000002E-2"/>
    <n v="-4.1010931079928703E-2"/>
    <n v="137.07549999999998"/>
    <n v="6.3609466369907599"/>
  </r>
  <r>
    <x v="81"/>
    <n v="124.65"/>
    <n v="123.1"/>
    <n v="125"/>
    <n v="118.1"/>
    <s v="392.93M"/>
    <n v="7.7000000000000002E-3"/>
    <n v="7.6798706548100171E-3"/>
    <n v="136.43349999999998"/>
    <n v="6.5762706361756402"/>
  </r>
  <r>
    <x v="82"/>
    <n v="120.07"/>
    <n v="123.78"/>
    <n v="127.85"/>
    <n v="119.19"/>
    <s v="390.37M"/>
    <n v="-3.6700000000000003E-2"/>
    <n v="-3.6742880064179806E-2"/>
    <n v="135.7225"/>
    <n v="6.9939674954694784"/>
  </r>
  <r>
    <x v="83"/>
    <n v="116.66"/>
    <n v="114.75"/>
    <n v="118.57"/>
    <n v="113.01"/>
    <s v="371.24M"/>
    <n v="-2.8400000000000002E-2"/>
    <n v="-2.8400099941700674E-2"/>
    <n v="134.64000000000001"/>
    <n v="7.5367027737973693"/>
  </r>
  <r>
    <x v="84"/>
    <n v="118.65"/>
    <n v="116.96"/>
    <n v="121.2"/>
    <n v="116.7"/>
    <s v="256.55M"/>
    <n v="1.7100000000000001E-2"/>
    <n v="1.705811760672038E-2"/>
    <n v="133.34899999999999"/>
    <n v="7.9433400025102934"/>
  </r>
  <r>
    <x v="85"/>
    <n v="124.83"/>
    <n v="121.76"/>
    <n v="125"/>
    <n v="120.76"/>
    <s v="263.11M"/>
    <n v="5.21E-2"/>
    <n v="5.2085967130214961E-2"/>
    <n v="132.119"/>
    <n v="8.0509836645034678"/>
  </r>
  <r>
    <x v="86"/>
    <n v="128.68"/>
    <n v="127.42"/>
    <n v="128.77000000000001"/>
    <n v="125.21"/>
    <s v="251.48M"/>
    <n v="3.0800000000000001E-2"/>
    <n v="3.0841945045261721E-2"/>
    <n v="131.54599999999999"/>
    <n v="7.9887693133074587"/>
  </r>
  <r>
    <x v="87"/>
    <n v="129.84"/>
    <n v="129.22"/>
    <n v="130.37"/>
    <n v="125"/>
    <s v="228.19M"/>
    <n v="8.9999999999999993E-3"/>
    <n v="9.0146098849859246E-3"/>
    <n v="131.03250000000003"/>
    <n v="7.9232449463730434"/>
  </r>
  <r>
    <x v="88"/>
    <n v="133.57"/>
    <n v="130.09"/>
    <n v="135"/>
    <n v="129.96"/>
    <s v="216.99M"/>
    <n v="2.87E-2"/>
    <n v="2.8727664818237741E-2"/>
    <n v="130.91550000000001"/>
    <n v="7.8565816735537304"/>
  </r>
  <r>
    <x v="89"/>
    <n v="132.80000000000001"/>
    <n v="132.58000000000001"/>
    <n v="134.47999999999999"/>
    <n v="131.02000000000001"/>
    <s v="178.90M"/>
    <n v="-5.7999999999999996E-3"/>
    <n v="-5.7647675376205632E-3"/>
    <n v="130.89400000000003"/>
    <n v="7.7213805061597593"/>
  </r>
  <r>
    <x v="90"/>
    <n v="131.13999999999999"/>
    <n v="130.02000000000001"/>
    <n v="132.24"/>
    <n v="129.08000000000001"/>
    <s v="160.28M"/>
    <n v="-1.2500000000000001E-2"/>
    <n v="-1.2500000000000178E-2"/>
    <n v="130.86300000000003"/>
    <n v="7.6403755490861469"/>
  </r>
  <r>
    <x v="91"/>
    <n v="135.29"/>
    <n v="131.55000000000001"/>
    <n v="136.5"/>
    <n v="131.16999999999999"/>
    <s v="197.43M"/>
    <n v="3.1600000000000003E-2"/>
    <n v="3.1645569620253111E-2"/>
    <n v="130.81550000000001"/>
    <n v="7.512905241615357"/>
  </r>
  <r>
    <x v="92"/>
    <n v="138.85"/>
    <n v="136.47999999999999"/>
    <n v="139.25"/>
    <n v="135.5"/>
    <s v="195.48M"/>
    <n v="2.63E-2"/>
    <n v="2.6313844334392877E-2"/>
    <n v="131.0795"/>
    <n v="7.4812067064953309"/>
  </r>
  <r>
    <x v="93"/>
    <n v="139.4"/>
    <n v="141.27000000000001"/>
    <n v="143.44"/>
    <n v="137.93"/>
    <s v="219.18M"/>
    <n v="4.0000000000000001E-3"/>
    <n v="3.961109110551142E-3"/>
    <n v="131.16399999999999"/>
    <n v="7.474624754861523"/>
  </r>
  <r>
    <x v="94"/>
    <n v="139.22999999999999"/>
    <n v="139.51"/>
    <n v="141.36000000000001"/>
    <n v="137.22"/>
    <s v="167.54M"/>
    <n v="-1.1999999999999999E-3"/>
    <n v="-1.2195121951220633E-3"/>
    <n v="131.084"/>
    <n v="7.3449274763450436"/>
  </r>
  <r>
    <x v="95"/>
    <n v="140.11000000000001"/>
    <n v="140.03"/>
    <n v="140.66"/>
    <n v="136.79"/>
    <s v="143.90M"/>
    <n v="6.3E-3"/>
    <n v="6.3204769087124024E-3"/>
    <n v="130.73599999999999"/>
    <n v="7.2471633940381821"/>
  </r>
  <r>
    <x v="96"/>
    <n v="134.43"/>
    <n v="140.04"/>
    <n v="141.46"/>
    <n v="134.03"/>
    <s v="228.22M"/>
    <n v="-4.0500000000000001E-2"/>
    <n v="-4.0539576047391335E-2"/>
    <n v="130.09649999999999"/>
    <n v="7.1031412224443846"/>
  </r>
  <r>
    <x v="97"/>
    <n v="130.28"/>
    <n v="136.56"/>
    <n v="138.59"/>
    <n v="130.08000000000001"/>
    <s v="251.38M"/>
    <n v="-3.09E-2"/>
    <n v="-3.0871085323216585E-2"/>
    <n v="129.47949999999997"/>
    <n v="7.0823536657193058"/>
  </r>
  <r>
    <x v="98"/>
    <n v="126.63"/>
    <n v="129.97999999999999"/>
    <n v="130.19999999999999"/>
    <n v="124.44"/>
    <s v="271.43M"/>
    <n v="-2.8000000000000001E-2"/>
    <n v="-2.8016579674547182E-2"/>
    <n v="129.89000000000001"/>
    <n v="7.1687713274056089"/>
  </r>
  <r>
    <x v="99"/>
    <n v="131.28"/>
    <n v="129.99"/>
    <n v="133.72999999999999"/>
    <n v="128.49"/>
    <s v="322.55M"/>
    <n v="3.6700000000000003E-2"/>
    <n v="3.6721156124141174E-2"/>
    <n v="130.00450000000004"/>
    <n v="7.1816787829339006"/>
  </r>
  <r>
    <x v="100"/>
    <n v="120.15"/>
    <n v="135"/>
    <n v="135.01"/>
    <n v="120.01"/>
    <s v="443.18M"/>
    <n v="-8.48E-2"/>
    <n v="-8.4780621572212E-2"/>
    <n v="129.82700000000003"/>
    <n v="7.4335915234732326"/>
  </r>
  <r>
    <x v="101"/>
    <n v="124.92"/>
    <n v="118.02"/>
    <n v="125.09"/>
    <n v="116.4"/>
    <s v="389.09M"/>
    <n v="3.9699999999999999E-2"/>
    <n v="3.970037453183517E-2"/>
    <n v="129.84050000000002"/>
    <n v="7.526398473576247"/>
  </r>
  <r>
    <x v="102"/>
    <n v="114.06"/>
    <n v="123.51"/>
    <n v="123.7"/>
    <n v="112.28"/>
    <s v="411.38M"/>
    <n v="-8.6900000000000005E-2"/>
    <n v="-8.6935638808837701E-2"/>
    <n v="129.54000000000002"/>
    <n v="7.9565707416010367"/>
  </r>
  <r>
    <x v="103"/>
    <n v="115.99"/>
    <n v="110.64"/>
    <n v="119.31"/>
    <n v="110.11"/>
    <s v="398.16M"/>
    <n v="1.6899999999999998E-2"/>
    <n v="1.6920918814658847E-2"/>
    <n v="129.50650000000002"/>
    <n v="8.2514706701495939"/>
  </r>
  <r>
    <x v="104"/>
    <n v="117.3"/>
    <n v="117.58"/>
    <n v="118.28"/>
    <n v="114.51"/>
    <s v="284.34M"/>
    <n v="1.1299999999999999E-2"/>
    <n v="1.1294077075610032E-2"/>
    <n v="129.43900000000002"/>
    <n v="8.3808676030385438"/>
  </r>
  <r>
    <x v="105"/>
    <n v="110.57"/>
    <n v="113.53"/>
    <n v="115.35"/>
    <n v="110.22"/>
    <s v="321.18M"/>
    <n v="-5.74E-2"/>
    <n v="-5.737425404944585E-2"/>
    <n v="128.726"/>
    <n v="8.7337781768795733"/>
  </r>
  <r>
    <x v="106"/>
    <n v="112.69"/>
    <n v="111.25"/>
    <n v="113.48"/>
    <n v="107.56"/>
    <s v="341.76M"/>
    <n v="1.9199999999999998E-2"/>
    <n v="1.9173374333001814E-2"/>
    <n v="127.92650000000003"/>
    <n v="9.0111593888396762"/>
  </r>
  <r>
    <x v="107"/>
    <n v="106.98"/>
    <n v="109.9"/>
    <n v="111.85"/>
    <n v="105.46"/>
    <s v="366.49M"/>
    <n v="-5.0700000000000002E-2"/>
    <n v="-5.0669979590025727E-2"/>
    <n v="126.78350000000003"/>
    <n v="9.5368963907741797"/>
  </r>
  <r>
    <x v="108"/>
    <n v="108.76"/>
    <n v="106.99"/>
    <n v="112.24"/>
    <n v="104.77"/>
    <s v="354.87M"/>
    <n v="1.66E-2"/>
    <n v="1.6638624041876993E-2"/>
    <n v="125.54300000000003"/>
    <n v="9.9726932410571028"/>
  </r>
  <r>
    <x v="109"/>
    <n v="115.74"/>
    <n v="114.12"/>
    <n v="116.76"/>
    <n v="112.88"/>
    <s v="323.86M"/>
    <n v="6.4199999999999993E-2"/>
    <n v="6.4178006620080774E-2"/>
    <n v="124.69000000000001"/>
    <n v="10.112219190126002"/>
  </r>
  <r>
    <x v="110"/>
    <n v="115.58"/>
    <n v="117.03"/>
    <n v="117.76"/>
    <n v="113.79"/>
    <s v="299.03M"/>
    <n v="-1.4E-3"/>
    <n v="-1.382408847416583E-3"/>
    <n v="123.91199999999999"/>
    <n v="10.264067265765467"/>
  </r>
  <r>
    <x v="111"/>
    <n v="121.67"/>
    <n v="118.61"/>
    <n v="121.88"/>
    <n v="118.15"/>
    <s v="277.59M"/>
    <n v="5.2699999999999997E-2"/>
    <n v="5.2690776951029639E-2"/>
    <n v="123.23099999999999"/>
    <n v="10.313978825314679"/>
  </r>
  <r>
    <x v="112"/>
    <n v="119.53"/>
    <n v="122.74"/>
    <n v="122.89"/>
    <n v="118.03"/>
    <s v="255.50M"/>
    <n v="-1.7600000000000001E-2"/>
    <n v="-1.7588559217555644E-2"/>
    <n v="122.26500000000001"/>
    <n v="10.403647061254109"/>
  </r>
  <r>
    <x v="113"/>
    <n v="115.43"/>
    <n v="118"/>
    <n v="119.02"/>
    <n v="114.54"/>
    <s v="299.69M"/>
    <n v="-3.4299999999999997E-2"/>
    <n v="-3.4301012298167732E-2"/>
    <n v="121.06649999999999"/>
    <n v="10.573383408110919"/>
  </r>
  <r>
    <x v="114"/>
    <n v="117.52"/>
    <n v="117.27"/>
    <n v="120.44"/>
    <n v="115.68"/>
    <s v="273.43M"/>
    <n v="1.8100000000000002E-2"/>
    <n v="1.8106211556787599E-2"/>
    <n v="119.98099999999999"/>
    <n v="10.691341287746521"/>
  </r>
  <r>
    <x v="115"/>
    <n v="118.53"/>
    <n v="116.55"/>
    <n v="120.2"/>
    <n v="116.47"/>
    <s v="248.83M"/>
    <n v="8.6E-3"/>
    <n v="8.5942818243702757E-3"/>
    <n v="118.902"/>
    <n v="10.785508999510922"/>
  </r>
  <r>
    <x v="116"/>
    <n v="117.7"/>
    <n v="116.94"/>
    <n v="117.99"/>
    <n v="115.42"/>
    <s v="266.50M"/>
    <n v="-7.0000000000000001E-3"/>
    <n v="-7.002446637981885E-3"/>
    <n v="118.0655"/>
    <n v="10.867281058244057"/>
  </r>
  <r>
    <x v="117"/>
    <n v="121.41"/>
    <n v="119.88"/>
    <n v="122.22"/>
    <n v="119.34"/>
    <s v="228.45M"/>
    <n v="3.15E-2"/>
    <n v="3.152081563296516E-2"/>
    <n v="117.62199999999999"/>
    <n v="10.822724182423462"/>
  </r>
  <r>
    <x v="118"/>
    <n v="120.69"/>
    <n v="120.54"/>
    <n v="121.29"/>
    <n v="118.92"/>
    <s v="167.45M"/>
    <n v="-5.8999999999999999E-3"/>
    <n v="-5.9303187546330127E-3"/>
    <n v="117.325"/>
    <n v="10.76779877730238"/>
  </r>
  <r>
    <x v="119"/>
    <n v="113.76"/>
    <n v="118.73"/>
    <n v="118.84"/>
    <n v="112.71"/>
    <s v="296.43M"/>
    <n v="-5.74E-2"/>
    <n v="-5.7419835943325781E-2"/>
    <n v="116.44900000000003"/>
    <n v="10.826869039204748"/>
  </r>
  <r>
    <x v="120"/>
    <n v="111.43"/>
    <n v="111.35"/>
    <n v="114.45"/>
    <n v="110.66"/>
    <s v="236.90M"/>
    <n v="-2.0500000000000001E-2"/>
    <n v="-2.0481715893108321E-2"/>
    <n v="116.01300000000001"/>
    <n v="10.971334425118791"/>
  </r>
  <r>
    <x v="121"/>
    <n v="109.67"/>
    <n v="111.49"/>
    <n v="112.87"/>
    <n v="109.07"/>
    <s v="229.87M"/>
    <n v="-1.5800000000000002E-2"/>
    <n v="-1.5794669299111552E-2"/>
    <n v="115.25050000000002"/>
    <n v="11.13458217944142"/>
  </r>
  <r>
    <x v="122"/>
    <n v="108.38"/>
    <n v="105.13"/>
    <n v="110.96"/>
    <n v="103.65"/>
    <s v="299.21M"/>
    <n v="-1.18E-2"/>
    <n v="-1.1762560408498324E-2"/>
    <n v="114.96650000000002"/>
    <n v="11.354225421192512"/>
  </r>
  <r>
    <x v="123"/>
    <n v="110.15"/>
    <n v="108.51"/>
    <n v="110.2"/>
    <n v="106.47"/>
    <s v="222.61M"/>
    <n v="1.6299999999999999E-2"/>
    <n v="1.6331426462447007E-2"/>
    <n v="114.67450000000004"/>
    <n v="11.449597279079617"/>
  </r>
  <r>
    <x v="124"/>
    <n v="110.42"/>
    <n v="107.29"/>
    <n v="111.98"/>
    <n v="106.79"/>
    <s v="220.60M"/>
    <n v="2.5000000000000001E-3"/>
    <n v="2.451202905129346E-3"/>
    <n v="114.33050000000003"/>
    <n v="11.376017159464437"/>
  </r>
  <r>
    <x v="125"/>
    <n v="101.8"/>
    <n v="103.51"/>
    <n v="105.63"/>
    <n v="101.6"/>
    <s v="338.77M"/>
    <n v="-7.8100000000000003E-2"/>
    <n v="-7.806556783191454E-2"/>
    <n v="113.89200000000002"/>
    <n v="11.354299173331402"/>
  </r>
  <r>
    <x v="126"/>
    <n v="94.31"/>
    <n v="98.91"/>
    <n v="100.13"/>
    <n v="92.11"/>
    <s v="532.27M"/>
    <n v="-7.3599999999999999E-2"/>
    <n v="-7.3575638506876206E-2"/>
    <n v="112.97300000000003"/>
    <n v="11.843542877085214"/>
  </r>
  <r>
    <x v="127"/>
    <n v="97.64"/>
    <n v="87.46"/>
    <n v="101.75"/>
    <n v="86.62"/>
    <s v="611.04M"/>
    <n v="3.5299999999999998E-2"/>
    <n v="3.5309087053334798E-2"/>
    <n v="112.50600000000001"/>
    <n v="12.138864865628447"/>
  </r>
  <r>
    <x v="128"/>
    <n v="96.3"/>
    <n v="103.81"/>
    <n v="105.85"/>
    <n v="94.46"/>
    <s v="476.24M"/>
    <n v="-1.37E-2"/>
    <n v="-1.3723883654240154E-2"/>
    <n v="111.88300000000004"/>
    <n v="12.52032428033464"/>
  </r>
  <r>
    <x v="129"/>
    <n v="114.33"/>
    <n v="98.89"/>
    <n v="115.1"/>
    <n v="97.53"/>
    <s v="612.92M"/>
    <n v="0.18720000000000001"/>
    <n v="0.18722741433021817"/>
    <n v="111.81250000000003"/>
    <n v="12.490686757658926"/>
  </r>
  <r>
    <x v="130"/>
    <n v="107.57"/>
    <n v="109.37"/>
    <n v="110.86"/>
    <n v="99.15"/>
    <s v="437.81M"/>
    <n v="-5.91E-2"/>
    <n v="-5.9127088253301929E-2"/>
    <n v="111.41200000000003"/>
    <n v="12.575705441231863"/>
  </r>
  <r>
    <x v="131"/>
    <n v="110.93"/>
    <n v="108.5"/>
    <n v="111.55"/>
    <n v="107.48"/>
    <s v="313.42M"/>
    <n v="3.1199999999999999E-2"/>
    <n v="3.1235474574695665E-2"/>
    <n v="110.875"/>
    <n v="12.516429667048202"/>
  </r>
  <r>
    <x v="132"/>
    <n v="110.71"/>
    <n v="114.11"/>
    <n v="114.29"/>
    <n v="109.07"/>
    <s v="264.71M"/>
    <n v="-2E-3"/>
    <n v="-1.9832326692510449E-3"/>
    <n v="110.434"/>
    <n v="12.495051824011872"/>
  </r>
  <r>
    <x v="133"/>
    <n v="112.2"/>
    <n v="110.97"/>
    <n v="113.61"/>
    <n v="110.5"/>
    <s v="228.97M"/>
    <n v="1.35E-2"/>
    <n v="1.3458585493631992E-2"/>
    <n v="110.27249999999999"/>
    <n v="12.359078508607139"/>
  </r>
  <r>
    <x v="134"/>
    <n v="104.49"/>
    <n v="104.55"/>
    <n v="106.79"/>
    <n v="100.45"/>
    <s v="397.02M"/>
    <n v="-6.8699999999999997E-2"/>
    <n v="-6.8716577540107071E-2"/>
    <n v="109.62099999999998"/>
    <n v="12.252542519497096"/>
  </r>
  <r>
    <x v="135"/>
    <n v="101.49"/>
    <n v="104.45"/>
    <n v="104.47"/>
    <n v="100.05"/>
    <s v="292.52M"/>
    <n v="-2.87E-2"/>
    <n v="-2.8710881424059753E-2"/>
    <n v="108.76899999999998"/>
    <n v="11.969890148597502"/>
  </r>
  <r>
    <x v="136"/>
    <n v="96.91"/>
    <n v="98.77"/>
    <n v="99.44"/>
    <n v="95.04"/>
    <s v="288.50M"/>
    <n v="-4.5100000000000001E-2"/>
    <n v="-4.5127598778204714E-2"/>
    <n v="107.72949999999999"/>
    <n v="11.75312687207904"/>
  </r>
  <r>
    <x v="137"/>
    <n v="98.89"/>
    <n v="98.78"/>
    <n v="99.81"/>
    <n v="97.28"/>
    <s v="241.00M"/>
    <n v="2.0400000000000001E-2"/>
    <n v="2.0431328036322416E-2"/>
    <n v="106.60350000000001"/>
    <n v="11.59510623929617"/>
  </r>
  <r>
    <x v="138"/>
    <n v="102.71"/>
    <n v="104.52"/>
    <n v="104.8"/>
    <n v="102.02"/>
    <s v="247.53M"/>
    <n v="3.8600000000000002E-2"/>
    <n v="3.8628779451916229E-2"/>
    <n v="105.70450000000001"/>
    <n v="11.759415627655773"/>
  </r>
  <r>
    <x v="139"/>
    <n v="106.43"/>
    <n v="103.47"/>
    <n v="106.54"/>
    <n v="103.11"/>
    <s v="220.82M"/>
    <n v="3.6200000000000003E-2"/>
    <n v="3.621847921331911E-2"/>
    <n v="105.33800000000001"/>
    <n v="11.751018000137181"/>
  </r>
  <r>
    <x v="140"/>
    <n v="111.01"/>
    <n v="106.85"/>
    <n v="111.92"/>
    <n v="105.73"/>
    <s v="251.06M"/>
    <n v="4.2999999999999997E-2"/>
    <n v="4.303297942309503E-2"/>
    <n v="105.31700000000004"/>
    <n v="11.747413183215066"/>
  </r>
  <r>
    <x v="141"/>
    <n v="108.73"/>
    <n v="109.69"/>
    <n v="110.37"/>
    <n v="106.02"/>
    <s v="207.71M"/>
    <n v="-2.0500000000000001E-2"/>
    <n v="-2.0538690208089405E-2"/>
    <n v="105.27000000000001"/>
    <n v="11.752687294575134"/>
  </r>
  <r>
    <x v="142"/>
    <n v="109.02"/>
    <n v="107.67"/>
    <n v="110.2"/>
    <n v="107.44"/>
    <s v="170.44M"/>
    <n v="2.7000000000000001E-3"/>
    <n v="2.6671571783316583E-3"/>
    <n v="105.30200000000002"/>
    <n v="11.786898082720041"/>
  </r>
  <r>
    <x v="143"/>
    <n v="108.92"/>
    <n v="104.47"/>
    <n v="108.92"/>
    <n v="104.08"/>
    <s v="235.04M"/>
    <n v="-8.9999999999999998E-4"/>
    <n v="-9.1726288754356844E-4"/>
    <n v="105.24050000000003"/>
    <n v="11.828542912352669"/>
  </r>
  <r>
    <x v="144"/>
    <n v="111.61"/>
    <n v="113.08"/>
    <n v="114.94"/>
    <n v="111.3"/>
    <s v="236.12M"/>
    <n v="2.47E-2"/>
    <n v="2.4697025339698753E-2"/>
    <n v="105.30000000000003"/>
    <n v="11.841500108960009"/>
  </r>
  <r>
    <x v="145"/>
    <n v="114.5"/>
    <n v="114.18"/>
    <n v="115.4"/>
    <n v="113.37"/>
    <s v="190.19M"/>
    <n v="2.5899999999999999E-2"/>
    <n v="2.5893737120329829E-2"/>
    <n v="105.93500000000002"/>
    <n v="11.791202029934331"/>
  </r>
  <r>
    <x v="146"/>
    <n v="113.82"/>
    <n v="112.9"/>
    <n v="114.67"/>
    <n v="112.66"/>
    <s v="133.16M"/>
    <n v="-5.8999999999999999E-3"/>
    <n v="-5.9388646288209834E-3"/>
    <n v="106.91050000000003"/>
    <n v="11.679826395660527"/>
  </r>
  <r>
    <x v="147"/>
    <n v="113.54"/>
    <n v="111.48"/>
    <n v="114.74"/>
    <n v="110.82"/>
    <s v="158.53M"/>
    <n v="-2.5000000000000001E-3"/>
    <n v="-2.4600246002458581E-3"/>
    <n v="107.7055"/>
    <n v="11.539685026398015"/>
  </r>
  <r>
    <x v="148"/>
    <n v="117.06"/>
    <n v="113.04"/>
    <n v="117.68"/>
    <n v="112.28"/>
    <s v="207.83M"/>
    <n v="3.1E-2"/>
    <n v="3.1002289941870709E-2"/>
    <n v="108.7435"/>
    <n v="11.29984963026795"/>
  </r>
  <r>
    <x v="149"/>
    <n v="117.37"/>
    <n v="118.25"/>
    <n v="118.68"/>
    <n v="115.85"/>
    <s v="198.43M"/>
    <n v="2.5999999999999999E-3"/>
    <n v="2.6482145908082177E-3"/>
    <n v="108.8955"/>
    <n v="11.070152704635777"/>
  </r>
  <r>
    <x v="150"/>
    <n v="116.65"/>
    <n v="117.35"/>
    <n v="118.23"/>
    <n v="115.21"/>
    <s v="132.97M"/>
    <n v="-6.1000000000000004E-3"/>
    <n v="-6.1344466217942983E-3"/>
    <n v="109.34949999999999"/>
    <n v="10.871293888917227"/>
  </r>
  <r>
    <x v="151"/>
    <n v="123"/>
    <n v="121.97"/>
    <n v="123"/>
    <n v="120.28"/>
    <s v="225.02M"/>
    <n v="5.4399999999999997E-2"/>
    <n v="5.4436348049721417E-2"/>
    <n v="109.953"/>
    <n v="10.592642308387759"/>
  </r>
  <r>
    <x v="152"/>
    <n v="129.93"/>
    <n v="124.98"/>
    <n v="131.22"/>
    <n v="124.47"/>
    <s v="330.43M"/>
    <n v="5.6300000000000003E-2"/>
    <n v="5.6341463414634196E-2"/>
    <n v="110.91399999999999"/>
    <n v="10.306490199189476"/>
  </r>
  <r>
    <x v="153"/>
    <n v="135.34"/>
    <n v="133.19999999999999"/>
    <n v="135.43"/>
    <n v="131.68"/>
    <s v="281.18M"/>
    <n v="4.1599999999999998E-2"/>
    <n v="4.1637804971907943E-2"/>
    <n v="112.07099999999998"/>
    <n v="10.152671352566298"/>
  </r>
  <r>
    <x v="154"/>
    <n v="134.83000000000001"/>
    <n v="134.29"/>
    <n v="136.30000000000001"/>
    <n v="132.66"/>
    <s v="226.63M"/>
    <n v="-3.8E-3"/>
    <n v="-3.7682872764888131E-3"/>
    <n v="113.58799999999999"/>
    <n v="9.9853084734891624"/>
  </r>
  <r>
    <x v="155"/>
    <n v="135.4"/>
    <n v="136.22"/>
    <n v="136.35"/>
    <n v="133.46"/>
    <s v="226.54M"/>
    <n v="4.1999999999999997E-3"/>
    <n v="4.2275457984126685E-3"/>
    <n v="115.2835"/>
    <n v="9.796463819235079"/>
  </r>
  <r>
    <x v="156"/>
    <n v="135.57"/>
    <n v="132.38999999999999"/>
    <n v="135.87"/>
    <n v="132.38999999999999"/>
    <s v="193.15M"/>
    <n v="1.2999999999999999E-3"/>
    <n v="1.2555391432791385E-3"/>
    <n v="117.2165"/>
    <n v="9.8371523528117315"/>
  </r>
  <r>
    <x v="157"/>
    <n v="134.38"/>
    <n v="134.29"/>
    <n v="134.58000000000001"/>
    <n v="132.62"/>
    <s v="161.51M"/>
    <n v="-8.8000000000000005E-3"/>
    <n v="-8.7777531902337724E-3"/>
    <n v="118.99100000000001"/>
    <n v="9.9632081527445404"/>
  </r>
  <r>
    <x v="158"/>
    <n v="131.80000000000001"/>
    <n v="133.06"/>
    <n v="137.4"/>
    <n v="130.59"/>
    <s v="270.61M"/>
    <n v="-1.9199999999999998E-2"/>
    <n v="-1.9199285607977234E-2"/>
    <n v="120.44550000000001"/>
    <n v="10.092244239281506"/>
  </r>
  <r>
    <x v="159"/>
    <n v="132.83000000000001"/>
    <n v="132.22999999999999"/>
    <n v="134.25"/>
    <n v="131.55000000000001"/>
    <s v="187.34M"/>
    <n v="7.7999999999999996E-3"/>
    <n v="7.8148710166918711E-3"/>
    <n v="121.7655"/>
    <n v="10.137826903337515"/>
  </r>
  <r>
    <x v="160"/>
    <n v="131.29"/>
    <n v="130"/>
    <n v="132.68"/>
    <n v="129.16"/>
    <s v="198.82M"/>
    <n v="-1.1599999999999999E-2"/>
    <n v="-1.1593766468418476E-2"/>
    <n v="122.77949999999998"/>
    <n v="10.342671112167462"/>
  </r>
  <r>
    <x v="161"/>
    <n v="135.5"/>
    <n v="134.15"/>
    <n v="135.66"/>
    <n v="133.31"/>
    <s v="192.95M"/>
    <n v="3.2099999999999997E-2"/>
    <n v="3.2066417853606533E-2"/>
    <n v="124.11800000000001"/>
    <n v="10.606632786506594"/>
  </r>
  <r>
    <x v="162"/>
    <n v="134.81"/>
    <n v="136.02000000000001"/>
    <n v="137.25"/>
    <n v="134.79"/>
    <s v="304.02M"/>
    <n v="-5.1000000000000004E-3"/>
    <n v="-5.0922509225092005E-3"/>
    <n v="125.4075"/>
    <n v="10.913307141667076"/>
  </r>
  <r>
    <x v="163"/>
    <n v="139.19"/>
    <n v="142.24"/>
    <n v="143.49"/>
    <n v="137.91"/>
    <s v="370.62M"/>
    <n v="3.2500000000000001E-2"/>
    <n v="3.2490171352273611E-2"/>
    <n v="126.92100000000001"/>
    <n v="11.343381524341835"/>
  </r>
  <r>
    <x v="164"/>
    <n v="135.13"/>
    <n v="138.71"/>
    <n v="139.62"/>
    <n v="132.91999999999999"/>
    <s v="333.17M"/>
    <n v="-2.92E-2"/>
    <n v="-2.9168762123715775E-2"/>
    <n v="128.09699999999998"/>
    <n v="11.618563797540304"/>
  </r>
  <r>
    <x v="165"/>
    <n v="137.38"/>
    <n v="135.49"/>
    <n v="138.12"/>
    <n v="135.4"/>
    <s v="197.66M"/>
    <n v="1.67E-2"/>
    <n v="1.6650632724043435E-2"/>
    <n v="129.24100000000004"/>
    <n v="11.921338822550066"/>
  </r>
  <r>
    <x v="166"/>
    <n v="141.22"/>
    <n v="138.78"/>
    <n v="142"/>
    <n v="137.94999999999999"/>
    <s v="225.58M"/>
    <n v="2.8000000000000001E-2"/>
    <n v="2.795166690930273E-2"/>
    <n v="130.61100000000002"/>
    <n v="12.334458941229686"/>
  </r>
  <r>
    <x v="167"/>
    <n v="141.91999999999999"/>
    <n v="142.19"/>
    <n v="142.38999999999999"/>
    <n v="139.54"/>
    <s v="167.12M"/>
    <n v="5.0000000000000001E-3"/>
    <n v="4.9568049851294038E-3"/>
    <n v="132.03"/>
    <n v="12.681380865257346"/>
  </r>
  <r>
    <x v="168"/>
    <n v="139.99"/>
    <n v="142.16999999999999"/>
    <n v="144"/>
    <n v="138.83000000000001"/>
    <s v="232.41M"/>
    <n v="-1.3599999999999999E-2"/>
    <n v="-1.3599210822998753E-2"/>
    <n v="133.17649999999998"/>
    <n v="12.958059512430033"/>
  </r>
  <r>
    <x v="169"/>
    <n v="141.72"/>
    <n v="142.51"/>
    <n v="143.27000000000001"/>
    <n v="141.51"/>
    <s v="153.99M"/>
    <n v="1.24E-2"/>
    <n v="1.235802557325516E-2"/>
    <n v="134.39399999999998"/>
    <n v="13.31270616030889"/>
  </r>
  <r>
    <x v="170"/>
    <n v="142.63"/>
    <n v="143.19"/>
    <n v="145"/>
    <n v="141.94"/>
    <s v="185.11M"/>
    <n v="6.4000000000000003E-3"/>
    <n v="6.4211120519332976E-3"/>
    <n v="135.69300000000001"/>
    <n v="13.669943088379835"/>
  </r>
  <r>
    <x v="171"/>
    <n v="143.96"/>
    <n v="142.69"/>
    <n v="144.29"/>
    <n v="141.52000000000001"/>
    <s v="155.88M"/>
    <n v="9.2999999999999992E-3"/>
    <n v="9.3248264740939391E-3"/>
    <n v="136.74100000000001"/>
    <n v="14.046455245781654"/>
  </r>
  <r>
    <x v="172"/>
    <n v="142.83000000000001"/>
    <n v="144.61000000000001"/>
    <n v="144.99"/>
    <n v="141.87"/>
    <s v="167.69M"/>
    <n v="-7.7999999999999996E-3"/>
    <n v="-7.8494026118366422E-3"/>
    <n v="137.38600000000002"/>
    <n v="14.374278322341533"/>
  </r>
  <r>
    <x v="173"/>
    <n v="145"/>
    <n v="141.97"/>
    <n v="145"/>
    <n v="141.85"/>
    <s v="162.36M"/>
    <n v="1.52E-2"/>
    <n v="1.5192886648463189E-2"/>
    <n v="137.869"/>
    <n v="14.732111737389703"/>
  </r>
  <r>
    <x v="174"/>
    <n v="141.97"/>
    <n v="142.47999999999999"/>
    <n v="143.58000000000001"/>
    <n v="140.85"/>
    <s v="180.82M"/>
    <n v="-2.0899999999999998E-2"/>
    <n v="-2.0896551724137957E-2"/>
    <n v="138.226"/>
    <n v="14.996143703922661"/>
  </r>
  <r>
    <x v="175"/>
    <n v="144.69"/>
    <n v="143.35"/>
    <n v="146.18"/>
    <n v="143.19999999999999"/>
    <s v="183.13M"/>
    <n v="1.9199999999999998E-2"/>
    <n v="1.9158977248714404E-2"/>
    <n v="138.69049999999999"/>
    <n v="15.315428287051446"/>
  </r>
  <r>
    <x v="176"/>
    <n v="144.12"/>
    <n v="144.49"/>
    <n v="145.22"/>
    <n v="143.78"/>
    <s v="139.11M"/>
    <n v="-3.8999999999999998E-3"/>
    <n v="-3.9394567696453553E-3"/>
    <n v="139.11799999999999"/>
    <n v="15.598628630147024"/>
  </r>
  <r>
    <x v="177"/>
    <n v="145.47999999999999"/>
    <n v="144.01"/>
    <n v="145.65"/>
    <n v="143.12"/>
    <s v="161.49M"/>
    <n v="9.4000000000000004E-3"/>
    <n v="9.4365806272549424E-3"/>
    <n v="139.673"/>
    <n v="15.906553525402359"/>
  </r>
  <r>
    <x v="178"/>
    <n v="143.85"/>
    <n v="145.44999999999999"/>
    <n v="146.19999999999999"/>
    <n v="142.65"/>
    <s v="242.96M"/>
    <n v="-1.12E-2"/>
    <n v="-1.1204289249381327E-2"/>
    <n v="140.27549999999999"/>
    <n v="16.159252320728406"/>
  </r>
  <r>
    <x v="179"/>
    <n v="144.16999999999999"/>
    <n v="142.5"/>
    <n v="144.78"/>
    <n v="142.03"/>
    <s v="154.31M"/>
    <n v="2.2000000000000001E-3"/>
    <n v="2.2245394508166871E-3"/>
    <n v="140.8425"/>
    <n v="16.367463018125758"/>
  </r>
  <r>
    <x v="180"/>
    <n v="147.9"/>
    <n v="145.56"/>
    <n v="147.96"/>
    <n v="145.5"/>
    <s v="187.57M"/>
    <n v="2.5899999999999999E-2"/>
    <n v="2.5872234167996222E-2"/>
    <n v="141.67299999999997"/>
    <n v="16.61903164947023"/>
  </r>
  <r>
    <x v="181"/>
    <n v="154.31"/>
    <n v="149.27000000000001"/>
    <n v="154.44999999999999"/>
    <n v="149.26"/>
    <s v="269.15M"/>
    <n v="4.3299999999999998E-2"/>
    <n v="4.3340094658553152E-2"/>
    <n v="142.61349999999999"/>
    <n v="16.995440707157535"/>
  </r>
  <r>
    <x v="182"/>
    <n v="155.02000000000001"/>
    <n v="155.97999999999999"/>
    <n v="156.71"/>
    <n v="154"/>
    <s v="198.15M"/>
    <n v="4.5999999999999999E-3"/>
    <n v="4.6011276002850821E-3"/>
    <n v="143.624"/>
    <n v="17.33215382585005"/>
  </r>
  <r>
    <x v="183"/>
    <n v="157.75"/>
    <n v="156.04"/>
    <n v="158.71"/>
    <n v="155.26"/>
    <s v="263.23M"/>
    <n v="1.7600000000000001E-2"/>
    <n v="1.7610630886337075E-2"/>
    <n v="144.55199999999999"/>
    <n v="17.735933752510295"/>
  </r>
  <r>
    <x v="184"/>
    <n v="157.99"/>
    <n v="158.4"/>
    <n v="158.66"/>
    <n v="155.96"/>
    <s v="194.58M"/>
    <n v="1.5E-3"/>
    <n v="1.5213946117274002E-3"/>
    <n v="145.69500000000002"/>
    <n v="18.106532784923679"/>
  </r>
  <r>
    <x v="185"/>
    <n v="153.30000000000001"/>
    <n v="156.29"/>
    <n v="157.19999999999999"/>
    <n v="151.49"/>
    <s v="213.14M"/>
    <n v="-2.9700000000000001E-2"/>
    <n v="-2.9685423128046118E-2"/>
    <n v="146.49100000000004"/>
    <n v="18.142981588039749"/>
  </r>
  <r>
    <x v="186"/>
    <n v="157.25"/>
    <n v="152.97999999999999"/>
    <n v="157.6"/>
    <n v="152.97"/>
    <s v="171.22M"/>
    <n v="2.58E-2"/>
    <n v="2.5766470971950284E-2"/>
    <n v="147.29250000000002"/>
    <n v="18.026963840611881"/>
  </r>
  <r>
    <x v="187"/>
    <n v="159.34"/>
    <n v="158.37"/>
    <n v="160.97999999999999"/>
    <n v="157.77000000000001"/>
    <s v="143.72M"/>
    <n v="1.3299999999999999E-2"/>
    <n v="1.3290937996820462E-2"/>
    <n v="148.16350000000003"/>
    <n v="18.009813423464895"/>
  </r>
  <r>
    <x v="188"/>
    <n v="158.24"/>
    <n v="158.19999999999999"/>
    <n v="159.31"/>
    <n v="157.34"/>
    <s v="140.14M"/>
    <n v="-6.8999999999999999E-3"/>
    <n v="-6.9034768419731218E-3"/>
    <n v="149.07600000000002"/>
    <n v="17.860794846321049"/>
  </r>
  <r>
    <x v="189"/>
    <n v="160"/>
    <n v="159.33000000000001"/>
    <n v="160.22"/>
    <n v="158.38999999999999"/>
    <s v="138.13M"/>
    <n v="1.11E-2"/>
    <n v="1.1122345803842304E-2"/>
    <n v="149.99"/>
    <n v="18.138280195385764"/>
  </r>
  <r>
    <x v="190"/>
    <n v="162.88"/>
    <n v="161.22"/>
    <n v="164.42"/>
    <n v="161.16"/>
    <s v="183.66M"/>
    <n v="1.7999999999999999E-2"/>
    <n v="1.8000000000000016E-2"/>
    <n v="151.0025"/>
    <n v="18.327025566132988"/>
  </r>
  <r>
    <x v="191"/>
    <n v="164.1"/>
    <n v="164.32"/>
    <n v="164.5"/>
    <n v="161.61000000000001"/>
    <s v="167.70M"/>
    <n v="7.4999999999999997E-3"/>
    <n v="7.4901768172888072E-3"/>
    <n v="152.0095"/>
    <n v="18.574022600529155"/>
  </r>
  <r>
    <x v="192"/>
    <n v="164.92"/>
    <n v="163.71"/>
    <n v="167.89"/>
    <n v="163.47"/>
    <s v="193.63M"/>
    <n v="5.0000000000000001E-3"/>
    <n v="4.9969530773918969E-3"/>
    <n v="153.114"/>
    <n v="18.793455267830616"/>
  </r>
  <r>
    <x v="193"/>
    <n v="164.07"/>
    <n v="165.37"/>
    <n v="165.49"/>
    <n v="162.02000000000001"/>
    <s v="136.98M"/>
    <n v="-5.1999999999999998E-3"/>
    <n v="-5.1540140674265489E-3"/>
    <n v="154.06750000000002"/>
    <n v="18.97493032002269"/>
  </r>
  <r>
    <x v="194"/>
    <n v="170.7"/>
    <n v="171.19"/>
    <n v="172.4"/>
    <n v="169.2"/>
    <s v="230.63M"/>
    <n v="4.0399999999999998E-2"/>
    <n v="4.0409581276284579E-2"/>
    <n v="155.50399999999999"/>
    <n v="19.114821196614106"/>
  </r>
  <r>
    <x v="195"/>
    <n v="171.37"/>
    <n v="171.06"/>
    <n v="171.75"/>
    <n v="168.9"/>
    <s v="158.83M"/>
    <n v="3.8999999999999998E-3"/>
    <n v="3.9250146455771517E-3"/>
    <n v="156.83799999999999"/>
    <n v="19.119467837664164"/>
  </r>
  <r>
    <x v="196"/>
    <n v="173"/>
    <n v="172.02"/>
    <n v="174.16"/>
    <n v="170.83"/>
    <s v="160.84M"/>
    <n v="9.4999999999999998E-3"/>
    <n v="9.5115831242340576E-3"/>
    <n v="158.28199999999998"/>
    <n v="18.942161155403671"/>
  </r>
  <r>
    <x v="197"/>
    <n v="172.41"/>
    <n v="173.64"/>
    <n v="174.25"/>
    <n v="171.26"/>
    <s v="146.46M"/>
    <n v="-3.3999999999999998E-3"/>
    <n v="-3.4104046242774411E-3"/>
    <n v="159.62849999999997"/>
    <n v="18.732585340285507"/>
  </r>
  <r>
    <x v="198"/>
    <n v="171.38"/>
    <n v="172.75"/>
    <n v="173.38"/>
    <n v="171"/>
    <s v="123.13M"/>
    <n v="-6.0000000000000001E-3"/>
    <n v="-5.9741314308915383E-3"/>
    <n v="161.005"/>
    <n v="18.547882282760828"/>
  </r>
  <r>
    <x v="199"/>
    <n v="167.03"/>
    <n v="171.34"/>
    <n v="171.39"/>
    <n v="164.58"/>
    <s v="193.11M"/>
    <n v="-2.5399999999999999E-2"/>
    <n v="-2.5382191620959227E-2"/>
    <n v="162.148"/>
    <n v="18.305390469093961"/>
  </r>
  <r>
    <x v="200"/>
    <n v="170.78"/>
    <n v="169.53"/>
    <n v="171.26"/>
    <n v="167.97"/>
    <s v="154.08M"/>
    <n v="2.2499999999999999E-2"/>
    <n v="2.2451056696401794E-2"/>
    <n v="163.292"/>
    <n v="18.239502931916416"/>
  </r>
  <r>
    <x v="201"/>
    <n v="173.74"/>
    <n v="172.44"/>
    <n v="173.83"/>
    <n v="171.3"/>
    <s v="128.98M"/>
    <n v="1.7299999999999999E-2"/>
    <n v="1.73322403091698E-2"/>
    <n v="164.26350000000002"/>
    <n v="18.125073138368112"/>
  </r>
  <r>
    <x v="202"/>
    <n v="173.5"/>
    <n v="173.61"/>
    <n v="174.72"/>
    <n v="172.96"/>
    <s v="122.32M"/>
    <n v="-1.4E-3"/>
    <n v="-1.3813744675953421E-3"/>
    <n v="165.1875"/>
    <n v="17.946783382693159"/>
  </r>
  <r>
    <x v="203"/>
    <n v="176.75"/>
    <n v="174.02"/>
    <n v="177"/>
    <n v="173.97"/>
    <s v="140.02M"/>
    <n v="1.8700000000000001E-2"/>
    <n v="1.8731988472622474E-2"/>
    <n v="166.13749999999999"/>
    <n v="17.787858217665089"/>
  </r>
  <r>
    <x v="204"/>
    <n v="175.51"/>
    <n v="177.96"/>
    <n v="179.38"/>
    <n v="175.02"/>
    <s v="154.08M"/>
    <n v="-7.0000000000000001E-3"/>
    <n v="-7.0155586987270535E-3"/>
    <n v="167.01350000000002"/>
    <n v="17.613926163323459"/>
  </r>
  <r>
    <x v="205"/>
    <n v="179.27"/>
    <n v="176.51"/>
    <n v="179.89"/>
    <n v="176.04"/>
    <s v="174.31M"/>
    <n v="2.1399999999999999E-2"/>
    <n v="2.1423280724745197E-2"/>
    <n v="168.31200000000001"/>
    <n v="17.577120863585623"/>
  </r>
  <r>
    <x v="206"/>
    <n v="177.87"/>
    <n v="182.9"/>
    <n v="183.3"/>
    <n v="175.93"/>
    <s v="221.69M"/>
    <n v="-7.7999999999999996E-3"/>
    <n v="-7.8094494338148968E-3"/>
    <n v="169.34300000000002"/>
    <n v="17.409352550940277"/>
  </r>
  <r>
    <x v="207"/>
    <n v="173.72"/>
    <n v="174.09"/>
    <n v="176.54"/>
    <n v="170.89"/>
    <s v="204.53M"/>
    <n v="-2.3300000000000001E-2"/>
    <n v="-2.3331646708270148E-2"/>
    <n v="170.06199999999998"/>
    <n v="17.056965622376421"/>
  </r>
  <r>
    <x v="208"/>
    <n v="180"/>
    <n v="175.16"/>
    <n v="180.2"/>
    <n v="174.52"/>
    <s v="148.17M"/>
    <n v="3.6200000000000003E-2"/>
    <n v="3.6150126640571045E-2"/>
    <n v="171.15"/>
    <n v="16.926399027541226"/>
  </r>
  <r>
    <x v="209"/>
    <n v="178.26"/>
    <n v="179.62"/>
    <n v="180.26"/>
    <n v="175.9"/>
    <s v="156.41M"/>
    <n v="-9.7000000000000003E-3"/>
    <n v="-9.6666666666667123E-3"/>
    <n v="172.06300000000002"/>
    <n v="16.691454598391726"/>
  </r>
  <r>
    <x v="210"/>
    <n v="179.42"/>
    <n v="176.32"/>
    <n v="179.9"/>
    <n v="176.25"/>
    <s v="137.19M"/>
    <n v="6.4999999999999997E-3"/>
    <n v="6.5073488163356341E-3"/>
    <n v="172.89000000000001"/>
    <n v="16.393226845634157"/>
  </r>
  <r>
    <x v="211"/>
    <n v="180.77"/>
    <n v="181.57"/>
    <n v="183.88"/>
    <n v="178.79"/>
    <s v="151.88M"/>
    <n v="7.4999999999999997E-3"/>
    <n v="7.5242447887640118E-3"/>
    <n v="173.7235"/>
    <n v="16.285865640518072"/>
  </r>
  <r>
    <x v="212"/>
    <n v="182.7"/>
    <n v="181.55"/>
    <n v="183.3"/>
    <n v="180.4"/>
    <s v="123.40M"/>
    <n v="1.0699999999999999E-2"/>
    <n v="1.0676550312551658E-2"/>
    <n v="174.61249999999998"/>
    <n v="16.379904143362772"/>
  </r>
  <r>
    <x v="213"/>
    <n v="182.06"/>
    <n v="182.05"/>
    <n v="183.84"/>
    <n v="180.25"/>
    <s v="138.32M"/>
    <n v="-3.5000000000000001E-3"/>
    <n v="-3.5030103995620232E-3"/>
    <n v="175.512"/>
    <n v="16.537383955975365"/>
  </r>
  <r>
    <x v="214"/>
    <n v="183.16"/>
    <n v="182.96"/>
    <n v="184.48"/>
    <n v="179.46"/>
    <s v="145.73M"/>
    <n v="6.0000000000000001E-3"/>
    <n v="6.0419641876303665E-3"/>
    <n v="176.13499999999999"/>
    <n v="16.674325759922642"/>
  </r>
  <r>
    <x v="215"/>
    <n v="181.59"/>
    <n v="182.62"/>
    <n v="183.97"/>
    <n v="179.35"/>
    <s v="179.87M"/>
    <n v="-8.6E-3"/>
    <n v="-8.5717405547062198E-3"/>
    <n v="176.64599999999996"/>
    <n v="16.744063033338637"/>
  </r>
  <r>
    <x v="216"/>
    <n v="182.02"/>
    <n v="179.75"/>
    <n v="183.02"/>
    <n v="179.46"/>
    <s v="129.55M"/>
    <n v="2.3999999999999998E-3"/>
    <n v="2.367971804614788E-3"/>
    <n v="177.09700000000001"/>
    <n v="16.79178586182487"/>
  </r>
  <r>
    <x v="217"/>
    <n v="180.45"/>
    <n v="181.88"/>
    <n v="181.9"/>
    <n v="178.04"/>
    <s v="156.60M"/>
    <n v="-8.6E-3"/>
    <n v="-8.62542577738723E-3"/>
    <n v="177.49899999999997"/>
    <n v="16.738942601215005"/>
  </r>
  <r>
    <x v="218"/>
    <n v="182.01"/>
    <n v="180.6"/>
    <n v="182.94"/>
    <n v="180.59"/>
    <s v="132.01M"/>
    <n v="8.6E-3"/>
    <n v="8.6450540315876623E-3"/>
    <n v="178.03049999999999"/>
    <n v="16.614074283383353"/>
  </r>
  <r>
    <x v="219"/>
    <n v="175.64"/>
    <n v="182.43"/>
    <n v="182.5"/>
    <n v="175.49"/>
    <s v="185.23M"/>
    <n v="-3.5000000000000003E-2"/>
    <n v="-3.4998077028734698E-2"/>
    <n v="178.46099999999998"/>
    <n v="16.35472264678015"/>
  </r>
  <r>
    <x v="220"/>
    <n v="175.4"/>
    <n v="175.16"/>
    <n v="176"/>
    <n v="168.8"/>
    <s v="215.14M"/>
    <n v="-1.4E-3"/>
    <n v="-1.3664313368252357E-3"/>
    <n v="178.69199999999995"/>
    <n v="16.007902783482404"/>
  </r>
  <r>
    <x v="221"/>
    <n v="174.98"/>
    <n v="174.85"/>
    <n v="176.9"/>
    <n v="173.81"/>
    <s v="140.04M"/>
    <n v="-2.3999999999999998E-3"/>
    <n v="-2.3945267958951355E-3"/>
    <n v="178.75399999999996"/>
    <n v="15.742011404228096"/>
  </r>
  <r>
    <x v="222"/>
    <n v="177.99"/>
    <n v="172.61"/>
    <n v="178.59"/>
    <n v="171.2"/>
    <s v="172.79M"/>
    <n v="1.72E-2"/>
    <n v="1.7201965938964614E-2"/>
    <n v="178.9785"/>
    <n v="15.468270165758806"/>
  </r>
  <r>
    <x v="223"/>
    <n v="179.81"/>
    <n v="178.35"/>
    <n v="181.91"/>
    <n v="176.57"/>
    <s v="163.01M"/>
    <n v="1.0200000000000001E-2"/>
    <n v="1.0225293555817805E-2"/>
    <n v="179.13150000000002"/>
    <n v="15.314611718564576"/>
  </r>
  <r>
    <x v="224"/>
    <n v="181.77"/>
    <n v="180.05"/>
    <n v="182.39"/>
    <n v="178.81"/>
    <s v="168.69M"/>
    <n v="1.09E-2"/>
    <n v="1.0900394861242502E-2"/>
    <n v="179.44450000000001"/>
    <n v="15.043156076627097"/>
  </r>
  <r>
    <x v="225"/>
    <n v="181.6"/>
    <n v="181.98"/>
    <n v="182.49"/>
    <n v="179.1"/>
    <s v="235.52M"/>
    <n v="-8.9999999999999998E-4"/>
    <n v="-9.3524784067788858E-4"/>
    <n v="179.56099999999998"/>
    <n v="14.795516476169739"/>
  </r>
  <r>
    <x v="226"/>
    <n v="180.17"/>
    <n v="180.82"/>
    <n v="184.47"/>
    <n v="176.41"/>
    <s v="281.79M"/>
    <n v="-7.9000000000000008E-3"/>
    <n v="-7.8744493392071124E-3"/>
    <n v="179.67599999999999"/>
    <n v="14.597075060118533"/>
  </r>
  <r>
    <x v="227"/>
    <n v="174.18"/>
    <n v="178.11"/>
    <n v="178.15"/>
    <n v="173.15"/>
    <s v="243.26M"/>
    <n v="-3.32E-2"/>
    <n v="-3.3246378420380696E-2"/>
    <n v="179.69899999999998"/>
    <n v="14.30742150568169"/>
  </r>
  <r>
    <x v="228"/>
    <n v="170.78"/>
    <n v="170"/>
    <n v="172.38"/>
    <n v="167.22"/>
    <s v="231.16M"/>
    <n v="-1.95E-2"/>
    <n v="-1.952003674359859E-2"/>
    <n v="179.238"/>
    <n v="13.906171023771165"/>
  </r>
  <r>
    <x v="229"/>
    <n v="170.62"/>
    <n v="171.06"/>
    <n v="172.41"/>
    <n v="168.88"/>
    <s v="164.42M"/>
    <n v="-8.9999999999999998E-4"/>
    <n v="-9.3687785454965589E-4"/>
    <n v="178.85600000000002"/>
    <n v="13.529135786931956"/>
  </r>
  <r>
    <x v="230"/>
    <n v="171.66"/>
    <n v="170.57"/>
    <n v="171.86"/>
    <n v="169.41"/>
    <s v="141.67M"/>
    <n v="6.1000000000000004E-3"/>
    <n v="6.0954167155080619E-3"/>
    <n v="178.46800000000002"/>
    <n v="13.157937325470771"/>
  </r>
  <r>
    <x v="231"/>
    <n v="167.02"/>
    <n v="168.03"/>
    <n v="169.03"/>
    <n v="164.07"/>
    <s v="224.44M"/>
    <n v="-2.7E-2"/>
    <n v="-2.7030175929162237E-2"/>
    <n v="177.78050000000002"/>
    <n v="12.791766564324027"/>
  </r>
  <r>
    <x v="232"/>
    <n v="168.31"/>
    <n v="167.55"/>
    <n v="170.96"/>
    <n v="167.35"/>
    <s v="163.77M"/>
    <n v="7.7000000000000002E-3"/>
    <n v="7.7236259130641916E-3"/>
    <n v="177.06099999999998"/>
    <n v="12.363244407846008"/>
  </r>
  <r>
    <x v="233"/>
    <n v="170.76"/>
    <n v="169.09"/>
    <n v="170.98"/>
    <n v="166.74"/>
    <s v="157.55M"/>
    <n v="1.46E-2"/>
    <n v="1.4556473174499374E-2"/>
    <n v="176.49600000000001"/>
    <n v="11.983161136328304"/>
  </r>
  <r>
    <x v="234"/>
    <n v="177.33"/>
    <n v="176.64"/>
    <n v="179.29"/>
    <n v="175.47"/>
    <s v="226.85M"/>
    <n v="3.85E-2"/>
    <n v="3.8475052705551738E-2"/>
    <n v="176.20449999999997"/>
    <n v="11.506737612382842"/>
  </r>
  <r>
    <x v="235"/>
    <n v="177.17"/>
    <n v="179.68"/>
    <n v="180.28"/>
    <n v="176.48"/>
    <s v="151.16M"/>
    <n v="-8.9999999999999998E-4"/>
    <n v="-9.0227259910913293E-4"/>
    <n v="175.98349999999999"/>
    <n v="11.086578635785596"/>
  </r>
  <r>
    <x v="236"/>
    <n v="177.82"/>
    <n v="177.77"/>
    <n v="178.6"/>
    <n v="176.45"/>
    <s v="124.91M"/>
    <n v="3.7000000000000002E-3"/>
    <n v="3.6687926849918728E-3"/>
    <n v="175.77349999999998"/>
    <n v="10.605590673370033"/>
  </r>
  <r>
    <x v="237"/>
    <n v="177.75"/>
    <n v="175.67"/>
    <n v="178.85"/>
    <n v="174.51"/>
    <s v="147.06M"/>
    <n v="-4.0000000000000002E-4"/>
    <n v="-3.9365650657963158E-4"/>
    <n v="175.63849999999999"/>
    <n v="10.128761498402724"/>
  </r>
  <r>
    <x v="238"/>
    <n v="174.88"/>
    <n v="177"/>
    <n v="177.5"/>
    <n v="174.38"/>
    <s v="140.74M"/>
    <n v="-1.61E-2"/>
    <n v="-1.6146272855133592E-2"/>
    <n v="175.28199999999998"/>
    <n v="9.4954419558993219"/>
  </r>
  <r>
    <x v="239"/>
    <n v="170.29"/>
    <n v="172.64"/>
    <n v="173.2"/>
    <n v="168.41"/>
    <s v="211.84M"/>
    <n v="-2.6200000000000001E-2"/>
    <n v="-2.6246569075937809E-2"/>
    <n v="175.01450000000003"/>
    <n v="8.7971334747678647"/>
  </r>
  <r>
    <x v="240"/>
    <n v="176.24"/>
    <n v="173.98"/>
    <n v="177.1"/>
    <n v="172.96"/>
    <s v="191.76M"/>
    <n v="3.49E-2"/>
    <n v="3.4940395795407975E-2"/>
    <n v="175.05650000000006"/>
    <n v="8.2306567259996282"/>
  </r>
  <r>
    <x v="241"/>
    <n v="176.67"/>
    <n v="175.77"/>
    <n v="178.08"/>
    <n v="175.18"/>
    <s v="237.18M"/>
    <n v="2.3999999999999998E-3"/>
    <n v="2.4398547435313667E-3"/>
    <n v="175.14100000000002"/>
    <n v="7.8996980043114311"/>
  </r>
  <r>
    <x v="242"/>
    <n v="183.61"/>
    <n v="175.3"/>
    <n v="184.55"/>
    <n v="174.71"/>
    <s v="269.64M"/>
    <n v="3.9300000000000002E-2"/>
    <n v="3.9282277692873846E-2"/>
    <n v="175.422"/>
    <n v="7.6729947305855219"/>
  </r>
  <r>
    <x v="243"/>
    <n v="178.43"/>
    <n v="181.97"/>
    <n v="182.42"/>
    <n v="176.21"/>
    <s v="192.56M"/>
    <n v="-2.8199999999999999E-2"/>
    <n v="-2.8211971025543292E-2"/>
    <n v="175.35300000000001"/>
    <n v="7.4279638532810388"/>
  </r>
  <r>
    <x v="244"/>
    <n v="176.97"/>
    <n v="179.77"/>
    <n v="179.78"/>
    <n v="175.4"/>
    <s v="143.56M"/>
    <n v="-8.2000000000000007E-3"/>
    <n v="-8.1824805245754861E-3"/>
    <n v="175.113"/>
    <n v="7.153566444882995"/>
  </r>
  <r>
    <x v="245"/>
    <n v="177.69"/>
    <n v="174.48"/>
    <n v="180.26"/>
    <n v="173.13"/>
    <s v="191.59M"/>
    <n v="4.1000000000000003E-3"/>
    <n v="4.0684861840989406E-3"/>
    <n v="174.91749999999996"/>
    <n v="6.6401760812368931"/>
  </r>
  <r>
    <x v="246"/>
    <n v="178.19"/>
    <n v="178.17"/>
    <n v="179.77"/>
    <n v="174.93"/>
    <s v="148.57M"/>
    <n v="2.8E-3"/>
    <n v="2.8138893578704138E-3"/>
    <n v="174.81849999999997"/>
    <n v="6.2708290547501226"/>
  </r>
  <r>
    <x v="247"/>
    <n v="181.85"/>
    <n v="180.43"/>
    <n v="184"/>
    <n v="180.32"/>
    <s v="193.06M"/>
    <n v="2.0500000000000001E-2"/>
    <n v="2.0539873169089118E-2"/>
    <n v="175.202"/>
    <n v="6.0095427973156479"/>
  </r>
  <r>
    <x v="248"/>
    <n v="186.58"/>
    <n v="182.08"/>
    <n v="187.35"/>
    <n v="181.48"/>
    <s v="236.98M"/>
    <n v="2.5999999999999999E-2"/>
    <n v="2.6010448171570166E-2"/>
    <n v="175.99199999999996"/>
    <n v="5.7802609758688712"/>
  </r>
  <r>
    <x v="249"/>
    <n v="187.24"/>
    <n v="185.24"/>
    <n v="188.14"/>
    <n v="183.9"/>
    <s v="173.84M"/>
    <n v="3.5000000000000001E-3"/>
    <n v="3.5373566298637638E-3"/>
    <n v="176.82299999999995"/>
    <n v="5.6127328610483112"/>
  </r>
  <r>
    <x v="250"/>
    <n v="188.77"/>
    <n v="189.6"/>
    <n v="191"/>
    <n v="188.3"/>
    <s v="106.55M"/>
    <n v="8.2000000000000007E-3"/>
    <n v="0"/>
    <n v="177.67849999999996"/>
    <n v="5.5888561714437399"/>
  </r>
  <r>
    <x v="251"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x v="0"/>
    <n v="2657.75"/>
    <n v="2661.15"/>
    <n v="2663.85"/>
    <n v="2641.18"/>
    <s v=""/>
    <n v="-1.9E-3"/>
    <n v="0"/>
    <n v="0"/>
    <n v="0"/>
  </r>
  <r>
    <x v="1"/>
    <n v="2655.9"/>
    <n v="2658.66"/>
    <n v="2663.4"/>
    <n v="2639.73"/>
    <s v=""/>
    <n v="-6.9999999999999999E-4"/>
    <n v="-6.9607750917122235E-4"/>
    <n v="0"/>
    <n v="0"/>
  </r>
  <r>
    <x v="2"/>
    <n v="2652.25"/>
    <n v="2654.39"/>
    <n v="2670.15"/>
    <n v="2632"/>
    <s v=""/>
    <n v="-1.4E-3"/>
    <n v="-1.3742987311269328E-3"/>
    <n v="0"/>
    <n v="0"/>
  </r>
  <r>
    <x v="3"/>
    <n v="2643.58"/>
    <n v="2651.2"/>
    <n v="2659.91"/>
    <n v="2637.7"/>
    <s v=""/>
    <n v="-3.3E-3"/>
    <n v="-3.2689226128759241E-3"/>
    <n v="0"/>
    <n v="0"/>
  </r>
  <r>
    <x v="4"/>
    <n v="2621.94"/>
    <n v="2643.5"/>
    <n v="2653.09"/>
    <n v="2604.79"/>
    <s v=""/>
    <n v="-8.2000000000000007E-3"/>
    <n v="-8.1858691622723745E-3"/>
    <n v="0"/>
    <n v="0"/>
  </r>
  <r>
    <x v="5"/>
    <n v="2607.77"/>
    <n v="2620.19"/>
    <n v="2624.65"/>
    <n v="2605.1799999999998"/>
    <s v=""/>
    <n v="-5.4000000000000003E-3"/>
    <n v="-5.4043952188074229E-3"/>
    <n v="0"/>
    <n v="0"/>
  </r>
  <r>
    <x v="6"/>
    <n v="2629.48"/>
    <n v="2608.14"/>
    <n v="2631.63"/>
    <n v="2604.15"/>
    <s v=""/>
    <n v="8.3000000000000001E-3"/>
    <n v="8.3251206969940927E-3"/>
    <n v="0"/>
    <n v="0"/>
  </r>
  <r>
    <x v="7"/>
    <n v="2656"/>
    <n v="2630.8"/>
    <n v="2661.55"/>
    <n v="2627.65"/>
    <s v=""/>
    <n v="1.01E-2"/>
    <n v="1.0085644309901554E-2"/>
    <n v="0"/>
    <n v="0"/>
  </r>
  <r>
    <x v="8"/>
    <n v="2651.05"/>
    <n v="2657.21"/>
    <n v="2666.94"/>
    <n v="2643.16"/>
    <s v=""/>
    <n v="-1.9E-3"/>
    <n v="-1.8637048192770012E-3"/>
    <n v="0"/>
    <n v="0"/>
  </r>
  <r>
    <x v="9"/>
    <n v="2660.99"/>
    <n v="2651.75"/>
    <n v="2669.07"/>
    <n v="2638.31"/>
    <s v=""/>
    <n v="3.7000000000000002E-3"/>
    <n v="3.7494577620187375E-3"/>
    <n v="0"/>
    <n v="0"/>
  </r>
  <r>
    <x v="10"/>
    <n v="2673.24"/>
    <n v="2663"/>
    <n v="2685.73"/>
    <n v="2658.71"/>
    <s v=""/>
    <n v="4.5999999999999999E-3"/>
    <n v="4.6035498066510083E-3"/>
    <n v="0"/>
    <n v="0"/>
  </r>
  <r>
    <x v="11"/>
    <n v="2692.55"/>
    <n v="2674.05"/>
    <n v="2696.8"/>
    <n v="2673"/>
    <s v=""/>
    <n v="7.1999999999999998E-3"/>
    <n v="7.2234442100225227E-3"/>
    <n v="0"/>
    <n v="0"/>
  </r>
  <r>
    <x v="12"/>
    <n v="2720.25"/>
    <n v="2692.41"/>
    <n v="2722.87"/>
    <n v="2691.48"/>
    <s v=""/>
    <n v="1.03E-2"/>
    <n v="1.028764554047279E-2"/>
    <n v="0"/>
    <n v="0"/>
  </r>
  <r>
    <x v="13"/>
    <n v="2719.65"/>
    <n v="2721.71"/>
    <n v="2740.61"/>
    <n v="2714.23"/>
    <s v=""/>
    <n v="-2.0000000000000001E-4"/>
    <n v="-2.2056796250335964E-4"/>
    <n v="0"/>
    <n v="0"/>
  </r>
  <r>
    <x v="14"/>
    <n v="2748.38"/>
    <n v="2720"/>
    <n v="2749.47"/>
    <n v="2718.93"/>
    <s v=""/>
    <n v="1.06E-2"/>
    <n v="1.0563859320133151E-2"/>
    <n v="0"/>
    <n v="0"/>
  </r>
  <r>
    <x v="15"/>
    <n v="2717.54"/>
    <n v="2749.52"/>
    <n v="2758.53"/>
    <n v="2708.79"/>
    <s v=""/>
    <n v="-1.12E-2"/>
    <n v="-1.1221155735378741E-2"/>
    <n v="0"/>
    <n v="0"/>
  </r>
  <r>
    <x v="16"/>
    <n v="2735.7"/>
    <n v="2717.99"/>
    <n v="2743.38"/>
    <n v="2715.72"/>
    <s v=""/>
    <n v="6.7000000000000002E-3"/>
    <n v="6.6825143328157477E-3"/>
    <n v="0"/>
    <n v="0"/>
  </r>
  <r>
    <x v="17"/>
    <n v="2747.69"/>
    <n v="2736.1"/>
    <n v="2747.97"/>
    <n v="2716.97"/>
    <s v=""/>
    <n v="4.4000000000000003E-3"/>
    <n v="4.3827905106554876E-3"/>
    <n v="0"/>
    <n v="0"/>
  </r>
  <r>
    <x v="18"/>
    <n v="2741.98"/>
    <n v="2734.84"/>
    <n v="2746.06"/>
    <n v="2724.72"/>
    <s v=""/>
    <n v="-2.0999999999999999E-3"/>
    <n v="-2.0781092481321206E-3"/>
    <n v="0"/>
    <n v="0"/>
  </r>
  <r>
    <x v="19"/>
    <n v="2775.13"/>
    <n v="2743.7"/>
    <n v="2775.89"/>
    <n v="2739.82"/>
    <s v=""/>
    <n v="1.21E-2"/>
    <n v="1.2089803718480896E-2"/>
    <n v="2685.4409999999998"/>
    <n v="0"/>
  </r>
  <r>
    <x v="20"/>
    <n v="2786.19"/>
    <n v="2775.01"/>
    <n v="2790.09"/>
    <n v="2770.65"/>
    <s v=""/>
    <n v="4.0000000000000001E-3"/>
    <n v="3.985398882214497E-3"/>
    <n v="2691.8629999999998"/>
    <n v="0"/>
  </r>
  <r>
    <x v="21"/>
    <n v="2743.8"/>
    <n v="2787.75"/>
    <n v="2790.41"/>
    <n v="2731.65"/>
    <s v=""/>
    <n v="-1.52E-2"/>
    <n v="-1.5214324938356616E-2"/>
    <n v="2696.2580000000003"/>
    <n v="0"/>
  </r>
  <r>
    <x v="22"/>
    <n v="2735.16"/>
    <n v="2742.5"/>
    <n v="2762.29"/>
    <n v="2733.2"/>
    <s v=""/>
    <n v="-3.2000000000000002E-3"/>
    <n v="-3.1489175595890151E-3"/>
    <n v="2700.4035000000003"/>
    <n v="0"/>
  </r>
  <r>
    <x v="23"/>
    <n v="2736.39"/>
    <n v="2734.1"/>
    <n v="2748.3"/>
    <n v="2729.78"/>
    <s v=""/>
    <n v="5.0000000000000001E-4"/>
    <n v="4.4969946913520076E-4"/>
    <n v="2705.0440000000003"/>
    <n v="0"/>
  </r>
  <r>
    <x v="24"/>
    <n v="2743.59"/>
    <n v="2736.58"/>
    <n v="2750.06"/>
    <n v="2724.75"/>
    <s v=""/>
    <n v="2.5999999999999999E-3"/>
    <n v="2.6312038854112707E-3"/>
    <n v="2711.1264999999999"/>
    <n v="0"/>
  </r>
  <r>
    <x v="25"/>
    <n v="2659.24"/>
    <n v="2743.88"/>
    <n v="2749.8"/>
    <n v="2652.44"/>
    <s v=""/>
    <n v="-3.0700000000000002E-2"/>
    <n v="-3.0744389650057213E-2"/>
    <n v="2713.7000000000003"/>
    <n v="0"/>
  </r>
  <r>
    <x v="26"/>
    <n v="2706.99"/>
    <n v="2659.36"/>
    <n v="2710.2"/>
    <n v="2643.5"/>
    <s v=""/>
    <n v="1.7999999999999999E-2"/>
    <n v="1.7956258179028683E-2"/>
    <n v="2717.5754999999999"/>
    <n v="0"/>
  </r>
  <r>
    <x v="27"/>
    <n v="2683.77"/>
    <n v="2707.37"/>
    <n v="2710.51"/>
    <n v="2680.36"/>
    <s v=""/>
    <n v="-8.6E-3"/>
    <n v="-8.577793046889659E-3"/>
    <n v="2718.9639999999995"/>
    <n v="0"/>
  </r>
  <r>
    <x v="28"/>
    <n v="2620.1999999999998"/>
    <n v="2684.81"/>
    <n v="2686.51"/>
    <n v="2610.62"/>
    <s v=""/>
    <n v="-2.3699999999999999E-2"/>
    <n v="-2.3686828603047272E-2"/>
    <n v="2717.4214999999995"/>
    <n v="0"/>
  </r>
  <r>
    <x v="29"/>
    <n v="2597.27"/>
    <n v="2620.31"/>
    <n v="2627.24"/>
    <n v="2589.79"/>
    <s v=""/>
    <n v="-8.8000000000000005E-3"/>
    <n v="-8.7512403633309699E-3"/>
    <n v="2714.2354999999989"/>
    <n v="0"/>
  </r>
  <r>
    <x v="30"/>
    <n v="2573.7800000000002"/>
    <n v="2597.41"/>
    <n v="2618.9699999999998"/>
    <n v="2573"/>
    <s v=""/>
    <n v="-8.9999999999999993E-3"/>
    <n v="-9.0441117019023354E-3"/>
    <n v="2709.2624999999994"/>
    <n v="0"/>
  </r>
  <r>
    <x v="31"/>
    <n v="2566.19"/>
    <n v="2573.91"/>
    <n v="2581.61"/>
    <n v="2536.91"/>
    <s v=""/>
    <n v="-2.8999999999999998E-3"/>
    <n v="-2.9489699974357686E-3"/>
    <n v="2702.9444999999992"/>
    <n v="0"/>
  </r>
  <r>
    <x v="32"/>
    <n v="2561.2399999999998"/>
    <n v="2566.54"/>
    <n v="2576.09"/>
    <n v="2554.58"/>
    <s v=""/>
    <n v="-1.9E-3"/>
    <n v="-1.9289296583652193E-3"/>
    <n v="2694.9939999999992"/>
    <n v="0"/>
  </r>
  <r>
    <x v="33"/>
    <n v="2612.1999999999998"/>
    <n v="2561.59"/>
    <n v="2615.17"/>
    <n v="2561.59"/>
    <s v=""/>
    <n v="1.9900000000000001E-2"/>
    <n v="1.9896612578282458E-2"/>
    <n v="2689.6214999999988"/>
    <n v="0"/>
  </r>
  <r>
    <x v="34"/>
    <n v="2631.68"/>
    <n v="2612.29"/>
    <n v="2639.69"/>
    <n v="2610.25"/>
    <s v=""/>
    <n v="7.4999999999999997E-3"/>
    <n v="7.4573156726132073E-3"/>
    <n v="2683.7864999999993"/>
    <n v="0"/>
  </r>
  <r>
    <x v="35"/>
    <n v="2650.05"/>
    <n v="2631.8"/>
    <n v="2655.5"/>
    <n v="2618.6999999999998"/>
    <s v=""/>
    <n v="7.0000000000000001E-3"/>
    <n v="6.9803319552530496E-3"/>
    <n v="2680.4119999999994"/>
    <n v="0"/>
  </r>
  <r>
    <x v="36"/>
    <n v="2669.69"/>
    <n v="2650.19"/>
    <n v="2673.86"/>
    <n v="2647.95"/>
    <s v=""/>
    <n v="7.4000000000000003E-3"/>
    <n v="7.4111809211145907E-3"/>
    <n v="2677.1115"/>
    <n v="0"/>
  </r>
  <r>
    <x v="37"/>
    <n v="2712.55"/>
    <n v="2669.84"/>
    <n v="2712.91"/>
    <n v="2667.38"/>
    <s v=""/>
    <n v="1.61E-2"/>
    <n v="1.6054298439144743E-2"/>
    <n v="2675.3545000000004"/>
    <n v="0"/>
  </r>
  <r>
    <x v="38"/>
    <n v="2625.26"/>
    <n v="2715.1"/>
    <n v="2721.43"/>
    <n v="2615.6999999999998"/>
    <s v=""/>
    <n v="-3.2199999999999999E-2"/>
    <n v="-3.2180051980608582E-2"/>
    <n v="2669.5185000000001"/>
    <n v="0"/>
  </r>
  <r>
    <x v="39"/>
    <n v="2631.89"/>
    <n v="2625.38"/>
    <n v="2642.05"/>
    <n v="2605.29"/>
    <s v=""/>
    <n v="2.5000000000000001E-3"/>
    <n v="2.5254641445036086E-3"/>
    <n v="2662.3565000000003"/>
    <n v="0"/>
  </r>
  <r>
    <x v="40"/>
    <n v="2635.51"/>
    <n v="2632.16"/>
    <n v="2658.4"/>
    <n v="2627.06"/>
    <s v=""/>
    <n v="1.4E-3"/>
    <n v="1.3754374232965993E-3"/>
    <n v="2654.8225000000002"/>
    <n v="0"/>
  </r>
  <r>
    <x v="41"/>
    <n v="2640.96"/>
    <n v="2635.74"/>
    <n v="2650.12"/>
    <n v="2620.9499999999998"/>
    <s v=""/>
    <n v="2.0999999999999999E-3"/>
    <n v="2.0679109546160035E-3"/>
    <n v="2649.6805000000004"/>
    <n v="0"/>
  </r>
  <r>
    <x v="42"/>
    <n v="2653.55"/>
    <n v="2641.2"/>
    <n v="2666.35"/>
    <n v="2634.11"/>
    <s v=""/>
    <n v="4.7999999999999996E-3"/>
    <n v="4.7672058645342741E-3"/>
    <n v="2645.6000000000004"/>
    <n v="0"/>
  </r>
  <r>
    <x v="43"/>
    <n v="2638.93"/>
    <n v="2653.82"/>
    <n v="2656.21"/>
    <n v="2621.9"/>
    <s v=""/>
    <n v="-5.4999999999999997E-3"/>
    <n v="-5.5096003467054455E-3"/>
    <n v="2640.7270000000003"/>
    <n v="0"/>
  </r>
  <r>
    <x v="44"/>
    <n v="2643.44"/>
    <n v="2639.05"/>
    <n v="2655.71"/>
    <n v="2634.12"/>
    <s v="121.32K"/>
    <n v="1.6999999999999999E-3"/>
    <n v="1.7090260067527119E-3"/>
    <n v="2635.7195000000002"/>
    <n v="0"/>
  </r>
  <r>
    <x v="45"/>
    <n v="2649.79"/>
    <n v="2643.57"/>
    <n v="2657.36"/>
    <n v="2632.5"/>
    <s v=""/>
    <n v="2.3999999999999998E-3"/>
    <n v="2.4021729261871627E-3"/>
    <n v="2635.2470000000003"/>
    <n v="0"/>
  </r>
  <r>
    <x v="46"/>
    <n v="2632.05"/>
    <n v="2649.92"/>
    <n v="2655.62"/>
    <n v="2623.55"/>
    <s v=""/>
    <n v="-6.7000000000000002E-3"/>
    <n v="-6.6948701595219706E-3"/>
    <n v="2631.5000000000005"/>
    <n v="0"/>
  </r>
  <r>
    <x v="47"/>
    <n v="2632.91"/>
    <n v="2632.18"/>
    <n v="2645.69"/>
    <n v="2613.5700000000002"/>
    <s v=""/>
    <n v="2.9999999999999997E-4"/>
    <n v="3.2674151326905765E-4"/>
    <n v="2628.9570000000008"/>
    <n v="0"/>
  </r>
  <r>
    <x v="48"/>
    <n v="2658.78"/>
    <n v="2635.52"/>
    <n v="2676.52"/>
    <n v="2627.47"/>
    <s v=""/>
    <n v="9.7999999999999997E-3"/>
    <n v="9.8256301962469372E-3"/>
    <n v="2630.886"/>
    <n v="0"/>
  </r>
  <r>
    <x v="49"/>
    <n v="2693.64"/>
    <n v="2658.82"/>
    <n v="2695.79"/>
    <n v="2657.95"/>
    <s v=""/>
    <n v="1.3100000000000001E-2"/>
    <n v="1.3111276600545896E-2"/>
    <n v="2635.7045000000007"/>
    <n v="0"/>
  </r>
  <r>
    <x v="50"/>
    <n v="2717.93"/>
    <n v="2693.76"/>
    <n v="2721.35"/>
    <n v="2674.58"/>
    <s v=""/>
    <n v="8.9999999999999993E-3"/>
    <n v="9.0175376071042201E-3"/>
    <n v="2642.9119999999998"/>
    <n v="0"/>
  </r>
  <r>
    <x v="51"/>
    <n v="2681.33"/>
    <n v="2718.07"/>
    <n v="2726.31"/>
    <n v="2675.04"/>
    <s v=""/>
    <n v="-1.35E-2"/>
    <n v="-1.3466130474294791E-2"/>
    <n v="2648.6689999999999"/>
    <n v="0"/>
  </r>
  <r>
    <x v="52"/>
    <n v="2648.39"/>
    <n v="2681.47"/>
    <n v="2693.02"/>
    <n v="2645.9"/>
    <s v=""/>
    <n v="-1.23E-2"/>
    <n v="-1.2284948141407459E-2"/>
    <n v="2653.0265000000004"/>
    <n v="0"/>
  </r>
  <r>
    <x v="53"/>
    <n v="2652.5"/>
    <n v="2649.1"/>
    <n v="2664.83"/>
    <n v="2643.34"/>
    <s v=""/>
    <n v="1.6000000000000001E-3"/>
    <n v="1.5518862403196554E-3"/>
    <n v="2655.0414999999998"/>
    <n v="0"/>
  </r>
  <r>
    <x v="54"/>
    <n v="2645.54"/>
    <n v="2652.63"/>
    <n v="2659.22"/>
    <n v="2633"/>
    <s v=""/>
    <n v="-2.5999999999999999E-3"/>
    <n v="-2.6239396795476599E-3"/>
    <n v="2655.7345"/>
    <n v="0"/>
  </r>
  <r>
    <x v="55"/>
    <n v="2587.63"/>
    <n v="2645.68"/>
    <n v="2652.08"/>
    <n v="2586.52"/>
    <s v=""/>
    <n v="-2.1899999999999999E-2"/>
    <n v="-2.1889670917846549E-2"/>
    <n v="2652.6134999999999"/>
    <n v="0"/>
  </r>
  <r>
    <x v="56"/>
    <n v="2593.85"/>
    <n v="2587.87"/>
    <n v="2626.73"/>
    <n v="2583.4899999999998"/>
    <s v=""/>
    <n v="2.3999999999999998E-3"/>
    <n v="2.4037439664865712E-3"/>
    <n v="2648.8215"/>
    <n v="0"/>
  </r>
  <r>
    <x v="57"/>
    <n v="2620.77"/>
    <n v="2593.9699999999998"/>
    <n v="2631.92"/>
    <n v="2589.56"/>
    <s v=""/>
    <n v="1.04E-2"/>
    <n v="1.0378395049829514E-2"/>
    <n v="2644.2324999999992"/>
    <n v="0"/>
  </r>
  <r>
    <x v="58"/>
    <n v="2612.9299999999998"/>
    <n v="2622.24"/>
    <n v="2633.6"/>
    <n v="2607.9699999999998"/>
    <s v=""/>
    <n v="-3.0000000000000001E-3"/>
    <n v="-2.9914872346676891E-3"/>
    <n v="2643.6159999999995"/>
    <n v="0"/>
  </r>
  <r>
    <x v="59"/>
    <n v="2613.1999999999998"/>
    <n v="2613.0700000000002"/>
    <n v="2621.83"/>
    <n v="2609.92"/>
    <s v=""/>
    <n v="1E-4"/>
    <n v="1.0333227449654814E-4"/>
    <n v="2642.6814999999997"/>
    <n v="53.002326981215937"/>
  </r>
  <r>
    <x v="60"/>
    <n v="2634.43"/>
    <n v="2619.79"/>
    <n v="2639.4"/>
    <n v="2614.13"/>
    <s v=""/>
    <n v="8.0999999999999996E-3"/>
    <n v="8.1241389866830716E-3"/>
    <n v="2642.6274999999996"/>
    <n v="53.130502183396388"/>
  </r>
  <r>
    <x v="61"/>
    <n v="2620"/>
    <n v="2634.59"/>
    <n v="2638.74"/>
    <n v="2611.3000000000002"/>
    <s v=""/>
    <n v="-5.4999999999999997E-3"/>
    <n v="-5.4774657136458238E-3"/>
    <n v="2641.5794999999994"/>
    <n v="53.41439633910683"/>
  </r>
  <r>
    <x v="62"/>
    <n v="2605.39"/>
    <n v="2620.3000000000002"/>
    <n v="2628.61"/>
    <n v="2595.9"/>
    <s v=""/>
    <n v="-5.5999999999999999E-3"/>
    <n v="-5.5763358778626593E-3"/>
    <n v="2639.1714999999995"/>
    <n v="53.907205376697334"/>
  </r>
  <r>
    <x v="63"/>
    <n v="2623.81"/>
    <n v="2606.13"/>
    <n v="2627.85"/>
    <n v="2602.5"/>
    <s v=""/>
    <n v="7.1000000000000004E-3"/>
    <n v="7.069958816146471E-3"/>
    <n v="2638.4154999999996"/>
    <n v="54.080137129533561"/>
  </r>
  <r>
    <x v="64"/>
    <n v="2657.16"/>
    <n v="2626.6"/>
    <n v="2660.85"/>
    <n v="2621.51"/>
    <s v=""/>
    <n v="1.2699999999999999E-2"/>
    <n v="1.2710524008979318E-2"/>
    <n v="2639.1014999999998"/>
    <n v="53.83520704309479"/>
  </r>
  <r>
    <x v="65"/>
    <n v="2639.12"/>
    <n v="2657.29"/>
    <n v="2665.47"/>
    <n v="2636.4"/>
    <s v=""/>
    <n v="-6.7999999999999996E-3"/>
    <n v="-6.7892035105149295E-3"/>
    <n v="2638.5679999999998"/>
    <n v="53.450889846884039"/>
  </r>
  <r>
    <x v="66"/>
    <n v="2635.33"/>
    <n v="2641"/>
    <n v="2649.62"/>
    <n v="2614.6"/>
    <s v=""/>
    <n v="-1.4E-3"/>
    <n v="-1.4360847555245915E-3"/>
    <n v="2638.7320000000004"/>
    <n v="53.394933982541843"/>
  </r>
  <r>
    <x v="67"/>
    <n v="2649.49"/>
    <n v="2636.02"/>
    <n v="2664.54"/>
    <n v="2632.57"/>
    <s v=""/>
    <n v="5.4000000000000003E-3"/>
    <n v="5.3731411246409344E-3"/>
    <n v="2639.5610000000001"/>
    <n v="53.415188254570324"/>
  </r>
  <r>
    <x v="68"/>
    <n v="2662.06"/>
    <n v="2649.85"/>
    <n v="2670.6"/>
    <n v="2645.03"/>
    <s v="121.32K"/>
    <n v="4.7000000000000002E-3"/>
    <n v="4.7443092821637389E-3"/>
    <n v="2639.7249999999999"/>
    <n v="53.394115197387315"/>
  </r>
  <r>
    <x v="69"/>
    <n v="2670.19"/>
    <n v="2662.2"/>
    <n v="2675.42"/>
    <n v="2662.35"/>
    <s v="121.32K"/>
    <n v="3.0999999999999999E-3"/>
    <n v="3.0540258296207767E-3"/>
    <n v="2638.5525000000002"/>
    <n v="53.402396324435614"/>
  </r>
  <r>
    <x v="70"/>
    <n v="2689.63"/>
    <n v="2670.74"/>
    <n v="2698.57"/>
    <n v="2663.65"/>
    <s v="121.32K"/>
    <n v="7.3000000000000001E-3"/>
    <n v="7.2803807968722101E-3"/>
    <n v="2637.1374999999998"/>
    <n v="53.498377520146697"/>
  </r>
  <r>
    <x v="71"/>
    <n v="2662.12"/>
    <n v="2689.35"/>
    <n v="2693.77"/>
    <n v="2656.73"/>
    <s v="121.32K"/>
    <n v="-1.0200000000000001E-2"/>
    <n v="-1.0228172648282574E-2"/>
    <n v="2636.1770000000006"/>
    <n v="53.358553028803975"/>
  </r>
  <r>
    <x v="72"/>
    <n v="2677.16"/>
    <n v="2662.53"/>
    <n v="2678.44"/>
    <n v="2659.79"/>
    <s v="121.32K"/>
    <n v="5.5999999999999999E-3"/>
    <n v="5.6496326236232797E-3"/>
    <n v="2637.6154999999999"/>
    <n v="52.857055089820932"/>
  </r>
  <r>
    <x v="73"/>
    <n v="2695.82"/>
    <n v="2677.29"/>
    <n v="2697.85"/>
    <n v="2669.04"/>
    <s v="121.32K"/>
    <n v="7.0000000000000001E-3"/>
    <n v="6.9700727636750059E-3"/>
    <n v="2639.7815000000001"/>
    <n v="52.503954776791744"/>
  </r>
  <r>
    <x v="74"/>
    <n v="2713.77"/>
    <n v="2695.96"/>
    <n v="2724.86"/>
    <n v="2690"/>
    <s v="121.32K"/>
    <n v="6.7000000000000002E-3"/>
    <n v="6.6584564251321865E-3"/>
    <n v="2643.1930000000002"/>
    <n v="51.717292864601305"/>
  </r>
  <r>
    <x v="75"/>
    <n v="2701.55"/>
    <n v="2713.85"/>
    <n v="2717.73"/>
    <n v="2698.41"/>
    <s v="121.32K"/>
    <n v="-4.4999999999999997E-3"/>
    <n v="-4.5029608257146636E-3"/>
    <n v="2648.8890000000001"/>
    <n v="51.461067281338657"/>
  </r>
  <r>
    <x v="76"/>
    <n v="2708.06"/>
    <n v="2702.51"/>
    <n v="2714.4"/>
    <n v="2689.32"/>
    <s v="121.32K"/>
    <n v="2.3999999999999998E-3"/>
    <n v="2.4097277488848157E-3"/>
    <n v="2654.5994999999994"/>
    <n v="50.898380635057443"/>
  </r>
  <r>
    <x v="77"/>
    <n v="2744.39"/>
    <n v="2709.01"/>
    <n v="2746.88"/>
    <n v="2702.49"/>
    <s v="121.32K"/>
    <n v="1.34E-2"/>
    <n v="1.341550778047762E-2"/>
    <n v="2660.7804999999994"/>
    <n v="50.803908485203017"/>
  </r>
  <r>
    <x v="78"/>
    <n v="2755.02"/>
    <n v="2745.08"/>
    <n v="2763.72"/>
    <n v="2741.83"/>
    <s v="121.32K"/>
    <n v="3.8999999999999998E-3"/>
    <n v="3.8733561920865078E-3"/>
    <n v="2667.8849999999993"/>
    <n v="51.186472176445797"/>
  </r>
  <r>
    <x v="79"/>
    <n v="2753.69"/>
    <n v="2755.96"/>
    <n v="2759.06"/>
    <n v="2735.85"/>
    <s v=""/>
    <n v="-5.0000000000000001E-4"/>
    <n v="-4.8275511611528543E-4"/>
    <n v="2674.9094999999998"/>
    <n v="50.440945690169663"/>
  </r>
  <r>
    <x v="80"/>
    <n v="2771.3"/>
    <n v="2754.06"/>
    <n v="2786.04"/>
    <n v="2752.56"/>
    <s v=""/>
    <n v="6.4000000000000003E-3"/>
    <n v="6.3950553620777395E-3"/>
    <n v="2681.7529999999997"/>
    <n v="49.842567178445528"/>
  </r>
  <r>
    <x v="81"/>
    <n v="2741.1"/>
    <n v="2770.7"/>
    <n v="2773.02"/>
    <n v="2729.8"/>
    <s v=""/>
    <n v="-1.09E-2"/>
    <n v="-1.0897412766571746E-2"/>
    <n v="2687.808"/>
    <n v="49.766543552623205"/>
  </r>
  <r>
    <x v="82"/>
    <n v="2763.11"/>
    <n v="2742.57"/>
    <n v="2765.18"/>
    <n v="2734.68"/>
    <s v=""/>
    <n v="8.0000000000000002E-3"/>
    <n v="8.0296231439933585E-3"/>
    <n v="2695.694"/>
    <n v="50.608637183774"/>
  </r>
  <r>
    <x v="83"/>
    <n v="2757.71"/>
    <n v="2763.48"/>
    <n v="2766.53"/>
    <n v="2744.71"/>
    <s v=""/>
    <n v="-2E-3"/>
    <n v="-1.9543195891585929E-3"/>
    <n v="2702.3890000000001"/>
    <n v="51.224073274160972"/>
  </r>
  <r>
    <x v="84"/>
    <n v="2793.88"/>
    <n v="2757.9"/>
    <n v="2798.8"/>
    <n v="2757.24"/>
    <s v=""/>
    <n v="1.3100000000000001E-2"/>
    <n v="1.3115954904612925E-2"/>
    <n v="2709.2249999999999"/>
    <n v="52.987607136541854"/>
  </r>
  <r>
    <x v="85"/>
    <n v="2801"/>
    <n v="2794.04"/>
    <n v="2817.57"/>
    <n v="2790.78"/>
    <s v=""/>
    <n v="2.5000000000000001E-3"/>
    <n v="2.5484272767619665E-3"/>
    <n v="2717.319"/>
    <n v="55.968608164640017"/>
  </r>
  <r>
    <x v="86"/>
    <n v="2813.49"/>
    <n v="2801.4"/>
    <n v="2831.7"/>
    <n v="2771.69"/>
    <s v=""/>
    <n v="4.4999999999999997E-3"/>
    <n v="4.4591217422347285E-3"/>
    <n v="2726.2269999999999"/>
    <n v="58.972586189863719"/>
  </r>
  <r>
    <x v="87"/>
    <n v="2841.94"/>
    <n v="2814.8"/>
    <n v="2845.57"/>
    <n v="2806.9"/>
    <s v=""/>
    <n v="1.01E-2"/>
    <n v="1.0111996132916801E-2"/>
    <n v="2735.8494999999998"/>
    <n v="63.188288837303098"/>
  </r>
  <r>
    <x v="88"/>
    <n v="2865.09"/>
    <n v="2842.06"/>
    <n v="2882.53"/>
    <n v="2839.32"/>
    <s v=""/>
    <n v="8.0999999999999996E-3"/>
    <n v="8.1458440361161788E-3"/>
    <n v="2746.0009999999993"/>
    <n v="67.782421405003149"/>
  </r>
  <r>
    <x v="89"/>
    <n v="2856.5"/>
    <n v="2865.26"/>
    <n v="2873.74"/>
    <n v="2834.4"/>
    <s v=""/>
    <n v="-3.0000000000000001E-3"/>
    <n v="-2.9981606162459151E-3"/>
    <n v="2755.3164999999995"/>
    <n v="71.105418335700122"/>
  </r>
  <r>
    <x v="90"/>
    <n v="2860.39"/>
    <n v="2856.6"/>
    <n v="2886.96"/>
    <n v="2852.55"/>
    <s v=""/>
    <n v="1.4E-3"/>
    <n v="1.361806406441346E-3"/>
    <n v="2763.8544999999999"/>
    <n v="73.667122590301204"/>
  </r>
  <r>
    <x v="91"/>
    <n v="2907.34"/>
    <n v="2864.08"/>
    <n v="2911.6"/>
    <n v="2854.69"/>
    <s v=""/>
    <n v="1.6400000000000001E-2"/>
    <n v="1.6413845664402515E-2"/>
    <n v="2776.115499999999"/>
    <n v="77.687661238998018"/>
  </r>
  <r>
    <x v="92"/>
    <n v="2898.34"/>
    <n v="2907.47"/>
    <n v="2943.25"/>
    <n v="2881.76"/>
    <s v=""/>
    <n v="-3.0999999999999999E-3"/>
    <n v="-3.0956131721779911E-3"/>
    <n v="2787.1744999999996"/>
    <n v="80.575337931631509"/>
  </r>
  <r>
    <x v="93"/>
    <n v="2903.66"/>
    <n v="2898.9"/>
    <n v="2909.16"/>
    <n v="2864.01"/>
    <s v=""/>
    <n v="1.8E-3"/>
    <n v="1.8355334432811343E-3"/>
    <n v="2797.5664999999999"/>
    <n v="84.343311942698108"/>
  </r>
  <r>
    <x v="94"/>
    <n v="2929.03"/>
    <n v="2904.1"/>
    <n v="2929.74"/>
    <n v="2900.2"/>
    <s v=""/>
    <n v="8.6999999999999994E-3"/>
    <n v="8.7372488514496638E-3"/>
    <n v="2808.3294999999998"/>
    <n v="89.018758082263076"/>
  </r>
  <r>
    <x v="95"/>
    <n v="2883.18"/>
    <n v="2929.19"/>
    <n v="2940.23"/>
    <n v="2876.96"/>
    <s v=""/>
    <n v="-1.5699999999999999E-2"/>
    <n v="-1.5653646429022672E-2"/>
    <n v="2817.4109999999996"/>
    <n v="91.740442487930906"/>
  </r>
  <r>
    <x v="96"/>
    <n v="2897.66"/>
    <n v="2883.55"/>
    <n v="2906.69"/>
    <n v="2887.2"/>
    <s v=""/>
    <n v="5.0000000000000001E-3"/>
    <n v="5.0222323961737203E-3"/>
    <n v="2826.8909999999996"/>
    <n v="94.86586000189061"/>
  </r>
  <r>
    <x v="97"/>
    <n v="2935.58"/>
    <n v="2897.51"/>
    <n v="2937.46"/>
    <n v="2891.94"/>
    <s v=""/>
    <n v="1.3100000000000001E-2"/>
    <n v="1.3086421457313868E-2"/>
    <n v="2836.4504999999999"/>
    <n v="99.232372060318681"/>
  </r>
  <r>
    <x v="98"/>
    <n v="2932.64"/>
    <n v="2935.73"/>
    <n v="2947.23"/>
    <n v="2918.5"/>
    <s v=""/>
    <n v="-1E-3"/>
    <n v="-1.001505664979363E-3"/>
    <n v="2845.3314999999993"/>
    <n v="102.46459910030055"/>
  </r>
  <r>
    <x v="99"/>
    <n v="2938.7"/>
    <n v="2932.81"/>
    <n v="2954.97"/>
    <n v="2924.2"/>
    <s v=""/>
    <n v="2.0999999999999999E-3"/>
    <n v="2.0663975121391065E-3"/>
    <n v="2854.5819999999999"/>
    <n v="105.65261076076148"/>
  </r>
  <r>
    <x v="100"/>
    <n v="2936.03"/>
    <n v="2939"/>
    <n v="2950.01"/>
    <n v="2916.7"/>
    <s v=""/>
    <n v="-8.9999999999999998E-4"/>
    <n v="-9.0856501173974813E-4"/>
    <n v="2862.8184999999999"/>
    <n v="108.46950300081097"/>
  </r>
  <r>
    <x v="101"/>
    <n v="2951.19"/>
    <n v="2936.41"/>
    <n v="2956.37"/>
    <n v="2920.77"/>
    <s v=""/>
    <n v="5.1999999999999998E-3"/>
    <n v="5.1634349785254496E-3"/>
    <n v="2873.3229999999994"/>
    <n v="111.54876602484975"/>
  </r>
  <r>
    <x v="102"/>
    <n v="2915.12"/>
    <n v="2951.82"/>
    <n v="2954.44"/>
    <n v="2888.06"/>
    <s v=""/>
    <n v="-1.2200000000000001E-2"/>
    <n v="-1.2222188337585926E-2"/>
    <n v="2880.9235000000003"/>
    <n v="113.43724804470006"/>
  </r>
  <r>
    <x v="103"/>
    <n v="2916.19"/>
    <n v="2915.42"/>
    <n v="2930.22"/>
    <n v="2890.99"/>
    <s v=""/>
    <n v="4.0000000000000002E-4"/>
    <n v="3.6705178517526527E-4"/>
    <n v="2888.8475000000003"/>
    <n v="114.94563633045159"/>
  </r>
  <r>
    <x v="104"/>
    <n v="2876.19"/>
    <n v="2916.8"/>
    <n v="2920.96"/>
    <n v="2867.86"/>
    <s v=""/>
    <n v="-1.37E-2"/>
    <n v="-1.3716527386761546E-2"/>
    <n v="2892.9630000000002"/>
    <n v="115.44760328604285"/>
  </r>
  <r>
    <x v="105"/>
    <n v="2858.6"/>
    <n v="2877.66"/>
    <n v="2885.34"/>
    <n v="2832.63"/>
    <s v=""/>
    <n v="-6.1000000000000004E-3"/>
    <n v="-6.115729489359234E-3"/>
    <n v="2895.8429999999998"/>
    <n v="115.61175378147928"/>
  </r>
  <r>
    <x v="106"/>
    <n v="2893.71"/>
    <n v="2856.71"/>
    <n v="2895.45"/>
    <n v="2855.63"/>
    <s v=""/>
    <n v="1.23E-2"/>
    <n v="1.2282236059609541E-2"/>
    <n v="2899.8540000000003"/>
    <n v="115.99941994838416"/>
  </r>
  <r>
    <x v="107"/>
    <n v="2917.49"/>
    <n v="2894.05"/>
    <n v="2928.15"/>
    <n v="2881.81"/>
    <s v=""/>
    <n v="8.2000000000000007E-3"/>
    <n v="8.2178241772672411E-3"/>
    <n v="2903.6315"/>
    <n v="116.7409711946934"/>
  </r>
  <r>
    <x v="108"/>
    <n v="2918.84"/>
    <n v="2917.59"/>
    <n v="2929.94"/>
    <n v="2894.19"/>
    <s v=""/>
    <n v="5.0000000000000001E-4"/>
    <n v="4.6272652177048457E-4"/>
    <n v="2906.3190000000004"/>
    <n v="117.75458313438396"/>
  </r>
  <r>
    <x v="109"/>
    <n v="2909.99"/>
    <n v="2918.98"/>
    <n v="2926.88"/>
    <n v="2891.34"/>
    <s v=""/>
    <n v="-3.0000000000000001E-3"/>
    <n v="-3.0320264214551695E-3"/>
    <n v="2908.9935"/>
    <n v="118.87026877061764"/>
  </r>
  <r>
    <x v="110"/>
    <n v="2910.79"/>
    <n v="2910.48"/>
    <n v="2930.56"/>
    <n v="2896.71"/>
    <s v=""/>
    <n v="2.9999999999999997E-4"/>
    <n v="2.7491503407239826E-4"/>
    <n v="2911.5135"/>
    <n v="120.10494154995257"/>
  </r>
  <r>
    <x v="111"/>
    <n v="2889.4"/>
    <n v="2912.17"/>
    <n v="2918.5"/>
    <n v="2880.3"/>
    <s v=""/>
    <n v="-7.3000000000000001E-3"/>
    <n v="-7.3485205047426616E-3"/>
    <n v="2910.6164999999996"/>
    <n v="120.48007886952425"/>
  </r>
  <r>
    <x v="112"/>
    <n v="2916.04"/>
    <n v="2888.72"/>
    <n v="2922.22"/>
    <n v="2880.34"/>
    <s v=""/>
    <n v="9.1999999999999998E-3"/>
    <n v="9.2199072471792487E-3"/>
    <n v="2911.5014999999999"/>
    <n v="120.69381813458368"/>
  </r>
  <r>
    <x v="113"/>
    <n v="2932.06"/>
    <n v="2916.85"/>
    <n v="2940.83"/>
    <n v="2906.19"/>
    <s v=""/>
    <n v="5.4999999999999997E-3"/>
    <n v="5.4937518003868036E-3"/>
    <n v="2912.9214999999995"/>
    <n v="121.13219157418466"/>
  </r>
  <r>
    <x v="114"/>
    <n v="2987.75"/>
    <n v="2932.66"/>
    <n v="2989.64"/>
    <n v="2932.03"/>
    <s v=""/>
    <n v="1.9E-2"/>
    <n v="1.8993472166326741E-2"/>
    <n v="2915.8574999999996"/>
    <n v="122.57777570659023"/>
  </r>
  <r>
    <x v="115"/>
    <n v="2984.42"/>
    <n v="2988.38"/>
    <n v="3005.08"/>
    <n v="2978.41"/>
    <s v=""/>
    <n v="-1.1000000000000001E-3"/>
    <n v="-1.1145510835912642E-3"/>
    <n v="2920.9194999999991"/>
    <n v="122.22568010137211"/>
  </r>
  <r>
    <x v="116"/>
    <n v="3001.47"/>
    <n v="2985.8"/>
    <n v="3002.23"/>
    <n v="2982.13"/>
    <s v=""/>
    <n v="5.7000000000000002E-3"/>
    <n v="5.7130028615275386E-3"/>
    <n v="2926.1099999999997"/>
    <n v="122.14218291345709"/>
  </r>
  <r>
    <x v="117"/>
    <n v="3033.95"/>
    <n v="2999.11"/>
    <n v="3038.45"/>
    <n v="2999.11"/>
    <s v=""/>
    <n v="1.0800000000000001E-2"/>
    <n v="1.082136419820956E-2"/>
    <n v="2931.0284999999994"/>
    <n v="123.36210920743592"/>
  </r>
  <r>
    <x v="118"/>
    <n v="3047.18"/>
    <n v="3032.2"/>
    <n v="3052.3"/>
    <n v="3022.73"/>
    <s v=""/>
    <n v="4.4000000000000003E-3"/>
    <n v="4.3606519553716083E-3"/>
    <n v="2936.7555000000002"/>
    <n v="124.37321821725735"/>
  </r>
  <r>
    <x v="119"/>
    <n v="3044.41"/>
    <n v="3046.31"/>
    <n v="3057.51"/>
    <n v="3025.56"/>
    <s v=""/>
    <n v="-8.9999999999999998E-4"/>
    <n v="-9.0903720817281375E-4"/>
    <n v="2942.0409999999997"/>
    <n v="124.87488677372809"/>
  </r>
  <r>
    <x v="120"/>
    <n v="3023.63"/>
    <n v="3042.6"/>
    <n v="3047.66"/>
    <n v="2999.46"/>
    <s v=""/>
    <n v="-6.7999999999999996E-3"/>
    <n v="-6.8256246694761158E-3"/>
    <n v="2946.4209999999994"/>
    <n v="124.97745867659449"/>
  </r>
  <r>
    <x v="121"/>
    <n v="3012.27"/>
    <n v="3023.03"/>
    <n v="3033.44"/>
    <n v="3002.34"/>
    <s v=""/>
    <n v="-3.8E-3"/>
    <n v="-3.7570734514474902E-3"/>
    <n v="2949.4749999999999"/>
    <n v="124.04487641290864"/>
  </r>
  <r>
    <x v="122"/>
    <n v="3019.85"/>
    <n v="3012.4"/>
    <n v="3035.94"/>
    <n v="3007.53"/>
    <s v=""/>
    <n v="2.5000000000000001E-3"/>
    <n v="2.5163746941674336E-3"/>
    <n v="2954.7114999999994"/>
    <n v="122.46601702231821"/>
  </r>
  <r>
    <x v="123"/>
    <n v="3019.29"/>
    <n v="3020.13"/>
    <n v="3032.23"/>
    <n v="3012.38"/>
    <s v=""/>
    <n v="-2.0000000000000001E-4"/>
    <n v="-1.8543967415596274E-4"/>
    <n v="2959.8665000000001"/>
    <n v="121.06103748875233"/>
  </r>
  <r>
    <x v="124"/>
    <n v="3056.1"/>
    <n v="3019.56"/>
    <n v="3059.75"/>
    <n v="3017.26"/>
    <s v=""/>
    <n v="1.2200000000000001E-2"/>
    <n v="1.2191607960811979E-2"/>
    <n v="2968.8620000000001"/>
    <n v="121.2250150062966"/>
  </r>
  <r>
    <x v="125"/>
    <n v="3084.03"/>
    <n v="3056.35"/>
    <n v="3086.93"/>
    <n v="3053.91"/>
    <s v=""/>
    <n v="9.1000000000000004E-3"/>
    <n v="9.1390988514774563E-3"/>
    <n v="2980.1334999999995"/>
    <n v="121.27792468221902"/>
  </r>
  <r>
    <x v="126"/>
    <n v="3123.05"/>
    <n v="3086.54"/>
    <n v="3128.29"/>
    <n v="3076.62"/>
    <s v=""/>
    <n v="1.2699999999999999E-2"/>
    <n v="1.2652276404574447E-2"/>
    <n v="2991.6004999999996"/>
    <n v="122.00465111202153"/>
  </r>
  <r>
    <x v="127"/>
    <n v="3110.55"/>
    <n v="3123.36"/>
    <n v="3149.11"/>
    <n v="3100.85"/>
    <s v=""/>
    <n v="-4.0000000000000001E-3"/>
    <n v="-4.002497558476481E-3"/>
    <n v="3001.2534999999998"/>
    <n v="122.23612701419076"/>
  </r>
  <r>
    <x v="128"/>
    <n v="3133.57"/>
    <n v="3111"/>
    <n v="3140.36"/>
    <n v="3104.81"/>
    <s v=""/>
    <n v="7.4000000000000003E-3"/>
    <n v="7.4006204690488797E-3"/>
    <n v="3011.99"/>
    <n v="123.1247287759782"/>
  </r>
  <r>
    <x v="129"/>
    <n v="3112.83"/>
    <n v="3134.16"/>
    <n v="3168.04"/>
    <n v="3054.19"/>
    <s v=""/>
    <n v="-6.6E-3"/>
    <n v="-6.6186490169359846E-3"/>
    <n v="3022.1320000000001"/>
    <n v="123.10754443921421"/>
  </r>
  <r>
    <x v="130"/>
    <n v="3037.36"/>
    <n v="3113.16"/>
    <n v="3137.1"/>
    <n v="3015.64"/>
    <s v=""/>
    <n v="-2.4199999999999999E-2"/>
    <n v="-2.4244819023203856E-2"/>
    <n v="3028.4605000000001"/>
    <n v="121.42602975476737"/>
  </r>
  <r>
    <x v="131"/>
    <n v="2982.54"/>
    <n v="3038.02"/>
    <n v="3055.88"/>
    <n v="2956.6"/>
    <s v=""/>
    <n v="-1.7999999999999999E-2"/>
    <n v="-1.8048568493691963E-2"/>
    <n v="3033.1175000000003"/>
    <n v="117.71911055235377"/>
  </r>
  <r>
    <x v="132"/>
    <n v="2983.78"/>
    <n v="2983.39"/>
    <n v="3022.84"/>
    <n v="2974.45"/>
    <s v=""/>
    <n v="4.0000000000000002E-4"/>
    <n v="4.1575301588592239E-4"/>
    <n v="3036.5045"/>
    <n v="114.19182050157217"/>
  </r>
  <r>
    <x v="133"/>
    <n v="3082.18"/>
    <n v="2984.08"/>
    <n v="3099.87"/>
    <n v="2970.01"/>
    <s v=""/>
    <n v="3.3000000000000002E-2"/>
    <n v="3.2978302689876449E-2"/>
    <n v="3044.0105000000003"/>
    <n v="112.69406319002275"/>
  </r>
  <r>
    <x v="134"/>
    <n v="3173.92"/>
    <n v="3083.75"/>
    <n v="3176.94"/>
    <n v="3071.03"/>
    <s v=""/>
    <n v="2.98E-2"/>
    <n v="2.976464710042892E-2"/>
    <n v="3053.3190000000004"/>
    <n v="114.19581933733078"/>
  </r>
  <r>
    <x v="135"/>
    <n v="3236.21"/>
    <n v="3174.14"/>
    <n v="3245.69"/>
    <n v="3174.14"/>
    <s v=""/>
    <n v="1.9599999999999999E-2"/>
    <n v="1.9625573423400766E-2"/>
    <n v="3065.9085"/>
    <n v="117.21807807247843"/>
  </r>
  <r>
    <x v="136"/>
    <n v="3209.28"/>
    <n v="3237.35"/>
    <n v="3245.84"/>
    <n v="3193.41"/>
    <s v=""/>
    <n v="-8.3000000000000001E-3"/>
    <n v="-8.3214624514478253E-3"/>
    <n v="3076.299"/>
    <n v="118.64057723267238"/>
  </r>
  <r>
    <x v="137"/>
    <n v="3227.6"/>
    <n v="3210.21"/>
    <n v="3234.16"/>
    <n v="3209.36"/>
    <s v="121.32K"/>
    <n v="5.7000000000000002E-3"/>
    <n v="5.7084455080267382E-3"/>
    <n v="3085.9814999999999"/>
    <n v="121.29405797936558"/>
  </r>
  <r>
    <x v="138"/>
    <n v="3343.22"/>
    <n v="3226.25"/>
    <n v="3345.19"/>
    <n v="3226.25"/>
    <s v="121.32K"/>
    <n v="3.5799999999999998E-2"/>
    <n v="3.5822282810757278E-2"/>
    <n v="3100.7834999999995"/>
    <n v="128.7162252226384"/>
  </r>
  <r>
    <x v="139"/>
    <n v="3327.54"/>
    <n v="3344.41"/>
    <n v="3358"/>
    <n v="3283.87"/>
    <s v=""/>
    <n v="-4.7000000000000002E-3"/>
    <n v="-4.6900891954462232E-3"/>
    <n v="3114.9399999999996"/>
    <n v="134.25496943995046"/>
  </r>
  <r>
    <x v="140"/>
    <n v="3424.3"/>
    <n v="3334.41"/>
    <n v="3430.93"/>
    <n v="3327.82"/>
    <s v=""/>
    <n v="2.9100000000000001E-2"/>
    <n v="2.907853849991282E-2"/>
    <n v="3134.9735000000001"/>
    <n v="143.94908290447546"/>
  </r>
  <r>
    <x v="141"/>
    <n v="3382.54"/>
    <n v="3421.57"/>
    <n v="3500.33"/>
    <n v="3366.74"/>
    <s v=""/>
    <n v="-1.2200000000000001E-2"/>
    <n v="-1.2195193178167862E-2"/>
    <n v="3153.4870000000001"/>
    <n v="149.51136224040985"/>
  </r>
  <r>
    <x v="142"/>
    <n v="3288.26"/>
    <n v="3382.55"/>
    <n v="3386.89"/>
    <n v="3260.5"/>
    <s v=""/>
    <n v="-2.7900000000000001E-2"/>
    <n v="-2.7872545483571431E-2"/>
    <n v="3166.9075000000003"/>
    <n v="151.24054252684221"/>
  </r>
  <r>
    <x v="143"/>
    <n v="3349.1"/>
    <n v="3288.43"/>
    <n v="3367.59"/>
    <n v="3287.77"/>
    <s v=""/>
    <n v="1.8499999999999999E-2"/>
    <n v="1.8502186566755618E-2"/>
    <n v="3183.3980000000001"/>
    <n v="154.36492778313192"/>
  </r>
  <r>
    <x v="144"/>
    <n v="3319.45"/>
    <n v="3347.2"/>
    <n v="3371.15"/>
    <n v="3265.25"/>
    <s v=""/>
    <n v="-8.8999999999999999E-3"/>
    <n v="-8.8531247200740459E-3"/>
    <n v="3196.5654999999997"/>
    <n v="156.746099346758"/>
  </r>
  <r>
    <x v="145"/>
    <n v="3341.67"/>
    <n v="3328.4"/>
    <n v="3353.33"/>
    <n v="3267.81"/>
    <s v=""/>
    <n v="6.7000000000000002E-3"/>
    <n v="6.6938800102427365E-3"/>
    <n v="3209.4474999999998"/>
    <n v="159.49123031485036"/>
  </r>
  <r>
    <x v="146"/>
    <n v="3317.18"/>
    <n v="3341.67"/>
    <n v="3349.08"/>
    <n v="3299.23"/>
    <s v=""/>
    <n v="-7.3000000000000001E-3"/>
    <n v="-7.3286709938444883E-3"/>
    <n v="3219.154"/>
    <n v="161.23010555424784"/>
  </r>
  <r>
    <x v="147"/>
    <n v="3288.59"/>
    <n v="3316.92"/>
    <n v="3328.36"/>
    <n v="3267.09"/>
    <s v=""/>
    <n v="-8.6E-3"/>
    <n v="-8.6187665426656901E-3"/>
    <n v="3228.0559999999996"/>
    <n v="162.38447953270457"/>
  </r>
  <r>
    <x v="148"/>
    <n v="3241"/>
    <n v="3288.55"/>
    <n v="3290.94"/>
    <n v="3202.09"/>
    <s v=""/>
    <n v="-1.4500000000000001E-2"/>
    <n v="-1.4471247555943423E-2"/>
    <n v="3233.4275000000002"/>
    <n v="162.60400502803799"/>
  </r>
  <r>
    <x v="149"/>
    <n v="3240.88"/>
    <n v="3238.55"/>
    <n v="3269.49"/>
    <n v="3222.75"/>
    <s v=""/>
    <n v="0"/>
    <n v="-3.7025609379792712E-5"/>
    <n v="3239.83"/>
    <n v="162.39986008063264"/>
  </r>
  <r>
    <x v="150"/>
    <n v="3334.5"/>
    <n v="3240"/>
    <n v="3337.81"/>
    <n v="3237.81"/>
    <s v=""/>
    <n v="2.8899999999999999E-2"/>
    <n v="2.888721581792586E-2"/>
    <n v="3254.6869999999999"/>
    <n v="164.19643277675118"/>
  </r>
  <r>
    <x v="151"/>
    <n v="3430.21"/>
    <n v="3336.39"/>
    <n v="3435.17"/>
    <n v="3322.98"/>
    <s v=""/>
    <n v="2.87E-2"/>
    <n v="2.8702953966111888E-2"/>
    <n v="3277.0704999999994"/>
    <n v="169.48330902096208"/>
  </r>
  <r>
    <x v="152"/>
    <n v="3365.21"/>
    <n v="3430.21"/>
    <n v="3438.59"/>
    <n v="3360.2"/>
    <s v=""/>
    <n v="-1.89E-2"/>
    <n v="-1.8949277157958244E-2"/>
    <n v="3296.1419999999998"/>
    <n v="171.9990668467658"/>
  </r>
  <r>
    <x v="153"/>
    <n v="3305.52"/>
    <n v="3366.95"/>
    <n v="3414.96"/>
    <n v="3288.8"/>
    <s v=""/>
    <n v="-1.77E-2"/>
    <n v="-1.7737377459356218E-2"/>
    <n v="3307.3089999999997"/>
    <n v="172.78367656703745"/>
  </r>
  <r>
    <x v="154"/>
    <n v="3324.63"/>
    <n v="3305.51"/>
    <n v="3347.64"/>
    <n v="3274.94"/>
    <s v=""/>
    <n v="5.7999999999999996E-3"/>
    <n v="5.7812386553401929E-3"/>
    <n v="3314.8444999999992"/>
    <n v="174.15403993880147"/>
  </r>
  <r>
    <x v="155"/>
    <n v="3234.7"/>
    <n v="3324.98"/>
    <n v="3325.42"/>
    <n v="3207.67"/>
    <s v=""/>
    <n v="-2.7E-2"/>
    <n v="-2.7049626574987329E-2"/>
    <n v="3314.7689999999993"/>
    <n v="172.82628255050213"/>
  </r>
  <r>
    <x v="156"/>
    <n v="3248.47"/>
    <n v="3233.4"/>
    <n v="3265.44"/>
    <n v="3215.96"/>
    <s v=""/>
    <n v="4.3E-3"/>
    <n v="4.256963551488635E-3"/>
    <n v="3316.7284999999988"/>
    <n v="171.77753421796945"/>
  </r>
  <r>
    <x v="157"/>
    <n v="3178.75"/>
    <n v="3248.37"/>
    <n v="3257.39"/>
    <n v="3167.95"/>
    <s v=""/>
    <n v="-2.1499999999999998E-2"/>
    <n v="-2.1462411535276504E-2"/>
    <n v="3314.2860000000001"/>
    <n v="170.543667511097"/>
  </r>
  <r>
    <x v="158"/>
    <n v="3240.87"/>
    <n v="3178.06"/>
    <n v="3241.26"/>
    <n v="3120.52"/>
    <s v=""/>
    <n v="1.95E-2"/>
    <n v="1.95422729060164E-2"/>
    <n v="3309.1684999999998"/>
    <n v="169.73778665323127"/>
  </r>
  <r>
    <x v="159"/>
    <n v="3202.77"/>
    <n v="3239.11"/>
    <n v="3252.27"/>
    <n v="3154.32"/>
    <s v=""/>
    <n v="-1.18E-2"/>
    <n v="-1.1756102528024837E-2"/>
    <n v="3302.9299999999994"/>
    <n v="168.49297747239831"/>
  </r>
  <r>
    <x v="160"/>
    <n v="3229.85"/>
    <n v="3214.6"/>
    <n v="3249.91"/>
    <n v="3205.98"/>
    <s v=""/>
    <n v="8.5000000000000006E-3"/>
    <n v="8.4551809839608083E-3"/>
    <n v="3293.2074999999995"/>
    <n v="167.32206751505947"/>
  </r>
  <r>
    <x v="161"/>
    <n v="3290.12"/>
    <n v="3229.85"/>
    <n v="3295.98"/>
    <n v="3204.4"/>
    <s v=""/>
    <n v="1.8700000000000001E-2"/>
    <n v="1.8660309302289679E-2"/>
    <n v="3288.5864999999999"/>
    <n v="167.08030399589768"/>
  </r>
  <r>
    <x v="162"/>
    <n v="3314.99"/>
    <n v="3290.12"/>
    <n v="3325.14"/>
    <n v="3285.51"/>
    <s v=""/>
    <n v="7.6E-3"/>
    <n v="7.5589948087000369E-3"/>
    <n v="3289.9229999999998"/>
    <n v="166.31621933265365"/>
  </r>
  <r>
    <x v="163"/>
    <n v="3295"/>
    <n v="3316.49"/>
    <n v="3345.62"/>
    <n v="3279.55"/>
    <s v=""/>
    <n v="-6.0000000000000001E-3"/>
    <n v="-6.0301841031193959E-3"/>
    <n v="3287.2179999999994"/>
    <n v="164.96956341045509"/>
  </r>
  <r>
    <x v="164"/>
    <n v="3357.42"/>
    <n v="3297.15"/>
    <n v="3366.39"/>
    <n v="3287.24"/>
    <s v=""/>
    <n v="1.89E-2"/>
    <n v="1.8943854324734444E-2"/>
    <n v="3289.1165000000001"/>
    <n v="163.44467232080862"/>
  </r>
  <r>
    <x v="165"/>
    <n v="3342.94"/>
    <n v="3354.3"/>
    <n v="3357.03"/>
    <n v="3323.91"/>
    <s v=""/>
    <n v="-4.3E-3"/>
    <n v="-4.3128354510308942E-3"/>
    <n v="3289.1799999999994"/>
    <n v="160.66969992999063"/>
  </r>
  <r>
    <x v="166"/>
    <n v="3300.68"/>
    <n v="3344"/>
    <n v="3350.21"/>
    <n v="3285.7"/>
    <s v=""/>
    <n v="-1.26E-2"/>
    <n v="-1.2641567003894849E-2"/>
    <n v="3288.3549999999996"/>
    <n v="157.82024971028218"/>
  </r>
  <r>
    <x v="167"/>
    <n v="3289.76"/>
    <n v="3300.7"/>
    <n v="3325.68"/>
    <n v="3276.31"/>
    <s v=""/>
    <n v="-3.3E-3"/>
    <n v="-3.3084091762908274E-3"/>
    <n v="3288.4135000000001"/>
    <n v="155.16534944709642"/>
  </r>
  <r>
    <x v="168"/>
    <n v="3317.02"/>
    <n v="3286.36"/>
    <n v="3330.94"/>
    <n v="3245.55"/>
    <s v=""/>
    <n v="8.3000000000000001E-3"/>
    <n v="8.2863187588151366E-3"/>
    <n v="3292.2145000000005"/>
    <n v="152.62348920521751"/>
  </r>
  <r>
    <x v="169"/>
    <n v="3289.4"/>
    <n v="3319.51"/>
    <n v="3322.95"/>
    <n v="3271.55"/>
    <s v=""/>
    <n v="-8.3000000000000001E-3"/>
    <n v="-8.3267511199811572E-3"/>
    <n v="3294.6405"/>
    <n v="149.09924806607862"/>
  </r>
  <r>
    <x v="170"/>
    <n v="3380.21"/>
    <n v="3289.8"/>
    <n v="3383.24"/>
    <n v="3289.41"/>
    <s v=""/>
    <n v="2.76E-2"/>
    <n v="2.7606858393627975E-2"/>
    <n v="3296.9260000000004"/>
    <n v="146.73545306691022"/>
  </r>
  <r>
    <x v="171"/>
    <n v="3352.25"/>
    <n v="3379.99"/>
    <n v="3392.53"/>
    <n v="3333.08"/>
    <s v=""/>
    <n v="-8.3000000000000001E-3"/>
    <n v="-8.271675428449754E-3"/>
    <n v="3293.0279999999998"/>
    <n v="142.59294632517737"/>
  </r>
  <r>
    <x v="172"/>
    <n v="3376.54"/>
    <n v="3352.56"/>
    <n v="3384.84"/>
    <n v="3343.76"/>
    <s v=""/>
    <n v="7.1999999999999998E-3"/>
    <n v="7.2458796330823194E-3"/>
    <n v="3293.5945000000002"/>
    <n v="139.3473645649118"/>
  </r>
  <r>
    <x v="173"/>
    <n v="3354.16"/>
    <n v="3376.55"/>
    <n v="3403.55"/>
    <n v="3339.2"/>
    <s v=""/>
    <n v="-6.6E-3"/>
    <n v="-6.6280867396802945E-3"/>
    <n v="3296.0264999999999"/>
    <n v="135.75047921131511"/>
  </r>
  <r>
    <x v="174"/>
    <n v="3310.17"/>
    <n v="3354.26"/>
    <n v="3375.74"/>
    <n v="3306.87"/>
    <s v=""/>
    <n v="-1.3100000000000001E-2"/>
    <n v="-1.3115057123094798E-2"/>
    <n v="3295.3034999999995"/>
    <n v="132.92289645220242"/>
  </r>
  <r>
    <x v="175"/>
    <n v="3328.33"/>
    <n v="3311.51"/>
    <n v="3338.43"/>
    <n v="3293.7"/>
    <s v=""/>
    <n v="5.4999999999999997E-3"/>
    <n v="5.4861230692078156E-3"/>
    <n v="3299.9849999999997"/>
    <n v="129.92257242622415"/>
  </r>
  <r>
    <x v="176"/>
    <n v="3323.02"/>
    <n v="3328.58"/>
    <n v="3349.28"/>
    <n v="3301.92"/>
    <s v=""/>
    <n v="-1.6000000000000001E-3"/>
    <n v="-1.5953946874257552E-3"/>
    <n v="3303.7125000000001"/>
    <n v="127.06716380526525"/>
  </r>
  <r>
    <x v="177"/>
    <n v="3353.84"/>
    <n v="3322.52"/>
    <n v="3360.82"/>
    <n v="3315.23"/>
    <s v=""/>
    <n v="9.2999999999999992E-3"/>
    <n v="9.2746959091429826E-3"/>
    <n v="3312.4669999999996"/>
    <n v="125.30475798846595"/>
  </r>
  <r>
    <x v="178"/>
    <n v="3385.29"/>
    <n v="3357.24"/>
    <n v="3399.16"/>
    <n v="3338.64"/>
    <s v=""/>
    <n v="9.4000000000000004E-3"/>
    <n v="9.3773107840564585E-3"/>
    <n v="3319.6879999999996"/>
    <n v="124.19487678325959"/>
  </r>
  <r>
    <x v="179"/>
    <n v="3432.64"/>
    <n v="3385.3"/>
    <n v="3447.02"/>
    <n v="3379.79"/>
    <s v=""/>
    <n v="1.4E-2"/>
    <n v="1.3986984866879881E-2"/>
    <n v="3331.1815000000001"/>
    <n v="123.77435266072663"/>
  </r>
  <r>
    <x v="180"/>
    <n v="3383.2"/>
    <n v="3431.54"/>
    <n v="3451.62"/>
    <n v="3382.4"/>
    <s v=""/>
    <n v="-1.44E-2"/>
    <n v="-1.4402908548522442E-2"/>
    <n v="3338.8490000000006"/>
    <n v="121.32438101790807"/>
  </r>
  <r>
    <x v="181"/>
    <n v="3388.74"/>
    <n v="3383.2"/>
    <n v="3403.39"/>
    <n v="3366.25"/>
    <s v=""/>
    <n v="1.6000000000000001E-3"/>
    <n v="1.6375029557815779E-3"/>
    <n v="3343.7799999999997"/>
    <n v="118.21795474478293"/>
  </r>
  <r>
    <x v="182"/>
    <n v="3369.09"/>
    <n v="3390.4"/>
    <n v="3400.05"/>
    <n v="3362.54"/>
    <s v=""/>
    <n v="-5.7999999999999996E-3"/>
    <n v="-5.7986154145787117E-3"/>
    <n v="3346.4849999999997"/>
    <n v="114.63919447615305"/>
  </r>
  <r>
    <x v="183"/>
    <n v="3370.75"/>
    <n v="3369.08"/>
    <n v="3388.07"/>
    <n v="3347.59"/>
    <s v=""/>
    <n v="5.0000000000000001E-4"/>
    <n v="4.9271464995004344E-4"/>
    <n v="3350.2725"/>
    <n v="110.63676217159264"/>
  </r>
  <r>
    <x v="184"/>
    <n v="3368.23"/>
    <n v="3370.82"/>
    <n v="3374.63"/>
    <n v="3340.38"/>
    <s v=""/>
    <n v="-6.9999999999999999E-4"/>
    <n v="-7.4760809908769321E-4"/>
    <n v="3350.8129999999996"/>
    <n v="107.52969746936468"/>
  </r>
  <r>
    <x v="185"/>
    <n v="3368.88"/>
    <n v="3367.17"/>
    <n v="3399.25"/>
    <n v="3347.25"/>
    <s v=""/>
    <n v="2.0000000000000001E-4"/>
    <n v="1.9297969556708594E-4"/>
    <n v="3352.1099999999997"/>
    <n v="105.04270334684091"/>
  </r>
  <r>
    <x v="186"/>
    <n v="3324.2"/>
    <n v="3368.79"/>
    <n v="3371.01"/>
    <n v="3295.38"/>
    <s v=""/>
    <n v="-1.3299999999999999E-2"/>
    <n v="-1.3262567975113493E-2"/>
    <n v="3353.2859999999991"/>
    <n v="103.02297632767375"/>
  </r>
  <r>
    <x v="187"/>
    <n v="3332.46"/>
    <n v="3324.2"/>
    <n v="3337.23"/>
    <n v="3312"/>
    <s v=""/>
    <n v="2.5000000000000001E-3"/>
    <n v="2.484808374947356E-3"/>
    <n v="3355.4209999999998"/>
    <n v="100.53685453758104"/>
  </r>
  <r>
    <x v="188"/>
    <n v="3328.06"/>
    <n v="3332.47"/>
    <n v="3350.47"/>
    <n v="3310.01"/>
    <s v=""/>
    <n v="-1.2999999999999999E-3"/>
    <n v="-1.3203459306339038E-3"/>
    <n v="3355.9730000000004"/>
    <n v="98.501875163544284"/>
  </r>
  <r>
    <x v="189"/>
    <n v="3274.25"/>
    <n v="3328.06"/>
    <n v="3328.88"/>
    <n v="3255.72"/>
    <s v=""/>
    <n v="-1.6199999999999999E-2"/>
    <n v="-1.616857869148991E-2"/>
    <n v="3355.2154999999998"/>
    <n v="95.636068328971604"/>
  </r>
  <r>
    <x v="190"/>
    <n v="3303.69"/>
    <n v="3272.65"/>
    <n v="3309.58"/>
    <n v="3247.86"/>
    <s v=""/>
    <n v="8.9999999999999993E-3"/>
    <n v="8.9913720699397182E-3"/>
    <n v="3351.3894999999998"/>
    <n v="89.377520915812468"/>
  </r>
  <r>
    <x v="191"/>
    <n v="3339.21"/>
    <n v="3302.87"/>
    <n v="3358.09"/>
    <n v="3301.52"/>
    <s v=""/>
    <n v="1.0800000000000001E-2"/>
    <n v="1.0751614104228979E-2"/>
    <n v="3350.7375000000002"/>
    <n v="79.108865848394046"/>
  </r>
  <r>
    <x v="192"/>
    <n v="3357.36"/>
    <n v="3338.36"/>
    <n v="3360.08"/>
    <n v="3327.6"/>
    <s v=""/>
    <n v="5.4000000000000003E-3"/>
    <n v="5.4354173591957267E-3"/>
    <n v="3349.7784999999994"/>
    <n v="67.020654422416982"/>
  </r>
  <r>
    <x v="193"/>
    <n v="3326.57"/>
    <n v="3357.36"/>
    <n v="3365.81"/>
    <n v="3311.7"/>
    <s v=""/>
    <n v="-9.1999999999999998E-3"/>
    <n v="-9.1708961803321776E-3"/>
    <n v="3348.3990000000003"/>
    <n v="59.779431174085097"/>
  </r>
  <r>
    <x v="194"/>
    <n v="3336.64"/>
    <n v="3326.44"/>
    <n v="3345.15"/>
    <n v="3323.59"/>
    <s v=""/>
    <n v="3.0000000000000001E-3"/>
    <n v="3.0271420712624231E-3"/>
    <n v="3349.7224999999999"/>
    <n v="56.78298132159285"/>
  </r>
  <r>
    <x v="195"/>
    <n v="3335.61"/>
    <n v="3335.95"/>
    <n v="3343.29"/>
    <n v="3296.41"/>
    <s v=""/>
    <n v="-2.9999999999999997E-4"/>
    <n v="-3.0869377577436019E-4"/>
    <n v="3350.0864999999999"/>
    <n v="55.738634619420743"/>
  </r>
  <r>
    <x v="196"/>
    <n v="3300.7"/>
    <n v="3335.99"/>
    <n v="3345.94"/>
    <n v="3287.17"/>
    <s v=""/>
    <n v="-1.0500000000000001E-2"/>
    <n v="-1.0465851823204808E-2"/>
    <n v="3348.9705000000004"/>
    <n v="53.832790967602484"/>
  </r>
  <r>
    <x v="197"/>
    <n v="3313.72"/>
    <n v="3298.73"/>
    <n v="3317.05"/>
    <n v="3282.8"/>
    <s v=""/>
    <n v="3.8999999999999998E-3"/>
    <n v="3.9446178083437644E-3"/>
    <n v="3346.9644999999996"/>
    <n v="52.370569352662514"/>
  </r>
  <r>
    <x v="198"/>
    <n v="3323.07"/>
    <n v="3313.7"/>
    <n v="3330.47"/>
    <n v="3310.23"/>
    <s v=""/>
    <n v="2.8E-3"/>
    <n v="2.8216023079803421E-3"/>
    <n v="3343.8535000000002"/>
    <n v="52.313539216064669"/>
  </r>
  <r>
    <x v="199"/>
    <n v="3355.91"/>
    <n v="3325.63"/>
    <n v="3368.89"/>
    <n v="3321.37"/>
    <s v=""/>
    <n v="9.9000000000000008E-3"/>
    <n v="9.8824279957989702E-3"/>
    <n v="3340.0169999999998"/>
    <n v="52.471873092614651"/>
  </r>
  <r>
    <x v="200"/>
    <n v="3343.8"/>
    <n v="3355.91"/>
    <n v="3374.94"/>
    <n v="3341.1"/>
    <s v=""/>
    <n v="-3.5999999999999999E-3"/>
    <n v="-3.608559228346353E-3"/>
    <n v="3338.047"/>
    <n v="50.887500682726248"/>
  </r>
  <r>
    <x v="201"/>
    <n v="3322.63"/>
    <n v="3343.8"/>
    <n v="3366.58"/>
    <n v="3320.27"/>
    <s v=""/>
    <n v="-6.3E-3"/>
    <n v="-6.3311202823135293E-3"/>
    <n v="3334.7415000000001"/>
    <n v="50.291035150384161"/>
  </r>
  <r>
    <x v="202"/>
    <n v="3346.58"/>
    <n v="3322.63"/>
    <n v="3377.5"/>
    <n v="3319.69"/>
    <s v=""/>
    <n v="7.1999999999999998E-3"/>
    <n v="7.2081453547339081E-3"/>
    <n v="3333.6159999999995"/>
    <n v="50.184089499263187"/>
  </r>
  <r>
    <x v="203"/>
    <n v="3338.95"/>
    <n v="3346.59"/>
    <n v="3352.5"/>
    <n v="3309.9"/>
    <s v=""/>
    <n v="-2.3E-3"/>
    <n v="-2.2799395203462192E-3"/>
    <n v="3332.0260000000003"/>
    <n v="50.112844190417974"/>
  </r>
  <r>
    <x v="204"/>
    <n v="3350.4"/>
    <n v="3338.76"/>
    <n v="3361.41"/>
    <n v="3331.75"/>
    <s v=""/>
    <n v="3.3999999999999998E-3"/>
    <n v="3.4292217613323128E-3"/>
    <n v="3331.1345000000001"/>
    <n v="50.233027719801107"/>
  </r>
  <r>
    <x v="205"/>
    <n v="3395.8"/>
    <n v="3348.62"/>
    <n v="3401.85"/>
    <n v="3344.48"/>
    <s v=""/>
    <n v="1.3599999999999999E-2"/>
    <n v="1.3550620821394466E-2"/>
    <n v="3332.4805000000001"/>
    <n v="51.041030570186059"/>
  </r>
  <r>
    <x v="206"/>
    <n v="3431.5"/>
    <n v="3395.81"/>
    <n v="3433.56"/>
    <n v="3383.29"/>
    <s v=""/>
    <n v="1.0500000000000001E-2"/>
    <n v="1.0512986630543564E-2"/>
    <n v="3337.8455000000004"/>
    <n v="52.861027501925498"/>
  </r>
  <r>
    <x v="207"/>
    <n v="3387.78"/>
    <n v="3431.26"/>
    <n v="3439.09"/>
    <n v="3381.45"/>
    <s v=""/>
    <n v="-1.2699999999999999E-2"/>
    <n v="-1.2740783913740339E-2"/>
    <n v="3340.6115"/>
    <n v="53.205388871539625"/>
  </r>
  <r>
    <x v="208"/>
    <n v="3368.15"/>
    <n v="3387.79"/>
    <n v="3393.47"/>
    <n v="3351.4"/>
    <s v=""/>
    <n v="-5.7999999999999996E-3"/>
    <n v="-5.794355005342755E-3"/>
    <n v="3342.6160000000004"/>
    <n v="52.198083512181114"/>
  </r>
  <r>
    <x v="209"/>
    <n v="3337.18"/>
    <n v="3369.29"/>
    <n v="3373.73"/>
    <n v="3325.05"/>
    <s v=""/>
    <n v="-9.1999999999999998E-3"/>
    <n v="-9.1949586568295105E-3"/>
    <n v="3345.7624999999998"/>
    <n v="50.866523108937685"/>
  </r>
  <r>
    <x v="210"/>
    <n v="3314.64"/>
    <n v="3335"/>
    <n v="3345.56"/>
    <n v="3301.66"/>
    <s v=""/>
    <n v="-6.7999999999999996E-3"/>
    <n v="-6.7542056466837197E-3"/>
    <n v="3346.3100000000004"/>
    <n v="50.913732638240099"/>
  </r>
  <r>
    <x v="211"/>
    <n v="3326.84"/>
    <n v="3316.54"/>
    <n v="3334.21"/>
    <n v="3307.95"/>
    <s v=""/>
    <n v="3.7000000000000002E-3"/>
    <n v="3.6806410349239371E-3"/>
    <n v="3345.6914999999999"/>
    <n v="49.239795972948855"/>
  </r>
  <r>
    <x v="212"/>
    <n v="3275.25"/>
    <n v="3324.01"/>
    <n v="3334.21"/>
    <n v="3268.15"/>
    <s v=""/>
    <n v="-1.55E-2"/>
    <n v="-1.5507208041264375E-2"/>
    <n v="3341.5860000000002"/>
    <n v="49.512755725651395"/>
  </r>
  <r>
    <x v="213"/>
    <n v="3290.32"/>
    <n v="3275.91"/>
    <n v="3314.98"/>
    <n v="3273.77"/>
    <s v=""/>
    <n v="4.5999999999999999E-3"/>
    <n v="4.6011754827877116E-3"/>
    <n v="3339.7735000000007"/>
    <n v="49.670023868259285"/>
  </r>
  <r>
    <x v="214"/>
    <n v="3362.88"/>
    <n v="3290.83"/>
    <n v="3363.55"/>
    <n v="3281.55"/>
    <s v=""/>
    <n v="2.2100000000000002E-2"/>
    <n v="2.2052566315738265E-2"/>
    <n v="3341.0854999999997"/>
    <n v="49.870232216500519"/>
  </r>
  <r>
    <x v="215"/>
    <n v="3373.37"/>
    <n v="3365.1"/>
    <n v="3385.56"/>
    <n v="3345"/>
    <s v=""/>
    <n v="3.0999999999999999E-3"/>
    <n v="3.1193500808830432E-3"/>
    <n v="3342.9735000000001"/>
    <n v="48.637925479149047"/>
  </r>
  <r>
    <x v="216"/>
    <n v="3381.27"/>
    <n v="3373.38"/>
    <n v="3390.62"/>
    <n v="3349.89"/>
    <s v=""/>
    <n v="2.3E-3"/>
    <n v="2.3418717780736564E-3"/>
    <n v="3347.0019999999995"/>
    <n v="47.832897202681131"/>
  </r>
  <r>
    <x v="217"/>
    <n v="3369.04"/>
    <n v="3379.69"/>
    <n v="3385.47"/>
    <n v="3358.26"/>
    <s v=""/>
    <n v="-3.5999999999999999E-3"/>
    <n v="-3.6169841509255951E-3"/>
    <n v="3349.7679999999991"/>
    <n v="43.531907740152803"/>
  </r>
  <r>
    <x v="218"/>
    <n v="3397.31"/>
    <n v="3366.11"/>
    <n v="3402.71"/>
    <n v="3364.77"/>
    <s v=""/>
    <n v="8.3999999999999995E-3"/>
    <n v="8.3911143827322121E-3"/>
    <n v="3353.4800000000005"/>
    <n v="42.382999593563731"/>
  </r>
  <r>
    <x v="219"/>
    <n v="3398.78"/>
    <n v="3397.28"/>
    <n v="3408.83"/>
    <n v="3379.61"/>
    <s v=""/>
    <n v="4.0000000000000002E-4"/>
    <n v="4.3269527950062781E-4"/>
    <n v="3355.6235000000001"/>
    <n v="39.13355979684038"/>
  </r>
  <r>
    <x v="220"/>
    <n v="3344.83"/>
    <n v="3398.5"/>
    <n v="3405.1"/>
    <n v="3340.82"/>
    <s v=""/>
    <n v="-1.5900000000000001E-2"/>
    <n v="-1.5873342787706246E-2"/>
    <n v="3355.6749999999993"/>
    <n v="36.24346393286806"/>
  </r>
  <r>
    <x v="221"/>
    <n v="3346.2"/>
    <n v="3342.64"/>
    <n v="3359.27"/>
    <n v="3331.03"/>
    <s v=""/>
    <n v="4.0000000000000002E-4"/>
    <n v="4.0958733328744223E-4"/>
    <n v="3356.8534999999997"/>
    <n v="35.541752410464788"/>
  </r>
  <r>
    <x v="222"/>
    <n v="3354.73"/>
    <n v="3346.2"/>
    <n v="3370.9"/>
    <n v="3342.65"/>
    <s v=""/>
    <n v="2.5000000000000001E-3"/>
    <n v="2.549160241468007E-3"/>
    <n v="3357.261"/>
    <n v="35.340371683592451"/>
  </r>
  <r>
    <x v="223"/>
    <n v="3336.5"/>
    <n v="3354.73"/>
    <n v="3374.97"/>
    <n v="3329.85"/>
    <s v=""/>
    <n v="-5.4000000000000003E-3"/>
    <n v="-5.4341183940287419E-3"/>
    <n v="3357.1384999999996"/>
    <n v="34.730382229835996"/>
  </r>
  <r>
    <x v="224"/>
    <n v="3335.39"/>
    <n v="3336.5"/>
    <n v="3349.02"/>
    <n v="3332.16"/>
    <s v=""/>
    <n v="-2.9999999999999997E-4"/>
    <n v="-3.3268395024732555E-4"/>
    <n v="3356.3879999999999"/>
    <n v="34.729204068420401"/>
  </r>
  <r>
    <x v="225"/>
    <n v="3330.55"/>
    <n v="3338"/>
    <n v="3358.5"/>
    <n v="3323.52"/>
    <s v=""/>
    <n v="-1.5E-3"/>
    <n v="-1.4511046684194673E-3"/>
    <n v="3353.1254999999996"/>
    <n v="34.785173856486452"/>
  </r>
  <r>
    <x v="226"/>
    <n v="3315.46"/>
    <n v="3332.38"/>
    <n v="3345.46"/>
    <n v="3314.88"/>
    <s v=""/>
    <n v="-4.4999999999999997E-3"/>
    <n v="-4.5307832039753748E-3"/>
    <n v="3347.3235"/>
    <n v="34.510729757012982"/>
  </r>
  <r>
    <x v="227"/>
    <n v="3347.11"/>
    <n v="3315.46"/>
    <n v="3350.5"/>
    <n v="3311.46"/>
    <s v=""/>
    <n v="9.4999999999999998E-3"/>
    <n v="9.5461866528325778E-3"/>
    <n v="3345.2899999999995"/>
    <n v="33.707243833698513"/>
  </r>
  <r>
    <x v="228"/>
    <n v="3338.81"/>
    <n v="3347.38"/>
    <n v="3353.25"/>
    <n v="3325.27"/>
    <s v=""/>
    <n v="-2.5000000000000001E-3"/>
    <n v="-2.4797511883386525E-3"/>
    <n v="3343.8230000000003"/>
    <n v="33.494294068411754"/>
  </r>
  <r>
    <x v="229"/>
    <n v="3372.11"/>
    <n v="3338.76"/>
    <n v="3379.01"/>
    <n v="3321.49"/>
    <s v=""/>
    <n v="0.01"/>
    <n v="9.9736133532606353E-3"/>
    <n v="3345.5695000000001"/>
    <n v="32.757732961627717"/>
  </r>
  <r>
    <x v="230"/>
    <n v="3366.79"/>
    <n v="3371.23"/>
    <n v="3376.47"/>
    <n v="3359.69"/>
    <s v=""/>
    <n v="-1.6000000000000001E-3"/>
    <n v="-1.5776472297760469E-3"/>
    <n v="3348.1769999999997"/>
    <n v="32.585336487184705"/>
  </r>
  <r>
    <x v="231"/>
    <n v="3392.88"/>
    <n v="3366.78"/>
    <n v="3394.33"/>
    <n v="3351.26"/>
    <s v=""/>
    <n v="7.7000000000000002E-3"/>
    <n v="7.7492210681391338E-3"/>
    <n v="3351.4790000000003"/>
    <n v="33.080347889603203"/>
  </r>
  <r>
    <x v="232"/>
    <n v="3397.42"/>
    <n v="3392.88"/>
    <n v="3398.94"/>
    <n v="3373.76"/>
    <s v=""/>
    <n v="1.2999999999999999E-3"/>
    <n v="1.3380962486146952E-3"/>
    <n v="3357.5875000000001"/>
    <n v="33.479159916290691"/>
  </r>
  <r>
    <x v="233"/>
    <n v="3417.2"/>
    <n v="3394.18"/>
    <n v="3423.36"/>
    <n v="3384.46"/>
    <s v=""/>
    <n v="5.7999999999999996E-3"/>
    <n v="5.8220649787190659E-3"/>
    <n v="3363.9315000000001"/>
    <n v="34.593704505479451"/>
  </r>
  <r>
    <x v="234"/>
    <n v="3448"/>
    <n v="3418.2"/>
    <n v="3454.08"/>
    <n v="3404.29"/>
    <s v=""/>
    <n v="8.9999999999999993E-3"/>
    <n v="9.0132272035585714E-3"/>
    <n v="3368.1875"/>
    <n v="36.386429339586847"/>
  </r>
  <r>
    <x v="235"/>
    <n v="3476.47"/>
    <n v="3448"/>
    <n v="3490.06"/>
    <n v="3436.8"/>
    <s v=""/>
    <n v="8.3000000000000001E-3"/>
    <n v="8.2569605568445503E-3"/>
    <n v="3373.3424999999997"/>
    <n v="39.570850623505628"/>
  </r>
  <r>
    <x v="236"/>
    <n v="3533.73"/>
    <n v="3478.36"/>
    <n v="3540.64"/>
    <n v="3470.2"/>
    <s v=""/>
    <n v="1.6500000000000001E-2"/>
    <n v="1.6470730367297959E-2"/>
    <n v="3380.9654999999998"/>
    <n v="45.541930981394756"/>
  </r>
  <r>
    <x v="237"/>
    <n v="3559.43"/>
    <n v="3535.69"/>
    <n v="3578.8"/>
    <n v="3526.26"/>
    <s v=""/>
    <n v="7.3000000000000001E-3"/>
    <n v="7.272768434487098E-3"/>
    <n v="3390.4849999999992"/>
    <n v="52.370839353098212"/>
  </r>
  <r>
    <x v="238"/>
    <n v="3546.17"/>
    <n v="3560.57"/>
    <n v="3564.45"/>
    <n v="3511.19"/>
    <s v=""/>
    <n v="-3.7000000000000002E-3"/>
    <n v="-3.7253155701895135E-3"/>
    <n v="3397.9279999999999"/>
    <n v="57.435858848516091"/>
  </r>
  <r>
    <x v="239"/>
    <n v="3586.81"/>
    <n v="3547"/>
    <n v="3600.33"/>
    <n v="3540.05"/>
    <s v=""/>
    <n v="1.15E-2"/>
    <n v="1.1460251482585448E-2"/>
    <n v="3407.3294999999998"/>
    <n v="63.62433240079087"/>
  </r>
  <r>
    <x v="240"/>
    <n v="3635.84"/>
    <n v="3586.82"/>
    <n v="3646.6"/>
    <n v="3579.67"/>
    <s v=""/>
    <n v="1.37E-2"/>
    <n v="1.3669528076480253E-2"/>
    <n v="3421.8799999999997"/>
    <n v="72.422045404455204"/>
  </r>
  <r>
    <x v="241"/>
    <n v="3626.48"/>
    <n v="3637.1"/>
    <n v="3674.75"/>
    <n v="3625.33"/>
    <s v=""/>
    <n v="-2.5999999999999999E-3"/>
    <n v="-2.5743707093821566E-3"/>
    <n v="3435.8939999999993"/>
    <n v="79.516880735607984"/>
  </r>
  <r>
    <x v="242"/>
    <n v="3640.74"/>
    <n v="3629.05"/>
    <n v="3657.77"/>
    <n v="3619.58"/>
    <s v=""/>
    <n v="3.8999999999999998E-3"/>
    <n v="3.9321876861309057E-3"/>
    <n v="3450.1945000000001"/>
    <n v="86.549220954138917"/>
  </r>
  <r>
    <x v="243"/>
    <n v="3634.09"/>
    <n v="3642.6"/>
    <n v="3649.27"/>
    <n v="3614.01"/>
    <s v=""/>
    <n v="-1.8E-3"/>
    <n v="-1.8265517449748137E-3"/>
    <n v="3465.0739999999996"/>
    <n v="92.524622926917999"/>
  </r>
  <r>
    <x v="244"/>
    <n v="3643.13"/>
    <n v="3635.01"/>
    <n v="3656.86"/>
    <n v="3630.48"/>
    <s v=""/>
    <n v="2.5000000000000001E-3"/>
    <n v="2.487555343978709E-3"/>
    <n v="3480.4610000000002"/>
    <n v="98.317840374491311"/>
  </r>
  <r>
    <x v="245"/>
    <n v="3679.13"/>
    <n v="3644.4"/>
    <n v="3685.65"/>
    <n v="3626.6"/>
    <s v=""/>
    <n v="9.9000000000000008E-3"/>
    <n v="9.8816127890029026E-3"/>
    <n v="3497.8900000000003"/>
    <n v="105.1456130997594"/>
  </r>
  <r>
    <x v="246"/>
    <n v="3689.8"/>
    <n v="3678.84"/>
    <n v="3703.23"/>
    <n v="3674.66"/>
    <s v=""/>
    <n v="2.8999999999999998E-3"/>
    <n v="2.9001421531720251E-3"/>
    <n v="3516.607"/>
    <n v="111.40958556270748"/>
  </r>
  <r>
    <x v="247"/>
    <n v="3660.04"/>
    <n v="3691.8"/>
    <n v="3707.7"/>
    <n v="3645.44"/>
    <s v=""/>
    <n v="-8.0999999999999996E-3"/>
    <n v="-8.0654778036750585E-3"/>
    <n v="3532.2534999999998"/>
    <n v="115.94829847483334"/>
  </r>
  <r>
    <x v="248"/>
    <n v="3644.36"/>
    <n v="3659.4"/>
    <n v="3673.18"/>
    <n v="3627.89"/>
    <s v=""/>
    <n v="-4.3E-3"/>
    <n v="-4.2841061846318196E-3"/>
    <n v="3547.530999999999"/>
    <n v="119.47889684831543"/>
  </r>
  <r>
    <x v="249"/>
    <n v="3684.98"/>
    <n v="3645.04"/>
    <n v="3686.33"/>
    <n v="3632.28"/>
    <s v=""/>
    <n v="1.11E-2"/>
    <n v="1.1145989968060155E-2"/>
    <n v="3563.1744999999996"/>
    <n v="123.20056825055595"/>
  </r>
  <r>
    <x v="250"/>
    <n v="3746.47"/>
    <n v="3686.8"/>
    <n v="3749.25"/>
    <n v="3683.62"/>
    <s v=""/>
    <n v="1.67E-2"/>
    <n v="1.6686657729485521E-2"/>
    <n v="3582.1585000000005"/>
    <n v="129.33553164219606"/>
  </r>
  <r>
    <x v="251"/>
    <n v="3764.19"/>
    <n v="3746.47"/>
    <n v="3791.11"/>
    <n v="3736.73"/>
    <s v=""/>
    <n v="4.7000000000000002E-3"/>
    <n v="4.7297856382142456E-3"/>
    <n v="3600.7240000000006"/>
    <n v="135.99269051674452"/>
  </r>
  <r>
    <x v="252"/>
    <n v="3736.29"/>
    <n v="3765.78"/>
    <n v="3779.54"/>
    <n v="3717.3"/>
    <s v=""/>
    <n v="-7.4000000000000003E-3"/>
    <n v="-7.4119531692077301E-3"/>
    <n v="3617.6675000000005"/>
    <n v="141.13920607875892"/>
  </r>
  <r>
    <x v="253"/>
    <n v="3749.37"/>
    <n v="3736.67"/>
    <n v="3761.66"/>
    <n v="3722.04"/>
    <s v=""/>
    <n v="3.5000000000000001E-3"/>
    <n v="3.5007989208546419E-3"/>
    <n v="3634.2759999999994"/>
    <n v="145.90749171605296"/>
  </r>
  <r>
    <x v="254"/>
    <n v="3760.24"/>
    <n v="3748.18"/>
    <n v="3783.88"/>
    <n v="3734.58"/>
    <s v=""/>
    <n v="2.8999999999999998E-3"/>
    <n v="2.8991537244924537E-3"/>
    <n v="3649.8880000000004"/>
    <n v="150.69627607746588"/>
  </r>
  <r>
    <x v="255"/>
    <n v="3766.94"/>
    <n v="3764.63"/>
    <n v="3772.53"/>
    <n v="3763.54"/>
    <s v=""/>
    <n v="1.8E-3"/>
    <n v="1.7818011616279605E-3"/>
    <n v="3664.4115000000006"/>
    <n v="155.21901124851328"/>
  </r>
  <r>
    <x v="256"/>
    <n v="3833.93"/>
    <n v="3758.59"/>
    <n v="3834.58"/>
    <n v="3757.62"/>
    <s v=""/>
    <n v="1.78E-2"/>
    <n v="1.7783665256149606E-2"/>
    <n v="3679.4215000000004"/>
    <n v="161.08389119734113"/>
  </r>
  <r>
    <x v="257"/>
    <n v="3858.51"/>
    <n v="3833.84"/>
    <n v="3871.87"/>
    <n v="3793.18"/>
    <s v=""/>
    <n v="6.4000000000000003E-3"/>
    <n v="6.4111759995619799E-3"/>
    <n v="3694.3754999999996"/>
    <n v="167.4054986281281"/>
  </r>
  <r>
    <x v="258"/>
    <n v="3865.8"/>
    <n v="3858.84"/>
    <n v="3895.45"/>
    <n v="3853.44"/>
    <s v=""/>
    <n v="1.9E-3"/>
    <n v="1.8893303373581638E-3"/>
    <n v="3710.357"/>
    <n v="173.4349056953626"/>
  </r>
  <r>
    <x v="259"/>
    <n v="3848.37"/>
    <n v="3863.43"/>
    <n v="3896.74"/>
    <n v="3819.51"/>
    <s v=""/>
    <n v="-4.4999999999999997E-3"/>
    <n v="0"/>
    <n v="3723.4350000000004"/>
    <n v="178.6868727441203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0"/>
    <n v="2657.75"/>
    <n v="2743.8"/>
    <n v="3.2377010629291769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1"/>
    <n v="2735.16"/>
    <n v="2653.55"/>
    <n v="-2.9837376972462137E-2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2"/>
    <n v="2638.93"/>
    <n v="2623.81"/>
    <n v="-5.7295949494681198E-3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3"/>
    <n v="2657.16"/>
    <n v="2801"/>
    <n v="5.4132984088274716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4"/>
    <n v="2813.49"/>
    <n v="2858.6"/>
    <n v="1.60334673306108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5"/>
    <n v="2893.71"/>
    <n v="3123.05"/>
    <n v="7.9254659243670034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6"/>
    <n v="3110.55"/>
    <n v="3288.59"/>
    <n v="5.7237466042982632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7"/>
    <n v="3241"/>
    <n v="3289.4"/>
    <n v="1.4933662449861274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8"/>
    <n v="3380.21"/>
    <n v="3303.69"/>
    <n v="-2.26376467734252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9"/>
    <n v="3339.21"/>
    <n v="3290.32"/>
    <n v="-1.4641187586285298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0"/>
    <n v="3362.88"/>
    <n v="3448"/>
    <n v="2.531163764392419E-2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1"/>
    <n v="3476.47"/>
    <n v="3858.51"/>
    <n v="0.10989308120018304"/>
  </r>
  <r>
    <x v="12"/>
    <n v="3865.8"/>
    <n v="3848.37"/>
    <n v="-4.5087692068912499E-3"/>
  </r>
  <r>
    <x v="12"/>
    <n v="3865.8"/>
    <n v="3848.37"/>
    <n v="-4.5087692068912499E-3"/>
  </r>
  <r>
    <x v="13"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0"/>
    <n v="118.85"/>
    <n v="132.76"/>
    <n v="0.11703828355069423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1"/>
    <n v="135.4"/>
    <n v="138.25"/>
    <n v="2.1048744460856694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2"/>
    <n v="138.63"/>
    <n v="134.29"/>
    <n v="-3.1306355045805367E-2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3"/>
    <n v="138.31"/>
    <n v="120.07"/>
    <n v="-0.13187766611235641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4"/>
    <n v="116.66"/>
    <n v="124.92"/>
    <n v="7.0804045945482619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5"/>
    <n v="114.06"/>
    <n v="108.38"/>
    <n v="-4.979835174469582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6"/>
    <n v="110.15"/>
    <n v="108.92"/>
    <n v="-1.1166591012256033E-2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7"/>
    <n v="111.61"/>
    <n v="135.13"/>
    <n v="0.2107338052145864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8"/>
    <n v="137.38"/>
    <n v="157.99"/>
    <n v="0.15002183723977303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9"/>
    <n v="153.30000000000001"/>
    <n v="177.87"/>
    <n v="0.16027397260273957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0"/>
    <n v="173.72"/>
    <n v="174.18"/>
    <n v="2.6479392125260404E-3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1"/>
    <n v="170.78"/>
    <n v="186.58"/>
    <n v="9.2516688136784264E-2"/>
  </r>
  <r>
    <x v="12"/>
    <n v="187.24"/>
    <n v="188.77"/>
    <n v="8.171330912198238E-3"/>
  </r>
  <r>
    <x v="12"/>
    <n v="187.24"/>
    <n v="188.77"/>
    <n v="8.171330912198238E-3"/>
  </r>
  <r>
    <x v="13"/>
    <m/>
    <m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2"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0"/>
    <n v="60645.7"/>
    <n v="70281.8"/>
    <n v="0.15889172686604347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1"/>
    <n v="69507.199999999997"/>
    <n v="96405.7"/>
    <n v="0.38698868606417758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2"/>
    <n v="97201.4"/>
    <n v="93557.2"/>
    <n v="-3.7491229550191685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3"/>
    <n v="94560.2"/>
    <n v="102424.2"/>
    <n v="8.3163952698915633E-2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4"/>
    <n v="100648"/>
    <n v="84381.2"/>
    <n v="-0.16162069787775224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5"/>
    <n v="86071.6"/>
    <n v="82548.800000000003"/>
    <n v="-4.0928715162725005E-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6"/>
    <n v="85164.2"/>
    <n v="94184.4"/>
    <n v="0.105915396375472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7"/>
    <n v="96499.3"/>
    <n v="104598"/>
    <n v="8.3924961113707619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8"/>
    <n v="105635.2"/>
    <n v="107171.1"/>
    <n v="1.453966102208359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9"/>
    <n v="105694.3"/>
    <n v="115765"/>
    <n v="9.528139171175742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0"/>
    <n v="113312.1"/>
    <n v="108226.8"/>
    <n v="-4.4878702274514404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1"/>
    <n v="109243.3"/>
    <n v="114048.5"/>
    <n v="4.398622158063703E-2"/>
  </r>
  <r>
    <x v="12"/>
    <n v="118576.2"/>
    <n v="120665.9"/>
    <n v="1.7623266726375153E-2"/>
  </r>
  <r>
    <x v="12"/>
    <n v="118576.2"/>
    <n v="120665.9"/>
    <n v="1.7623266726375153E-2"/>
  </r>
  <r>
    <x v="13"/>
    <m/>
    <m/>
    <m/>
  </r>
  <r>
    <x v="13"/>
    <m/>
    <m/>
    <m/>
  </r>
  <r>
    <x v="13"/>
    <m/>
    <m/>
    <m/>
  </r>
  <r>
    <x v="13"/>
    <m/>
    <m/>
    <m/>
  </r>
  <r>
    <x v="13"/>
    <m/>
    <m/>
    <m/>
  </r>
  <r>
    <x v="13"/>
    <m/>
    <m/>
    <m/>
  </r>
  <r>
    <x v="13"/>
    <m/>
    <m/>
    <m/>
  </r>
  <r>
    <x v="13"/>
    <m/>
    <m/>
    <m/>
  </r>
  <r>
    <x v="13"/>
    <m/>
    <m/>
    <m/>
  </r>
  <r>
    <x v="13"/>
    <m/>
    <m/>
    <m/>
  </r>
  <r>
    <x v="13"/>
    <m/>
    <m/>
    <m/>
  </r>
  <r>
    <x v="13"/>
    <m/>
    <m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0"/>
    <n v="165.86"/>
    <n v="171.11"/>
    <n v="3.1653201495236871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1"/>
    <n v="171.29"/>
    <n v="168.95"/>
    <n v="-1.3661042676163304E-2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2"/>
    <n v="171.49"/>
    <n v="189.3"/>
    <n v="0.10385445215464451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3"/>
    <n v="189.43"/>
    <n v="204.02"/>
    <n v="7.7020535290080794E-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4"/>
    <n v="201.23"/>
    <n v="170.28"/>
    <n v="-0.1538041047557521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5"/>
    <n v="167.01"/>
    <n v="154.63999999999999"/>
    <n v="-7.406742111250830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6"/>
    <n v="157.07"/>
    <n v="158.80000000000001"/>
    <n v="1.1014197491564293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7"/>
    <n v="161.30000000000001"/>
    <n v="171.74"/>
    <n v="6.472411655300680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8"/>
    <n v="169.03"/>
    <n v="176.23"/>
    <n v="4.2595988877713875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9"/>
    <n v="175.84"/>
    <n v="191.9"/>
    <n v="9.1333030027297646E-2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0"/>
    <n v="189.13"/>
    <n v="212.91"/>
    <n v="0.12573362237614338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1"/>
    <n v="211.35"/>
    <n v="243.1"/>
    <n v="0.1502247456825172"/>
  </r>
  <r>
    <x v="12"/>
    <n v="244.9"/>
    <n v="245.69"/>
    <n v="3.225806451612856E-3"/>
  </r>
  <r>
    <x v="12"/>
    <n v="244.9"/>
    <n v="245.69"/>
    <n v="3.225806451612856E-3"/>
  </r>
  <r>
    <x v="13"/>
    <m/>
    <m/>
    <m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1"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0"/>
    <n v="22.39"/>
    <n v="21.52"/>
    <n v="-3.8856632425189885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1"/>
    <n v="23.2"/>
    <n v="24.05"/>
    <n v="3.6637931034482873E-2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2"/>
    <n v="23.93"/>
    <n v="20.05"/>
    <n v="-0.16213957375679056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3"/>
    <n v="20.22"/>
    <n v="19.43"/>
    <n v="-3.9070227497527199E-2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4"/>
    <n v="19.38"/>
    <n v="23.73"/>
    <n v="0.22445820433436547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5"/>
    <n v="22.74"/>
    <n v="22.71"/>
    <n v="-1.3192612137201687E-3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6"/>
    <n v="22.05"/>
    <n v="20.100000000000001"/>
    <n v="-8.8435374149659851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7"/>
    <n v="19.98"/>
    <n v="19.55"/>
    <n v="-2.1521521521521536E-2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8"/>
    <n v="19.739999999999998"/>
    <n v="22.4"/>
    <n v="0.13475177304964547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9"/>
    <n v="22.85"/>
    <n v="19.8"/>
    <n v="-0.1334792122538293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0"/>
    <n v="19.309999999999999"/>
    <n v="24.35"/>
    <n v="0.2610046607975145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1"/>
    <n v="24.21"/>
    <n v="33.549999999999997"/>
    <n v="0.3857909954564227"/>
  </r>
  <r>
    <x v="12"/>
    <n v="35.94"/>
    <n v="37.31"/>
    <n v="3.8119087367835425E-2"/>
  </r>
  <r>
    <x v="12"/>
    <n v="35.94"/>
    <n v="37.31"/>
    <n v="3.8119087367835425E-2"/>
  </r>
  <r>
    <x v="13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4DEF6A-333D-46B5-BA93-D4A4ADC273DE}" name="PivotTable1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U40:V61" firstHeaderRow="1" firstDataRow="1" firstDataCol="1"/>
  <pivotFields count="13">
    <pivotField numFmtId="14" showAll="0">
      <items count="26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t="default"/>
      </items>
    </pivotField>
    <pivotField dataField="1" numFmtId="44" showAll="0"/>
    <pivotField showAll="0"/>
    <pivotField showAll="0"/>
    <pivotField showAll="0"/>
    <pivotField showAll="0"/>
    <pivotField showAll="0"/>
    <pivotField numFmtId="10" showAll="0"/>
    <pivotField numFmtId="44" showAll="0"/>
    <pivotField numFmtId="2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12"/>
    <field x="11"/>
    <field x="10"/>
  </rowFields>
  <rowItems count="21">
    <i>
      <x v="1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t="grand">
      <x/>
    </i>
  </rowItems>
  <colItems count="1">
    <i/>
  </colItems>
  <dataFields count="1">
    <dataField name="Max of Price" fld="1" subtotal="max" baseField="12" baseItem="1" numFmtId="44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359FCA-ADCA-4701-B478-29638CA4543A}" name="PivotTable1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Z42:AA65" firstHeaderRow="1" firstDataRow="1" firstDataCol="1"/>
  <pivotFields count="13">
    <pivotField showAll="0">
      <items count="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x="0"/>
        <item x="1"/>
        <item x="2"/>
        <item sd="0" x="3"/>
        <item t="default"/>
      </items>
    </pivotField>
  </pivotFields>
  <rowFields count="3">
    <field x="12"/>
    <field x="11"/>
    <field x="10"/>
  </rowFields>
  <rowItems count="23">
    <i>
      <x/>
    </i>
    <i r="1">
      <x/>
    </i>
    <i>
      <x v="1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t="grand">
      <x/>
    </i>
  </rowItems>
  <colItems count="1">
    <i/>
  </colItems>
  <dataFields count="1">
    <dataField name="Max of Price" fld="1" subtotal="max" baseField="12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919B5C-0414-4C72-8E97-C280C4FF7232}" name="PivotTable1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V42:W64" firstHeaderRow="1" firstDataRow="1" firstDataCol="1"/>
  <pivotFields count="13">
    <pivotField showAll="0">
      <items count="3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12"/>
    <field x="11"/>
    <field x="10"/>
  </rowFields>
  <rowItems count="22">
    <i>
      <x/>
    </i>
    <i>
      <x v="1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t="grand">
      <x/>
    </i>
  </rowItems>
  <colItems count="1">
    <i/>
  </colItems>
  <dataFields count="1">
    <dataField name="Max of Price" fld="1" subtotal="max" baseField="12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A19FA0-5614-4EA4-9A2A-DFFFCCCFDD18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V48:W70" firstHeaderRow="1" firstDataRow="1" firstDataCol="1"/>
  <pivotFields count="11">
    <pivotField showAll="0">
      <items count="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10"/>
    <field x="9"/>
    <field x="8"/>
  </rowFields>
  <rowItems count="22">
    <i>
      <x/>
    </i>
    <i>
      <x v="1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t="grand">
      <x/>
    </i>
  </rowItems>
  <colItems count="1">
    <i/>
  </colItems>
  <dataFields count="1">
    <dataField name="Max of Price" fld="1" subtotal="max" baseField="1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19490C-556B-4223-9101-E66FF6DC49C4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U38:V62" firstHeaderRow="1" firstDataRow="1" firstDataCol="1"/>
  <pivotFields count="11">
    <pivotField showAll="0">
      <items count="2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t="default"/>
      </items>
    </pivotField>
    <pivotField dataField="1" showAll="0">
      <items count="210">
        <item x="114"/>
        <item x="120"/>
        <item x="119"/>
        <item x="52"/>
        <item x="79"/>
        <item x="64"/>
        <item x="65"/>
        <item x="118"/>
        <item x="77"/>
        <item x="51"/>
        <item x="171"/>
        <item x="76"/>
        <item x="75"/>
        <item x="172"/>
        <item x="121"/>
        <item x="53"/>
        <item x="141"/>
        <item x="113"/>
        <item x="78"/>
        <item x="67"/>
        <item x="66"/>
        <item x="116"/>
        <item x="74"/>
        <item x="80"/>
        <item x="98"/>
        <item x="73"/>
        <item x="57"/>
        <item x="112"/>
        <item x="61"/>
        <item x="63"/>
        <item x="97"/>
        <item x="128"/>
        <item x="174"/>
        <item x="125"/>
        <item x="142"/>
        <item x="62"/>
        <item x="58"/>
        <item x="143"/>
        <item x="124"/>
        <item x="46"/>
        <item x="147"/>
        <item x="45"/>
        <item x="173"/>
        <item x="54"/>
        <item x="59"/>
        <item x="140"/>
        <item x="127"/>
        <item x="72"/>
        <item x="56"/>
        <item x="117"/>
        <item x="48"/>
        <item x="139"/>
        <item x="55"/>
        <item x="170"/>
        <item x="50"/>
        <item x="144"/>
        <item x="123"/>
        <item x="138"/>
        <item x="60"/>
        <item x="122"/>
        <item x="126"/>
        <item x="96"/>
        <item x="175"/>
        <item x="99"/>
        <item x="137"/>
        <item x="169"/>
        <item x="148"/>
        <item x="95"/>
        <item x="146"/>
        <item x="47"/>
        <item x="42"/>
        <item x="44"/>
        <item x="49"/>
        <item x="43"/>
        <item x="81"/>
        <item x="129"/>
        <item x="149"/>
        <item x="150"/>
        <item x="136"/>
        <item x="94"/>
        <item x="135"/>
        <item x="130"/>
        <item x="68"/>
        <item x="21"/>
        <item x="115"/>
        <item x="133"/>
        <item x="71"/>
        <item x="134"/>
        <item x="69"/>
        <item x="176"/>
        <item x="70"/>
        <item x="156"/>
        <item x="41"/>
        <item x="15"/>
        <item x="158"/>
        <item x="110"/>
        <item x="145"/>
        <item x="131"/>
        <item x="152"/>
        <item x="177"/>
        <item x="1"/>
        <item x="20"/>
        <item x="10"/>
        <item x="16"/>
        <item x="3"/>
        <item x="0"/>
        <item x="14"/>
        <item x="111"/>
        <item x="11"/>
        <item x="40"/>
        <item x="82"/>
        <item x="157"/>
        <item x="153"/>
        <item x="23"/>
        <item x="151"/>
        <item x="132"/>
        <item x="2"/>
        <item x="168"/>
        <item x="9"/>
        <item x="17"/>
        <item x="154"/>
        <item x="109"/>
        <item x="93"/>
        <item x="12"/>
        <item x="163"/>
        <item x="13"/>
        <item x="155"/>
        <item x="19"/>
        <item x="18"/>
        <item x="89"/>
        <item x="91"/>
        <item x="164"/>
        <item x="22"/>
        <item x="6"/>
        <item x="166"/>
        <item x="165"/>
        <item x="162"/>
        <item x="4"/>
        <item x="107"/>
        <item x="161"/>
        <item x="8"/>
        <item x="5"/>
        <item x="167"/>
        <item x="183"/>
        <item x="90"/>
        <item x="182"/>
        <item x="7"/>
        <item x="159"/>
        <item x="84"/>
        <item x="108"/>
        <item x="38"/>
        <item x="180"/>
        <item x="100"/>
        <item x="92"/>
        <item x="160"/>
        <item x="178"/>
        <item x="39"/>
        <item x="104"/>
        <item x="189"/>
        <item x="33"/>
        <item x="37"/>
        <item x="194"/>
        <item x="103"/>
        <item x="83"/>
        <item x="27"/>
        <item x="32"/>
        <item x="188"/>
        <item x="106"/>
        <item x="105"/>
        <item x="88"/>
        <item x="30"/>
        <item x="34"/>
        <item x="192"/>
        <item x="191"/>
        <item x="35"/>
        <item x="185"/>
        <item x="179"/>
        <item x="190"/>
        <item x="193"/>
        <item x="184"/>
        <item x="31"/>
        <item x="186"/>
        <item x="36"/>
        <item x="196"/>
        <item x="28"/>
        <item x="187"/>
        <item x="29"/>
        <item x="24"/>
        <item x="195"/>
        <item x="181"/>
        <item x="101"/>
        <item x="86"/>
        <item x="102"/>
        <item x="87"/>
        <item x="26"/>
        <item x="25"/>
        <item x="85"/>
        <item x="199"/>
        <item x="200"/>
        <item x="198"/>
        <item x="197"/>
        <item x="201"/>
        <item x="205"/>
        <item x="202"/>
        <item x="204"/>
        <item x="203"/>
        <item x="206"/>
        <item x="207"/>
        <item x="208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3">
    <field x="10"/>
    <field x="9"/>
    <field x="8"/>
  </rowFields>
  <rowItems count="24">
    <i>
      <x/>
    </i>
    <i r="1">
      <x/>
    </i>
    <i r="2">
      <x/>
    </i>
    <i>
      <x v="1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r="2">
      <x v="2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t="grand">
      <x/>
    </i>
  </rowItems>
  <colItems count="1">
    <i/>
  </colItems>
  <dataFields count="1">
    <dataField name="Max of Price" fld="1" subtotal="max" baseField="0" baseItem="0"/>
  </dataFields>
  <chartFormats count="1"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6B6538-B0FE-46AA-8801-B6C324D1BDA6}" name="PivotTable6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11:O26" firstHeaderRow="0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irst Close" fld="1" subtotal="min" baseField="0" baseItem="0" numFmtId="44"/>
    <dataField name="Last Close" fld="2" subtotal="max" baseField="0" baseItem="0" numFmtId="44"/>
    <dataField name="Monthly Returns" fld="3" subtotal="average" baseField="0" baseItem="0" numFmtId="2"/>
  </dataFields>
  <formats count="3">
    <format dxfId="7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5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D5C9AA-1E46-428E-B353-6F5412113960}" name="PivotTable5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11:J26" firstHeaderRow="0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irst Close" fld="1" subtotal="min" baseField="0" baseItem="0" numFmtId="44"/>
    <dataField name="Last Close" fld="2" subtotal="max" baseField="0" baseItem="0" numFmtId="44"/>
    <dataField name="Monthly Returns" fld="3" subtotal="average" baseField="0" baseItem="0" numFmtId="2"/>
  </dataFields>
  <formats count="3">
    <format dxfId="1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F30E5D-5B96-4D57-B808-6D129870C03B}" name="PivotTable4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D26" firstHeaderRow="0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irst Close" fld="1" subtotal="min" baseField="0" baseItem="0" numFmtId="44"/>
    <dataField name="Last Close" fld="2" subtotal="max" baseField="0" baseItem="0" numFmtId="44"/>
    <dataField name="Monthly Returns" fld="3" subtotal="average" baseField="0" baseItem="0" numFmtId="2"/>
  </dataFields>
  <formats count="3">
    <format dxfId="1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2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21DE22-BE7A-49A6-A043-ADE76344D1CD}" name="PivotTable8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11:Y26" firstHeaderRow="0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irst Close" fld="1" subtotal="min" baseField="0" baseItem="0" numFmtId="44"/>
    <dataField name="Last Close" fld="2" subtotal="max" baseField="0" baseItem="0" numFmtId="44"/>
    <dataField name="Monthly Returns" fld="3" subtotal="average" baseField="0" baseItem="0" numFmtId="2"/>
  </dataFields>
  <formats count="2">
    <format dxfId="1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4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82EBEE-1BD9-4DF2-BB0A-F608919D5EB9}" name="PivotTable7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1:T26" firstHeaderRow="0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irst Close" fld="1" subtotal="min" baseField="0" baseItem="0" numFmtId="44"/>
    <dataField name="Last Close" fld="2" subtotal="max" baseField="0" baseItem="0" numFmtId="44"/>
    <dataField name="Monthly Returns" fld="3" subtotal="average" baseField="0" baseItem="0"/>
  </dataFields>
  <formats count="2">
    <format dxfId="17">
      <pivotArea dataOnly="0" outline="0" fieldPosition="0">
        <references count="1">
          <reference field="4294967294" count="1">
            <x v="2"/>
          </reference>
        </references>
      </pivotArea>
    </format>
    <format dxfId="16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E595104-9BA3-479D-881F-D583B2C2B6F0}" autoFormatId="16" applyNumberFormats="0" applyBorderFormats="0" applyFontFormats="0" applyPatternFormats="0" applyAlignmentFormats="0" applyWidthHeightFormats="0">
  <queryTableRefresh nextId="19" unboundColumnsRight="4">
    <queryTableFields count="11">
      <queryTableField id="1" name="Date" tableColumnId="1"/>
      <queryTableField id="2" name="Price" tableColumnId="2"/>
      <queryTableField id="9" name="Open" tableColumnId="9"/>
      <queryTableField id="10" name="High" tableColumnId="10"/>
      <queryTableField id="11" name="Low" tableColumnId="11"/>
      <queryTableField id="12" name="Vol." tableColumnId="12"/>
      <queryTableField id="13" name="Change %" tableColumnId="13"/>
      <queryTableField id="8" dataBound="0" tableColumnId="8"/>
      <queryTableField id="18" dataBound="0" tableColumnId="7"/>
      <queryTableField id="15" dataBound="0" tableColumnId="4"/>
      <queryTableField id="16" dataBound="0" tableColumnId="5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511D462-84D9-4201-9742-813B4E151C26}" autoFormatId="16" applyNumberFormats="0" applyBorderFormats="0" applyFontFormats="0" applyPatternFormats="0" applyAlignmentFormats="0" applyWidthHeightFormats="0">
  <queryTableRefresh nextId="17" unboundColumnsRight="4">
    <queryTableFields count="11">
      <queryTableField id="1" name="Date" tableColumnId="1"/>
      <queryTableField id="2" name="Price" tableColumnId="2"/>
      <queryTableField id="9" name="Open" tableColumnId="9"/>
      <queryTableField id="10" name="High" tableColumnId="10"/>
      <queryTableField id="11" name="Low" tableColumnId="11"/>
      <queryTableField id="12" name="Vol." tableColumnId="12"/>
      <queryTableField id="13" name="Change %" tableColumnId="13"/>
      <queryTableField id="8" dataBound="0" tableColumnId="8"/>
      <queryTableField id="16" dataBound="0" tableColumnId="5"/>
      <queryTableField id="14" dataBound="0" tableColumnId="3"/>
      <queryTableField id="15" dataBound="0" tableColumnId="4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5A9A8BC-CD39-4096-A4B5-CD7B0CFF1AE8}" autoFormatId="16" applyNumberFormats="0" applyBorderFormats="0" applyFontFormats="0" applyPatternFormats="0" applyAlignmentFormats="0" applyWidthHeightFormats="0">
  <queryTableRefresh nextId="17" unboundColumnsRight="4">
    <queryTableFields count="11">
      <queryTableField id="1" name="Date" tableColumnId="1"/>
      <queryTableField id="2" name="Price" tableColumnId="2"/>
      <queryTableField id="9" name="Open" tableColumnId="9"/>
      <queryTableField id="10" name="High" tableColumnId="10"/>
      <queryTableField id="11" name="Low" tableColumnId="11"/>
      <queryTableField id="12" name="Vol." tableColumnId="12"/>
      <queryTableField id="13" name="Change %" tableColumnId="13"/>
      <queryTableField id="8" dataBound="0" tableColumnId="8"/>
      <queryTableField id="16" dataBound="0" tableColumnId="5"/>
      <queryTableField id="14" dataBound="0" tableColumnId="3"/>
      <queryTableField id="15" dataBound="0" tableColumnId="4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9CE9AEF-7B51-41D9-93AE-76443DE62265}" autoFormatId="16" applyNumberFormats="0" applyBorderFormats="0" applyFontFormats="0" applyPatternFormats="0" applyAlignmentFormats="0" applyWidthHeightFormats="0">
  <queryTableRefresh nextId="17" unboundColumnsRight="4">
    <queryTableFields count="11">
      <queryTableField id="1" name="Date" tableColumnId="1"/>
      <queryTableField id="2" name="Price" tableColumnId="2"/>
      <queryTableField id="9" name="Open" tableColumnId="9"/>
      <queryTableField id="10" name="High" tableColumnId="10"/>
      <queryTableField id="11" name="Low" tableColumnId="11"/>
      <queryTableField id="12" name="Vol." tableColumnId="12"/>
      <queryTableField id="13" name="Change %" tableColumnId="13"/>
      <queryTableField id="8" dataBound="0" tableColumnId="8"/>
      <queryTableField id="16" dataBound="0" tableColumnId="5"/>
      <queryTableField id="14" dataBound="0" tableColumnId="3"/>
      <queryTableField id="15" dataBound="0" tableColumnId="4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7F2EDFC-A844-4E54-A4CD-8D188D57ED1B}" autoFormatId="16" applyNumberFormats="0" applyBorderFormats="0" applyFontFormats="0" applyPatternFormats="0" applyAlignmentFormats="0" applyWidthHeightFormats="0">
  <queryTableRefresh nextId="17" unboundColumnsRight="4">
    <queryTableFields count="11">
      <queryTableField id="1" name="Date" tableColumnId="1"/>
      <queryTableField id="2" name="Price" tableColumnId="2"/>
      <queryTableField id="9" name="Open" tableColumnId="9"/>
      <queryTableField id="10" name="High" tableColumnId="10"/>
      <queryTableField id="11" name="Low" tableColumnId="11"/>
      <queryTableField id="12" name="Vol." tableColumnId="12"/>
      <queryTableField id="13" name="Change %" tableColumnId="13"/>
      <queryTableField id="8" dataBound="0" tableColumnId="8"/>
      <queryTableField id="16" dataBound="0" tableColumnId="5"/>
      <queryTableField id="14" dataBound="0" tableColumnId="3"/>
      <queryTableField id="15" dataBound="0" tableColumnId="4"/>
    </queryTableFields>
    <queryTableDeletedFields count="5">
      <deletedField name="Open"/>
      <deletedField name="High"/>
      <deletedField name="Low"/>
      <deletedField name="Vol."/>
      <deletedField name="Change %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F8749B-15E7-4187-AA07-AA4014217BC0}" name="Gold" displayName="Gold" ref="A1:K261" tableType="queryTable" totalsRowShown="0">
  <autoFilter ref="A1:K261" xr:uid="{1FF8749B-15E7-4187-AA07-AA4014217BC0}"/>
  <sortState xmlns:xlrd2="http://schemas.microsoft.com/office/spreadsheetml/2017/richdata2" ref="A2:H261">
    <sortCondition ref="A1:A261"/>
  </sortState>
  <tableColumns count="11">
    <tableColumn id="1" xr3:uid="{5E762241-6387-4FCC-9BA3-F1B19269B37A}" uniqueName="1" name="Date" queryTableFieldId="1" dataDxfId="74"/>
    <tableColumn id="2" xr3:uid="{4EBDD2BB-B1D0-49B9-A9BC-4EB2D517C3B9}" uniqueName="2" name="Price" queryTableFieldId="2" dataDxfId="73" dataCellStyle="Currency"/>
    <tableColumn id="9" xr3:uid="{FEA7445A-EE10-4209-A51A-2A83315A6BC5}" uniqueName="9" name="Open" queryTableFieldId="9" dataCellStyle="Currency"/>
    <tableColumn id="10" xr3:uid="{E90F8878-BB46-45CC-B023-31E591A13FC3}" uniqueName="10" name="High" queryTableFieldId="10" dataCellStyle="Currency"/>
    <tableColumn id="11" xr3:uid="{B02489E4-5A0F-43FB-B4D6-DBCCFE0E420F}" uniqueName="11" name="Low" queryTableFieldId="11" dataCellStyle="Currency"/>
    <tableColumn id="12" xr3:uid="{F64294A1-894A-4FFE-A349-0E5300519354}" uniqueName="12" name="Vol." queryTableFieldId="12" dataDxfId="72" dataCellStyle="Currency"/>
    <tableColumn id="13" xr3:uid="{B60C7417-B0F8-45DE-B66A-D452358E37E3}" uniqueName="13" name="Change %" queryTableFieldId="13" dataCellStyle="Currency"/>
    <tableColumn id="8" xr3:uid="{8F90C946-6201-4CC1-8515-8BD32564A649}" uniqueName="8" name="Return" queryTableFieldId="8" dataDxfId="71" dataCellStyle="Percent"/>
    <tableColumn id="7" xr3:uid="{3B79A7A1-487E-4CA3-AE8D-B7492A5C2512}" uniqueName="7" name="Month Year" queryTableFieldId="18" dataDxfId="70" dataCellStyle="Percent">
      <calculatedColumnFormula>M2</calculatedColumnFormula>
    </tableColumn>
    <tableColumn id="4" xr3:uid="{840F41E0-18F6-4C1A-832A-7269053C2A16}" uniqueName="4" name="20 day rolling average" queryTableFieldId="15" dataCellStyle="Currency"/>
    <tableColumn id="5" xr3:uid="{9D101357-84DE-451D-82E4-A0BE9BB53E37}" uniqueName="5" name="60 day rolling std" queryTableFieldId="16" dataDxfId="69" dataCellStyle="Currency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0C3505-3BA1-4EB6-9EDD-DD80D86BB4EE}" name="Table10" displayName="Table10" ref="M1:P261" totalsRowShown="0">
  <autoFilter ref="M1:P261" xr:uid="{5C0C3505-3BA1-4EB6-9EDD-DD80D86BB4EE}"/>
  <tableColumns count="4">
    <tableColumn id="1" xr3:uid="{B8A788F1-CCAE-4E20-BCC5-8792C4EF2A60}" name="Month Year" dataDxfId="68" dataCellStyle="Percent">
      <calculatedColumnFormula>TEXT(Gold[[#This Row],[Date]],"YYYY-MM")</calculatedColumnFormula>
    </tableColumn>
    <tableColumn id="2" xr3:uid="{4B63185C-A4EB-4F8F-ABF0-D357EE86B50D}" name="First Close for month" dataDxfId="67" dataCellStyle="Currency">
      <calculatedColumnFormula>INDEX($B:$B,MATCH(M2,$I:$I,0))</calculatedColumnFormula>
    </tableColumn>
    <tableColumn id="3" xr3:uid="{7C51A160-9A10-4AB1-A932-3CE95A46DB22}" name="Last Close for month" dataDxfId="66" dataCellStyle="Currency">
      <calculatedColumnFormula array="1">LOOKUP(2,1/($I:$I=M2),$B:$B)</calculatedColumnFormula>
    </tableColumn>
    <tableColumn id="4" xr3:uid="{842533D9-0DC1-4951-AEE7-467CCDD61CDD}" name="Monthly Return" dataDxfId="65" dataCellStyle="Currency">
      <calculatedColumnFormula>O2/N2-1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788F59-0384-40B6-83D9-C74D30EF2ADE}" name="NVIDIA" displayName="NVIDIA" ref="A1:K252" tableType="queryTable" totalsRowShown="0">
  <autoFilter ref="A1:K252" xr:uid="{54788F59-0384-40B6-83D9-C74D30EF2ADE}"/>
  <sortState xmlns:xlrd2="http://schemas.microsoft.com/office/spreadsheetml/2017/richdata2" ref="A2:H252">
    <sortCondition ref="A1:A252"/>
  </sortState>
  <tableColumns count="11">
    <tableColumn id="1" xr3:uid="{9CB8B97D-5999-403C-B84A-0D91076C7BC0}" uniqueName="1" name="Date" queryTableFieldId="1" dataDxfId="64"/>
    <tableColumn id="2" xr3:uid="{D5DA242E-7CFC-40E3-9C47-9BA5761E2540}" uniqueName="2" name="Price" queryTableFieldId="2" dataDxfId="63" dataCellStyle="Currency"/>
    <tableColumn id="9" xr3:uid="{4B28CA75-3CA4-4A25-BDE4-FC80045BA246}" uniqueName="9" name="Open" queryTableFieldId="9" dataCellStyle="Currency"/>
    <tableColumn id="10" xr3:uid="{A53578B5-6CB5-44A1-8F33-0F6810F261B6}" uniqueName="10" name="High" queryTableFieldId="10" dataCellStyle="Currency"/>
    <tableColumn id="11" xr3:uid="{858FEB16-F940-48E9-B806-0A4C1DC2854A}" uniqueName="11" name="Low" queryTableFieldId="11" dataCellStyle="Currency"/>
    <tableColumn id="12" xr3:uid="{52C702E9-EB5B-4DF6-A310-91587381291D}" uniqueName="12" name="Vol." queryTableFieldId="12" dataDxfId="62" dataCellStyle="Currency"/>
    <tableColumn id="13" xr3:uid="{5E8D1101-CE0D-4B3E-9E34-02806A671D62}" uniqueName="13" name="Change %" queryTableFieldId="13" dataCellStyle="Currency"/>
    <tableColumn id="8" xr3:uid="{64668173-C307-4B7E-9183-D18BAEE1DDE4}" uniqueName="8" name="Return" queryTableFieldId="8" dataDxfId="61" dataCellStyle="Percent"/>
    <tableColumn id="5" xr3:uid="{8CE68A02-1446-4AFB-9059-8C47D8928585}" uniqueName="5" name="Month Year" queryTableFieldId="16" dataDxfId="60" dataCellStyle="Percent">
      <calculatedColumnFormula>TEXT(A2,"YYYY-MM")</calculatedColumnFormula>
    </tableColumn>
    <tableColumn id="3" xr3:uid="{B965F381-9B1C-415C-957C-258A551CFC10}" uniqueName="3" name="20 day rolling average " queryTableFieldId="14" dataCellStyle="Currency"/>
    <tableColumn id="4" xr3:uid="{98B33715-B7E1-4588-8CD4-933E6B4C9E40}" uniqueName="4" name="60 day rolling std" queryTableFieldId="15" dataDxfId="59" dataCellStyle="Currency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B6317DD-5FA6-437B-A88E-F5870E810DE8}" name="Table1012" displayName="Table1012" ref="M1:P261" totalsRowShown="0">
  <autoFilter ref="M1:P261" xr:uid="{EB6317DD-5FA6-437B-A88E-F5870E810DE8}"/>
  <tableColumns count="4">
    <tableColumn id="1" xr3:uid="{F29A9CCE-91F4-458F-AD80-863628B8A6A5}" name="Month Year" dataDxfId="58" dataCellStyle="Percent">
      <calculatedColumnFormula>TEXT(Gold[[#This Row],[Date]],"YYYY-MM")</calculatedColumnFormula>
    </tableColumn>
    <tableColumn id="2" xr3:uid="{A9960A38-2907-4EC4-A04F-31BEF17411CA}" name="First Close for month" dataDxfId="57" dataCellStyle="Currency">
      <calculatedColumnFormula>INDEX($B:$B,MATCH(M2,$I:$I,0))</calculatedColumnFormula>
    </tableColumn>
    <tableColumn id="3" xr3:uid="{E515AF1A-582D-4A58-8C72-8C5D41DFB58C}" name="Last Close for month" dataDxfId="56" dataCellStyle="Currency">
      <calculatedColumnFormula array="1">LOOKUP(2,1/($I:$I=M2),$B:$B)</calculatedColumnFormula>
    </tableColumn>
    <tableColumn id="4" xr3:uid="{A83ECE4D-7F9D-49BC-AFCB-975FD3BBC718}" name="Monthly Return" dataDxfId="55" dataCellStyle="Currency">
      <calculatedColumnFormula>O2/N2-1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3BECD6-5FD4-4E48-ABBF-AB9C855F3E7A}" name="Bitcoin" displayName="Bitcoin" ref="A1:K367" tableType="queryTable" totalsRowShown="0">
  <autoFilter ref="A1:K367" xr:uid="{0F3BECD6-5FD4-4E48-ABBF-AB9C855F3E7A}"/>
  <sortState xmlns:xlrd2="http://schemas.microsoft.com/office/spreadsheetml/2017/richdata2" ref="A2:H367">
    <sortCondition ref="A1:A367"/>
  </sortState>
  <tableColumns count="11">
    <tableColumn id="1" xr3:uid="{35D70608-AF27-48ED-8DED-1238C2FDB3F7}" uniqueName="1" name="Date" queryTableFieldId="1" dataDxfId="54"/>
    <tableColumn id="2" xr3:uid="{03F147C8-E359-417D-AAC1-861E6037C91E}" uniqueName="2" name="Price" queryTableFieldId="2" dataDxfId="53" dataCellStyle="Currency"/>
    <tableColumn id="9" xr3:uid="{67AEFDC0-F4BD-4B67-A124-5F91BA9FE65F}" uniqueName="9" name="Open" queryTableFieldId="9" dataCellStyle="Currency"/>
    <tableColumn id="10" xr3:uid="{72CB23A7-4FBB-4588-ADAA-E1B33E10BC42}" uniqueName="10" name="High" queryTableFieldId="10" dataCellStyle="Currency"/>
    <tableColumn id="11" xr3:uid="{45A7BE56-A3AD-48B1-86CF-D32668A3A54A}" uniqueName="11" name="Low" queryTableFieldId="11" dataCellStyle="Currency"/>
    <tableColumn id="12" xr3:uid="{B927E90A-1736-46F6-A5C9-EB6B42CC54D8}" uniqueName="12" name="Vol." queryTableFieldId="12" dataDxfId="52" dataCellStyle="Currency"/>
    <tableColumn id="13" xr3:uid="{76B6F1EE-F10C-4925-9C98-211E9AF66137}" uniqueName="13" name="Change %" queryTableFieldId="13" dataCellStyle="Currency"/>
    <tableColumn id="8" xr3:uid="{C895999E-250D-4F3C-88D3-6FF897E737ED}" uniqueName="8" name="Return" queryTableFieldId="8" dataDxfId="51" dataCellStyle="Percent"/>
    <tableColumn id="5" xr3:uid="{3AD158FA-3DD2-422B-A96A-DEC58DE9ED63}" uniqueName="5" name="Month Year" queryTableFieldId="16" dataDxfId="50" dataCellStyle="Percent">
      <calculatedColumnFormula>TEXT(A2,"YYYY-MM")</calculatedColumnFormula>
    </tableColumn>
    <tableColumn id="3" xr3:uid="{89E60231-C15B-4D3A-B9C0-92DBEC719FA6}" uniqueName="3" name="20 day rolling average" queryTableFieldId="14" dataDxfId="49" dataCellStyle="Currency"/>
    <tableColumn id="4" xr3:uid="{0E9D417D-3264-4DC5-B0D6-039A576F9AB9}" uniqueName="4" name="60 day rolling std" queryTableFieldId="15" dataDxfId="48" dataCellStyle="Currency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388FBCB-40B8-4240-9544-E7D1525F540C}" name="Table101213" displayName="Table101213" ref="M1:P261" totalsRowShown="0">
  <autoFilter ref="M1:P261" xr:uid="{0388FBCB-40B8-4240-9544-E7D1525F540C}"/>
  <tableColumns count="4">
    <tableColumn id="1" xr3:uid="{542F5DAC-3E70-4971-B180-80874FC18E05}" name="Month Year" dataDxfId="47" dataCellStyle="Percent">
      <calculatedColumnFormula>TEXT(Gold[[#This Row],[Date]],"YYYY-MM")</calculatedColumnFormula>
    </tableColumn>
    <tableColumn id="2" xr3:uid="{5649852D-A00D-404E-B43D-928EEAC2A41E}" name="First Close for month" dataDxfId="46" dataCellStyle="Currency">
      <calculatedColumnFormula>INDEX($B:$B,MATCH(M2,$I:$I,0))</calculatedColumnFormula>
    </tableColumn>
    <tableColumn id="3" xr3:uid="{1704B8B0-2B1C-401E-B142-19ACA7C2F509}" name="Last Close for month" dataDxfId="45" dataCellStyle="Currency">
      <calculatedColumnFormula array="1">LOOKUP(2,1/($I:$I=M2),$B:$B)</calculatedColumnFormula>
    </tableColumn>
    <tableColumn id="4" xr3:uid="{3D6400AD-EE71-4AB6-87E2-51A687CB4227}" name="Monthly Return" dataDxfId="44" dataCellStyle="Currency">
      <calculatedColumnFormula>O2/N2-1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59403D5-6215-4A6A-97F5-708997943D00}" name="Table9" displayName="Table9" ref="A1:E459" totalsRowShown="0">
  <autoFilter ref="A1:E459" xr:uid="{259403D5-6215-4A6A-97F5-708997943D00}"/>
  <tableColumns count="5">
    <tableColumn id="1" xr3:uid="{10319F1C-2204-42D9-AC16-AD48F0E5C709}" name="Date" dataDxfId="43"/>
    <tableColumn id="2" xr3:uid="{BAB165A7-D75D-4BB2-A0A1-DFAE0BE704E9}" name=" Price "/>
    <tableColumn id="3" xr3:uid="{CB38DB92-DBA8-4BD3-BD3E-70E3F741A2E8}" name="Forecast( Price )" dataDxfId="42">
      <calculatedColumnFormula>_xlfn.FORECAST.ETS(A2,$B$2:$B$367,$A$2:$A$367,1,1)</calculatedColumnFormula>
    </tableColumn>
    <tableColumn id="4" xr3:uid="{5E47CE36-17A5-4621-AB77-05A0C7377DC2}" name="Lower Confidence Bound( Price )" dataDxfId="41">
      <calculatedColumnFormula>C2-_xlfn.FORECAST.ETS.CONFINT(A2,$B$2:$B$367,$A$2:$A$367,0.95,1,1)</calculatedColumnFormula>
    </tableColumn>
    <tableColumn id="5" xr3:uid="{676218C8-23F0-483E-BCFB-0D4A278EAD36}" name="Upper Confidence Bound( Price )" dataDxfId="40">
      <calculatedColumnFormula>C2+_xlfn.FORECAST.ETS.CONFINT(A2,$B$2:$B$367,$A$2:$A$367,0.95,1,1)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FB040A-3CED-410B-80F0-46EB4EF52311}" name="Google" displayName="Google" ref="A1:K252" tableType="queryTable" totalsRowShown="0">
  <autoFilter ref="A1:K252" xr:uid="{A3FB040A-3CED-410B-80F0-46EB4EF52311}"/>
  <sortState xmlns:xlrd2="http://schemas.microsoft.com/office/spreadsheetml/2017/richdata2" ref="A2:H252">
    <sortCondition ref="A1:A252"/>
  </sortState>
  <tableColumns count="11">
    <tableColumn id="1" xr3:uid="{34AD8F1B-160F-4A26-A0AB-9E94576146EE}" uniqueName="1" name="Date" queryTableFieldId="1" dataDxfId="39"/>
    <tableColumn id="2" xr3:uid="{1489AD76-2D84-4FFE-8CB6-7A5496259ACE}" uniqueName="2" name="Price" queryTableFieldId="2" dataDxfId="38" dataCellStyle="Currency"/>
    <tableColumn id="9" xr3:uid="{26AEB704-5FE6-4508-BC0F-E6D0A605104F}" uniqueName="9" name="Open" queryTableFieldId="9" dataCellStyle="Currency"/>
    <tableColumn id="10" xr3:uid="{33D1C8A6-8099-4DB4-8A6F-70097142A1CB}" uniqueName="10" name="High" queryTableFieldId="10" dataCellStyle="Currency"/>
    <tableColumn id="11" xr3:uid="{B6DB0A78-5FFE-4229-B3AC-AB9DF6690357}" uniqueName="11" name="Low" queryTableFieldId="11" dataCellStyle="Currency"/>
    <tableColumn id="12" xr3:uid="{811B1810-D22B-4979-9CEF-18769E1831EA}" uniqueName="12" name="Vol." queryTableFieldId="12" dataDxfId="37" dataCellStyle="Currency"/>
    <tableColumn id="13" xr3:uid="{D5367C6E-C470-4A96-BA62-D7E45799531B}" uniqueName="13" name="Change %" queryTableFieldId="13" dataCellStyle="Currency"/>
    <tableColumn id="8" xr3:uid="{53ED3D03-CBDD-4A61-8A47-47EDD6D07301}" uniqueName="8" name="Return" queryTableFieldId="8" dataDxfId="36" dataCellStyle="Percent"/>
    <tableColumn id="5" xr3:uid="{11539ACD-2337-4F7B-BA7A-A89DD2933C31}" uniqueName="5" name="Month Year" queryTableFieldId="16" dataDxfId="35" dataCellStyle="Percent">
      <calculatedColumnFormula>TEXT(A2,"YYYY-MM")</calculatedColumnFormula>
    </tableColumn>
    <tableColumn id="3" xr3:uid="{387F2B2B-26B2-4219-BDED-AE0D3413CE66}" uniqueName="3" name="20 days  rolling average" queryTableFieldId="14" dataDxfId="34" dataCellStyle="Currency"/>
    <tableColumn id="4" xr3:uid="{8D0D9CFE-4C99-4B80-A0DB-6FC5E1CB85BC}" uniqueName="4" name="60 days rolling std" queryTableFieldId="15" dataDxfId="33" dataCellStyle="Percent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D7E5B7-9E2E-4571-B654-E29022C5342C}" name="Table10121314" displayName="Table10121314" ref="M1:P261" totalsRowShown="0">
  <autoFilter ref="M1:P261" xr:uid="{E9D7E5B7-9E2E-4571-B654-E29022C5342C}"/>
  <tableColumns count="4">
    <tableColumn id="1" xr3:uid="{91603D5D-614C-44FB-961F-880F2F0CF3B0}" name="Month Year" dataDxfId="32" dataCellStyle="Percent">
      <calculatedColumnFormula>TEXT(Gold[[#This Row],[Date]],"YYYY-MM")</calculatedColumnFormula>
    </tableColumn>
    <tableColumn id="2" xr3:uid="{DCC8C557-8888-4FAA-9835-60D605CEA40C}" name="First Close for month" dataDxfId="31" dataCellStyle="Currency">
      <calculatedColumnFormula>INDEX($B:$B,MATCH(M2,$I:$I,0))</calculatedColumnFormula>
    </tableColumn>
    <tableColumn id="3" xr3:uid="{51AAEBC3-1D81-459E-B10E-FD47BEB349E1}" name="Last Close for month" dataDxfId="30" dataCellStyle="Currency">
      <calculatedColumnFormula array="1">LOOKUP(2,1/($I:$I=M2),$B:$B)</calculatedColumnFormula>
    </tableColumn>
    <tableColumn id="4" xr3:uid="{ACD15739-526E-40E7-912F-B391709060A2}" name="Monthly Return" dataDxfId="29" dataCellStyle="Currency">
      <calculatedColumnFormula>O2/N2-1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22A8C0-F39C-4038-9189-0B54311C7534}" name="Intel" displayName="Intel" ref="A1:K252" tableType="queryTable" totalsRowShown="0">
  <autoFilter ref="A1:K252" xr:uid="{3222A8C0-F39C-4038-9189-0B54311C7534}"/>
  <sortState xmlns:xlrd2="http://schemas.microsoft.com/office/spreadsheetml/2017/richdata2" ref="A2:K252">
    <sortCondition ref="A1:A252"/>
  </sortState>
  <tableColumns count="11">
    <tableColumn id="1" xr3:uid="{686C982D-076C-4168-A96C-55FAD0E7138B}" uniqueName="1" name="Date" queryTableFieldId="1" dataDxfId="28"/>
    <tableColumn id="2" xr3:uid="{5C0FF378-18D4-430F-8E8C-B81EA8B3646C}" uniqueName="2" name="Price" queryTableFieldId="2" dataDxfId="27" dataCellStyle="Currency"/>
    <tableColumn id="9" xr3:uid="{BE45FDB9-AB46-48EA-9DD1-6C4297B3730E}" uniqueName="9" name="Open" queryTableFieldId="9" dataCellStyle="Currency"/>
    <tableColumn id="10" xr3:uid="{7407F316-B207-4BE8-A000-239F05C86629}" uniqueName="10" name="High" queryTableFieldId="10" dataCellStyle="Currency"/>
    <tableColumn id="11" xr3:uid="{EE1E6504-AC18-4470-A0F9-8DDD3753D11A}" uniqueName="11" name="Low" queryTableFieldId="11" dataCellStyle="Currency"/>
    <tableColumn id="12" xr3:uid="{1E2D6D00-6B4B-4921-80D0-04ADB0FC1B2A}" uniqueName="12" name="Vol." queryTableFieldId="12" dataDxfId="26" dataCellStyle="Currency"/>
    <tableColumn id="13" xr3:uid="{B9901A31-CDAD-46A7-B660-8AD2A82F99CC}" uniqueName="13" name="Change %" queryTableFieldId="13" dataCellStyle="Currency"/>
    <tableColumn id="8" xr3:uid="{068FBE76-905E-468D-BB5C-2A4CBDC02D95}" uniqueName="8" name="Return" queryTableFieldId="8" dataDxfId="25" dataCellStyle="Percent"/>
    <tableColumn id="5" xr3:uid="{005713B5-1B0F-44E7-925E-3C7F0E43E9C8}" uniqueName="5" name="Month Year" queryTableFieldId="16" dataDxfId="24" dataCellStyle="Percent">
      <calculatedColumnFormula>TEXT(A2,"YYYY-MM")</calculatedColumnFormula>
    </tableColumn>
    <tableColumn id="3" xr3:uid="{048E8319-9D3F-404B-A81D-94726D9E8F4C}" uniqueName="3" name="20 days rolling average" queryTableFieldId="14" dataDxfId="23" dataCellStyle="Currency"/>
    <tableColumn id="4" xr3:uid="{D970EDBC-4A05-417F-91C5-F07FA7197C37}" uniqueName="4" name="60 days rolling std" queryTableFieldId="15" dataDxfId="22" dataCellStyle="Currency">
      <calculatedColumnFormula>_xlfn.STDEV.S(Intel[Return])</calculatedColumnFormula>
    </tableColumn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4685726-E52E-49DD-8B44-8E7DA8B76475}" name="Table1012131415" displayName="Table1012131415" ref="M1:P261" totalsRowShown="0">
  <autoFilter ref="M1:P261" xr:uid="{34685726-E52E-49DD-8B44-8E7DA8B76475}"/>
  <tableColumns count="4">
    <tableColumn id="1" xr3:uid="{D7DE84F5-6C41-49AF-AE86-A26621ACE0CA}" name="Month Year" dataDxfId="21" dataCellStyle="Percent">
      <calculatedColumnFormula>TEXT(Gold[[#This Row],[Date]],"YYYY-MM")</calculatedColumnFormula>
    </tableColumn>
    <tableColumn id="2" xr3:uid="{942FA7EF-C2FF-433B-81F5-D82BFEB02B68}" name="First Close for month" dataDxfId="20" dataCellStyle="Currency">
      <calculatedColumnFormula>INDEX($B:$B,MATCH(M2,$I:$I,0))</calculatedColumnFormula>
    </tableColumn>
    <tableColumn id="3" xr3:uid="{E44D2351-4F28-467C-88F1-7F4E3FF5C49F}" name="Last Close for month" dataDxfId="19" dataCellStyle="Currency">
      <calculatedColumnFormula array="1">LOOKUP(2,1/($I:$I=M2),$B:$B)</calculatedColumnFormula>
    </tableColumn>
    <tableColumn id="4" xr3:uid="{0CEB965D-6A90-42CE-8AE1-28B5A9E84C53}" name="Monthly Return" dataDxfId="18" dataCellStyle="Currency">
      <calculatedColumnFormula>O2/N2-1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53C7A93-7BD0-4EA1-B010-3F5F0B30CA2F}" name="Table15" displayName="Table15" ref="A1:F6" totalsRowShown="0" headerRowDxfId="4">
  <autoFilter ref="A1:F6" xr:uid="{253C7A93-7BD0-4EA1-B010-3F5F0B30CA2F}"/>
  <tableColumns count="6">
    <tableColumn id="1" xr3:uid="{4ACB8756-70A4-4AB5-B1CB-EC9DA2A52A0F}" name="Column1," dataDxfId="3"/>
    <tableColumn id="2" xr3:uid="{7B456116-261F-4720-AAA8-75DB0311B4D5}" name="Average Daily Return" dataDxfId="2" dataCellStyle="Percent"/>
    <tableColumn id="3" xr3:uid="{3FAEAEE3-AE01-4D9E-B352-6FF551FF00F8}" name="Annual Return" dataDxfId="1" dataCellStyle="Percent"/>
    <tableColumn id="4" xr3:uid="{78786E79-4985-4188-B172-F70421AB664C}" name="Annual Volume" dataDxfId="0"/>
    <tableColumn id="5" xr3:uid="{0DB7382A-1B29-46AD-9D02-659631080043}" name="Sharpe">
      <calculatedColumnFormula>(Summary!C2-$H$1)/Summary!D2</calculatedColumnFormula>
    </tableColumn>
    <tableColumn id="6" xr3:uid="{D3DA23DF-6954-412A-AC27-F58CFCEE6CAF}" name="CV">
      <calculatedColumnFormula>D2/ABS(C2)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Relationship Id="rId4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2.xml"/><Relationship Id="rId3" Type="http://schemas.openxmlformats.org/officeDocument/2006/relationships/pivotTable" Target="../pivotTables/pivotTable8.xml"/><Relationship Id="rId7" Type="http://schemas.openxmlformats.org/officeDocument/2006/relationships/vmlDrawing" Target="../drawings/vmlDrawing1.v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6" Type="http://schemas.openxmlformats.org/officeDocument/2006/relationships/drawing" Target="../drawings/drawing7.xml"/><Relationship Id="rId5" Type="http://schemas.openxmlformats.org/officeDocument/2006/relationships/pivotTable" Target="../pivotTables/pivotTable10.xml"/><Relationship Id="rId4" Type="http://schemas.openxmlformats.org/officeDocument/2006/relationships/pivotTable" Target="../pivotTables/pivotTable9.xm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29E8-66D2-4876-87AC-5BC737E4C939}">
  <dimension ref="A1:V261"/>
  <sheetViews>
    <sheetView topLeftCell="H1" zoomScaleNormal="100" workbookViewId="0">
      <selection activeCell="L14" sqref="L14"/>
    </sheetView>
  </sheetViews>
  <sheetFormatPr defaultRowHeight="14.4" x14ac:dyDescent="0.3"/>
  <cols>
    <col min="1" max="1" width="10.77734375" bestFit="1" customWidth="1"/>
    <col min="2" max="2" width="10.21875" style="3" bestFit="1" customWidth="1"/>
    <col min="3" max="5" width="8" style="3" hidden="1" customWidth="1"/>
    <col min="6" max="6" width="7.5546875" style="3" hidden="1" customWidth="1"/>
    <col min="7" max="7" width="11.21875" style="3" hidden="1" customWidth="1"/>
    <col min="8" max="8" width="8.6640625" style="2" bestFit="1" customWidth="1"/>
    <col min="9" max="10" width="12.33203125" style="2" bestFit="1" customWidth="1"/>
    <col min="11" max="11" width="21.21875" style="2" bestFit="1" customWidth="1"/>
    <col min="12" max="12" width="17.21875" style="21" bestFit="1" customWidth="1"/>
    <col min="13" max="13" width="17.21875" style="21" customWidth="1"/>
    <col min="14" max="14" width="21.21875" style="3" customWidth="1"/>
    <col min="15" max="15" width="20.88671875" style="3" customWidth="1"/>
    <col min="16" max="16" width="17.21875" style="16" customWidth="1"/>
    <col min="17" max="17" width="17.21875" style="21" customWidth="1"/>
    <col min="18" max="18" width="12.33203125" style="2" bestFit="1" customWidth="1"/>
    <col min="19" max="19" width="16.44140625" bestFit="1" customWidth="1"/>
    <col min="20" max="20" width="21.21875" bestFit="1" customWidth="1"/>
    <col min="22" max="22" width="12.44140625" bestFit="1" customWidth="1"/>
    <col min="23" max="23" width="10.88671875" bestFit="1" customWidth="1"/>
  </cols>
  <sheetData>
    <row r="1" spans="1:19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9</v>
      </c>
      <c r="I1" s="2" t="s">
        <v>1162</v>
      </c>
      <c r="J1" s="2" t="s">
        <v>1155</v>
      </c>
      <c r="K1" s="21" t="s">
        <v>1156</v>
      </c>
      <c r="M1" s="2" t="s">
        <v>1162</v>
      </c>
      <c r="N1" s="3" t="s">
        <v>1165</v>
      </c>
      <c r="O1" s="3" t="s">
        <v>1164</v>
      </c>
      <c r="P1" s="16" t="s">
        <v>1163</v>
      </c>
      <c r="Q1" s="2"/>
      <c r="R1"/>
    </row>
    <row r="2" spans="1:19" x14ac:dyDescent="0.3">
      <c r="A2" s="1">
        <v>45567</v>
      </c>
      <c r="B2" s="3">
        <v>2657.75</v>
      </c>
      <c r="C2">
        <v>2661.15</v>
      </c>
      <c r="D2">
        <v>2663.85</v>
      </c>
      <c r="E2">
        <v>2641.18</v>
      </c>
      <c r="F2" t="s">
        <v>7</v>
      </c>
      <c r="G2">
        <v>-1.9E-3</v>
      </c>
      <c r="H2" s="2">
        <v>0</v>
      </c>
      <c r="I2" s="2" t="str">
        <f t="shared" ref="I2:I65" si="0">M2</f>
        <v>2024-10</v>
      </c>
      <c r="J2" s="3">
        <v>0</v>
      </c>
      <c r="K2" s="16">
        <v>0</v>
      </c>
      <c r="L2" s="16"/>
      <c r="M2" s="2" t="str">
        <f>TEXT(Gold[[#This Row],[Date]],"YYYY-MM")</f>
        <v>2024-10</v>
      </c>
      <c r="N2" s="3">
        <f>INDEX($B:$B,MATCH(M2,$I:$I,0))</f>
        <v>2657.75</v>
      </c>
      <c r="O2" s="3" cm="1">
        <f t="array" ref="O2">LOOKUP(2,1/($I:$I=M2),$B:$B)</f>
        <v>2743.8</v>
      </c>
      <c r="P2" s="16">
        <f>O2/N2-1</f>
        <v>3.2377010629291769E-2</v>
      </c>
      <c r="Q2" s="2"/>
      <c r="R2" s="8" t="s">
        <v>1121</v>
      </c>
      <c r="S2" s="9"/>
    </row>
    <row r="3" spans="1:19" x14ac:dyDescent="0.3">
      <c r="A3" s="1">
        <v>45568</v>
      </c>
      <c r="B3" s="3">
        <v>2655.9</v>
      </c>
      <c r="C3">
        <v>2658.66</v>
      </c>
      <c r="D3">
        <v>2663.4</v>
      </c>
      <c r="E3">
        <v>2639.73</v>
      </c>
      <c r="F3" t="s">
        <v>7</v>
      </c>
      <c r="G3">
        <v>-6.9999999999999999E-4</v>
      </c>
      <c r="H3" s="2">
        <f>Gold[[#This Row],[Price]]/B2-1</f>
        <v>-6.9607750917122235E-4</v>
      </c>
      <c r="I3" s="2" t="str">
        <f t="shared" si="0"/>
        <v>2024-10</v>
      </c>
      <c r="J3" s="3">
        <v>0</v>
      </c>
      <c r="K3" s="16">
        <v>0</v>
      </c>
      <c r="L3" s="16"/>
      <c r="M3" s="2" t="str">
        <f>TEXT(Gold[[#This Row],[Date]],"YYYY-MM")</f>
        <v>2024-10</v>
      </c>
      <c r="N3" s="3">
        <f t="shared" ref="N3:N66" si="1">INDEX($B:$B,MATCH(M3,$I:$I,0))</f>
        <v>2657.75</v>
      </c>
      <c r="O3" s="3" cm="1">
        <f t="array" ref="O3">LOOKUP(2,1/($I:$I=M3),$B:$B)</f>
        <v>2743.8</v>
      </c>
      <c r="P3" s="16">
        <f t="shared" ref="P3:P66" si="2">O3/N3-1</f>
        <v>3.2377010629291769E-2</v>
      </c>
      <c r="Q3" s="2"/>
      <c r="R3" s="4"/>
      <c r="S3" s="5"/>
    </row>
    <row r="4" spans="1:19" x14ac:dyDescent="0.3">
      <c r="A4" s="1">
        <v>45569</v>
      </c>
      <c r="B4" s="3">
        <v>2652.25</v>
      </c>
      <c r="C4">
        <v>2654.39</v>
      </c>
      <c r="D4">
        <v>2670.15</v>
      </c>
      <c r="E4">
        <v>2632</v>
      </c>
      <c r="F4" t="s">
        <v>7</v>
      </c>
      <c r="G4">
        <v>-1.4E-3</v>
      </c>
      <c r="H4" s="2">
        <f>Gold[[#This Row],[Price]]/B3-1</f>
        <v>-1.3742987311269328E-3</v>
      </c>
      <c r="I4" s="2" t="str">
        <f t="shared" si="0"/>
        <v>2024-10</v>
      </c>
      <c r="J4" s="3">
        <v>0</v>
      </c>
      <c r="K4" s="16">
        <v>0</v>
      </c>
      <c r="L4" s="16"/>
      <c r="M4" s="2" t="str">
        <f>TEXT(Gold[[#This Row],[Date]],"YYYY-MM")</f>
        <v>2024-10</v>
      </c>
      <c r="N4" s="3">
        <f t="shared" si="1"/>
        <v>2657.75</v>
      </c>
      <c r="O4" s="3" cm="1">
        <f t="array" ref="O4">LOOKUP(2,1/($I:$I=M4),$B:$B)</f>
        <v>2743.8</v>
      </c>
      <c r="P4" s="16">
        <f t="shared" si="2"/>
        <v>3.2377010629291769E-2</v>
      </c>
      <c r="Q4" s="2"/>
      <c r="R4" s="4" t="s">
        <v>1108</v>
      </c>
      <c r="S4" s="5">
        <v>3079.8052307692301</v>
      </c>
    </row>
    <row r="5" spans="1:19" x14ac:dyDescent="0.3">
      <c r="A5" s="1">
        <v>45572</v>
      </c>
      <c r="B5" s="3">
        <v>2643.58</v>
      </c>
      <c r="C5">
        <v>2651.2</v>
      </c>
      <c r="D5">
        <v>2659.91</v>
      </c>
      <c r="E5">
        <v>2637.7</v>
      </c>
      <c r="F5" t="s">
        <v>7</v>
      </c>
      <c r="G5">
        <v>-3.3E-3</v>
      </c>
      <c r="H5" s="2">
        <f>Gold[[#This Row],[Price]]/B4-1</f>
        <v>-3.2689226128759241E-3</v>
      </c>
      <c r="I5" s="2" t="str">
        <f t="shared" si="0"/>
        <v>2024-10</v>
      </c>
      <c r="J5" s="3">
        <v>0</v>
      </c>
      <c r="K5" s="16">
        <v>0</v>
      </c>
      <c r="L5" s="16"/>
      <c r="M5" s="2" t="str">
        <f>TEXT(Gold[[#This Row],[Date]],"YYYY-MM")</f>
        <v>2024-10</v>
      </c>
      <c r="N5" s="3">
        <f t="shared" si="1"/>
        <v>2657.75</v>
      </c>
      <c r="O5" s="3" cm="1">
        <f t="array" ref="O5">LOOKUP(2,1/($I:$I=M5),$B:$B)</f>
        <v>2743.8</v>
      </c>
      <c r="P5" s="16">
        <f t="shared" si="2"/>
        <v>3.2377010629291769E-2</v>
      </c>
      <c r="Q5" s="2"/>
      <c r="R5" s="4" t="s">
        <v>1109</v>
      </c>
      <c r="S5" s="5">
        <v>21.68723102637702</v>
      </c>
    </row>
    <row r="6" spans="1:19" x14ac:dyDescent="0.3">
      <c r="A6" s="1">
        <v>45573</v>
      </c>
      <c r="B6" s="3">
        <v>2621.94</v>
      </c>
      <c r="C6">
        <v>2643.5</v>
      </c>
      <c r="D6">
        <v>2653.09</v>
      </c>
      <c r="E6">
        <v>2604.79</v>
      </c>
      <c r="F6" t="s">
        <v>7</v>
      </c>
      <c r="G6">
        <v>-8.2000000000000007E-3</v>
      </c>
      <c r="H6" s="2">
        <f>Gold[[#This Row],[Price]]/B5-1</f>
        <v>-8.1858691622723745E-3</v>
      </c>
      <c r="I6" s="2" t="str">
        <f t="shared" si="0"/>
        <v>2024-10</v>
      </c>
      <c r="J6" s="3">
        <v>0</v>
      </c>
      <c r="K6" s="16">
        <v>0</v>
      </c>
      <c r="L6" s="16"/>
      <c r="M6" s="2" t="str">
        <f>TEXT(Gold[[#This Row],[Date]],"YYYY-MM")</f>
        <v>2024-10</v>
      </c>
      <c r="N6" s="3">
        <f t="shared" si="1"/>
        <v>2657.75</v>
      </c>
      <c r="O6" s="3" cm="1">
        <f t="array" ref="O6">LOOKUP(2,1/($I:$I=M6),$B:$B)</f>
        <v>2743.8</v>
      </c>
      <c r="P6" s="16">
        <f t="shared" si="2"/>
        <v>3.2377010629291769E-2</v>
      </c>
      <c r="Q6" s="2"/>
      <c r="R6" s="4" t="s">
        <v>1110</v>
      </c>
      <c r="S6" s="5">
        <v>3097.29</v>
      </c>
    </row>
    <row r="7" spans="1:19" x14ac:dyDescent="0.3">
      <c r="A7" s="1">
        <v>45574</v>
      </c>
      <c r="B7" s="3">
        <v>2607.77</v>
      </c>
      <c r="C7">
        <v>2620.19</v>
      </c>
      <c r="D7">
        <v>2624.65</v>
      </c>
      <c r="E7">
        <v>2605.1799999999998</v>
      </c>
      <c r="F7" t="s">
        <v>7</v>
      </c>
      <c r="G7">
        <v>-5.4000000000000003E-3</v>
      </c>
      <c r="H7" s="2">
        <f>Gold[[#This Row],[Price]]/B6-1</f>
        <v>-5.4043952188074229E-3</v>
      </c>
      <c r="I7" s="2" t="str">
        <f t="shared" si="0"/>
        <v>2024-10</v>
      </c>
      <c r="J7" s="3">
        <v>0</v>
      </c>
      <c r="K7" s="16">
        <v>0</v>
      </c>
      <c r="L7" s="16"/>
      <c r="M7" s="2" t="str">
        <f>TEXT(Gold[[#This Row],[Date]],"YYYY-MM")</f>
        <v>2024-10</v>
      </c>
      <c r="N7" s="3">
        <f t="shared" si="1"/>
        <v>2657.75</v>
      </c>
      <c r="O7" s="3" cm="1">
        <f t="array" ref="O7">LOOKUP(2,1/($I:$I=M7),$B:$B)</f>
        <v>2743.8</v>
      </c>
      <c r="P7" s="16">
        <f t="shared" si="2"/>
        <v>3.2377010629291769E-2</v>
      </c>
      <c r="Q7" s="2"/>
      <c r="R7" s="4" t="s">
        <v>1111</v>
      </c>
      <c r="S7" s="5" t="e">
        <v>#N/A</v>
      </c>
    </row>
    <row r="8" spans="1:19" x14ac:dyDescent="0.3">
      <c r="A8" s="1">
        <v>45575</v>
      </c>
      <c r="B8" s="3">
        <v>2629.48</v>
      </c>
      <c r="C8">
        <v>2608.14</v>
      </c>
      <c r="D8">
        <v>2631.63</v>
      </c>
      <c r="E8">
        <v>2604.15</v>
      </c>
      <c r="F8" t="s">
        <v>7</v>
      </c>
      <c r="G8">
        <v>8.3000000000000001E-3</v>
      </c>
      <c r="H8" s="2">
        <f>Gold[[#This Row],[Price]]/B7-1</f>
        <v>8.3251206969940927E-3</v>
      </c>
      <c r="I8" s="2" t="str">
        <f t="shared" si="0"/>
        <v>2024-10</v>
      </c>
      <c r="J8" s="3">
        <v>0</v>
      </c>
      <c r="K8" s="16">
        <v>0</v>
      </c>
      <c r="L8" s="16"/>
      <c r="M8" s="2" t="str">
        <f>TEXT(Gold[[#This Row],[Date]],"YYYY-MM")</f>
        <v>2024-10</v>
      </c>
      <c r="N8" s="3">
        <f t="shared" si="1"/>
        <v>2657.75</v>
      </c>
      <c r="O8" s="3" cm="1">
        <f t="array" ref="O8">LOOKUP(2,1/($I:$I=M8),$B:$B)</f>
        <v>2743.8</v>
      </c>
      <c r="P8" s="16">
        <f t="shared" si="2"/>
        <v>3.2377010629291769E-2</v>
      </c>
      <c r="Q8" s="2"/>
      <c r="R8" s="4" t="s">
        <v>1112</v>
      </c>
      <c r="S8" s="5">
        <v>349.69609276309768</v>
      </c>
    </row>
    <row r="9" spans="1:19" x14ac:dyDescent="0.3">
      <c r="A9" s="1">
        <v>45576</v>
      </c>
      <c r="B9" s="3">
        <v>2656</v>
      </c>
      <c r="C9">
        <v>2630.8</v>
      </c>
      <c r="D9">
        <v>2661.55</v>
      </c>
      <c r="E9">
        <v>2627.65</v>
      </c>
      <c r="F9" t="s">
        <v>7</v>
      </c>
      <c r="G9">
        <v>1.01E-2</v>
      </c>
      <c r="H9" s="2">
        <f>Gold[[#This Row],[Price]]/B8-1</f>
        <v>1.0085644309901554E-2</v>
      </c>
      <c r="I9" s="2" t="str">
        <f t="shared" si="0"/>
        <v>2024-10</v>
      </c>
      <c r="J9" s="3">
        <v>0</v>
      </c>
      <c r="K9" s="16">
        <v>0</v>
      </c>
      <c r="L9" s="16"/>
      <c r="M9" s="2" t="str">
        <f>TEXT(Gold[[#This Row],[Date]],"YYYY-MM")</f>
        <v>2024-10</v>
      </c>
      <c r="N9" s="3">
        <f t="shared" si="1"/>
        <v>2657.75</v>
      </c>
      <c r="O9" s="3" cm="1">
        <f t="array" ref="O9">LOOKUP(2,1/($I:$I=M9),$B:$B)</f>
        <v>2743.8</v>
      </c>
      <c r="P9" s="16">
        <f t="shared" si="2"/>
        <v>3.2377010629291769E-2</v>
      </c>
      <c r="Q9" s="2"/>
      <c r="R9" s="4" t="s">
        <v>1113</v>
      </c>
      <c r="S9" s="5">
        <v>122287.35729377702</v>
      </c>
    </row>
    <row r="10" spans="1:19" x14ac:dyDescent="0.3">
      <c r="A10" s="1">
        <v>45579</v>
      </c>
      <c r="B10" s="3">
        <v>2651.05</v>
      </c>
      <c r="C10">
        <v>2657.21</v>
      </c>
      <c r="D10">
        <v>2666.94</v>
      </c>
      <c r="E10">
        <v>2643.16</v>
      </c>
      <c r="F10" t="s">
        <v>7</v>
      </c>
      <c r="G10">
        <v>-1.9E-3</v>
      </c>
      <c r="H10" s="2">
        <f>Gold[[#This Row],[Price]]/B9-1</f>
        <v>-1.8637048192770012E-3</v>
      </c>
      <c r="I10" s="2" t="str">
        <f t="shared" si="0"/>
        <v>2024-10</v>
      </c>
      <c r="J10" s="3">
        <v>0</v>
      </c>
      <c r="K10" s="16">
        <v>0</v>
      </c>
      <c r="L10" s="16"/>
      <c r="M10" s="2" t="str">
        <f>TEXT(Gold[[#This Row],[Date]],"YYYY-MM")</f>
        <v>2024-10</v>
      </c>
      <c r="N10" s="3">
        <f t="shared" si="1"/>
        <v>2657.75</v>
      </c>
      <c r="O10" s="3" cm="1">
        <f t="array" ref="O10">LOOKUP(2,1/($I:$I=M10),$B:$B)</f>
        <v>2743.8</v>
      </c>
      <c r="P10" s="16">
        <f t="shared" si="2"/>
        <v>3.2377010629291769E-2</v>
      </c>
      <c r="Q10" s="2"/>
      <c r="R10" s="4" t="s">
        <v>1114</v>
      </c>
      <c r="S10" s="5">
        <v>-1.1472377482790606</v>
      </c>
    </row>
    <row r="11" spans="1:19" x14ac:dyDescent="0.3">
      <c r="A11" s="1">
        <v>45580</v>
      </c>
      <c r="B11" s="3">
        <v>2660.99</v>
      </c>
      <c r="C11">
        <v>2651.75</v>
      </c>
      <c r="D11">
        <v>2669.07</v>
      </c>
      <c r="E11">
        <v>2638.31</v>
      </c>
      <c r="F11" t="s">
        <v>7</v>
      </c>
      <c r="G11">
        <v>3.7000000000000002E-3</v>
      </c>
      <c r="H11" s="2">
        <f>Gold[[#This Row],[Price]]/B10-1</f>
        <v>3.7494577620187375E-3</v>
      </c>
      <c r="I11" s="2" t="str">
        <f t="shared" si="0"/>
        <v>2024-10</v>
      </c>
      <c r="J11" s="3">
        <v>0</v>
      </c>
      <c r="K11" s="16">
        <v>0</v>
      </c>
      <c r="L11" s="16"/>
      <c r="M11" s="2" t="str">
        <f>TEXT(Gold[[#This Row],[Date]],"YYYY-MM")</f>
        <v>2024-10</v>
      </c>
      <c r="N11" s="3">
        <f t="shared" si="1"/>
        <v>2657.75</v>
      </c>
      <c r="O11" s="3" cm="1">
        <f t="array" ref="O11">LOOKUP(2,1/($I:$I=M11),$B:$B)</f>
        <v>2743.8</v>
      </c>
      <c r="P11" s="16">
        <f t="shared" si="2"/>
        <v>3.2377010629291769E-2</v>
      </c>
      <c r="Q11" s="2"/>
      <c r="R11" s="4" t="s">
        <v>1115</v>
      </c>
      <c r="S11" s="5">
        <v>0.15016520618714108</v>
      </c>
    </row>
    <row r="12" spans="1:19" x14ac:dyDescent="0.3">
      <c r="A12" s="1">
        <v>45581</v>
      </c>
      <c r="B12" s="3">
        <v>2673.24</v>
      </c>
      <c r="C12">
        <v>2663</v>
      </c>
      <c r="D12">
        <v>2685.73</v>
      </c>
      <c r="E12">
        <v>2658.71</v>
      </c>
      <c r="F12" t="s">
        <v>7</v>
      </c>
      <c r="G12">
        <v>4.5999999999999999E-3</v>
      </c>
      <c r="H12" s="2">
        <f>Gold[[#This Row],[Price]]/B11-1</f>
        <v>4.6035498066510083E-3</v>
      </c>
      <c r="I12" s="2" t="str">
        <f t="shared" si="0"/>
        <v>2024-10</v>
      </c>
      <c r="J12" s="3">
        <v>0</v>
      </c>
      <c r="K12" s="16">
        <v>0</v>
      </c>
      <c r="L12" s="16"/>
      <c r="M12" s="2" t="str">
        <f>TEXT(Gold[[#This Row],[Date]],"YYYY-MM")</f>
        <v>2024-10</v>
      </c>
      <c r="N12" s="3">
        <f t="shared" si="1"/>
        <v>2657.75</v>
      </c>
      <c r="O12" s="3" cm="1">
        <f t="array" ref="O12">LOOKUP(2,1/($I:$I=M12),$B:$B)</f>
        <v>2743.8</v>
      </c>
      <c r="P12" s="16">
        <f t="shared" si="2"/>
        <v>3.2377010629291769E-2</v>
      </c>
      <c r="Q12" s="2"/>
      <c r="R12" s="4" t="s">
        <v>1116</v>
      </c>
      <c r="S12" s="5">
        <v>1304.5600000000004</v>
      </c>
    </row>
    <row r="13" spans="1:19" x14ac:dyDescent="0.3">
      <c r="A13" s="1">
        <v>45582</v>
      </c>
      <c r="B13" s="3">
        <v>2692.55</v>
      </c>
      <c r="C13">
        <v>2674.05</v>
      </c>
      <c r="D13">
        <v>2696.8</v>
      </c>
      <c r="E13">
        <v>2673</v>
      </c>
      <c r="F13" t="s">
        <v>7</v>
      </c>
      <c r="G13">
        <v>7.1999999999999998E-3</v>
      </c>
      <c r="H13" s="2">
        <f>Gold[[#This Row],[Price]]/B12-1</f>
        <v>7.2234442100225227E-3</v>
      </c>
      <c r="I13" s="2" t="str">
        <f t="shared" si="0"/>
        <v>2024-10</v>
      </c>
      <c r="J13" s="3">
        <v>0</v>
      </c>
      <c r="K13" s="16">
        <v>0</v>
      </c>
      <c r="L13" s="16"/>
      <c r="M13" s="2" t="str">
        <f>TEXT(Gold[[#This Row],[Date]],"YYYY-MM")</f>
        <v>2024-10</v>
      </c>
      <c r="N13" s="3">
        <f t="shared" si="1"/>
        <v>2657.75</v>
      </c>
      <c r="O13" s="3" cm="1">
        <f t="array" ref="O13">LOOKUP(2,1/($I:$I=M13),$B:$B)</f>
        <v>2743.8</v>
      </c>
      <c r="P13" s="16">
        <f t="shared" si="2"/>
        <v>3.2377010629291769E-2</v>
      </c>
      <c r="Q13" s="2"/>
      <c r="R13" s="4" t="s">
        <v>1117</v>
      </c>
      <c r="S13" s="5">
        <v>2561.2399999999998</v>
      </c>
    </row>
    <row r="14" spans="1:19" x14ac:dyDescent="0.3">
      <c r="A14" s="1">
        <v>45583</v>
      </c>
      <c r="B14" s="3">
        <v>2720.25</v>
      </c>
      <c r="C14">
        <v>2692.41</v>
      </c>
      <c r="D14">
        <v>2722.87</v>
      </c>
      <c r="E14">
        <v>2691.48</v>
      </c>
      <c r="F14" t="s">
        <v>7</v>
      </c>
      <c r="G14">
        <v>1.03E-2</v>
      </c>
      <c r="H14" s="2">
        <f>Gold[[#This Row],[Price]]/B13-1</f>
        <v>1.028764554047279E-2</v>
      </c>
      <c r="I14" s="2" t="str">
        <f t="shared" si="0"/>
        <v>2024-10</v>
      </c>
      <c r="J14" s="3">
        <v>0</v>
      </c>
      <c r="K14" s="16">
        <v>0</v>
      </c>
      <c r="L14" s="16"/>
      <c r="M14" s="2" t="str">
        <f>TEXT(Gold[[#This Row],[Date]],"YYYY-MM")</f>
        <v>2024-10</v>
      </c>
      <c r="N14" s="3">
        <f t="shared" si="1"/>
        <v>2657.75</v>
      </c>
      <c r="O14" s="3" cm="1">
        <f t="array" ref="O14">LOOKUP(2,1/($I:$I=M14),$B:$B)</f>
        <v>2743.8</v>
      </c>
      <c r="P14" s="16">
        <f t="shared" si="2"/>
        <v>3.2377010629291769E-2</v>
      </c>
      <c r="Q14" s="2"/>
      <c r="R14" s="4" t="s">
        <v>1118</v>
      </c>
      <c r="S14" s="5">
        <v>3865.8</v>
      </c>
    </row>
    <row r="15" spans="1:19" x14ac:dyDescent="0.3">
      <c r="A15" s="1">
        <v>45586</v>
      </c>
      <c r="B15" s="3">
        <v>2719.65</v>
      </c>
      <c r="C15">
        <v>2721.71</v>
      </c>
      <c r="D15">
        <v>2740.61</v>
      </c>
      <c r="E15">
        <v>2714.23</v>
      </c>
      <c r="F15" t="s">
        <v>7</v>
      </c>
      <c r="G15">
        <v>-2.0000000000000001E-4</v>
      </c>
      <c r="H15" s="2">
        <f>Gold[[#This Row],[Price]]/B14-1</f>
        <v>-2.2056796250335964E-4</v>
      </c>
      <c r="I15" s="2" t="str">
        <f t="shared" si="0"/>
        <v>2024-10</v>
      </c>
      <c r="J15" s="3">
        <v>0</v>
      </c>
      <c r="K15" s="16">
        <v>0</v>
      </c>
      <c r="L15" s="16"/>
      <c r="M15" s="2" t="str">
        <f>TEXT(Gold[[#This Row],[Date]],"YYYY-MM")</f>
        <v>2024-10</v>
      </c>
      <c r="N15" s="3">
        <f t="shared" si="1"/>
        <v>2657.75</v>
      </c>
      <c r="O15" s="3" cm="1">
        <f t="array" ref="O15">LOOKUP(2,1/($I:$I=M15),$B:$B)</f>
        <v>2743.8</v>
      </c>
      <c r="P15" s="16">
        <f t="shared" si="2"/>
        <v>3.2377010629291769E-2</v>
      </c>
      <c r="Q15" s="2"/>
      <c r="R15" s="4" t="s">
        <v>1119</v>
      </c>
      <c r="S15" s="5">
        <v>800749.35999999975</v>
      </c>
    </row>
    <row r="16" spans="1:19" x14ac:dyDescent="0.3">
      <c r="A16" s="1">
        <v>45587</v>
      </c>
      <c r="B16" s="3">
        <v>2748.38</v>
      </c>
      <c r="C16">
        <v>2720</v>
      </c>
      <c r="D16">
        <v>2749.47</v>
      </c>
      <c r="E16">
        <v>2718.93</v>
      </c>
      <c r="F16" t="s">
        <v>7</v>
      </c>
      <c r="G16">
        <v>1.06E-2</v>
      </c>
      <c r="H16" s="2">
        <f>Gold[[#This Row],[Price]]/B15-1</f>
        <v>1.0563859320133151E-2</v>
      </c>
      <c r="I16" s="2" t="str">
        <f t="shared" si="0"/>
        <v>2024-10</v>
      </c>
      <c r="J16" s="3">
        <v>0</v>
      </c>
      <c r="K16" s="16">
        <v>0</v>
      </c>
      <c r="L16" s="16"/>
      <c r="M16" s="2" t="str">
        <f>TEXT(Gold[[#This Row],[Date]],"YYYY-MM")</f>
        <v>2024-10</v>
      </c>
      <c r="N16" s="3">
        <f t="shared" si="1"/>
        <v>2657.75</v>
      </c>
      <c r="O16" s="3" cm="1">
        <f t="array" ref="O16">LOOKUP(2,1/($I:$I=M16),$B:$B)</f>
        <v>2743.8</v>
      </c>
      <c r="P16" s="16">
        <f t="shared" si="2"/>
        <v>3.2377010629291769E-2</v>
      </c>
      <c r="Q16" s="2"/>
      <c r="R16" s="6" t="s">
        <v>1120</v>
      </c>
      <c r="S16" s="7">
        <v>260</v>
      </c>
    </row>
    <row r="17" spans="1:19" x14ac:dyDescent="0.3">
      <c r="A17" s="1">
        <v>45588</v>
      </c>
      <c r="B17" s="3">
        <v>2717.54</v>
      </c>
      <c r="C17">
        <v>2749.52</v>
      </c>
      <c r="D17">
        <v>2758.53</v>
      </c>
      <c r="E17">
        <v>2708.79</v>
      </c>
      <c r="F17" t="s">
        <v>7</v>
      </c>
      <c r="G17">
        <v>-1.12E-2</v>
      </c>
      <c r="H17" s="2">
        <f>Gold[[#This Row],[Price]]/B16-1</f>
        <v>-1.1221155735378741E-2</v>
      </c>
      <c r="I17" s="2" t="str">
        <f t="shared" si="0"/>
        <v>2024-10</v>
      </c>
      <c r="J17" s="3">
        <v>0</v>
      </c>
      <c r="K17" s="16">
        <v>0</v>
      </c>
      <c r="L17" s="16"/>
      <c r="M17" s="2" t="str">
        <f>TEXT(Gold[[#This Row],[Date]],"YYYY-MM")</f>
        <v>2024-10</v>
      </c>
      <c r="N17" s="3">
        <f t="shared" si="1"/>
        <v>2657.75</v>
      </c>
      <c r="O17" s="3" cm="1">
        <f t="array" ref="O17">LOOKUP(2,1/($I:$I=M17),$B:$B)</f>
        <v>2743.8</v>
      </c>
      <c r="P17" s="16">
        <f t="shared" si="2"/>
        <v>3.2377010629291769E-2</v>
      </c>
      <c r="Q17" s="2"/>
      <c r="R17"/>
    </row>
    <row r="18" spans="1:19" x14ac:dyDescent="0.3">
      <c r="A18" s="1">
        <v>45589</v>
      </c>
      <c r="B18" s="3">
        <v>2735.7</v>
      </c>
      <c r="C18">
        <v>2717.99</v>
      </c>
      <c r="D18">
        <v>2743.38</v>
      </c>
      <c r="E18">
        <v>2715.72</v>
      </c>
      <c r="F18" t="s">
        <v>7</v>
      </c>
      <c r="G18">
        <v>6.7000000000000002E-3</v>
      </c>
      <c r="H18" s="2">
        <f>Gold[[#This Row],[Price]]/B17-1</f>
        <v>6.6825143328157477E-3</v>
      </c>
      <c r="I18" s="2" t="str">
        <f t="shared" si="0"/>
        <v>2024-10</v>
      </c>
      <c r="J18" s="3">
        <v>0</v>
      </c>
      <c r="K18" s="16">
        <v>0</v>
      </c>
      <c r="L18" s="16"/>
      <c r="M18" s="2" t="str">
        <f>TEXT(Gold[[#This Row],[Date]],"YYYY-MM")</f>
        <v>2024-10</v>
      </c>
      <c r="N18" s="3">
        <f t="shared" si="1"/>
        <v>2657.75</v>
      </c>
      <c r="O18" s="3" cm="1">
        <f t="array" ref="O18">LOOKUP(2,1/($I:$I=M18),$B:$B)</f>
        <v>2743.8</v>
      </c>
      <c r="P18" s="16">
        <f t="shared" si="2"/>
        <v>3.2377010629291769E-2</v>
      </c>
      <c r="Q18" s="2"/>
      <c r="R18"/>
    </row>
    <row r="19" spans="1:19" x14ac:dyDescent="0.3">
      <c r="A19" s="1">
        <v>45590</v>
      </c>
      <c r="B19" s="3">
        <v>2747.69</v>
      </c>
      <c r="C19">
        <v>2736.1</v>
      </c>
      <c r="D19">
        <v>2747.97</v>
      </c>
      <c r="E19">
        <v>2716.97</v>
      </c>
      <c r="F19" t="s">
        <v>7</v>
      </c>
      <c r="G19">
        <v>4.4000000000000003E-3</v>
      </c>
      <c r="H19" s="2">
        <f>Gold[[#This Row],[Price]]/B18-1</f>
        <v>4.3827905106554876E-3</v>
      </c>
      <c r="I19" s="2" t="str">
        <f t="shared" si="0"/>
        <v>2024-10</v>
      </c>
      <c r="J19" s="3">
        <v>0</v>
      </c>
      <c r="K19" s="16">
        <v>0</v>
      </c>
      <c r="L19" s="16"/>
      <c r="M19" s="2" t="str">
        <f>TEXT(Gold[[#This Row],[Date]],"YYYY-MM")</f>
        <v>2024-10</v>
      </c>
      <c r="N19" s="3">
        <f t="shared" si="1"/>
        <v>2657.75</v>
      </c>
      <c r="O19" s="3" cm="1">
        <f t="array" ref="O19">LOOKUP(2,1/($I:$I=M19),$B:$B)</f>
        <v>2743.8</v>
      </c>
      <c r="P19" s="16">
        <f t="shared" si="2"/>
        <v>3.2377010629291769E-2</v>
      </c>
      <c r="Q19" s="2"/>
      <c r="R19"/>
    </row>
    <row r="20" spans="1:19" x14ac:dyDescent="0.3">
      <c r="A20" s="1">
        <v>45593</v>
      </c>
      <c r="B20" s="3">
        <v>2741.98</v>
      </c>
      <c r="C20">
        <v>2734.84</v>
      </c>
      <c r="D20">
        <v>2746.06</v>
      </c>
      <c r="E20">
        <v>2724.72</v>
      </c>
      <c r="F20" t="s">
        <v>7</v>
      </c>
      <c r="G20">
        <v>-2.0999999999999999E-3</v>
      </c>
      <c r="H20" s="2">
        <f>Gold[[#This Row],[Price]]/B19-1</f>
        <v>-2.0781092481321206E-3</v>
      </c>
      <c r="I20" s="2" t="str">
        <f t="shared" si="0"/>
        <v>2024-10</v>
      </c>
      <c r="J20" s="3">
        <v>0</v>
      </c>
      <c r="K20" s="16">
        <v>0</v>
      </c>
      <c r="L20" s="16"/>
      <c r="M20" s="2" t="str">
        <f>TEXT(Gold[[#This Row],[Date]],"YYYY-MM")</f>
        <v>2024-10</v>
      </c>
      <c r="N20" s="3">
        <f t="shared" si="1"/>
        <v>2657.75</v>
      </c>
      <c r="O20" s="3" cm="1">
        <f t="array" ref="O20">LOOKUP(2,1/($I:$I=M20),$B:$B)</f>
        <v>2743.8</v>
      </c>
      <c r="P20" s="16">
        <f t="shared" si="2"/>
        <v>3.2377010629291769E-2</v>
      </c>
      <c r="Q20" s="2"/>
      <c r="R20" s="11" t="s">
        <v>1122</v>
      </c>
      <c r="S20" s="12">
        <f>AVERAGE(Gold[Return])</f>
        <v>1.4990174093576186E-3</v>
      </c>
    </row>
    <row r="21" spans="1:19" x14ac:dyDescent="0.3">
      <c r="A21" s="1">
        <v>45594</v>
      </c>
      <c r="B21" s="3">
        <v>2775.13</v>
      </c>
      <c r="C21">
        <v>2743.7</v>
      </c>
      <c r="D21">
        <v>2775.89</v>
      </c>
      <c r="E21">
        <v>2739.82</v>
      </c>
      <c r="F21" t="s">
        <v>7</v>
      </c>
      <c r="G21">
        <v>1.21E-2</v>
      </c>
      <c r="H21" s="2">
        <f>Gold[[#This Row],[Price]]/B20-1</f>
        <v>1.2089803718480896E-2</v>
      </c>
      <c r="I21" s="2" t="str">
        <f t="shared" si="0"/>
        <v>2024-10</v>
      </c>
      <c r="J21" s="3">
        <f>AVERAGE(B2:B21)</f>
        <v>2685.4409999999998</v>
      </c>
      <c r="K21" s="16">
        <v>0</v>
      </c>
      <c r="L21" s="16"/>
      <c r="M21" s="2" t="str">
        <f>TEXT(Gold[[#This Row],[Date]],"YYYY-MM")</f>
        <v>2024-10</v>
      </c>
      <c r="N21" s="3">
        <f t="shared" si="1"/>
        <v>2657.75</v>
      </c>
      <c r="O21" s="3" cm="1">
        <f t="array" ref="O21">LOOKUP(2,1/($I:$I=M21),$B:$B)</f>
        <v>2743.8</v>
      </c>
      <c r="P21" s="16">
        <f t="shared" si="2"/>
        <v>3.2377010629291769E-2</v>
      </c>
      <c r="Q21" s="2"/>
      <c r="R21" s="4" t="s">
        <v>1123</v>
      </c>
      <c r="S21" s="13">
        <f>S20*S16</f>
        <v>0.38974452643298085</v>
      </c>
    </row>
    <row r="22" spans="1:19" x14ac:dyDescent="0.3">
      <c r="A22" s="1">
        <v>45595</v>
      </c>
      <c r="B22" s="3">
        <v>2786.19</v>
      </c>
      <c r="C22">
        <v>2775.01</v>
      </c>
      <c r="D22">
        <v>2790.09</v>
      </c>
      <c r="E22">
        <v>2770.65</v>
      </c>
      <c r="F22" t="s">
        <v>7</v>
      </c>
      <c r="G22">
        <v>4.0000000000000001E-3</v>
      </c>
      <c r="H22" s="2">
        <f>Gold[[#This Row],[Price]]/B21-1</f>
        <v>3.985398882214497E-3</v>
      </c>
      <c r="I22" s="2" t="str">
        <f t="shared" si="0"/>
        <v>2024-10</v>
      </c>
      <c r="J22" s="3">
        <f t="shared" ref="J22:J85" si="3">AVERAGE(B3:B22)</f>
        <v>2691.8629999999998</v>
      </c>
      <c r="K22" s="16">
        <v>0</v>
      </c>
      <c r="L22" s="16"/>
      <c r="M22" s="2" t="str">
        <f>TEXT(Gold[[#This Row],[Date]],"YYYY-MM")</f>
        <v>2024-10</v>
      </c>
      <c r="N22" s="3">
        <f t="shared" si="1"/>
        <v>2657.75</v>
      </c>
      <c r="O22" s="3" cm="1">
        <f t="array" ref="O22">LOOKUP(2,1/($I:$I=M22),$B:$B)</f>
        <v>2743.8</v>
      </c>
      <c r="P22" s="16">
        <f t="shared" si="2"/>
        <v>3.2377010629291769E-2</v>
      </c>
      <c r="Q22" s="2"/>
      <c r="R22" s="4" t="s">
        <v>1124</v>
      </c>
      <c r="S22" s="13">
        <f>_xlfn.STDEV.S(H:H)</f>
        <v>1.069054631780347E-2</v>
      </c>
    </row>
    <row r="23" spans="1:19" x14ac:dyDescent="0.3">
      <c r="A23" s="1">
        <v>45596</v>
      </c>
      <c r="B23" s="3">
        <v>2743.8</v>
      </c>
      <c r="C23">
        <v>2787.75</v>
      </c>
      <c r="D23">
        <v>2790.41</v>
      </c>
      <c r="E23">
        <v>2731.65</v>
      </c>
      <c r="F23" t="s">
        <v>7</v>
      </c>
      <c r="G23">
        <v>-1.52E-2</v>
      </c>
      <c r="H23" s="2">
        <f>Gold[[#This Row],[Price]]/B22-1</f>
        <v>-1.5214324938356616E-2</v>
      </c>
      <c r="I23" s="2" t="str">
        <f t="shared" si="0"/>
        <v>2024-10</v>
      </c>
      <c r="J23" s="3">
        <f t="shared" si="3"/>
        <v>2696.2580000000003</v>
      </c>
      <c r="K23" s="16">
        <v>0</v>
      </c>
      <c r="L23" s="16"/>
      <c r="M23" s="2" t="str">
        <f>TEXT(Gold[[#This Row],[Date]],"YYYY-MM")</f>
        <v>2024-10</v>
      </c>
      <c r="N23" s="3">
        <f t="shared" si="1"/>
        <v>2657.75</v>
      </c>
      <c r="O23" s="3" cm="1">
        <f t="array" ref="O23">LOOKUP(2,1/($I:$I=M23),$B:$B)</f>
        <v>2743.8</v>
      </c>
      <c r="P23" s="16">
        <f t="shared" si="2"/>
        <v>3.2377010629291769E-2</v>
      </c>
      <c r="Q23" s="2"/>
      <c r="R23" s="4" t="s">
        <v>1125</v>
      </c>
      <c r="S23" s="13">
        <f>S22*SQRT(S16)</f>
        <v>0.1723798797685111</v>
      </c>
    </row>
    <row r="24" spans="1:19" x14ac:dyDescent="0.3">
      <c r="A24" s="1">
        <v>45597</v>
      </c>
      <c r="B24" s="3">
        <v>2735.16</v>
      </c>
      <c r="C24">
        <v>2742.5</v>
      </c>
      <c r="D24">
        <v>2762.29</v>
      </c>
      <c r="E24">
        <v>2733.2</v>
      </c>
      <c r="F24" t="s">
        <v>7</v>
      </c>
      <c r="G24">
        <v>-3.2000000000000002E-3</v>
      </c>
      <c r="H24" s="2">
        <f>Gold[[#This Row],[Price]]/B23-1</f>
        <v>-3.1489175595890151E-3</v>
      </c>
      <c r="I24" s="2" t="str">
        <f t="shared" si="0"/>
        <v>2024-11</v>
      </c>
      <c r="J24" s="3">
        <f t="shared" si="3"/>
        <v>2700.4035000000003</v>
      </c>
      <c r="K24" s="16">
        <v>0</v>
      </c>
      <c r="L24" s="16"/>
      <c r="M24" s="2" t="str">
        <f>TEXT(Gold[[#This Row],[Date]],"YYYY-MM")</f>
        <v>2024-11</v>
      </c>
      <c r="N24" s="3">
        <f t="shared" si="1"/>
        <v>2735.16</v>
      </c>
      <c r="O24" s="3" cm="1">
        <f t="array" ref="O24">LOOKUP(2,1/($I:$I=M24),$B:$B)</f>
        <v>2653.55</v>
      </c>
      <c r="P24" s="16">
        <f t="shared" si="2"/>
        <v>-2.9837376972462137E-2</v>
      </c>
      <c r="Q24" s="2"/>
      <c r="R24" s="6" t="s">
        <v>1126</v>
      </c>
      <c r="S24" s="14">
        <f>S23/S21</f>
        <v>0.44228941800970478</v>
      </c>
    </row>
    <row r="25" spans="1:19" x14ac:dyDescent="0.3">
      <c r="A25" s="1">
        <v>45600</v>
      </c>
      <c r="B25" s="3">
        <v>2736.39</v>
      </c>
      <c r="C25">
        <v>2734.1</v>
      </c>
      <c r="D25">
        <v>2748.3</v>
      </c>
      <c r="E25">
        <v>2729.78</v>
      </c>
      <c r="F25" t="s">
        <v>7</v>
      </c>
      <c r="G25">
        <v>5.0000000000000001E-4</v>
      </c>
      <c r="H25" s="2">
        <f>Gold[[#This Row],[Price]]/B24-1</f>
        <v>4.4969946913520076E-4</v>
      </c>
      <c r="I25" s="2" t="str">
        <f t="shared" si="0"/>
        <v>2024-11</v>
      </c>
      <c r="J25" s="3">
        <f t="shared" si="3"/>
        <v>2705.0440000000003</v>
      </c>
      <c r="K25" s="16">
        <v>0</v>
      </c>
      <c r="L25" s="16"/>
      <c r="M25" s="2" t="str">
        <f>TEXT(Gold[[#This Row],[Date]],"YYYY-MM")</f>
        <v>2024-11</v>
      </c>
      <c r="N25" s="3">
        <f t="shared" si="1"/>
        <v>2735.16</v>
      </c>
      <c r="O25" s="3" cm="1">
        <f t="array" ref="O25">LOOKUP(2,1/($I:$I=M25),$B:$B)</f>
        <v>2653.55</v>
      </c>
      <c r="P25" s="16">
        <f t="shared" si="2"/>
        <v>-2.9837376972462137E-2</v>
      </c>
      <c r="Q25" s="2"/>
      <c r="R25"/>
    </row>
    <row r="26" spans="1:19" x14ac:dyDescent="0.3">
      <c r="A26" s="1">
        <v>45601</v>
      </c>
      <c r="B26" s="3">
        <v>2743.59</v>
      </c>
      <c r="C26">
        <v>2736.58</v>
      </c>
      <c r="D26">
        <v>2750.06</v>
      </c>
      <c r="E26">
        <v>2724.75</v>
      </c>
      <c r="F26" t="s">
        <v>7</v>
      </c>
      <c r="G26">
        <v>2.5999999999999999E-3</v>
      </c>
      <c r="H26" s="2">
        <f>Gold[[#This Row],[Price]]/B25-1</f>
        <v>2.6312038854112707E-3</v>
      </c>
      <c r="I26" s="2" t="str">
        <f t="shared" si="0"/>
        <v>2024-11</v>
      </c>
      <c r="J26" s="3">
        <f t="shared" si="3"/>
        <v>2711.1264999999999</v>
      </c>
      <c r="K26" s="16">
        <v>0</v>
      </c>
      <c r="L26" s="16"/>
      <c r="M26" s="2" t="str">
        <f>TEXT(Gold[[#This Row],[Date]],"YYYY-MM")</f>
        <v>2024-11</v>
      </c>
      <c r="N26" s="3">
        <f t="shared" si="1"/>
        <v>2735.16</v>
      </c>
      <c r="O26" s="3" cm="1">
        <f t="array" ref="O26">LOOKUP(2,1/($I:$I=M26),$B:$B)</f>
        <v>2653.55</v>
      </c>
      <c r="P26" s="16">
        <f t="shared" si="2"/>
        <v>-2.9837376972462137E-2</v>
      </c>
      <c r="Q26" s="2"/>
      <c r="R26"/>
    </row>
    <row r="27" spans="1:19" x14ac:dyDescent="0.3">
      <c r="A27" s="1">
        <v>45602</v>
      </c>
      <c r="B27" s="3">
        <v>2659.24</v>
      </c>
      <c r="C27">
        <v>2743.88</v>
      </c>
      <c r="D27">
        <v>2749.8</v>
      </c>
      <c r="E27">
        <v>2652.44</v>
      </c>
      <c r="F27" t="s">
        <v>7</v>
      </c>
      <c r="G27">
        <v>-3.0700000000000002E-2</v>
      </c>
      <c r="H27" s="2">
        <f>Gold[[#This Row],[Price]]/B26-1</f>
        <v>-3.0744389650057213E-2</v>
      </c>
      <c r="I27" s="2" t="str">
        <f t="shared" si="0"/>
        <v>2024-11</v>
      </c>
      <c r="J27" s="3">
        <f t="shared" si="3"/>
        <v>2713.7000000000003</v>
      </c>
      <c r="K27" s="16">
        <v>0</v>
      </c>
      <c r="L27" s="16"/>
      <c r="M27" s="2" t="str">
        <f>TEXT(Gold[[#This Row],[Date]],"YYYY-MM")</f>
        <v>2024-11</v>
      </c>
      <c r="N27" s="3">
        <f t="shared" si="1"/>
        <v>2735.16</v>
      </c>
      <c r="O27" s="3" cm="1">
        <f t="array" ref="O27">LOOKUP(2,1/($I:$I=M27),$B:$B)</f>
        <v>2653.55</v>
      </c>
      <c r="P27" s="16">
        <f t="shared" si="2"/>
        <v>-2.9837376972462137E-2</v>
      </c>
      <c r="Q27" s="2"/>
      <c r="R27"/>
    </row>
    <row r="28" spans="1:19" x14ac:dyDescent="0.3">
      <c r="A28" s="1">
        <v>45603</v>
      </c>
      <c r="B28" s="3">
        <v>2706.99</v>
      </c>
      <c r="C28">
        <v>2659.36</v>
      </c>
      <c r="D28">
        <v>2710.2</v>
      </c>
      <c r="E28">
        <v>2643.5</v>
      </c>
      <c r="F28" t="s">
        <v>7</v>
      </c>
      <c r="G28">
        <v>1.7999999999999999E-2</v>
      </c>
      <c r="H28" s="2">
        <f>Gold[[#This Row],[Price]]/B27-1</f>
        <v>1.7956258179028683E-2</v>
      </c>
      <c r="I28" s="2" t="str">
        <f t="shared" si="0"/>
        <v>2024-11</v>
      </c>
      <c r="J28" s="3">
        <f t="shared" si="3"/>
        <v>2717.5754999999999</v>
      </c>
      <c r="K28" s="16">
        <v>0</v>
      </c>
      <c r="L28" s="16"/>
      <c r="M28" s="2" t="str">
        <f>TEXT(Gold[[#This Row],[Date]],"YYYY-MM")</f>
        <v>2024-11</v>
      </c>
      <c r="N28" s="3">
        <f t="shared" si="1"/>
        <v>2735.16</v>
      </c>
      <c r="O28" s="3" cm="1">
        <f t="array" ref="O28">LOOKUP(2,1/($I:$I=M28),$B:$B)</f>
        <v>2653.55</v>
      </c>
      <c r="P28" s="16">
        <f t="shared" si="2"/>
        <v>-2.9837376972462137E-2</v>
      </c>
      <c r="Q28" s="2"/>
      <c r="R28"/>
    </row>
    <row r="29" spans="1:19" x14ac:dyDescent="0.3">
      <c r="A29" s="1">
        <v>45604</v>
      </c>
      <c r="B29" s="3">
        <v>2683.77</v>
      </c>
      <c r="C29">
        <v>2707.37</v>
      </c>
      <c r="D29">
        <v>2710.51</v>
      </c>
      <c r="E29">
        <v>2680.36</v>
      </c>
      <c r="F29" t="s">
        <v>7</v>
      </c>
      <c r="G29">
        <v>-8.6E-3</v>
      </c>
      <c r="H29" s="2">
        <f>Gold[[#This Row],[Price]]/B28-1</f>
        <v>-8.577793046889659E-3</v>
      </c>
      <c r="I29" s="2" t="str">
        <f t="shared" si="0"/>
        <v>2024-11</v>
      </c>
      <c r="J29" s="3">
        <f t="shared" si="3"/>
        <v>2718.9639999999995</v>
      </c>
      <c r="K29" s="16">
        <v>0</v>
      </c>
      <c r="L29" s="16"/>
      <c r="M29" s="2" t="str">
        <f>TEXT(Gold[[#This Row],[Date]],"YYYY-MM")</f>
        <v>2024-11</v>
      </c>
      <c r="N29" s="3">
        <f t="shared" si="1"/>
        <v>2735.16</v>
      </c>
      <c r="O29" s="3" cm="1">
        <f t="array" ref="O29">LOOKUP(2,1/($I:$I=M29),$B:$B)</f>
        <v>2653.55</v>
      </c>
      <c r="P29" s="16">
        <f t="shared" si="2"/>
        <v>-2.9837376972462137E-2</v>
      </c>
      <c r="Q29" s="2"/>
      <c r="R29"/>
    </row>
    <row r="30" spans="1:19" x14ac:dyDescent="0.3">
      <c r="A30" s="1">
        <v>45607</v>
      </c>
      <c r="B30" s="3">
        <v>2620.1999999999998</v>
      </c>
      <c r="C30">
        <v>2684.81</v>
      </c>
      <c r="D30">
        <v>2686.51</v>
      </c>
      <c r="E30">
        <v>2610.62</v>
      </c>
      <c r="F30" t="s">
        <v>7</v>
      </c>
      <c r="G30">
        <v>-2.3699999999999999E-2</v>
      </c>
      <c r="H30" s="2">
        <f>Gold[[#This Row],[Price]]/B29-1</f>
        <v>-2.3686828603047272E-2</v>
      </c>
      <c r="I30" s="2" t="str">
        <f t="shared" si="0"/>
        <v>2024-11</v>
      </c>
      <c r="J30" s="3">
        <f t="shared" si="3"/>
        <v>2717.4214999999995</v>
      </c>
      <c r="K30" s="16">
        <v>0</v>
      </c>
      <c r="L30" s="16"/>
      <c r="M30" s="2" t="str">
        <f>TEXT(Gold[[#This Row],[Date]],"YYYY-MM")</f>
        <v>2024-11</v>
      </c>
      <c r="N30" s="3">
        <f t="shared" si="1"/>
        <v>2735.16</v>
      </c>
      <c r="O30" s="3" cm="1">
        <f t="array" ref="O30">LOOKUP(2,1/($I:$I=M30),$B:$B)</f>
        <v>2653.55</v>
      </c>
      <c r="P30" s="16">
        <f t="shared" si="2"/>
        <v>-2.9837376972462137E-2</v>
      </c>
      <c r="Q30" s="2"/>
      <c r="R30"/>
    </row>
    <row r="31" spans="1:19" x14ac:dyDescent="0.3">
      <c r="A31" s="1">
        <v>45608</v>
      </c>
      <c r="B31" s="3">
        <v>2597.27</v>
      </c>
      <c r="C31">
        <v>2620.31</v>
      </c>
      <c r="D31">
        <v>2627.24</v>
      </c>
      <c r="E31">
        <v>2589.79</v>
      </c>
      <c r="F31" t="s">
        <v>7</v>
      </c>
      <c r="G31">
        <v>-8.8000000000000005E-3</v>
      </c>
      <c r="H31" s="2">
        <f>Gold[[#This Row],[Price]]/B30-1</f>
        <v>-8.7512403633309699E-3</v>
      </c>
      <c r="I31" s="2" t="str">
        <f t="shared" si="0"/>
        <v>2024-11</v>
      </c>
      <c r="J31" s="3">
        <f t="shared" si="3"/>
        <v>2714.2354999999989</v>
      </c>
      <c r="K31" s="16">
        <v>0</v>
      </c>
      <c r="L31" s="16"/>
      <c r="M31" s="2" t="str">
        <f>TEXT(Gold[[#This Row],[Date]],"YYYY-MM")</f>
        <v>2024-11</v>
      </c>
      <c r="N31" s="3">
        <f t="shared" si="1"/>
        <v>2735.16</v>
      </c>
      <c r="O31" s="3" cm="1">
        <f t="array" ref="O31">LOOKUP(2,1/($I:$I=M31),$B:$B)</f>
        <v>2653.55</v>
      </c>
      <c r="P31" s="16">
        <f t="shared" si="2"/>
        <v>-2.9837376972462137E-2</v>
      </c>
      <c r="Q31" s="2"/>
      <c r="R31"/>
    </row>
    <row r="32" spans="1:19" x14ac:dyDescent="0.3">
      <c r="A32" s="1">
        <v>45609</v>
      </c>
      <c r="B32" s="3">
        <v>2573.7800000000002</v>
      </c>
      <c r="C32">
        <v>2597.41</v>
      </c>
      <c r="D32">
        <v>2618.9699999999998</v>
      </c>
      <c r="E32">
        <v>2573</v>
      </c>
      <c r="F32" t="s">
        <v>7</v>
      </c>
      <c r="G32">
        <v>-8.9999999999999993E-3</v>
      </c>
      <c r="H32" s="2">
        <f>Gold[[#This Row],[Price]]/B31-1</f>
        <v>-9.0441117019023354E-3</v>
      </c>
      <c r="I32" s="2" t="str">
        <f t="shared" si="0"/>
        <v>2024-11</v>
      </c>
      <c r="J32" s="3">
        <f t="shared" si="3"/>
        <v>2709.2624999999994</v>
      </c>
      <c r="K32" s="16">
        <v>0</v>
      </c>
      <c r="L32" s="16"/>
      <c r="M32" s="2" t="str">
        <f>TEXT(Gold[[#This Row],[Date]],"YYYY-MM")</f>
        <v>2024-11</v>
      </c>
      <c r="N32" s="3">
        <f t="shared" si="1"/>
        <v>2735.16</v>
      </c>
      <c r="O32" s="3" cm="1">
        <f t="array" ref="O32">LOOKUP(2,1/($I:$I=M32),$B:$B)</f>
        <v>2653.55</v>
      </c>
      <c r="P32" s="16">
        <f t="shared" si="2"/>
        <v>-2.9837376972462137E-2</v>
      </c>
      <c r="Q32" s="2"/>
      <c r="R32"/>
    </row>
    <row r="33" spans="1:22" x14ac:dyDescent="0.3">
      <c r="A33" s="1">
        <v>45610</v>
      </c>
      <c r="B33" s="3">
        <v>2566.19</v>
      </c>
      <c r="C33">
        <v>2573.91</v>
      </c>
      <c r="D33">
        <v>2581.61</v>
      </c>
      <c r="E33">
        <v>2536.91</v>
      </c>
      <c r="F33" t="s">
        <v>7</v>
      </c>
      <c r="G33">
        <v>-2.8999999999999998E-3</v>
      </c>
      <c r="H33" s="2">
        <f>Gold[[#This Row],[Price]]/B32-1</f>
        <v>-2.9489699974357686E-3</v>
      </c>
      <c r="I33" s="2" t="str">
        <f t="shared" si="0"/>
        <v>2024-11</v>
      </c>
      <c r="J33" s="3">
        <f t="shared" si="3"/>
        <v>2702.9444999999992</v>
      </c>
      <c r="K33" s="16">
        <v>0</v>
      </c>
      <c r="L33" s="16"/>
      <c r="M33" s="2" t="str">
        <f>TEXT(Gold[[#This Row],[Date]],"YYYY-MM")</f>
        <v>2024-11</v>
      </c>
      <c r="N33" s="3">
        <f t="shared" si="1"/>
        <v>2735.16</v>
      </c>
      <c r="O33" s="3" cm="1">
        <f t="array" ref="O33">LOOKUP(2,1/($I:$I=M33),$B:$B)</f>
        <v>2653.55</v>
      </c>
      <c r="P33" s="16">
        <f t="shared" si="2"/>
        <v>-2.9837376972462137E-2</v>
      </c>
      <c r="Q33" s="2"/>
      <c r="R33"/>
    </row>
    <row r="34" spans="1:22" x14ac:dyDescent="0.3">
      <c r="A34" s="1">
        <v>45611</v>
      </c>
      <c r="B34" s="3">
        <v>2561.2399999999998</v>
      </c>
      <c r="C34">
        <v>2566.54</v>
      </c>
      <c r="D34">
        <v>2576.09</v>
      </c>
      <c r="E34">
        <v>2554.58</v>
      </c>
      <c r="F34" t="s">
        <v>7</v>
      </c>
      <c r="G34">
        <v>-1.9E-3</v>
      </c>
      <c r="H34" s="2">
        <f>Gold[[#This Row],[Price]]/B33-1</f>
        <v>-1.9289296583652193E-3</v>
      </c>
      <c r="I34" s="2" t="str">
        <f t="shared" si="0"/>
        <v>2024-11</v>
      </c>
      <c r="J34" s="3">
        <f t="shared" si="3"/>
        <v>2694.9939999999992</v>
      </c>
      <c r="K34" s="16">
        <v>0</v>
      </c>
      <c r="L34" s="16"/>
      <c r="M34" s="2" t="str">
        <f>TEXT(Gold[[#This Row],[Date]],"YYYY-MM")</f>
        <v>2024-11</v>
      </c>
      <c r="N34" s="3">
        <f t="shared" si="1"/>
        <v>2735.16</v>
      </c>
      <c r="O34" s="3" cm="1">
        <f t="array" ref="O34">LOOKUP(2,1/($I:$I=M34),$B:$B)</f>
        <v>2653.55</v>
      </c>
      <c r="P34" s="16">
        <f t="shared" si="2"/>
        <v>-2.9837376972462137E-2</v>
      </c>
      <c r="Q34" s="2"/>
      <c r="R34"/>
    </row>
    <row r="35" spans="1:22" x14ac:dyDescent="0.3">
      <c r="A35" s="1">
        <v>45614</v>
      </c>
      <c r="B35" s="3">
        <v>2612.1999999999998</v>
      </c>
      <c r="C35">
        <v>2561.59</v>
      </c>
      <c r="D35">
        <v>2615.17</v>
      </c>
      <c r="E35">
        <v>2561.59</v>
      </c>
      <c r="F35" t="s">
        <v>7</v>
      </c>
      <c r="G35">
        <v>1.9900000000000001E-2</v>
      </c>
      <c r="H35" s="2">
        <f>Gold[[#This Row],[Price]]/B34-1</f>
        <v>1.9896612578282458E-2</v>
      </c>
      <c r="I35" s="2" t="str">
        <f t="shared" si="0"/>
        <v>2024-11</v>
      </c>
      <c r="J35" s="3">
        <f t="shared" si="3"/>
        <v>2689.6214999999988</v>
      </c>
      <c r="K35" s="16">
        <v>0</v>
      </c>
      <c r="L35" s="16"/>
      <c r="M35" s="2" t="str">
        <f>TEXT(Gold[[#This Row],[Date]],"YYYY-MM")</f>
        <v>2024-11</v>
      </c>
      <c r="N35" s="3">
        <f t="shared" si="1"/>
        <v>2735.16</v>
      </c>
      <c r="O35" s="3" cm="1">
        <f t="array" ref="O35">LOOKUP(2,1/($I:$I=M35),$B:$B)</f>
        <v>2653.55</v>
      </c>
      <c r="P35" s="16">
        <f t="shared" si="2"/>
        <v>-2.9837376972462137E-2</v>
      </c>
      <c r="Q35" s="2"/>
      <c r="R35"/>
    </row>
    <row r="36" spans="1:22" x14ac:dyDescent="0.3">
      <c r="A36" s="1">
        <v>45615</v>
      </c>
      <c r="B36" s="3">
        <v>2631.68</v>
      </c>
      <c r="C36">
        <v>2612.29</v>
      </c>
      <c r="D36">
        <v>2639.69</v>
      </c>
      <c r="E36">
        <v>2610.25</v>
      </c>
      <c r="F36" t="s">
        <v>7</v>
      </c>
      <c r="G36">
        <v>7.4999999999999997E-3</v>
      </c>
      <c r="H36" s="2">
        <f>Gold[[#This Row],[Price]]/B35-1</f>
        <v>7.4573156726132073E-3</v>
      </c>
      <c r="I36" s="2" t="str">
        <f t="shared" si="0"/>
        <v>2024-11</v>
      </c>
      <c r="J36" s="3">
        <f t="shared" si="3"/>
        <v>2683.7864999999993</v>
      </c>
      <c r="K36" s="16">
        <v>0</v>
      </c>
      <c r="L36" s="16"/>
      <c r="M36" s="2" t="str">
        <f>TEXT(Gold[[#This Row],[Date]],"YYYY-MM")</f>
        <v>2024-11</v>
      </c>
      <c r="N36" s="3">
        <f t="shared" si="1"/>
        <v>2735.16</v>
      </c>
      <c r="O36" s="3" cm="1">
        <f t="array" ref="O36">LOOKUP(2,1/($I:$I=M36),$B:$B)</f>
        <v>2653.55</v>
      </c>
      <c r="P36" s="16">
        <f t="shared" si="2"/>
        <v>-2.9837376972462137E-2</v>
      </c>
      <c r="Q36" s="2"/>
      <c r="R36"/>
    </row>
    <row r="37" spans="1:22" x14ac:dyDescent="0.3">
      <c r="A37" s="1">
        <v>45616</v>
      </c>
      <c r="B37" s="3">
        <v>2650.05</v>
      </c>
      <c r="C37">
        <v>2631.8</v>
      </c>
      <c r="D37">
        <v>2655.5</v>
      </c>
      <c r="E37">
        <v>2618.6999999999998</v>
      </c>
      <c r="F37" t="s">
        <v>7</v>
      </c>
      <c r="G37">
        <v>7.0000000000000001E-3</v>
      </c>
      <c r="H37" s="2">
        <f>Gold[[#This Row],[Price]]/B36-1</f>
        <v>6.9803319552530496E-3</v>
      </c>
      <c r="I37" s="2" t="str">
        <f t="shared" si="0"/>
        <v>2024-11</v>
      </c>
      <c r="J37" s="3">
        <f t="shared" si="3"/>
        <v>2680.4119999999994</v>
      </c>
      <c r="K37" s="16">
        <v>0</v>
      </c>
      <c r="L37" s="16"/>
      <c r="M37" s="2" t="str">
        <f>TEXT(Gold[[#This Row],[Date]],"YYYY-MM")</f>
        <v>2024-11</v>
      </c>
      <c r="N37" s="3">
        <f t="shared" si="1"/>
        <v>2735.16</v>
      </c>
      <c r="O37" s="3" cm="1">
        <f t="array" ref="O37">LOOKUP(2,1/($I:$I=M37),$B:$B)</f>
        <v>2653.55</v>
      </c>
      <c r="P37" s="16">
        <f t="shared" si="2"/>
        <v>-2.9837376972462137E-2</v>
      </c>
      <c r="Q37" s="2"/>
      <c r="R37"/>
    </row>
    <row r="38" spans="1:22" x14ac:dyDescent="0.3">
      <c r="A38" s="1">
        <v>45617</v>
      </c>
      <c r="B38" s="3">
        <v>2669.69</v>
      </c>
      <c r="C38">
        <v>2650.19</v>
      </c>
      <c r="D38">
        <v>2673.86</v>
      </c>
      <c r="E38">
        <v>2647.95</v>
      </c>
      <c r="F38" t="s">
        <v>7</v>
      </c>
      <c r="G38">
        <v>7.4000000000000003E-3</v>
      </c>
      <c r="H38" s="2">
        <f>Gold[[#This Row],[Price]]/B37-1</f>
        <v>7.4111809211145907E-3</v>
      </c>
      <c r="I38" s="2" t="str">
        <f t="shared" si="0"/>
        <v>2024-11</v>
      </c>
      <c r="J38" s="3">
        <f t="shared" si="3"/>
        <v>2677.1115</v>
      </c>
      <c r="K38" s="16">
        <v>0</v>
      </c>
      <c r="L38" s="16"/>
      <c r="M38" s="2" t="str">
        <f>TEXT(Gold[[#This Row],[Date]],"YYYY-MM")</f>
        <v>2024-11</v>
      </c>
      <c r="N38" s="3">
        <f t="shared" si="1"/>
        <v>2735.16</v>
      </c>
      <c r="O38" s="3" cm="1">
        <f t="array" ref="O38">LOOKUP(2,1/($I:$I=M38),$B:$B)</f>
        <v>2653.55</v>
      </c>
      <c r="P38" s="16">
        <f t="shared" si="2"/>
        <v>-2.9837376972462137E-2</v>
      </c>
      <c r="Q38" s="2"/>
      <c r="R38"/>
    </row>
    <row r="39" spans="1:22" x14ac:dyDescent="0.3">
      <c r="A39" s="1">
        <v>45618</v>
      </c>
      <c r="B39" s="3">
        <v>2712.55</v>
      </c>
      <c r="C39">
        <v>2669.84</v>
      </c>
      <c r="D39">
        <v>2712.91</v>
      </c>
      <c r="E39">
        <v>2667.38</v>
      </c>
      <c r="F39" t="s">
        <v>7</v>
      </c>
      <c r="G39">
        <v>1.61E-2</v>
      </c>
      <c r="H39" s="2">
        <f>Gold[[#This Row],[Price]]/B38-1</f>
        <v>1.6054298439144743E-2</v>
      </c>
      <c r="I39" s="2" t="str">
        <f t="shared" si="0"/>
        <v>2024-11</v>
      </c>
      <c r="J39" s="3">
        <f t="shared" si="3"/>
        <v>2675.3545000000004</v>
      </c>
      <c r="K39" s="16">
        <v>0</v>
      </c>
      <c r="L39" s="16"/>
      <c r="M39" s="2" t="str">
        <f>TEXT(Gold[[#This Row],[Date]],"YYYY-MM")</f>
        <v>2024-11</v>
      </c>
      <c r="N39" s="3">
        <f t="shared" si="1"/>
        <v>2735.16</v>
      </c>
      <c r="O39" s="3" cm="1">
        <f t="array" ref="O39">LOOKUP(2,1/($I:$I=M39),$B:$B)</f>
        <v>2653.55</v>
      </c>
      <c r="P39" s="16">
        <f t="shared" si="2"/>
        <v>-2.9837376972462137E-2</v>
      </c>
      <c r="Q39" s="2"/>
      <c r="R39"/>
    </row>
    <row r="40" spans="1:22" x14ac:dyDescent="0.3">
      <c r="A40" s="1">
        <v>45621</v>
      </c>
      <c r="B40" s="3">
        <v>2625.26</v>
      </c>
      <c r="C40">
        <v>2715.1</v>
      </c>
      <c r="D40">
        <v>2721.43</v>
      </c>
      <c r="E40">
        <v>2615.6999999999998</v>
      </c>
      <c r="F40" t="s">
        <v>7</v>
      </c>
      <c r="G40">
        <v>-3.2199999999999999E-2</v>
      </c>
      <c r="H40" s="2">
        <f>Gold[[#This Row],[Price]]/B39-1</f>
        <v>-3.2180051980608582E-2</v>
      </c>
      <c r="I40" s="2" t="str">
        <f t="shared" si="0"/>
        <v>2024-11</v>
      </c>
      <c r="J40" s="3">
        <f t="shared" si="3"/>
        <v>2669.5185000000001</v>
      </c>
      <c r="K40" s="16">
        <v>0</v>
      </c>
      <c r="L40" s="16"/>
      <c r="M40" s="2" t="str">
        <f>TEXT(Gold[[#This Row],[Date]],"YYYY-MM")</f>
        <v>2024-11</v>
      </c>
      <c r="N40" s="3">
        <f t="shared" si="1"/>
        <v>2735.16</v>
      </c>
      <c r="O40" s="3" cm="1">
        <f t="array" ref="O40">LOOKUP(2,1/($I:$I=M40),$B:$B)</f>
        <v>2653.55</v>
      </c>
      <c r="P40" s="16">
        <f t="shared" si="2"/>
        <v>-2.9837376972462137E-2</v>
      </c>
      <c r="Q40" s="2"/>
      <c r="R40"/>
      <c r="U40" s="17" t="s">
        <v>1132</v>
      </c>
      <c r="V40" t="s">
        <v>1149</v>
      </c>
    </row>
    <row r="41" spans="1:22" x14ac:dyDescent="0.3">
      <c r="A41" s="1">
        <v>45622</v>
      </c>
      <c r="B41" s="3">
        <v>2631.89</v>
      </c>
      <c r="C41">
        <v>2625.38</v>
      </c>
      <c r="D41">
        <v>2642.05</v>
      </c>
      <c r="E41">
        <v>2605.29</v>
      </c>
      <c r="F41" t="s">
        <v>7</v>
      </c>
      <c r="G41">
        <v>2.5000000000000001E-3</v>
      </c>
      <c r="H41" s="2">
        <f>Gold[[#This Row],[Price]]/B40-1</f>
        <v>2.5254641445036086E-3</v>
      </c>
      <c r="I41" s="2" t="str">
        <f t="shared" si="0"/>
        <v>2024-11</v>
      </c>
      <c r="J41" s="3">
        <f t="shared" si="3"/>
        <v>2662.3565000000003</v>
      </c>
      <c r="K41" s="16">
        <v>0</v>
      </c>
      <c r="L41" s="16"/>
      <c r="M41" s="2" t="str">
        <f>TEXT(Gold[[#This Row],[Date]],"YYYY-MM")</f>
        <v>2024-11</v>
      </c>
      <c r="N41" s="3">
        <f t="shared" si="1"/>
        <v>2735.16</v>
      </c>
      <c r="O41" s="3" cm="1">
        <f t="array" ref="O41">LOOKUP(2,1/($I:$I=M41),$B:$B)</f>
        <v>2653.55</v>
      </c>
      <c r="P41" s="16">
        <f t="shared" si="2"/>
        <v>-2.9837376972462137E-2</v>
      </c>
      <c r="Q41" s="2"/>
      <c r="R41"/>
      <c r="U41" s="18" t="s">
        <v>1135</v>
      </c>
      <c r="V41" s="22">
        <v>2786.19</v>
      </c>
    </row>
    <row r="42" spans="1:22" x14ac:dyDescent="0.3">
      <c r="A42" s="1">
        <v>45623</v>
      </c>
      <c r="B42" s="3">
        <v>2635.51</v>
      </c>
      <c r="C42">
        <v>2632.16</v>
      </c>
      <c r="D42">
        <v>2658.4</v>
      </c>
      <c r="E42">
        <v>2627.06</v>
      </c>
      <c r="F42" t="s">
        <v>7</v>
      </c>
      <c r="G42">
        <v>1.4E-3</v>
      </c>
      <c r="H42" s="2">
        <f>Gold[[#This Row],[Price]]/B41-1</f>
        <v>1.3754374232965993E-3</v>
      </c>
      <c r="I42" s="2" t="str">
        <f t="shared" si="0"/>
        <v>2024-11</v>
      </c>
      <c r="J42" s="3">
        <f t="shared" si="3"/>
        <v>2654.8225000000002</v>
      </c>
      <c r="K42" s="16">
        <v>0</v>
      </c>
      <c r="L42" s="16"/>
      <c r="M42" s="2" t="str">
        <f>TEXT(Gold[[#This Row],[Date]],"YYYY-MM")</f>
        <v>2024-11</v>
      </c>
      <c r="N42" s="3">
        <f t="shared" si="1"/>
        <v>2735.16</v>
      </c>
      <c r="O42" s="3" cm="1">
        <f t="array" ref="O42">LOOKUP(2,1/($I:$I=M42),$B:$B)</f>
        <v>2653.55</v>
      </c>
      <c r="P42" s="16">
        <f t="shared" si="2"/>
        <v>-2.9837376972462137E-2</v>
      </c>
      <c r="Q42" s="2"/>
      <c r="R42"/>
      <c r="U42" s="19" t="s">
        <v>1150</v>
      </c>
      <c r="V42" s="22">
        <v>2786.19</v>
      </c>
    </row>
    <row r="43" spans="1:22" x14ac:dyDescent="0.3">
      <c r="A43" s="1">
        <v>45624</v>
      </c>
      <c r="B43" s="3">
        <v>2640.96</v>
      </c>
      <c r="C43">
        <v>2635.74</v>
      </c>
      <c r="D43">
        <v>2650.12</v>
      </c>
      <c r="E43">
        <v>2620.9499999999998</v>
      </c>
      <c r="F43" t="s">
        <v>7</v>
      </c>
      <c r="G43">
        <v>2.0999999999999999E-3</v>
      </c>
      <c r="H43" s="2">
        <f>Gold[[#This Row],[Price]]/B42-1</f>
        <v>2.0679109546160035E-3</v>
      </c>
      <c r="I43" s="2" t="str">
        <f t="shared" si="0"/>
        <v>2024-11</v>
      </c>
      <c r="J43" s="3">
        <f t="shared" si="3"/>
        <v>2649.6805000000004</v>
      </c>
      <c r="K43" s="16">
        <v>0</v>
      </c>
      <c r="L43" s="16"/>
      <c r="M43" s="2" t="str">
        <f>TEXT(Gold[[#This Row],[Date]],"YYYY-MM")</f>
        <v>2024-11</v>
      </c>
      <c r="N43" s="3">
        <f t="shared" si="1"/>
        <v>2735.16</v>
      </c>
      <c r="O43" s="3" cm="1">
        <f t="array" ref="O43">LOOKUP(2,1/($I:$I=M43),$B:$B)</f>
        <v>2653.55</v>
      </c>
      <c r="P43" s="16">
        <f t="shared" si="2"/>
        <v>-2.9837376972462137E-2</v>
      </c>
      <c r="Q43" s="2"/>
      <c r="R43"/>
      <c r="U43" s="20" t="s">
        <v>1146</v>
      </c>
      <c r="V43" s="22">
        <v>2786.19</v>
      </c>
    </row>
    <row r="44" spans="1:22" x14ac:dyDescent="0.3">
      <c r="A44" s="1">
        <v>45625</v>
      </c>
      <c r="B44" s="3">
        <v>2653.55</v>
      </c>
      <c r="C44">
        <v>2641.2</v>
      </c>
      <c r="D44">
        <v>2666.35</v>
      </c>
      <c r="E44">
        <v>2634.11</v>
      </c>
      <c r="F44" t="s">
        <v>7</v>
      </c>
      <c r="G44">
        <v>4.7999999999999996E-3</v>
      </c>
      <c r="H44" s="2">
        <f>Gold[[#This Row],[Price]]/B43-1</f>
        <v>4.7672058645342741E-3</v>
      </c>
      <c r="I44" s="2" t="str">
        <f t="shared" si="0"/>
        <v>2024-11</v>
      </c>
      <c r="J44" s="3">
        <f t="shared" si="3"/>
        <v>2645.6000000000004</v>
      </c>
      <c r="K44" s="16">
        <v>0</v>
      </c>
      <c r="L44" s="16"/>
      <c r="M44" s="2" t="str">
        <f>TEXT(Gold[[#This Row],[Date]],"YYYY-MM")</f>
        <v>2024-11</v>
      </c>
      <c r="N44" s="3">
        <f t="shared" si="1"/>
        <v>2735.16</v>
      </c>
      <c r="O44" s="3" cm="1">
        <f t="array" ref="O44">LOOKUP(2,1/($I:$I=M44),$B:$B)</f>
        <v>2653.55</v>
      </c>
      <c r="P44" s="16">
        <f t="shared" si="2"/>
        <v>-2.9837376972462137E-2</v>
      </c>
      <c r="Q44" s="2"/>
      <c r="R44"/>
      <c r="U44" s="20" t="s">
        <v>1147</v>
      </c>
      <c r="V44" s="22">
        <v>2743.59</v>
      </c>
    </row>
    <row r="45" spans="1:22" x14ac:dyDescent="0.3">
      <c r="A45" s="1">
        <v>45628</v>
      </c>
      <c r="B45" s="3">
        <v>2638.93</v>
      </c>
      <c r="C45">
        <v>2653.82</v>
      </c>
      <c r="D45">
        <v>2656.21</v>
      </c>
      <c r="E45">
        <v>2621.9</v>
      </c>
      <c r="F45" t="s">
        <v>7</v>
      </c>
      <c r="G45">
        <v>-5.4999999999999997E-3</v>
      </c>
      <c r="H45" s="2">
        <f>Gold[[#This Row],[Price]]/B44-1</f>
        <v>-5.5096003467054455E-3</v>
      </c>
      <c r="I45" s="2" t="str">
        <f t="shared" si="0"/>
        <v>2024-12</v>
      </c>
      <c r="J45" s="3">
        <f t="shared" si="3"/>
        <v>2640.7270000000003</v>
      </c>
      <c r="K45" s="16">
        <v>0</v>
      </c>
      <c r="L45" s="16"/>
      <c r="M45" s="2" t="str">
        <f>TEXT(Gold[[#This Row],[Date]],"YYYY-MM")</f>
        <v>2024-12</v>
      </c>
      <c r="N45" s="3">
        <f t="shared" si="1"/>
        <v>2638.93</v>
      </c>
      <c r="O45" s="3" cm="1">
        <f t="array" ref="O45">LOOKUP(2,1/($I:$I=M45),$B:$B)</f>
        <v>2623.81</v>
      </c>
      <c r="P45" s="16">
        <f t="shared" si="2"/>
        <v>-5.7295949494681198E-3</v>
      </c>
      <c r="Q45" s="2"/>
      <c r="R45"/>
      <c r="U45" s="20" t="s">
        <v>1148</v>
      </c>
      <c r="V45" s="22">
        <v>2717.93</v>
      </c>
    </row>
    <row r="46" spans="1:22" x14ac:dyDescent="0.3">
      <c r="A46" s="1">
        <v>45629</v>
      </c>
      <c r="B46" s="3">
        <v>2643.44</v>
      </c>
      <c r="C46">
        <v>2639.05</v>
      </c>
      <c r="D46">
        <v>2655.71</v>
      </c>
      <c r="E46">
        <v>2634.12</v>
      </c>
      <c r="F46" t="s">
        <v>8</v>
      </c>
      <c r="G46">
        <v>1.6999999999999999E-3</v>
      </c>
      <c r="H46" s="2">
        <f>Gold[[#This Row],[Price]]/B45-1</f>
        <v>1.7090260067527119E-3</v>
      </c>
      <c r="I46" s="2" t="str">
        <f t="shared" si="0"/>
        <v>2024-12</v>
      </c>
      <c r="J46" s="3">
        <f t="shared" si="3"/>
        <v>2635.7195000000002</v>
      </c>
      <c r="K46" s="16">
        <v>0</v>
      </c>
      <c r="L46" s="16"/>
      <c r="M46" s="2" t="str">
        <f>TEXT(Gold[[#This Row],[Date]],"YYYY-MM")</f>
        <v>2024-12</v>
      </c>
      <c r="N46" s="3">
        <f t="shared" si="1"/>
        <v>2638.93</v>
      </c>
      <c r="O46" s="3" cm="1">
        <f t="array" ref="O46">LOOKUP(2,1/($I:$I=M46),$B:$B)</f>
        <v>2623.81</v>
      </c>
      <c r="P46" s="16">
        <f t="shared" si="2"/>
        <v>-5.7295949494681198E-3</v>
      </c>
      <c r="Q46" s="2"/>
      <c r="R46"/>
      <c r="U46" s="18" t="s">
        <v>1136</v>
      </c>
      <c r="V46" s="22">
        <v>3865.8</v>
      </c>
    </row>
    <row r="47" spans="1:22" x14ac:dyDescent="0.3">
      <c r="A47" s="1">
        <v>45630</v>
      </c>
      <c r="B47" s="3">
        <v>2649.79</v>
      </c>
      <c r="C47">
        <v>2643.57</v>
      </c>
      <c r="D47">
        <v>2657.36</v>
      </c>
      <c r="E47">
        <v>2632.5</v>
      </c>
      <c r="F47" t="s">
        <v>7</v>
      </c>
      <c r="G47">
        <v>2.3999999999999998E-3</v>
      </c>
      <c r="H47" s="2">
        <f>Gold[[#This Row],[Price]]/B46-1</f>
        <v>2.4021729261871627E-3</v>
      </c>
      <c r="I47" s="2" t="str">
        <f t="shared" si="0"/>
        <v>2024-12</v>
      </c>
      <c r="J47" s="3">
        <f t="shared" si="3"/>
        <v>2635.2470000000003</v>
      </c>
      <c r="K47" s="16">
        <v>0</v>
      </c>
      <c r="L47" s="16"/>
      <c r="M47" s="2" t="str">
        <f>TEXT(Gold[[#This Row],[Date]],"YYYY-MM")</f>
        <v>2024-12</v>
      </c>
      <c r="N47" s="3">
        <f t="shared" si="1"/>
        <v>2638.93</v>
      </c>
      <c r="O47" s="3" cm="1">
        <f t="array" ref="O47">LOOKUP(2,1/($I:$I=M47),$B:$B)</f>
        <v>2623.81</v>
      </c>
      <c r="P47" s="16">
        <f t="shared" si="2"/>
        <v>-5.7295949494681198E-3</v>
      </c>
      <c r="Q47" s="2"/>
      <c r="R47"/>
      <c r="U47" s="19" t="s">
        <v>1151</v>
      </c>
      <c r="V47" s="22">
        <v>3123.05</v>
      </c>
    </row>
    <row r="48" spans="1:22" x14ac:dyDescent="0.3">
      <c r="A48" s="1">
        <v>45631</v>
      </c>
      <c r="B48" s="3">
        <v>2632.05</v>
      </c>
      <c r="C48">
        <v>2649.92</v>
      </c>
      <c r="D48">
        <v>2655.62</v>
      </c>
      <c r="E48">
        <v>2623.55</v>
      </c>
      <c r="F48" t="s">
        <v>7</v>
      </c>
      <c r="G48">
        <v>-6.7000000000000002E-3</v>
      </c>
      <c r="H48" s="2">
        <f>Gold[[#This Row],[Price]]/B47-1</f>
        <v>-6.6948701595219706E-3</v>
      </c>
      <c r="I48" s="2" t="str">
        <f t="shared" si="0"/>
        <v>2024-12</v>
      </c>
      <c r="J48" s="3">
        <f t="shared" si="3"/>
        <v>2631.5000000000005</v>
      </c>
      <c r="K48" s="16">
        <v>0</v>
      </c>
      <c r="L48" s="16"/>
      <c r="M48" s="2" t="str">
        <f>TEXT(Gold[[#This Row],[Date]],"YYYY-MM")</f>
        <v>2024-12</v>
      </c>
      <c r="N48" s="3">
        <f t="shared" si="1"/>
        <v>2638.93</v>
      </c>
      <c r="O48" s="3" cm="1">
        <f t="array" ref="O48">LOOKUP(2,1/($I:$I=M48),$B:$B)</f>
        <v>2623.81</v>
      </c>
      <c r="P48" s="16">
        <f t="shared" si="2"/>
        <v>-5.7295949494681198E-3</v>
      </c>
      <c r="Q48" s="2"/>
      <c r="R48"/>
      <c r="U48" s="20" t="s">
        <v>1137</v>
      </c>
      <c r="V48" s="22">
        <v>2801</v>
      </c>
    </row>
    <row r="49" spans="1:22" x14ac:dyDescent="0.3">
      <c r="A49" s="1">
        <v>45632</v>
      </c>
      <c r="B49" s="3">
        <v>2632.91</v>
      </c>
      <c r="C49">
        <v>2632.18</v>
      </c>
      <c r="D49">
        <v>2645.69</v>
      </c>
      <c r="E49">
        <v>2613.5700000000002</v>
      </c>
      <c r="F49" t="s">
        <v>7</v>
      </c>
      <c r="G49">
        <v>2.9999999999999997E-4</v>
      </c>
      <c r="H49" s="2">
        <f>Gold[[#This Row],[Price]]/B48-1</f>
        <v>3.2674151326905765E-4</v>
      </c>
      <c r="I49" s="2" t="str">
        <f t="shared" si="0"/>
        <v>2024-12</v>
      </c>
      <c r="J49" s="3">
        <f t="shared" si="3"/>
        <v>2628.9570000000008</v>
      </c>
      <c r="K49" s="16">
        <v>0</v>
      </c>
      <c r="L49" s="16"/>
      <c r="M49" s="2" t="str">
        <f>TEXT(Gold[[#This Row],[Date]],"YYYY-MM")</f>
        <v>2024-12</v>
      </c>
      <c r="N49" s="3">
        <f t="shared" si="1"/>
        <v>2638.93</v>
      </c>
      <c r="O49" s="3" cm="1">
        <f t="array" ref="O49">LOOKUP(2,1/($I:$I=M49),$B:$B)</f>
        <v>2623.81</v>
      </c>
      <c r="P49" s="16">
        <f t="shared" si="2"/>
        <v>-5.7295949494681198E-3</v>
      </c>
      <c r="Q49" s="2"/>
      <c r="R49"/>
      <c r="U49" s="20" t="s">
        <v>1138</v>
      </c>
      <c r="V49" s="22">
        <v>2951.19</v>
      </c>
    </row>
    <row r="50" spans="1:22" x14ac:dyDescent="0.3">
      <c r="A50" s="1">
        <v>45635</v>
      </c>
      <c r="B50" s="3">
        <v>2658.78</v>
      </c>
      <c r="C50">
        <v>2635.52</v>
      </c>
      <c r="D50">
        <v>2676.52</v>
      </c>
      <c r="E50">
        <v>2627.47</v>
      </c>
      <c r="F50" t="s">
        <v>7</v>
      </c>
      <c r="G50">
        <v>9.7999999999999997E-3</v>
      </c>
      <c r="H50" s="2">
        <f>Gold[[#This Row],[Price]]/B49-1</f>
        <v>9.8256301962469372E-3</v>
      </c>
      <c r="I50" s="2" t="str">
        <f t="shared" si="0"/>
        <v>2024-12</v>
      </c>
      <c r="J50" s="3">
        <f t="shared" si="3"/>
        <v>2630.886</v>
      </c>
      <c r="K50" s="16">
        <v>0</v>
      </c>
      <c r="L50" s="16"/>
      <c r="M50" s="2" t="str">
        <f>TEXT(Gold[[#This Row],[Date]],"YYYY-MM")</f>
        <v>2024-12</v>
      </c>
      <c r="N50" s="3">
        <f t="shared" si="1"/>
        <v>2638.93</v>
      </c>
      <c r="O50" s="3" cm="1">
        <f t="array" ref="O50">LOOKUP(2,1/($I:$I=M50),$B:$B)</f>
        <v>2623.81</v>
      </c>
      <c r="P50" s="16">
        <f t="shared" si="2"/>
        <v>-5.7295949494681198E-3</v>
      </c>
      <c r="Q50" s="2"/>
      <c r="R50"/>
      <c r="U50" s="20" t="s">
        <v>1139</v>
      </c>
      <c r="V50" s="22">
        <v>3123.05</v>
      </c>
    </row>
    <row r="51" spans="1:22" x14ac:dyDescent="0.3">
      <c r="A51" s="1">
        <v>45636</v>
      </c>
      <c r="B51" s="3">
        <v>2693.64</v>
      </c>
      <c r="C51">
        <v>2658.82</v>
      </c>
      <c r="D51">
        <v>2695.79</v>
      </c>
      <c r="E51">
        <v>2657.95</v>
      </c>
      <c r="F51" t="s">
        <v>7</v>
      </c>
      <c r="G51">
        <v>1.3100000000000001E-2</v>
      </c>
      <c r="H51" s="2">
        <f>Gold[[#This Row],[Price]]/B50-1</f>
        <v>1.3111276600545896E-2</v>
      </c>
      <c r="I51" s="2" t="str">
        <f t="shared" si="0"/>
        <v>2024-12</v>
      </c>
      <c r="J51" s="3">
        <f t="shared" si="3"/>
        <v>2635.7045000000007</v>
      </c>
      <c r="K51" s="16">
        <v>0</v>
      </c>
      <c r="L51" s="16"/>
      <c r="M51" s="2" t="str">
        <f>TEXT(Gold[[#This Row],[Date]],"YYYY-MM")</f>
        <v>2024-12</v>
      </c>
      <c r="N51" s="3">
        <f t="shared" si="1"/>
        <v>2638.93</v>
      </c>
      <c r="O51" s="3" cm="1">
        <f t="array" ref="O51">LOOKUP(2,1/($I:$I=M51),$B:$B)</f>
        <v>2623.81</v>
      </c>
      <c r="P51" s="16">
        <f t="shared" si="2"/>
        <v>-5.7295949494681198E-3</v>
      </c>
      <c r="Q51" s="2"/>
      <c r="R51"/>
      <c r="U51" s="19" t="s">
        <v>1152</v>
      </c>
      <c r="V51" s="22">
        <v>3432.64</v>
      </c>
    </row>
    <row r="52" spans="1:22" x14ac:dyDescent="0.3">
      <c r="A52" s="1">
        <v>45637</v>
      </c>
      <c r="B52" s="3">
        <v>2717.93</v>
      </c>
      <c r="C52">
        <v>2693.76</v>
      </c>
      <c r="D52">
        <v>2721.35</v>
      </c>
      <c r="E52">
        <v>2674.58</v>
      </c>
      <c r="F52" t="s">
        <v>7</v>
      </c>
      <c r="G52">
        <v>8.9999999999999993E-3</v>
      </c>
      <c r="H52" s="2">
        <f>Gold[[#This Row],[Price]]/B51-1</f>
        <v>9.0175376071042201E-3</v>
      </c>
      <c r="I52" s="2" t="str">
        <f t="shared" si="0"/>
        <v>2024-12</v>
      </c>
      <c r="J52" s="3">
        <f t="shared" si="3"/>
        <v>2642.9119999999998</v>
      </c>
      <c r="K52" s="16">
        <v>0</v>
      </c>
      <c r="L52" s="16"/>
      <c r="M52" s="2" t="str">
        <f>TEXT(Gold[[#This Row],[Date]],"YYYY-MM")</f>
        <v>2024-12</v>
      </c>
      <c r="N52" s="3">
        <f t="shared" si="1"/>
        <v>2638.93</v>
      </c>
      <c r="O52" s="3" cm="1">
        <f t="array" ref="O52">LOOKUP(2,1/($I:$I=M52),$B:$B)</f>
        <v>2623.81</v>
      </c>
      <c r="P52" s="16">
        <f t="shared" si="2"/>
        <v>-5.7295949494681198E-3</v>
      </c>
      <c r="Q52" s="2"/>
      <c r="R52"/>
      <c r="U52" s="20" t="s">
        <v>1140</v>
      </c>
      <c r="V52" s="22">
        <v>3424.3</v>
      </c>
    </row>
    <row r="53" spans="1:22" x14ac:dyDescent="0.3">
      <c r="A53" s="1">
        <v>45638</v>
      </c>
      <c r="B53" s="3">
        <v>2681.33</v>
      </c>
      <c r="C53">
        <v>2718.07</v>
      </c>
      <c r="D53">
        <v>2726.31</v>
      </c>
      <c r="E53">
        <v>2675.04</v>
      </c>
      <c r="F53" t="s">
        <v>7</v>
      </c>
      <c r="G53">
        <v>-1.35E-2</v>
      </c>
      <c r="H53" s="2">
        <f>Gold[[#This Row],[Price]]/B52-1</f>
        <v>-1.3466130474294791E-2</v>
      </c>
      <c r="I53" s="2" t="str">
        <f t="shared" si="0"/>
        <v>2024-12</v>
      </c>
      <c r="J53" s="3">
        <f t="shared" si="3"/>
        <v>2648.6689999999999</v>
      </c>
      <c r="K53" s="16">
        <v>0</v>
      </c>
      <c r="L53" s="16"/>
      <c r="M53" s="2" t="str">
        <f>TEXT(Gold[[#This Row],[Date]],"YYYY-MM")</f>
        <v>2024-12</v>
      </c>
      <c r="N53" s="3">
        <f t="shared" si="1"/>
        <v>2638.93</v>
      </c>
      <c r="O53" s="3" cm="1">
        <f t="array" ref="O53">LOOKUP(2,1/($I:$I=M53),$B:$B)</f>
        <v>2623.81</v>
      </c>
      <c r="P53" s="16">
        <f t="shared" si="2"/>
        <v>-5.7295949494681198E-3</v>
      </c>
      <c r="Q53" s="2"/>
      <c r="R53"/>
      <c r="U53" s="20" t="s">
        <v>1141</v>
      </c>
      <c r="V53" s="22">
        <v>3430.21</v>
      </c>
    </row>
    <row r="54" spans="1:22" x14ac:dyDescent="0.3">
      <c r="A54" s="1">
        <v>45639</v>
      </c>
      <c r="B54" s="3">
        <v>2648.39</v>
      </c>
      <c r="C54">
        <v>2681.47</v>
      </c>
      <c r="D54">
        <v>2693.02</v>
      </c>
      <c r="E54">
        <v>2645.9</v>
      </c>
      <c r="F54" t="s">
        <v>7</v>
      </c>
      <c r="G54">
        <v>-1.23E-2</v>
      </c>
      <c r="H54" s="2">
        <f>Gold[[#This Row],[Price]]/B53-1</f>
        <v>-1.2284948141407459E-2</v>
      </c>
      <c r="I54" s="2" t="str">
        <f t="shared" si="0"/>
        <v>2024-12</v>
      </c>
      <c r="J54" s="3">
        <f t="shared" si="3"/>
        <v>2653.0265000000004</v>
      </c>
      <c r="K54" s="16">
        <v>0</v>
      </c>
      <c r="L54" s="16"/>
      <c r="M54" s="2" t="str">
        <f>TEXT(Gold[[#This Row],[Date]],"YYYY-MM")</f>
        <v>2024-12</v>
      </c>
      <c r="N54" s="3">
        <f t="shared" si="1"/>
        <v>2638.93</v>
      </c>
      <c r="O54" s="3" cm="1">
        <f t="array" ref="O54">LOOKUP(2,1/($I:$I=M54),$B:$B)</f>
        <v>2623.81</v>
      </c>
      <c r="P54" s="16">
        <f t="shared" si="2"/>
        <v>-5.7295949494681198E-3</v>
      </c>
      <c r="Q54" s="2"/>
      <c r="R54"/>
      <c r="U54" s="20" t="s">
        <v>1142</v>
      </c>
      <c r="V54" s="22">
        <v>3432.64</v>
      </c>
    </row>
    <row r="55" spans="1:22" x14ac:dyDescent="0.3">
      <c r="A55" s="1">
        <v>45642</v>
      </c>
      <c r="B55" s="3">
        <v>2652.5</v>
      </c>
      <c r="C55">
        <v>2649.1</v>
      </c>
      <c r="D55">
        <v>2664.83</v>
      </c>
      <c r="E55">
        <v>2643.34</v>
      </c>
      <c r="F55" t="s">
        <v>7</v>
      </c>
      <c r="G55">
        <v>1.6000000000000001E-3</v>
      </c>
      <c r="H55" s="2">
        <f>Gold[[#This Row],[Price]]/B54-1</f>
        <v>1.5518862403196554E-3</v>
      </c>
      <c r="I55" s="2" t="str">
        <f t="shared" si="0"/>
        <v>2024-12</v>
      </c>
      <c r="J55" s="3">
        <f t="shared" si="3"/>
        <v>2655.0414999999998</v>
      </c>
      <c r="K55" s="16">
        <v>0</v>
      </c>
      <c r="L55" s="16"/>
      <c r="M55" s="2" t="str">
        <f>TEXT(Gold[[#This Row],[Date]],"YYYY-MM")</f>
        <v>2024-12</v>
      </c>
      <c r="N55" s="3">
        <f t="shared" si="1"/>
        <v>2638.93</v>
      </c>
      <c r="O55" s="3" cm="1">
        <f t="array" ref="O55">LOOKUP(2,1/($I:$I=M55),$B:$B)</f>
        <v>2623.81</v>
      </c>
      <c r="P55" s="16">
        <f t="shared" si="2"/>
        <v>-5.7295949494681198E-3</v>
      </c>
      <c r="Q55" s="2"/>
      <c r="R55"/>
      <c r="U55" s="19" t="s">
        <v>1153</v>
      </c>
      <c r="V55" s="22">
        <v>3858.51</v>
      </c>
    </row>
    <row r="56" spans="1:22" x14ac:dyDescent="0.3">
      <c r="A56" s="1">
        <v>45643</v>
      </c>
      <c r="B56" s="3">
        <v>2645.54</v>
      </c>
      <c r="C56">
        <v>2652.63</v>
      </c>
      <c r="D56">
        <v>2659.22</v>
      </c>
      <c r="E56">
        <v>2633</v>
      </c>
      <c r="F56" t="s">
        <v>7</v>
      </c>
      <c r="G56">
        <v>-2.5999999999999999E-3</v>
      </c>
      <c r="H56" s="2">
        <f>Gold[[#This Row],[Price]]/B55-1</f>
        <v>-2.6239396795476599E-3</v>
      </c>
      <c r="I56" s="2" t="str">
        <f t="shared" si="0"/>
        <v>2024-12</v>
      </c>
      <c r="J56" s="3">
        <f t="shared" si="3"/>
        <v>2655.7345</v>
      </c>
      <c r="K56" s="16">
        <v>0</v>
      </c>
      <c r="L56" s="16"/>
      <c r="M56" s="2" t="str">
        <f>TEXT(Gold[[#This Row],[Date]],"YYYY-MM")</f>
        <v>2024-12</v>
      </c>
      <c r="N56" s="3">
        <f t="shared" si="1"/>
        <v>2638.93</v>
      </c>
      <c r="O56" s="3" cm="1">
        <f t="array" ref="O56">LOOKUP(2,1/($I:$I=M56),$B:$B)</f>
        <v>2623.81</v>
      </c>
      <c r="P56" s="16">
        <f t="shared" si="2"/>
        <v>-5.7295949494681198E-3</v>
      </c>
      <c r="Q56" s="2"/>
      <c r="R56"/>
      <c r="U56" s="20" t="s">
        <v>1143</v>
      </c>
      <c r="V56" s="22">
        <v>3431.5</v>
      </c>
    </row>
    <row r="57" spans="1:22" x14ac:dyDescent="0.3">
      <c r="A57" s="1">
        <v>45644</v>
      </c>
      <c r="B57" s="3">
        <v>2587.63</v>
      </c>
      <c r="C57">
        <v>2645.68</v>
      </c>
      <c r="D57">
        <v>2652.08</v>
      </c>
      <c r="E57">
        <v>2586.52</v>
      </c>
      <c r="F57" t="s">
        <v>7</v>
      </c>
      <c r="G57">
        <v>-2.1899999999999999E-2</v>
      </c>
      <c r="H57" s="2">
        <f>Gold[[#This Row],[Price]]/B56-1</f>
        <v>-2.1889670917846549E-2</v>
      </c>
      <c r="I57" s="2" t="str">
        <f t="shared" si="0"/>
        <v>2024-12</v>
      </c>
      <c r="J57" s="3">
        <f t="shared" si="3"/>
        <v>2652.6134999999999</v>
      </c>
      <c r="K57" s="16">
        <v>0</v>
      </c>
      <c r="L57" s="16"/>
      <c r="M57" s="2" t="str">
        <f>TEXT(Gold[[#This Row],[Date]],"YYYY-MM")</f>
        <v>2024-12</v>
      </c>
      <c r="N57" s="3">
        <f t="shared" si="1"/>
        <v>2638.93</v>
      </c>
      <c r="O57" s="3" cm="1">
        <f t="array" ref="O57">LOOKUP(2,1/($I:$I=M57),$B:$B)</f>
        <v>2623.81</v>
      </c>
      <c r="P57" s="16">
        <f t="shared" si="2"/>
        <v>-5.7295949494681198E-3</v>
      </c>
      <c r="Q57" s="2"/>
      <c r="R57"/>
      <c r="U57" s="20" t="s">
        <v>1144</v>
      </c>
      <c r="V57" s="22">
        <v>3448</v>
      </c>
    </row>
    <row r="58" spans="1:22" x14ac:dyDescent="0.3">
      <c r="A58" s="1">
        <v>45645</v>
      </c>
      <c r="B58" s="3">
        <v>2593.85</v>
      </c>
      <c r="C58">
        <v>2587.87</v>
      </c>
      <c r="D58">
        <v>2626.73</v>
      </c>
      <c r="E58">
        <v>2583.4899999999998</v>
      </c>
      <c r="F58" t="s">
        <v>7</v>
      </c>
      <c r="G58">
        <v>2.3999999999999998E-3</v>
      </c>
      <c r="H58" s="2">
        <f>Gold[[#This Row],[Price]]/B57-1</f>
        <v>2.4037439664865712E-3</v>
      </c>
      <c r="I58" s="2" t="str">
        <f t="shared" si="0"/>
        <v>2024-12</v>
      </c>
      <c r="J58" s="3">
        <f t="shared" si="3"/>
        <v>2648.8215</v>
      </c>
      <c r="K58" s="16">
        <v>0</v>
      </c>
      <c r="L58" s="16"/>
      <c r="M58" s="2" t="str">
        <f>TEXT(Gold[[#This Row],[Date]],"YYYY-MM")</f>
        <v>2024-12</v>
      </c>
      <c r="N58" s="3">
        <f t="shared" si="1"/>
        <v>2638.93</v>
      </c>
      <c r="O58" s="3" cm="1">
        <f t="array" ref="O58">LOOKUP(2,1/($I:$I=M58),$B:$B)</f>
        <v>2623.81</v>
      </c>
      <c r="P58" s="16">
        <f t="shared" si="2"/>
        <v>-5.7295949494681198E-3</v>
      </c>
      <c r="Q58" s="2"/>
      <c r="R58"/>
      <c r="U58" s="20" t="s">
        <v>1145</v>
      </c>
      <c r="V58" s="22">
        <v>3858.51</v>
      </c>
    </row>
    <row r="59" spans="1:22" x14ac:dyDescent="0.3">
      <c r="A59" s="1">
        <v>45646</v>
      </c>
      <c r="B59" s="3">
        <v>2620.77</v>
      </c>
      <c r="C59">
        <v>2593.9699999999998</v>
      </c>
      <c r="D59">
        <v>2631.92</v>
      </c>
      <c r="E59">
        <v>2589.56</v>
      </c>
      <c r="F59" t="s">
        <v>7</v>
      </c>
      <c r="G59">
        <v>1.04E-2</v>
      </c>
      <c r="H59" s="2">
        <f>Gold[[#This Row],[Price]]/B58-1</f>
        <v>1.0378395049829514E-2</v>
      </c>
      <c r="I59" s="2" t="str">
        <f t="shared" si="0"/>
        <v>2024-12</v>
      </c>
      <c r="J59" s="3">
        <f t="shared" si="3"/>
        <v>2644.2324999999992</v>
      </c>
      <c r="K59" s="16">
        <v>0</v>
      </c>
      <c r="L59" s="16"/>
      <c r="M59" s="2" t="str">
        <f>TEXT(Gold[[#This Row],[Date]],"YYYY-MM")</f>
        <v>2024-12</v>
      </c>
      <c r="N59" s="3">
        <f t="shared" si="1"/>
        <v>2638.93</v>
      </c>
      <c r="O59" s="3" cm="1">
        <f t="array" ref="O59">LOOKUP(2,1/($I:$I=M59),$B:$B)</f>
        <v>2623.81</v>
      </c>
      <c r="P59" s="16">
        <f t="shared" si="2"/>
        <v>-5.7295949494681198E-3</v>
      </c>
      <c r="Q59" s="2"/>
      <c r="R59"/>
      <c r="U59" s="19" t="s">
        <v>1150</v>
      </c>
      <c r="V59" s="22">
        <v>3865.8</v>
      </c>
    </row>
    <row r="60" spans="1:22" x14ac:dyDescent="0.3">
      <c r="A60" s="1">
        <v>45649</v>
      </c>
      <c r="B60" s="3">
        <v>2612.9299999999998</v>
      </c>
      <c r="C60">
        <v>2622.24</v>
      </c>
      <c r="D60">
        <v>2633.6</v>
      </c>
      <c r="E60">
        <v>2607.9699999999998</v>
      </c>
      <c r="F60" t="s">
        <v>7</v>
      </c>
      <c r="G60">
        <v>-3.0000000000000001E-3</v>
      </c>
      <c r="H60" s="2">
        <f>Gold[[#This Row],[Price]]/B59-1</f>
        <v>-2.9914872346676891E-3</v>
      </c>
      <c r="I60" s="2" t="str">
        <f t="shared" si="0"/>
        <v>2024-12</v>
      </c>
      <c r="J60" s="3">
        <f t="shared" si="3"/>
        <v>2643.6159999999995</v>
      </c>
      <c r="K60" s="16">
        <v>0</v>
      </c>
      <c r="L60" s="16"/>
      <c r="M60" s="2" t="str">
        <f>TEXT(Gold[[#This Row],[Date]],"YYYY-MM")</f>
        <v>2024-12</v>
      </c>
      <c r="N60" s="3">
        <f t="shared" si="1"/>
        <v>2638.93</v>
      </c>
      <c r="O60" s="3" cm="1">
        <f t="array" ref="O60">LOOKUP(2,1/($I:$I=M60),$B:$B)</f>
        <v>2623.81</v>
      </c>
      <c r="P60" s="16">
        <f t="shared" si="2"/>
        <v>-5.7295949494681198E-3</v>
      </c>
      <c r="Q60" s="2"/>
      <c r="R60"/>
      <c r="U60" s="20" t="s">
        <v>1146</v>
      </c>
      <c r="V60" s="22">
        <v>3865.8</v>
      </c>
    </row>
    <row r="61" spans="1:22" x14ac:dyDescent="0.3">
      <c r="A61" s="1">
        <v>45650</v>
      </c>
      <c r="B61" s="3">
        <v>2613.1999999999998</v>
      </c>
      <c r="C61">
        <v>2613.0700000000002</v>
      </c>
      <c r="D61">
        <v>2621.83</v>
      </c>
      <c r="E61">
        <v>2609.92</v>
      </c>
      <c r="F61" t="s">
        <v>7</v>
      </c>
      <c r="G61">
        <v>1E-4</v>
      </c>
      <c r="H61" s="2">
        <f>Gold[[#This Row],[Price]]/B60-1</f>
        <v>1.0333227449654814E-4</v>
      </c>
      <c r="I61" s="2" t="str">
        <f t="shared" si="0"/>
        <v>2024-12</v>
      </c>
      <c r="J61" s="3">
        <f t="shared" si="3"/>
        <v>2642.6814999999997</v>
      </c>
      <c r="K61" s="16">
        <f>_xlfn.STDEV.S(B2:B61)</f>
        <v>53.002326981215937</v>
      </c>
      <c r="L61" s="16"/>
      <c r="M61" s="2" t="str">
        <f>TEXT(Gold[[#This Row],[Date]],"YYYY-MM")</f>
        <v>2024-12</v>
      </c>
      <c r="N61" s="3">
        <f t="shared" si="1"/>
        <v>2638.93</v>
      </c>
      <c r="O61" s="3" cm="1">
        <f t="array" ref="O61">LOOKUP(2,1/($I:$I=M61),$B:$B)</f>
        <v>2623.81</v>
      </c>
      <c r="P61" s="16">
        <f t="shared" si="2"/>
        <v>-5.7295949494681198E-3</v>
      </c>
      <c r="Q61" s="2"/>
      <c r="R61"/>
      <c r="U61" s="18" t="s">
        <v>1133</v>
      </c>
      <c r="V61" s="22">
        <v>3865.8</v>
      </c>
    </row>
    <row r="62" spans="1:22" x14ac:dyDescent="0.3">
      <c r="A62" s="1">
        <v>45652</v>
      </c>
      <c r="B62" s="3">
        <v>2634.43</v>
      </c>
      <c r="C62">
        <v>2619.79</v>
      </c>
      <c r="D62">
        <v>2639.4</v>
      </c>
      <c r="E62">
        <v>2614.13</v>
      </c>
      <c r="F62" t="s">
        <v>7</v>
      </c>
      <c r="G62">
        <v>8.0999999999999996E-3</v>
      </c>
      <c r="H62" s="2">
        <f>Gold[[#This Row],[Price]]/B61-1</f>
        <v>8.1241389866830716E-3</v>
      </c>
      <c r="I62" s="2" t="str">
        <f t="shared" si="0"/>
        <v>2024-12</v>
      </c>
      <c r="J62" s="3">
        <f t="shared" si="3"/>
        <v>2642.6274999999996</v>
      </c>
      <c r="K62" s="16">
        <f t="shared" ref="K62:K125" si="4">_xlfn.STDEV.S(B3:B62)</f>
        <v>53.130502183396388</v>
      </c>
      <c r="L62" s="16"/>
      <c r="M62" s="2" t="str">
        <f>TEXT(Gold[[#This Row],[Date]],"YYYY-MM")</f>
        <v>2024-12</v>
      </c>
      <c r="N62" s="3">
        <f t="shared" si="1"/>
        <v>2638.93</v>
      </c>
      <c r="O62" s="3" cm="1">
        <f t="array" ref="O62">LOOKUP(2,1/($I:$I=M62),$B:$B)</f>
        <v>2623.81</v>
      </c>
      <c r="P62" s="16">
        <f t="shared" si="2"/>
        <v>-5.7295949494681198E-3</v>
      </c>
      <c r="Q62" s="2"/>
      <c r="R62"/>
    </row>
    <row r="63" spans="1:22" x14ac:dyDescent="0.3">
      <c r="A63" s="1">
        <v>45653</v>
      </c>
      <c r="B63" s="3">
        <v>2620</v>
      </c>
      <c r="C63">
        <v>2634.59</v>
      </c>
      <c r="D63">
        <v>2638.74</v>
      </c>
      <c r="E63">
        <v>2611.3000000000002</v>
      </c>
      <c r="F63" t="s">
        <v>7</v>
      </c>
      <c r="G63">
        <v>-5.4999999999999997E-3</v>
      </c>
      <c r="H63" s="2">
        <f>Gold[[#This Row],[Price]]/B62-1</f>
        <v>-5.4774657136458238E-3</v>
      </c>
      <c r="I63" s="2" t="str">
        <f t="shared" si="0"/>
        <v>2024-12</v>
      </c>
      <c r="J63" s="3">
        <f t="shared" si="3"/>
        <v>2641.5794999999994</v>
      </c>
      <c r="K63" s="16">
        <f t="shared" si="4"/>
        <v>53.41439633910683</v>
      </c>
      <c r="L63" s="16"/>
      <c r="M63" s="2" t="str">
        <f>TEXT(Gold[[#This Row],[Date]],"YYYY-MM")</f>
        <v>2024-12</v>
      </c>
      <c r="N63" s="3">
        <f t="shared" si="1"/>
        <v>2638.93</v>
      </c>
      <c r="O63" s="3" cm="1">
        <f t="array" ref="O63">LOOKUP(2,1/($I:$I=M63),$B:$B)</f>
        <v>2623.81</v>
      </c>
      <c r="P63" s="16">
        <f t="shared" si="2"/>
        <v>-5.7295949494681198E-3</v>
      </c>
      <c r="Q63" s="2"/>
      <c r="R63"/>
    </row>
    <row r="64" spans="1:22" x14ac:dyDescent="0.3">
      <c r="A64" s="1">
        <v>45656</v>
      </c>
      <c r="B64" s="3">
        <v>2605.39</v>
      </c>
      <c r="C64">
        <v>2620.3000000000002</v>
      </c>
      <c r="D64">
        <v>2628.61</v>
      </c>
      <c r="E64">
        <v>2595.9</v>
      </c>
      <c r="F64" t="s">
        <v>7</v>
      </c>
      <c r="G64">
        <v>-5.5999999999999999E-3</v>
      </c>
      <c r="H64" s="2">
        <f>Gold[[#This Row],[Price]]/B63-1</f>
        <v>-5.5763358778626593E-3</v>
      </c>
      <c r="I64" s="2" t="str">
        <f t="shared" si="0"/>
        <v>2024-12</v>
      </c>
      <c r="J64" s="3">
        <f t="shared" si="3"/>
        <v>2639.1714999999995</v>
      </c>
      <c r="K64" s="16">
        <f t="shared" si="4"/>
        <v>53.907205376697334</v>
      </c>
      <c r="L64" s="16"/>
      <c r="M64" s="2" t="str">
        <f>TEXT(Gold[[#This Row],[Date]],"YYYY-MM")</f>
        <v>2024-12</v>
      </c>
      <c r="N64" s="3">
        <f t="shared" si="1"/>
        <v>2638.93</v>
      </c>
      <c r="O64" s="3" cm="1">
        <f t="array" ref="O64">LOOKUP(2,1/($I:$I=M64),$B:$B)</f>
        <v>2623.81</v>
      </c>
      <c r="P64" s="16">
        <f t="shared" si="2"/>
        <v>-5.7295949494681198E-3</v>
      </c>
      <c r="Q64" s="2"/>
      <c r="R64"/>
    </row>
    <row r="65" spans="1:18" x14ac:dyDescent="0.3">
      <c r="A65" s="1">
        <v>45657</v>
      </c>
      <c r="B65" s="3">
        <v>2623.81</v>
      </c>
      <c r="C65">
        <v>2606.13</v>
      </c>
      <c r="D65">
        <v>2627.85</v>
      </c>
      <c r="E65">
        <v>2602.5</v>
      </c>
      <c r="F65" t="s">
        <v>7</v>
      </c>
      <c r="G65">
        <v>7.1000000000000004E-3</v>
      </c>
      <c r="H65" s="2">
        <f>Gold[[#This Row],[Price]]/B64-1</f>
        <v>7.069958816146471E-3</v>
      </c>
      <c r="I65" s="2" t="str">
        <f t="shared" si="0"/>
        <v>2024-12</v>
      </c>
      <c r="J65" s="3">
        <f t="shared" si="3"/>
        <v>2638.4154999999996</v>
      </c>
      <c r="K65" s="16">
        <f t="shared" si="4"/>
        <v>54.080137129533561</v>
      </c>
      <c r="L65" s="16"/>
      <c r="M65" s="2" t="str">
        <f>TEXT(Gold[[#This Row],[Date]],"YYYY-MM")</f>
        <v>2024-12</v>
      </c>
      <c r="N65" s="3">
        <f t="shared" si="1"/>
        <v>2638.93</v>
      </c>
      <c r="O65" s="3" cm="1">
        <f t="array" ref="O65">LOOKUP(2,1/($I:$I=M65),$B:$B)</f>
        <v>2623.81</v>
      </c>
      <c r="P65" s="16">
        <f t="shared" si="2"/>
        <v>-5.7295949494681198E-3</v>
      </c>
      <c r="Q65" s="2"/>
      <c r="R65"/>
    </row>
    <row r="66" spans="1:18" x14ac:dyDescent="0.3">
      <c r="A66" s="1">
        <v>45659</v>
      </c>
      <c r="B66" s="3">
        <v>2657.16</v>
      </c>
      <c r="C66">
        <v>2626.6</v>
      </c>
      <c r="D66">
        <v>2660.85</v>
      </c>
      <c r="E66">
        <v>2621.51</v>
      </c>
      <c r="F66" t="s">
        <v>7</v>
      </c>
      <c r="G66">
        <v>1.2699999999999999E-2</v>
      </c>
      <c r="H66" s="2">
        <f>Gold[[#This Row],[Price]]/B65-1</f>
        <v>1.2710524008979318E-2</v>
      </c>
      <c r="I66" s="2" t="str">
        <f t="shared" ref="I66:I129" si="5">M66</f>
        <v>2025-01</v>
      </c>
      <c r="J66" s="3">
        <f t="shared" si="3"/>
        <v>2639.1014999999998</v>
      </c>
      <c r="K66" s="16">
        <f t="shared" si="4"/>
        <v>53.83520704309479</v>
      </c>
      <c r="L66" s="16"/>
      <c r="M66" s="2" t="str">
        <f>TEXT(Gold[[#This Row],[Date]],"YYYY-MM")</f>
        <v>2025-01</v>
      </c>
      <c r="N66" s="3">
        <f t="shared" si="1"/>
        <v>2657.16</v>
      </c>
      <c r="O66" s="3" cm="1">
        <f t="array" ref="O66">LOOKUP(2,1/($I:$I=M66),$B:$B)</f>
        <v>2801</v>
      </c>
      <c r="P66" s="16">
        <f t="shared" si="2"/>
        <v>5.4132984088274716E-2</v>
      </c>
      <c r="Q66" s="2"/>
      <c r="R66"/>
    </row>
    <row r="67" spans="1:18" x14ac:dyDescent="0.3">
      <c r="A67" s="1">
        <v>45660</v>
      </c>
      <c r="B67" s="3">
        <v>2639.12</v>
      </c>
      <c r="C67">
        <v>2657.29</v>
      </c>
      <c r="D67">
        <v>2665.47</v>
      </c>
      <c r="E67">
        <v>2636.4</v>
      </c>
      <c r="F67" t="s">
        <v>7</v>
      </c>
      <c r="G67">
        <v>-6.7999999999999996E-3</v>
      </c>
      <c r="H67" s="2">
        <f>Gold[[#This Row],[Price]]/B66-1</f>
        <v>-6.7892035105149295E-3</v>
      </c>
      <c r="I67" s="2" t="str">
        <f t="shared" si="5"/>
        <v>2025-01</v>
      </c>
      <c r="J67" s="3">
        <f t="shared" si="3"/>
        <v>2638.5679999999998</v>
      </c>
      <c r="K67" s="16">
        <f t="shared" si="4"/>
        <v>53.450889846884039</v>
      </c>
      <c r="L67" s="16"/>
      <c r="M67" s="2" t="str">
        <f>TEXT(Gold[[#This Row],[Date]],"YYYY-MM")</f>
        <v>2025-01</v>
      </c>
      <c r="N67" s="3">
        <f t="shared" ref="N67:N130" si="6">INDEX($B:$B,MATCH(M67,$I:$I,0))</f>
        <v>2657.16</v>
      </c>
      <c r="O67" s="3" cm="1">
        <f t="array" ref="O67">LOOKUP(2,1/($I:$I=M67),$B:$B)</f>
        <v>2801</v>
      </c>
      <c r="P67" s="16">
        <f t="shared" ref="P67:P130" si="7">O67/N67-1</f>
        <v>5.4132984088274716E-2</v>
      </c>
      <c r="Q67" s="2"/>
      <c r="R67"/>
    </row>
    <row r="68" spans="1:18" x14ac:dyDescent="0.3">
      <c r="A68" s="1">
        <v>45663</v>
      </c>
      <c r="B68" s="3">
        <v>2635.33</v>
      </c>
      <c r="C68">
        <v>2641</v>
      </c>
      <c r="D68">
        <v>2649.62</v>
      </c>
      <c r="E68">
        <v>2614.6</v>
      </c>
      <c r="F68" t="s">
        <v>7</v>
      </c>
      <c r="G68">
        <v>-1.4E-3</v>
      </c>
      <c r="H68" s="2">
        <f>Gold[[#This Row],[Price]]/B67-1</f>
        <v>-1.4360847555245915E-3</v>
      </c>
      <c r="I68" s="2" t="str">
        <f t="shared" si="5"/>
        <v>2025-01</v>
      </c>
      <c r="J68" s="3">
        <f t="shared" si="3"/>
        <v>2638.7320000000004</v>
      </c>
      <c r="K68" s="16">
        <f t="shared" si="4"/>
        <v>53.394933982541843</v>
      </c>
      <c r="L68" s="16"/>
      <c r="M68" s="2" t="str">
        <f>TEXT(Gold[[#This Row],[Date]],"YYYY-MM")</f>
        <v>2025-01</v>
      </c>
      <c r="N68" s="3">
        <f t="shared" si="6"/>
        <v>2657.16</v>
      </c>
      <c r="O68" s="3" cm="1">
        <f t="array" ref="O68">LOOKUP(2,1/($I:$I=M68),$B:$B)</f>
        <v>2801</v>
      </c>
      <c r="P68" s="16">
        <f t="shared" si="7"/>
        <v>5.4132984088274716E-2</v>
      </c>
      <c r="Q68" s="2"/>
      <c r="R68"/>
    </row>
    <row r="69" spans="1:18" x14ac:dyDescent="0.3">
      <c r="A69" s="1">
        <v>45664</v>
      </c>
      <c r="B69" s="3">
        <v>2649.49</v>
      </c>
      <c r="C69">
        <v>2636.02</v>
      </c>
      <c r="D69">
        <v>2664.54</v>
      </c>
      <c r="E69">
        <v>2632.57</v>
      </c>
      <c r="F69" t="s">
        <v>7</v>
      </c>
      <c r="G69">
        <v>5.4000000000000003E-3</v>
      </c>
      <c r="H69" s="2">
        <f>Gold[[#This Row],[Price]]/B68-1</f>
        <v>5.3731411246409344E-3</v>
      </c>
      <c r="I69" s="2" t="str">
        <f t="shared" si="5"/>
        <v>2025-01</v>
      </c>
      <c r="J69" s="3">
        <f t="shared" si="3"/>
        <v>2639.5610000000001</v>
      </c>
      <c r="K69" s="16">
        <f t="shared" si="4"/>
        <v>53.415188254570324</v>
      </c>
      <c r="L69" s="16"/>
      <c r="M69" s="2" t="str">
        <f>TEXT(Gold[[#This Row],[Date]],"YYYY-MM")</f>
        <v>2025-01</v>
      </c>
      <c r="N69" s="3">
        <f t="shared" si="6"/>
        <v>2657.16</v>
      </c>
      <c r="O69" s="3" cm="1">
        <f t="array" ref="O69">LOOKUP(2,1/($I:$I=M69),$B:$B)</f>
        <v>2801</v>
      </c>
      <c r="P69" s="16">
        <f t="shared" si="7"/>
        <v>5.4132984088274716E-2</v>
      </c>
      <c r="Q69" s="2"/>
      <c r="R69"/>
    </row>
    <row r="70" spans="1:18" x14ac:dyDescent="0.3">
      <c r="A70" s="1">
        <v>45665</v>
      </c>
      <c r="B70" s="3">
        <v>2662.06</v>
      </c>
      <c r="C70">
        <v>2649.85</v>
      </c>
      <c r="D70">
        <v>2670.6</v>
      </c>
      <c r="E70">
        <v>2645.03</v>
      </c>
      <c r="F70" t="s">
        <v>8</v>
      </c>
      <c r="G70">
        <v>4.7000000000000002E-3</v>
      </c>
      <c r="H70" s="2">
        <f>Gold[[#This Row],[Price]]/B69-1</f>
        <v>4.7443092821637389E-3</v>
      </c>
      <c r="I70" s="2" t="str">
        <f t="shared" si="5"/>
        <v>2025-01</v>
      </c>
      <c r="J70" s="3">
        <f t="shared" si="3"/>
        <v>2639.7249999999999</v>
      </c>
      <c r="K70" s="16">
        <f t="shared" si="4"/>
        <v>53.394115197387315</v>
      </c>
      <c r="L70" s="16"/>
      <c r="M70" s="2" t="str">
        <f>TEXT(Gold[[#This Row],[Date]],"YYYY-MM")</f>
        <v>2025-01</v>
      </c>
      <c r="N70" s="3">
        <f t="shared" si="6"/>
        <v>2657.16</v>
      </c>
      <c r="O70" s="3" cm="1">
        <f t="array" ref="O70">LOOKUP(2,1/($I:$I=M70),$B:$B)</f>
        <v>2801</v>
      </c>
      <c r="P70" s="16">
        <f t="shared" si="7"/>
        <v>5.4132984088274716E-2</v>
      </c>
      <c r="Q70" s="2"/>
      <c r="R70"/>
    </row>
    <row r="71" spans="1:18" x14ac:dyDescent="0.3">
      <c r="A71" s="1">
        <v>45666</v>
      </c>
      <c r="B71" s="3">
        <v>2670.19</v>
      </c>
      <c r="C71">
        <v>2662.2</v>
      </c>
      <c r="D71">
        <v>2675.42</v>
      </c>
      <c r="E71">
        <v>2662.35</v>
      </c>
      <c r="F71" t="s">
        <v>8</v>
      </c>
      <c r="G71">
        <v>3.0999999999999999E-3</v>
      </c>
      <c r="H71" s="2">
        <f>Gold[[#This Row],[Price]]/B70-1</f>
        <v>3.0540258296207767E-3</v>
      </c>
      <c r="I71" s="2" t="str">
        <f t="shared" si="5"/>
        <v>2025-01</v>
      </c>
      <c r="J71" s="3">
        <f t="shared" si="3"/>
        <v>2638.5525000000002</v>
      </c>
      <c r="K71" s="16">
        <f t="shared" si="4"/>
        <v>53.402396324435614</v>
      </c>
      <c r="L71" s="16"/>
      <c r="M71" s="2" t="str">
        <f>TEXT(Gold[[#This Row],[Date]],"YYYY-MM")</f>
        <v>2025-01</v>
      </c>
      <c r="N71" s="3">
        <f t="shared" si="6"/>
        <v>2657.16</v>
      </c>
      <c r="O71" s="3" cm="1">
        <f t="array" ref="O71">LOOKUP(2,1/($I:$I=M71),$B:$B)</f>
        <v>2801</v>
      </c>
      <c r="P71" s="16">
        <f t="shared" si="7"/>
        <v>5.4132984088274716E-2</v>
      </c>
      <c r="Q71" s="2"/>
      <c r="R71"/>
    </row>
    <row r="72" spans="1:18" x14ac:dyDescent="0.3">
      <c r="A72" s="1">
        <v>45667</v>
      </c>
      <c r="B72" s="3">
        <v>2689.63</v>
      </c>
      <c r="C72">
        <v>2670.74</v>
      </c>
      <c r="D72">
        <v>2698.57</v>
      </c>
      <c r="E72">
        <v>2663.65</v>
      </c>
      <c r="F72" t="s">
        <v>8</v>
      </c>
      <c r="G72">
        <v>7.3000000000000001E-3</v>
      </c>
      <c r="H72" s="2">
        <f>Gold[[#This Row],[Price]]/B71-1</f>
        <v>7.2803807968722101E-3</v>
      </c>
      <c r="I72" s="2" t="str">
        <f t="shared" si="5"/>
        <v>2025-01</v>
      </c>
      <c r="J72" s="3">
        <f t="shared" si="3"/>
        <v>2637.1374999999998</v>
      </c>
      <c r="K72" s="16">
        <f t="shared" si="4"/>
        <v>53.498377520146697</v>
      </c>
      <c r="L72" s="16"/>
      <c r="M72" s="2" t="str">
        <f>TEXT(Gold[[#This Row],[Date]],"YYYY-MM")</f>
        <v>2025-01</v>
      </c>
      <c r="N72" s="3">
        <f t="shared" si="6"/>
        <v>2657.16</v>
      </c>
      <c r="O72" s="3" cm="1">
        <f t="array" ref="O72">LOOKUP(2,1/($I:$I=M72),$B:$B)</f>
        <v>2801</v>
      </c>
      <c r="P72" s="16">
        <f t="shared" si="7"/>
        <v>5.4132984088274716E-2</v>
      </c>
      <c r="Q72" s="2"/>
      <c r="R72"/>
    </row>
    <row r="73" spans="1:18" x14ac:dyDescent="0.3">
      <c r="A73" s="1">
        <v>45670</v>
      </c>
      <c r="B73" s="3">
        <v>2662.12</v>
      </c>
      <c r="C73">
        <v>2689.35</v>
      </c>
      <c r="D73">
        <v>2693.77</v>
      </c>
      <c r="E73">
        <v>2656.73</v>
      </c>
      <c r="F73" t="s">
        <v>8</v>
      </c>
      <c r="G73">
        <v>-1.0200000000000001E-2</v>
      </c>
      <c r="H73" s="2">
        <f>Gold[[#This Row],[Price]]/B72-1</f>
        <v>-1.0228172648282574E-2</v>
      </c>
      <c r="I73" s="2" t="str">
        <f t="shared" si="5"/>
        <v>2025-01</v>
      </c>
      <c r="J73" s="3">
        <f t="shared" si="3"/>
        <v>2636.1770000000006</v>
      </c>
      <c r="K73" s="16">
        <f t="shared" si="4"/>
        <v>53.358553028803975</v>
      </c>
      <c r="L73" s="16"/>
      <c r="M73" s="2" t="str">
        <f>TEXT(Gold[[#This Row],[Date]],"YYYY-MM")</f>
        <v>2025-01</v>
      </c>
      <c r="N73" s="3">
        <f t="shared" si="6"/>
        <v>2657.16</v>
      </c>
      <c r="O73" s="3" cm="1">
        <f t="array" ref="O73">LOOKUP(2,1/($I:$I=M73),$B:$B)</f>
        <v>2801</v>
      </c>
      <c r="P73" s="16">
        <f t="shared" si="7"/>
        <v>5.4132984088274716E-2</v>
      </c>
      <c r="Q73" s="2"/>
      <c r="R73"/>
    </row>
    <row r="74" spans="1:18" x14ac:dyDescent="0.3">
      <c r="A74" s="1">
        <v>45671</v>
      </c>
      <c r="B74" s="3">
        <v>2677.16</v>
      </c>
      <c r="C74">
        <v>2662.53</v>
      </c>
      <c r="D74">
        <v>2678.44</v>
      </c>
      <c r="E74">
        <v>2659.79</v>
      </c>
      <c r="F74" t="s">
        <v>8</v>
      </c>
      <c r="G74">
        <v>5.5999999999999999E-3</v>
      </c>
      <c r="H74" s="2">
        <f>Gold[[#This Row],[Price]]/B73-1</f>
        <v>5.6496326236232797E-3</v>
      </c>
      <c r="I74" s="2" t="str">
        <f t="shared" si="5"/>
        <v>2025-01</v>
      </c>
      <c r="J74" s="3">
        <f t="shared" si="3"/>
        <v>2637.6154999999999</v>
      </c>
      <c r="K74" s="16">
        <f t="shared" si="4"/>
        <v>52.857055089820932</v>
      </c>
      <c r="L74" s="16"/>
      <c r="M74" s="2" t="str">
        <f>TEXT(Gold[[#This Row],[Date]],"YYYY-MM")</f>
        <v>2025-01</v>
      </c>
      <c r="N74" s="3">
        <f t="shared" si="6"/>
        <v>2657.16</v>
      </c>
      <c r="O74" s="3" cm="1">
        <f t="array" ref="O74">LOOKUP(2,1/($I:$I=M74),$B:$B)</f>
        <v>2801</v>
      </c>
      <c r="P74" s="16">
        <f t="shared" si="7"/>
        <v>5.4132984088274716E-2</v>
      </c>
      <c r="Q74" s="2"/>
      <c r="R74"/>
    </row>
    <row r="75" spans="1:18" x14ac:dyDescent="0.3">
      <c r="A75" s="1">
        <v>45672</v>
      </c>
      <c r="B75" s="3">
        <v>2695.82</v>
      </c>
      <c r="C75">
        <v>2677.29</v>
      </c>
      <c r="D75">
        <v>2697.85</v>
      </c>
      <c r="E75">
        <v>2669.04</v>
      </c>
      <c r="F75" t="s">
        <v>8</v>
      </c>
      <c r="G75">
        <v>7.0000000000000001E-3</v>
      </c>
      <c r="H75" s="2">
        <f>Gold[[#This Row],[Price]]/B74-1</f>
        <v>6.9700727636750059E-3</v>
      </c>
      <c r="I75" s="2" t="str">
        <f t="shared" si="5"/>
        <v>2025-01</v>
      </c>
      <c r="J75" s="3">
        <f t="shared" si="3"/>
        <v>2639.7815000000001</v>
      </c>
      <c r="K75" s="16">
        <f t="shared" si="4"/>
        <v>52.503954776791744</v>
      </c>
      <c r="L75" s="16"/>
      <c r="M75" s="2" t="str">
        <f>TEXT(Gold[[#This Row],[Date]],"YYYY-MM")</f>
        <v>2025-01</v>
      </c>
      <c r="N75" s="3">
        <f t="shared" si="6"/>
        <v>2657.16</v>
      </c>
      <c r="O75" s="3" cm="1">
        <f t="array" ref="O75">LOOKUP(2,1/($I:$I=M75),$B:$B)</f>
        <v>2801</v>
      </c>
      <c r="P75" s="16">
        <f t="shared" si="7"/>
        <v>5.4132984088274716E-2</v>
      </c>
      <c r="Q75" s="2"/>
      <c r="R75"/>
    </row>
    <row r="76" spans="1:18" x14ac:dyDescent="0.3">
      <c r="A76" s="1">
        <v>45673</v>
      </c>
      <c r="B76" s="3">
        <v>2713.77</v>
      </c>
      <c r="C76">
        <v>2695.96</v>
      </c>
      <c r="D76">
        <v>2724.86</v>
      </c>
      <c r="E76">
        <v>2690</v>
      </c>
      <c r="F76" t="s">
        <v>8</v>
      </c>
      <c r="G76">
        <v>6.7000000000000002E-3</v>
      </c>
      <c r="H76" s="2">
        <f>Gold[[#This Row],[Price]]/B75-1</f>
        <v>6.6584564251321865E-3</v>
      </c>
      <c r="I76" s="2" t="str">
        <f t="shared" si="5"/>
        <v>2025-01</v>
      </c>
      <c r="J76" s="3">
        <f t="shared" si="3"/>
        <v>2643.1930000000002</v>
      </c>
      <c r="K76" s="16">
        <f t="shared" si="4"/>
        <v>51.717292864601305</v>
      </c>
      <c r="L76" s="16"/>
      <c r="M76" s="2" t="str">
        <f>TEXT(Gold[[#This Row],[Date]],"YYYY-MM")</f>
        <v>2025-01</v>
      </c>
      <c r="N76" s="3">
        <f t="shared" si="6"/>
        <v>2657.16</v>
      </c>
      <c r="O76" s="3" cm="1">
        <f t="array" ref="O76">LOOKUP(2,1/($I:$I=M76),$B:$B)</f>
        <v>2801</v>
      </c>
      <c r="P76" s="16">
        <f t="shared" si="7"/>
        <v>5.4132984088274716E-2</v>
      </c>
      <c r="Q76" s="2"/>
      <c r="R76"/>
    </row>
    <row r="77" spans="1:18" x14ac:dyDescent="0.3">
      <c r="A77" s="1">
        <v>45674</v>
      </c>
      <c r="B77" s="3">
        <v>2701.55</v>
      </c>
      <c r="C77">
        <v>2713.85</v>
      </c>
      <c r="D77">
        <v>2717.73</v>
      </c>
      <c r="E77">
        <v>2698.41</v>
      </c>
      <c r="F77" t="s">
        <v>8</v>
      </c>
      <c r="G77">
        <v>-4.4999999999999997E-3</v>
      </c>
      <c r="H77" s="2">
        <f>Gold[[#This Row],[Price]]/B76-1</f>
        <v>-4.5029608257146636E-3</v>
      </c>
      <c r="I77" s="2" t="str">
        <f t="shared" si="5"/>
        <v>2025-01</v>
      </c>
      <c r="J77" s="3">
        <f t="shared" si="3"/>
        <v>2648.8890000000001</v>
      </c>
      <c r="K77" s="16">
        <f t="shared" si="4"/>
        <v>51.461067281338657</v>
      </c>
      <c r="L77" s="16"/>
      <c r="M77" s="2" t="str">
        <f>TEXT(Gold[[#This Row],[Date]],"YYYY-MM")</f>
        <v>2025-01</v>
      </c>
      <c r="N77" s="3">
        <f t="shared" si="6"/>
        <v>2657.16</v>
      </c>
      <c r="O77" s="3" cm="1">
        <f t="array" ref="O77">LOOKUP(2,1/($I:$I=M77),$B:$B)</f>
        <v>2801</v>
      </c>
      <c r="P77" s="16">
        <f t="shared" si="7"/>
        <v>5.4132984088274716E-2</v>
      </c>
      <c r="Q77" s="2"/>
      <c r="R77"/>
    </row>
    <row r="78" spans="1:18" x14ac:dyDescent="0.3">
      <c r="A78" s="1">
        <v>45677</v>
      </c>
      <c r="B78" s="3">
        <v>2708.06</v>
      </c>
      <c r="C78">
        <v>2702.51</v>
      </c>
      <c r="D78">
        <v>2714.4</v>
      </c>
      <c r="E78">
        <v>2689.32</v>
      </c>
      <c r="F78" t="s">
        <v>8</v>
      </c>
      <c r="G78">
        <v>2.3999999999999998E-3</v>
      </c>
      <c r="H78" s="2">
        <f>Gold[[#This Row],[Price]]/B77-1</f>
        <v>2.4097277488848157E-3</v>
      </c>
      <c r="I78" s="2" t="str">
        <f t="shared" si="5"/>
        <v>2025-01</v>
      </c>
      <c r="J78" s="3">
        <f t="shared" si="3"/>
        <v>2654.5994999999994</v>
      </c>
      <c r="K78" s="16">
        <f t="shared" si="4"/>
        <v>50.898380635057443</v>
      </c>
      <c r="L78" s="16"/>
      <c r="M78" s="2" t="str">
        <f>TEXT(Gold[[#This Row],[Date]],"YYYY-MM")</f>
        <v>2025-01</v>
      </c>
      <c r="N78" s="3">
        <f t="shared" si="6"/>
        <v>2657.16</v>
      </c>
      <c r="O78" s="3" cm="1">
        <f t="array" ref="O78">LOOKUP(2,1/($I:$I=M78),$B:$B)</f>
        <v>2801</v>
      </c>
      <c r="P78" s="16">
        <f t="shared" si="7"/>
        <v>5.4132984088274716E-2</v>
      </c>
      <c r="Q78" s="2"/>
      <c r="R78"/>
    </row>
    <row r="79" spans="1:18" x14ac:dyDescent="0.3">
      <c r="A79" s="1">
        <v>45678</v>
      </c>
      <c r="B79" s="3">
        <v>2744.39</v>
      </c>
      <c r="C79">
        <v>2709.01</v>
      </c>
      <c r="D79">
        <v>2746.88</v>
      </c>
      <c r="E79">
        <v>2702.49</v>
      </c>
      <c r="F79" t="s">
        <v>8</v>
      </c>
      <c r="G79">
        <v>1.34E-2</v>
      </c>
      <c r="H79" s="2">
        <f>Gold[[#This Row],[Price]]/B78-1</f>
        <v>1.341550778047762E-2</v>
      </c>
      <c r="I79" s="2" t="str">
        <f t="shared" si="5"/>
        <v>2025-01</v>
      </c>
      <c r="J79" s="3">
        <f t="shared" si="3"/>
        <v>2660.7804999999994</v>
      </c>
      <c r="K79" s="16">
        <f t="shared" si="4"/>
        <v>50.803908485203017</v>
      </c>
      <c r="L79" s="16"/>
      <c r="M79" s="2" t="str">
        <f>TEXT(Gold[[#This Row],[Date]],"YYYY-MM")</f>
        <v>2025-01</v>
      </c>
      <c r="N79" s="3">
        <f t="shared" si="6"/>
        <v>2657.16</v>
      </c>
      <c r="O79" s="3" cm="1">
        <f t="array" ref="O79">LOOKUP(2,1/($I:$I=M79),$B:$B)</f>
        <v>2801</v>
      </c>
      <c r="P79" s="16">
        <f t="shared" si="7"/>
        <v>5.4132984088274716E-2</v>
      </c>
      <c r="Q79" s="2"/>
      <c r="R79"/>
    </row>
    <row r="80" spans="1:18" x14ac:dyDescent="0.3">
      <c r="A80" s="1">
        <v>45679</v>
      </c>
      <c r="B80" s="3">
        <v>2755.02</v>
      </c>
      <c r="C80">
        <v>2745.08</v>
      </c>
      <c r="D80">
        <v>2763.72</v>
      </c>
      <c r="E80">
        <v>2741.83</v>
      </c>
      <c r="F80" t="s">
        <v>8</v>
      </c>
      <c r="G80">
        <v>3.8999999999999998E-3</v>
      </c>
      <c r="H80" s="2">
        <f>Gold[[#This Row],[Price]]/B79-1</f>
        <v>3.8733561920865078E-3</v>
      </c>
      <c r="I80" s="2" t="str">
        <f t="shared" si="5"/>
        <v>2025-01</v>
      </c>
      <c r="J80" s="3">
        <f t="shared" si="3"/>
        <v>2667.8849999999993</v>
      </c>
      <c r="K80" s="16">
        <f t="shared" si="4"/>
        <v>51.186472176445797</v>
      </c>
      <c r="L80" s="16"/>
      <c r="M80" s="2" t="str">
        <f>TEXT(Gold[[#This Row],[Date]],"YYYY-MM")</f>
        <v>2025-01</v>
      </c>
      <c r="N80" s="3">
        <f t="shared" si="6"/>
        <v>2657.16</v>
      </c>
      <c r="O80" s="3" cm="1">
        <f t="array" ref="O80">LOOKUP(2,1/($I:$I=M80),$B:$B)</f>
        <v>2801</v>
      </c>
      <c r="P80" s="16">
        <f t="shared" si="7"/>
        <v>5.4132984088274716E-2</v>
      </c>
      <c r="Q80" s="2"/>
      <c r="R80"/>
    </row>
    <row r="81" spans="1:18" x14ac:dyDescent="0.3">
      <c r="A81" s="1">
        <v>45680</v>
      </c>
      <c r="B81" s="3">
        <v>2753.69</v>
      </c>
      <c r="C81">
        <v>2755.96</v>
      </c>
      <c r="D81">
        <v>2759.06</v>
      </c>
      <c r="E81">
        <v>2735.85</v>
      </c>
      <c r="F81" t="s">
        <v>7</v>
      </c>
      <c r="G81">
        <v>-5.0000000000000001E-4</v>
      </c>
      <c r="H81" s="2">
        <f>Gold[[#This Row],[Price]]/B80-1</f>
        <v>-4.8275511611528543E-4</v>
      </c>
      <c r="I81" s="2" t="str">
        <f t="shared" si="5"/>
        <v>2025-01</v>
      </c>
      <c r="J81" s="3">
        <f t="shared" si="3"/>
        <v>2674.9094999999998</v>
      </c>
      <c r="K81" s="16">
        <f t="shared" si="4"/>
        <v>50.440945690169663</v>
      </c>
      <c r="L81" s="16"/>
      <c r="M81" s="2" t="str">
        <f>TEXT(Gold[[#This Row],[Date]],"YYYY-MM")</f>
        <v>2025-01</v>
      </c>
      <c r="N81" s="3">
        <f t="shared" si="6"/>
        <v>2657.16</v>
      </c>
      <c r="O81" s="3" cm="1">
        <f t="array" ref="O81">LOOKUP(2,1/($I:$I=M81),$B:$B)</f>
        <v>2801</v>
      </c>
      <c r="P81" s="16">
        <f t="shared" si="7"/>
        <v>5.4132984088274716E-2</v>
      </c>
      <c r="Q81" s="2"/>
      <c r="R81"/>
    </row>
    <row r="82" spans="1:18" x14ac:dyDescent="0.3">
      <c r="A82" s="1">
        <v>45681</v>
      </c>
      <c r="B82" s="3">
        <v>2771.3</v>
      </c>
      <c r="C82">
        <v>2754.06</v>
      </c>
      <c r="D82">
        <v>2786.04</v>
      </c>
      <c r="E82">
        <v>2752.56</v>
      </c>
      <c r="F82" t="s">
        <v>7</v>
      </c>
      <c r="G82">
        <v>6.4000000000000003E-3</v>
      </c>
      <c r="H82" s="2">
        <f>Gold[[#This Row],[Price]]/B81-1</f>
        <v>6.3950553620777395E-3</v>
      </c>
      <c r="I82" s="2" t="str">
        <f t="shared" si="5"/>
        <v>2025-01</v>
      </c>
      <c r="J82" s="3">
        <f t="shared" si="3"/>
        <v>2681.7529999999997</v>
      </c>
      <c r="K82" s="16">
        <f t="shared" si="4"/>
        <v>49.842567178445528</v>
      </c>
      <c r="L82" s="16"/>
      <c r="M82" s="2" t="str">
        <f>TEXT(Gold[[#This Row],[Date]],"YYYY-MM")</f>
        <v>2025-01</v>
      </c>
      <c r="N82" s="3">
        <f t="shared" si="6"/>
        <v>2657.16</v>
      </c>
      <c r="O82" s="3" cm="1">
        <f t="array" ref="O82">LOOKUP(2,1/($I:$I=M82),$B:$B)</f>
        <v>2801</v>
      </c>
      <c r="P82" s="16">
        <f t="shared" si="7"/>
        <v>5.4132984088274716E-2</v>
      </c>
      <c r="Q82" s="2"/>
      <c r="R82"/>
    </row>
    <row r="83" spans="1:18" x14ac:dyDescent="0.3">
      <c r="A83" s="1">
        <v>45684</v>
      </c>
      <c r="B83" s="3">
        <v>2741.1</v>
      </c>
      <c r="C83">
        <v>2770.7</v>
      </c>
      <c r="D83">
        <v>2773.02</v>
      </c>
      <c r="E83">
        <v>2729.8</v>
      </c>
      <c r="F83" t="s">
        <v>7</v>
      </c>
      <c r="G83">
        <v>-1.09E-2</v>
      </c>
      <c r="H83" s="2">
        <f>Gold[[#This Row],[Price]]/B82-1</f>
        <v>-1.0897412766571746E-2</v>
      </c>
      <c r="I83" s="2" t="str">
        <f t="shared" si="5"/>
        <v>2025-01</v>
      </c>
      <c r="J83" s="3">
        <f t="shared" si="3"/>
        <v>2687.808</v>
      </c>
      <c r="K83" s="16">
        <f t="shared" si="4"/>
        <v>49.766543552623205</v>
      </c>
      <c r="L83" s="16"/>
      <c r="M83" s="2" t="str">
        <f>TEXT(Gold[[#This Row],[Date]],"YYYY-MM")</f>
        <v>2025-01</v>
      </c>
      <c r="N83" s="3">
        <f t="shared" si="6"/>
        <v>2657.16</v>
      </c>
      <c r="O83" s="3" cm="1">
        <f t="array" ref="O83">LOOKUP(2,1/($I:$I=M83),$B:$B)</f>
        <v>2801</v>
      </c>
      <c r="P83" s="16">
        <f t="shared" si="7"/>
        <v>5.4132984088274716E-2</v>
      </c>
      <c r="Q83" s="2"/>
      <c r="R83"/>
    </row>
    <row r="84" spans="1:18" x14ac:dyDescent="0.3">
      <c r="A84" s="1">
        <v>45685</v>
      </c>
      <c r="B84" s="3">
        <v>2763.11</v>
      </c>
      <c r="C84">
        <v>2742.57</v>
      </c>
      <c r="D84">
        <v>2765.18</v>
      </c>
      <c r="E84">
        <v>2734.68</v>
      </c>
      <c r="F84" t="s">
        <v>7</v>
      </c>
      <c r="G84">
        <v>8.0000000000000002E-3</v>
      </c>
      <c r="H84" s="2">
        <f>Gold[[#This Row],[Price]]/B83-1</f>
        <v>8.0296231439933585E-3</v>
      </c>
      <c r="I84" s="2" t="str">
        <f t="shared" si="5"/>
        <v>2025-01</v>
      </c>
      <c r="J84" s="3">
        <f t="shared" si="3"/>
        <v>2695.694</v>
      </c>
      <c r="K84" s="16">
        <f t="shared" si="4"/>
        <v>50.608637183774</v>
      </c>
      <c r="L84" s="16"/>
      <c r="M84" s="2" t="str">
        <f>TEXT(Gold[[#This Row],[Date]],"YYYY-MM")</f>
        <v>2025-01</v>
      </c>
      <c r="N84" s="3">
        <f t="shared" si="6"/>
        <v>2657.16</v>
      </c>
      <c r="O84" s="3" cm="1">
        <f t="array" ref="O84">LOOKUP(2,1/($I:$I=M84),$B:$B)</f>
        <v>2801</v>
      </c>
      <c r="P84" s="16">
        <f t="shared" si="7"/>
        <v>5.4132984088274716E-2</v>
      </c>
      <c r="Q84" s="2"/>
      <c r="R84"/>
    </row>
    <row r="85" spans="1:18" x14ac:dyDescent="0.3">
      <c r="A85" s="1">
        <v>45686</v>
      </c>
      <c r="B85" s="3">
        <v>2757.71</v>
      </c>
      <c r="C85">
        <v>2763.48</v>
      </c>
      <c r="D85">
        <v>2766.53</v>
      </c>
      <c r="E85">
        <v>2744.71</v>
      </c>
      <c r="F85" t="s">
        <v>7</v>
      </c>
      <c r="G85">
        <v>-2E-3</v>
      </c>
      <c r="H85" s="2">
        <f>Gold[[#This Row],[Price]]/B84-1</f>
        <v>-1.9543195891585929E-3</v>
      </c>
      <c r="I85" s="2" t="str">
        <f t="shared" si="5"/>
        <v>2025-01</v>
      </c>
      <c r="J85" s="3">
        <f t="shared" si="3"/>
        <v>2702.3890000000001</v>
      </c>
      <c r="K85" s="16">
        <f t="shared" si="4"/>
        <v>51.224073274160972</v>
      </c>
      <c r="L85" s="16"/>
      <c r="M85" s="2" t="str">
        <f>TEXT(Gold[[#This Row],[Date]],"YYYY-MM")</f>
        <v>2025-01</v>
      </c>
      <c r="N85" s="3">
        <f t="shared" si="6"/>
        <v>2657.16</v>
      </c>
      <c r="O85" s="3" cm="1">
        <f t="array" ref="O85">LOOKUP(2,1/($I:$I=M85),$B:$B)</f>
        <v>2801</v>
      </c>
      <c r="P85" s="16">
        <f t="shared" si="7"/>
        <v>5.4132984088274716E-2</v>
      </c>
      <c r="Q85" s="2"/>
      <c r="R85"/>
    </row>
    <row r="86" spans="1:18" x14ac:dyDescent="0.3">
      <c r="A86" s="1">
        <v>45687</v>
      </c>
      <c r="B86" s="3">
        <v>2793.88</v>
      </c>
      <c r="C86">
        <v>2757.9</v>
      </c>
      <c r="D86">
        <v>2798.8</v>
      </c>
      <c r="E86">
        <v>2757.24</v>
      </c>
      <c r="F86" t="s">
        <v>7</v>
      </c>
      <c r="G86">
        <v>1.3100000000000001E-2</v>
      </c>
      <c r="H86" s="2">
        <f>Gold[[#This Row],[Price]]/B85-1</f>
        <v>1.3115954904612925E-2</v>
      </c>
      <c r="I86" s="2" t="str">
        <f t="shared" si="5"/>
        <v>2025-01</v>
      </c>
      <c r="J86" s="3">
        <f t="shared" ref="J86:J149" si="8">AVERAGE(B67:B86)</f>
        <v>2709.2249999999999</v>
      </c>
      <c r="K86" s="16">
        <f t="shared" si="4"/>
        <v>52.987607136541854</v>
      </c>
      <c r="L86" s="16"/>
      <c r="M86" s="2" t="str">
        <f>TEXT(Gold[[#This Row],[Date]],"YYYY-MM")</f>
        <v>2025-01</v>
      </c>
      <c r="N86" s="3">
        <f t="shared" si="6"/>
        <v>2657.16</v>
      </c>
      <c r="O86" s="3" cm="1">
        <f t="array" ref="O86">LOOKUP(2,1/($I:$I=M86),$B:$B)</f>
        <v>2801</v>
      </c>
      <c r="P86" s="16">
        <f t="shared" si="7"/>
        <v>5.4132984088274716E-2</v>
      </c>
      <c r="Q86" s="2"/>
      <c r="R86"/>
    </row>
    <row r="87" spans="1:18" x14ac:dyDescent="0.3">
      <c r="A87" s="1">
        <v>45688</v>
      </c>
      <c r="B87" s="3">
        <v>2801</v>
      </c>
      <c r="C87">
        <v>2794.04</v>
      </c>
      <c r="D87">
        <v>2817.57</v>
      </c>
      <c r="E87">
        <v>2790.78</v>
      </c>
      <c r="F87" t="s">
        <v>7</v>
      </c>
      <c r="G87">
        <v>2.5000000000000001E-3</v>
      </c>
      <c r="H87" s="2">
        <f>Gold[[#This Row],[Price]]/B86-1</f>
        <v>2.5484272767619665E-3</v>
      </c>
      <c r="I87" s="2" t="str">
        <f t="shared" si="5"/>
        <v>2025-01</v>
      </c>
      <c r="J87" s="3">
        <f t="shared" si="8"/>
        <v>2717.319</v>
      </c>
      <c r="K87" s="16">
        <f t="shared" si="4"/>
        <v>55.968608164640017</v>
      </c>
      <c r="L87" s="16"/>
      <c r="M87" s="2" t="str">
        <f>TEXT(Gold[[#This Row],[Date]],"YYYY-MM")</f>
        <v>2025-01</v>
      </c>
      <c r="N87" s="3">
        <f t="shared" si="6"/>
        <v>2657.16</v>
      </c>
      <c r="O87" s="3" cm="1">
        <f t="array" ref="O87">LOOKUP(2,1/($I:$I=M87),$B:$B)</f>
        <v>2801</v>
      </c>
      <c r="P87" s="16">
        <f t="shared" si="7"/>
        <v>5.4132984088274716E-2</v>
      </c>
      <c r="Q87" s="2"/>
      <c r="R87"/>
    </row>
    <row r="88" spans="1:18" x14ac:dyDescent="0.3">
      <c r="A88" s="1">
        <v>45691</v>
      </c>
      <c r="B88" s="3">
        <v>2813.49</v>
      </c>
      <c r="C88">
        <v>2801.4</v>
      </c>
      <c r="D88">
        <v>2831.7</v>
      </c>
      <c r="E88">
        <v>2771.69</v>
      </c>
      <c r="F88" t="s">
        <v>7</v>
      </c>
      <c r="G88">
        <v>4.4999999999999997E-3</v>
      </c>
      <c r="H88" s="2">
        <f>Gold[[#This Row],[Price]]/B87-1</f>
        <v>4.4591217422347285E-3</v>
      </c>
      <c r="I88" s="2" t="str">
        <f t="shared" si="5"/>
        <v>2025-02</v>
      </c>
      <c r="J88" s="3">
        <f t="shared" si="8"/>
        <v>2726.2269999999999</v>
      </c>
      <c r="K88" s="16">
        <f t="shared" si="4"/>
        <v>58.972586189863719</v>
      </c>
      <c r="L88" s="16"/>
      <c r="M88" s="2" t="str">
        <f>TEXT(Gold[[#This Row],[Date]],"YYYY-MM")</f>
        <v>2025-02</v>
      </c>
      <c r="N88" s="3">
        <f t="shared" si="6"/>
        <v>2813.49</v>
      </c>
      <c r="O88" s="3" cm="1">
        <f t="array" ref="O88">LOOKUP(2,1/($I:$I=M88),$B:$B)</f>
        <v>2858.6</v>
      </c>
      <c r="P88" s="16">
        <f t="shared" si="7"/>
        <v>1.603346733061084E-2</v>
      </c>
      <c r="Q88" s="2"/>
      <c r="R88"/>
    </row>
    <row r="89" spans="1:18" x14ac:dyDescent="0.3">
      <c r="A89" s="1">
        <v>45692</v>
      </c>
      <c r="B89" s="3">
        <v>2841.94</v>
      </c>
      <c r="C89">
        <v>2814.8</v>
      </c>
      <c r="D89">
        <v>2845.57</v>
      </c>
      <c r="E89">
        <v>2806.9</v>
      </c>
      <c r="F89" t="s">
        <v>7</v>
      </c>
      <c r="G89">
        <v>1.01E-2</v>
      </c>
      <c r="H89" s="2">
        <f>Gold[[#This Row],[Price]]/B88-1</f>
        <v>1.0111996132916801E-2</v>
      </c>
      <c r="I89" s="2" t="str">
        <f t="shared" si="5"/>
        <v>2025-02</v>
      </c>
      <c r="J89" s="3">
        <f t="shared" si="8"/>
        <v>2735.8494999999998</v>
      </c>
      <c r="K89" s="16">
        <f t="shared" si="4"/>
        <v>63.188288837303098</v>
      </c>
      <c r="L89" s="16"/>
      <c r="M89" s="2" t="str">
        <f>TEXT(Gold[[#This Row],[Date]],"YYYY-MM")</f>
        <v>2025-02</v>
      </c>
      <c r="N89" s="3">
        <f t="shared" si="6"/>
        <v>2813.49</v>
      </c>
      <c r="O89" s="3" cm="1">
        <f t="array" ref="O89">LOOKUP(2,1/($I:$I=M89),$B:$B)</f>
        <v>2858.6</v>
      </c>
      <c r="P89" s="16">
        <f t="shared" si="7"/>
        <v>1.603346733061084E-2</v>
      </c>
      <c r="Q89" s="2"/>
      <c r="R89"/>
    </row>
    <row r="90" spans="1:18" x14ac:dyDescent="0.3">
      <c r="A90" s="1">
        <v>45693</v>
      </c>
      <c r="B90" s="3">
        <v>2865.09</v>
      </c>
      <c r="C90">
        <v>2842.06</v>
      </c>
      <c r="D90">
        <v>2882.53</v>
      </c>
      <c r="E90">
        <v>2839.32</v>
      </c>
      <c r="F90" t="s">
        <v>7</v>
      </c>
      <c r="G90">
        <v>8.0999999999999996E-3</v>
      </c>
      <c r="H90" s="2">
        <f>Gold[[#This Row],[Price]]/B89-1</f>
        <v>8.1458440361161788E-3</v>
      </c>
      <c r="I90" s="2" t="str">
        <f t="shared" si="5"/>
        <v>2025-02</v>
      </c>
      <c r="J90" s="3">
        <f t="shared" si="8"/>
        <v>2746.0009999999993</v>
      </c>
      <c r="K90" s="16">
        <f t="shared" si="4"/>
        <v>67.782421405003149</v>
      </c>
      <c r="L90" s="16"/>
      <c r="M90" s="2" t="str">
        <f>TEXT(Gold[[#This Row],[Date]],"YYYY-MM")</f>
        <v>2025-02</v>
      </c>
      <c r="N90" s="3">
        <f t="shared" si="6"/>
        <v>2813.49</v>
      </c>
      <c r="O90" s="3" cm="1">
        <f t="array" ref="O90">LOOKUP(2,1/($I:$I=M90),$B:$B)</f>
        <v>2858.6</v>
      </c>
      <c r="P90" s="16">
        <f t="shared" si="7"/>
        <v>1.603346733061084E-2</v>
      </c>
      <c r="Q90" s="2"/>
      <c r="R90"/>
    </row>
    <row r="91" spans="1:18" x14ac:dyDescent="0.3">
      <c r="A91" s="1">
        <v>45694</v>
      </c>
      <c r="B91" s="3">
        <v>2856.5</v>
      </c>
      <c r="C91">
        <v>2865.26</v>
      </c>
      <c r="D91">
        <v>2873.74</v>
      </c>
      <c r="E91">
        <v>2834.4</v>
      </c>
      <c r="F91" t="s">
        <v>7</v>
      </c>
      <c r="G91">
        <v>-3.0000000000000001E-3</v>
      </c>
      <c r="H91" s="2">
        <f>Gold[[#This Row],[Price]]/B90-1</f>
        <v>-2.9981606162459151E-3</v>
      </c>
      <c r="I91" s="2" t="str">
        <f t="shared" si="5"/>
        <v>2025-02</v>
      </c>
      <c r="J91" s="3">
        <f t="shared" si="8"/>
        <v>2755.3164999999995</v>
      </c>
      <c r="K91" s="16">
        <f t="shared" si="4"/>
        <v>71.105418335700122</v>
      </c>
      <c r="L91" s="16"/>
      <c r="M91" s="2" t="str">
        <f>TEXT(Gold[[#This Row],[Date]],"YYYY-MM")</f>
        <v>2025-02</v>
      </c>
      <c r="N91" s="3">
        <f t="shared" si="6"/>
        <v>2813.49</v>
      </c>
      <c r="O91" s="3" cm="1">
        <f t="array" ref="O91">LOOKUP(2,1/($I:$I=M91),$B:$B)</f>
        <v>2858.6</v>
      </c>
      <c r="P91" s="16">
        <f t="shared" si="7"/>
        <v>1.603346733061084E-2</v>
      </c>
      <c r="Q91" s="2"/>
      <c r="R91"/>
    </row>
    <row r="92" spans="1:18" x14ac:dyDescent="0.3">
      <c r="A92" s="1">
        <v>45695</v>
      </c>
      <c r="B92" s="3">
        <v>2860.39</v>
      </c>
      <c r="C92">
        <v>2856.6</v>
      </c>
      <c r="D92">
        <v>2886.96</v>
      </c>
      <c r="E92">
        <v>2852.55</v>
      </c>
      <c r="F92" t="s">
        <v>7</v>
      </c>
      <c r="G92">
        <v>1.4E-3</v>
      </c>
      <c r="H92" s="2">
        <f>Gold[[#This Row],[Price]]/B91-1</f>
        <v>1.361806406441346E-3</v>
      </c>
      <c r="I92" s="2" t="str">
        <f t="shared" si="5"/>
        <v>2025-02</v>
      </c>
      <c r="J92" s="3">
        <f t="shared" si="8"/>
        <v>2763.8544999999999</v>
      </c>
      <c r="K92" s="16">
        <f t="shared" si="4"/>
        <v>73.667122590301204</v>
      </c>
      <c r="L92" s="16"/>
      <c r="M92" s="2" t="str">
        <f>TEXT(Gold[[#This Row],[Date]],"YYYY-MM")</f>
        <v>2025-02</v>
      </c>
      <c r="N92" s="3">
        <f t="shared" si="6"/>
        <v>2813.49</v>
      </c>
      <c r="O92" s="3" cm="1">
        <f t="array" ref="O92">LOOKUP(2,1/($I:$I=M92),$B:$B)</f>
        <v>2858.6</v>
      </c>
      <c r="P92" s="16">
        <f t="shared" si="7"/>
        <v>1.603346733061084E-2</v>
      </c>
      <c r="Q92" s="2"/>
      <c r="R92"/>
    </row>
    <row r="93" spans="1:18" x14ac:dyDescent="0.3">
      <c r="A93" s="1">
        <v>45698</v>
      </c>
      <c r="B93" s="3">
        <v>2907.34</v>
      </c>
      <c r="C93">
        <v>2864.08</v>
      </c>
      <c r="D93">
        <v>2911.6</v>
      </c>
      <c r="E93">
        <v>2854.69</v>
      </c>
      <c r="F93" t="s">
        <v>7</v>
      </c>
      <c r="G93">
        <v>1.6400000000000001E-2</v>
      </c>
      <c r="H93" s="2">
        <f>Gold[[#This Row],[Price]]/B92-1</f>
        <v>1.6413845664402515E-2</v>
      </c>
      <c r="I93" s="2" t="str">
        <f t="shared" si="5"/>
        <v>2025-02</v>
      </c>
      <c r="J93" s="3">
        <f t="shared" si="8"/>
        <v>2776.115499999999</v>
      </c>
      <c r="K93" s="16">
        <f t="shared" si="4"/>
        <v>77.687661238998018</v>
      </c>
      <c r="L93" s="16"/>
      <c r="M93" s="2" t="str">
        <f>TEXT(Gold[[#This Row],[Date]],"YYYY-MM")</f>
        <v>2025-02</v>
      </c>
      <c r="N93" s="3">
        <f t="shared" si="6"/>
        <v>2813.49</v>
      </c>
      <c r="O93" s="3" cm="1">
        <f t="array" ref="O93">LOOKUP(2,1/($I:$I=M93),$B:$B)</f>
        <v>2858.6</v>
      </c>
      <c r="P93" s="16">
        <f t="shared" si="7"/>
        <v>1.603346733061084E-2</v>
      </c>
      <c r="Q93" s="2"/>
      <c r="R93"/>
    </row>
    <row r="94" spans="1:18" x14ac:dyDescent="0.3">
      <c r="A94" s="1">
        <v>45699</v>
      </c>
      <c r="B94" s="3">
        <v>2898.34</v>
      </c>
      <c r="C94">
        <v>2907.47</v>
      </c>
      <c r="D94">
        <v>2943.25</v>
      </c>
      <c r="E94">
        <v>2881.76</v>
      </c>
      <c r="F94" t="s">
        <v>7</v>
      </c>
      <c r="G94">
        <v>-3.0999999999999999E-3</v>
      </c>
      <c r="H94" s="2">
        <f>Gold[[#This Row],[Price]]/B93-1</f>
        <v>-3.0956131721779911E-3</v>
      </c>
      <c r="I94" s="2" t="str">
        <f t="shared" si="5"/>
        <v>2025-02</v>
      </c>
      <c r="J94" s="3">
        <f t="shared" si="8"/>
        <v>2787.1744999999996</v>
      </c>
      <c r="K94" s="16">
        <f t="shared" si="4"/>
        <v>80.575337931631509</v>
      </c>
      <c r="L94" s="16"/>
      <c r="M94" s="2" t="str">
        <f>TEXT(Gold[[#This Row],[Date]],"YYYY-MM")</f>
        <v>2025-02</v>
      </c>
      <c r="N94" s="3">
        <f t="shared" si="6"/>
        <v>2813.49</v>
      </c>
      <c r="O94" s="3" cm="1">
        <f t="array" ref="O94">LOOKUP(2,1/($I:$I=M94),$B:$B)</f>
        <v>2858.6</v>
      </c>
      <c r="P94" s="16">
        <f t="shared" si="7"/>
        <v>1.603346733061084E-2</v>
      </c>
      <c r="Q94" s="2"/>
      <c r="R94"/>
    </row>
    <row r="95" spans="1:18" x14ac:dyDescent="0.3">
      <c r="A95" s="1">
        <v>45700</v>
      </c>
      <c r="B95" s="3">
        <v>2903.66</v>
      </c>
      <c r="C95">
        <v>2898.9</v>
      </c>
      <c r="D95">
        <v>2909.16</v>
      </c>
      <c r="E95">
        <v>2864.01</v>
      </c>
      <c r="F95" t="s">
        <v>7</v>
      </c>
      <c r="G95">
        <v>1.8E-3</v>
      </c>
      <c r="H95" s="2">
        <f>Gold[[#This Row],[Price]]/B94-1</f>
        <v>1.8355334432811343E-3</v>
      </c>
      <c r="I95" s="2" t="str">
        <f t="shared" si="5"/>
        <v>2025-02</v>
      </c>
      <c r="J95" s="3">
        <f t="shared" si="8"/>
        <v>2797.5664999999999</v>
      </c>
      <c r="K95" s="16">
        <f t="shared" si="4"/>
        <v>84.343311942698108</v>
      </c>
      <c r="L95" s="16"/>
      <c r="M95" s="2" t="str">
        <f>TEXT(Gold[[#This Row],[Date]],"YYYY-MM")</f>
        <v>2025-02</v>
      </c>
      <c r="N95" s="3">
        <f t="shared" si="6"/>
        <v>2813.49</v>
      </c>
      <c r="O95" s="3" cm="1">
        <f t="array" ref="O95">LOOKUP(2,1/($I:$I=M95),$B:$B)</f>
        <v>2858.6</v>
      </c>
      <c r="P95" s="16">
        <f t="shared" si="7"/>
        <v>1.603346733061084E-2</v>
      </c>
      <c r="Q95" s="2"/>
      <c r="R95"/>
    </row>
    <row r="96" spans="1:18" x14ac:dyDescent="0.3">
      <c r="A96" s="1">
        <v>45701</v>
      </c>
      <c r="B96" s="3">
        <v>2929.03</v>
      </c>
      <c r="C96">
        <v>2904.1</v>
      </c>
      <c r="D96">
        <v>2929.74</v>
      </c>
      <c r="E96">
        <v>2900.2</v>
      </c>
      <c r="F96" t="s">
        <v>7</v>
      </c>
      <c r="G96">
        <v>8.6999999999999994E-3</v>
      </c>
      <c r="H96" s="2">
        <f>Gold[[#This Row],[Price]]/B95-1</f>
        <v>8.7372488514496638E-3</v>
      </c>
      <c r="I96" s="2" t="str">
        <f t="shared" si="5"/>
        <v>2025-02</v>
      </c>
      <c r="J96" s="3">
        <f t="shared" si="8"/>
        <v>2808.3294999999998</v>
      </c>
      <c r="K96" s="16">
        <f t="shared" si="4"/>
        <v>89.018758082263076</v>
      </c>
      <c r="L96" s="16"/>
      <c r="M96" s="2" t="str">
        <f>TEXT(Gold[[#This Row],[Date]],"YYYY-MM")</f>
        <v>2025-02</v>
      </c>
      <c r="N96" s="3">
        <f t="shared" si="6"/>
        <v>2813.49</v>
      </c>
      <c r="O96" s="3" cm="1">
        <f t="array" ref="O96">LOOKUP(2,1/($I:$I=M96),$B:$B)</f>
        <v>2858.6</v>
      </c>
      <c r="P96" s="16">
        <f t="shared" si="7"/>
        <v>1.603346733061084E-2</v>
      </c>
      <c r="Q96" s="2"/>
      <c r="R96"/>
    </row>
    <row r="97" spans="1:18" x14ac:dyDescent="0.3">
      <c r="A97" s="1">
        <v>45702</v>
      </c>
      <c r="B97" s="3">
        <v>2883.18</v>
      </c>
      <c r="C97">
        <v>2929.19</v>
      </c>
      <c r="D97">
        <v>2940.23</v>
      </c>
      <c r="E97">
        <v>2876.96</v>
      </c>
      <c r="F97" t="s">
        <v>7</v>
      </c>
      <c r="G97">
        <v>-1.5699999999999999E-2</v>
      </c>
      <c r="H97" s="2">
        <f>Gold[[#This Row],[Price]]/B96-1</f>
        <v>-1.5653646429022672E-2</v>
      </c>
      <c r="I97" s="2" t="str">
        <f t="shared" si="5"/>
        <v>2025-02</v>
      </c>
      <c r="J97" s="3">
        <f t="shared" si="8"/>
        <v>2817.4109999999996</v>
      </c>
      <c r="K97" s="16">
        <f t="shared" si="4"/>
        <v>91.740442487930906</v>
      </c>
      <c r="L97" s="16"/>
      <c r="M97" s="2" t="str">
        <f>TEXT(Gold[[#This Row],[Date]],"YYYY-MM")</f>
        <v>2025-02</v>
      </c>
      <c r="N97" s="3">
        <f t="shared" si="6"/>
        <v>2813.49</v>
      </c>
      <c r="O97" s="3" cm="1">
        <f t="array" ref="O97">LOOKUP(2,1/($I:$I=M97),$B:$B)</f>
        <v>2858.6</v>
      </c>
      <c r="P97" s="16">
        <f t="shared" si="7"/>
        <v>1.603346733061084E-2</v>
      </c>
      <c r="Q97" s="2"/>
      <c r="R97"/>
    </row>
    <row r="98" spans="1:18" x14ac:dyDescent="0.3">
      <c r="A98" s="1">
        <v>45705</v>
      </c>
      <c r="B98" s="3">
        <v>2897.66</v>
      </c>
      <c r="C98">
        <v>2883.55</v>
      </c>
      <c r="D98">
        <v>2906.69</v>
      </c>
      <c r="E98">
        <v>2887.2</v>
      </c>
      <c r="F98" t="s">
        <v>7</v>
      </c>
      <c r="G98">
        <v>5.0000000000000001E-3</v>
      </c>
      <c r="H98" s="2">
        <f>Gold[[#This Row],[Price]]/B97-1</f>
        <v>5.0222323961737203E-3</v>
      </c>
      <c r="I98" s="2" t="str">
        <f t="shared" si="5"/>
        <v>2025-02</v>
      </c>
      <c r="J98" s="3">
        <f t="shared" si="8"/>
        <v>2826.8909999999996</v>
      </c>
      <c r="K98" s="16">
        <f t="shared" si="4"/>
        <v>94.86586000189061</v>
      </c>
      <c r="L98" s="16"/>
      <c r="M98" s="2" t="str">
        <f>TEXT(Gold[[#This Row],[Date]],"YYYY-MM")</f>
        <v>2025-02</v>
      </c>
      <c r="N98" s="3">
        <f t="shared" si="6"/>
        <v>2813.49</v>
      </c>
      <c r="O98" s="3" cm="1">
        <f t="array" ref="O98">LOOKUP(2,1/($I:$I=M98),$B:$B)</f>
        <v>2858.6</v>
      </c>
      <c r="P98" s="16">
        <f t="shared" si="7"/>
        <v>1.603346733061084E-2</v>
      </c>
      <c r="Q98" s="2"/>
      <c r="R98"/>
    </row>
    <row r="99" spans="1:18" x14ac:dyDescent="0.3">
      <c r="A99" s="1">
        <v>45706</v>
      </c>
      <c r="B99" s="3">
        <v>2935.58</v>
      </c>
      <c r="C99">
        <v>2897.51</v>
      </c>
      <c r="D99">
        <v>2937.46</v>
      </c>
      <c r="E99">
        <v>2891.94</v>
      </c>
      <c r="F99" t="s">
        <v>7</v>
      </c>
      <c r="G99">
        <v>1.3100000000000001E-2</v>
      </c>
      <c r="H99" s="2">
        <f>Gold[[#This Row],[Price]]/B98-1</f>
        <v>1.3086421457313868E-2</v>
      </c>
      <c r="I99" s="2" t="str">
        <f t="shared" si="5"/>
        <v>2025-02</v>
      </c>
      <c r="J99" s="3">
        <f t="shared" si="8"/>
        <v>2836.4504999999999</v>
      </c>
      <c r="K99" s="16">
        <f t="shared" si="4"/>
        <v>99.232372060318681</v>
      </c>
      <c r="L99" s="16"/>
      <c r="M99" s="2" t="str">
        <f>TEXT(Gold[[#This Row],[Date]],"YYYY-MM")</f>
        <v>2025-02</v>
      </c>
      <c r="N99" s="3">
        <f t="shared" si="6"/>
        <v>2813.49</v>
      </c>
      <c r="O99" s="3" cm="1">
        <f t="array" ref="O99">LOOKUP(2,1/($I:$I=M99),$B:$B)</f>
        <v>2858.6</v>
      </c>
      <c r="P99" s="16">
        <f t="shared" si="7"/>
        <v>1.603346733061084E-2</v>
      </c>
      <c r="Q99" s="2"/>
      <c r="R99"/>
    </row>
    <row r="100" spans="1:18" x14ac:dyDescent="0.3">
      <c r="A100" s="1">
        <v>45707</v>
      </c>
      <c r="B100" s="3">
        <v>2932.64</v>
      </c>
      <c r="C100">
        <v>2935.73</v>
      </c>
      <c r="D100">
        <v>2947.23</v>
      </c>
      <c r="E100">
        <v>2918.5</v>
      </c>
      <c r="F100" t="s">
        <v>7</v>
      </c>
      <c r="G100">
        <v>-1E-3</v>
      </c>
      <c r="H100" s="2">
        <f>Gold[[#This Row],[Price]]/B99-1</f>
        <v>-1.001505664979363E-3</v>
      </c>
      <c r="I100" s="2" t="str">
        <f t="shared" si="5"/>
        <v>2025-02</v>
      </c>
      <c r="J100" s="3">
        <f t="shared" si="8"/>
        <v>2845.3314999999993</v>
      </c>
      <c r="K100" s="16">
        <f t="shared" si="4"/>
        <v>102.46459910030055</v>
      </c>
      <c r="L100" s="16"/>
      <c r="M100" s="2" t="str">
        <f>TEXT(Gold[[#This Row],[Date]],"YYYY-MM")</f>
        <v>2025-02</v>
      </c>
      <c r="N100" s="3">
        <f t="shared" si="6"/>
        <v>2813.49</v>
      </c>
      <c r="O100" s="3" cm="1">
        <f t="array" ref="O100">LOOKUP(2,1/($I:$I=M100),$B:$B)</f>
        <v>2858.6</v>
      </c>
      <c r="P100" s="16">
        <f t="shared" si="7"/>
        <v>1.603346733061084E-2</v>
      </c>
      <c r="Q100" s="2"/>
      <c r="R100"/>
    </row>
    <row r="101" spans="1:18" x14ac:dyDescent="0.3">
      <c r="A101" s="1">
        <v>45708</v>
      </c>
      <c r="B101" s="3">
        <v>2938.7</v>
      </c>
      <c r="C101">
        <v>2932.81</v>
      </c>
      <c r="D101">
        <v>2954.97</v>
      </c>
      <c r="E101">
        <v>2924.2</v>
      </c>
      <c r="F101" t="s">
        <v>7</v>
      </c>
      <c r="G101">
        <v>2.0999999999999999E-3</v>
      </c>
      <c r="H101" s="2">
        <f>Gold[[#This Row],[Price]]/B100-1</f>
        <v>2.0663975121391065E-3</v>
      </c>
      <c r="I101" s="2" t="str">
        <f t="shared" si="5"/>
        <v>2025-02</v>
      </c>
      <c r="J101" s="3">
        <f t="shared" si="8"/>
        <v>2854.5819999999999</v>
      </c>
      <c r="K101" s="16">
        <f t="shared" si="4"/>
        <v>105.65261076076148</v>
      </c>
      <c r="L101" s="16"/>
      <c r="M101" s="2" t="str">
        <f>TEXT(Gold[[#This Row],[Date]],"YYYY-MM")</f>
        <v>2025-02</v>
      </c>
      <c r="N101" s="3">
        <f t="shared" si="6"/>
        <v>2813.49</v>
      </c>
      <c r="O101" s="3" cm="1">
        <f t="array" ref="O101">LOOKUP(2,1/($I:$I=M101),$B:$B)</f>
        <v>2858.6</v>
      </c>
      <c r="P101" s="16">
        <f t="shared" si="7"/>
        <v>1.603346733061084E-2</v>
      </c>
      <c r="Q101" s="2"/>
      <c r="R101"/>
    </row>
    <row r="102" spans="1:18" x14ac:dyDescent="0.3">
      <c r="A102" s="1">
        <v>45709</v>
      </c>
      <c r="B102" s="3">
        <v>2936.03</v>
      </c>
      <c r="C102">
        <v>2939</v>
      </c>
      <c r="D102">
        <v>2950.01</v>
      </c>
      <c r="E102">
        <v>2916.7</v>
      </c>
      <c r="F102" t="s">
        <v>7</v>
      </c>
      <c r="G102">
        <v>-8.9999999999999998E-4</v>
      </c>
      <c r="H102" s="2">
        <f>Gold[[#This Row],[Price]]/B101-1</f>
        <v>-9.0856501173974813E-4</v>
      </c>
      <c r="I102" s="2" t="str">
        <f t="shared" si="5"/>
        <v>2025-02</v>
      </c>
      <c r="J102" s="3">
        <f t="shared" si="8"/>
        <v>2862.8184999999999</v>
      </c>
      <c r="K102" s="16">
        <f t="shared" si="4"/>
        <v>108.46950300081097</v>
      </c>
      <c r="L102" s="16"/>
      <c r="M102" s="2" t="str">
        <f>TEXT(Gold[[#This Row],[Date]],"YYYY-MM")</f>
        <v>2025-02</v>
      </c>
      <c r="N102" s="3">
        <f t="shared" si="6"/>
        <v>2813.49</v>
      </c>
      <c r="O102" s="3" cm="1">
        <f t="array" ref="O102">LOOKUP(2,1/($I:$I=M102),$B:$B)</f>
        <v>2858.6</v>
      </c>
      <c r="P102" s="16">
        <f t="shared" si="7"/>
        <v>1.603346733061084E-2</v>
      </c>
      <c r="Q102" s="2"/>
      <c r="R102"/>
    </row>
    <row r="103" spans="1:18" x14ac:dyDescent="0.3">
      <c r="A103" s="1">
        <v>45712</v>
      </c>
      <c r="B103" s="3">
        <v>2951.19</v>
      </c>
      <c r="C103">
        <v>2936.41</v>
      </c>
      <c r="D103">
        <v>2956.37</v>
      </c>
      <c r="E103">
        <v>2920.77</v>
      </c>
      <c r="F103" t="s">
        <v>7</v>
      </c>
      <c r="G103">
        <v>5.1999999999999998E-3</v>
      </c>
      <c r="H103" s="2">
        <f>Gold[[#This Row],[Price]]/B102-1</f>
        <v>5.1634349785254496E-3</v>
      </c>
      <c r="I103" s="2" t="str">
        <f t="shared" si="5"/>
        <v>2025-02</v>
      </c>
      <c r="J103" s="3">
        <f t="shared" si="8"/>
        <v>2873.3229999999994</v>
      </c>
      <c r="K103" s="16">
        <f t="shared" si="4"/>
        <v>111.54876602484975</v>
      </c>
      <c r="L103" s="16"/>
      <c r="M103" s="2" t="str">
        <f>TEXT(Gold[[#This Row],[Date]],"YYYY-MM")</f>
        <v>2025-02</v>
      </c>
      <c r="N103" s="3">
        <f t="shared" si="6"/>
        <v>2813.49</v>
      </c>
      <c r="O103" s="3" cm="1">
        <f t="array" ref="O103">LOOKUP(2,1/($I:$I=M103),$B:$B)</f>
        <v>2858.6</v>
      </c>
      <c r="P103" s="16">
        <f t="shared" si="7"/>
        <v>1.603346733061084E-2</v>
      </c>
      <c r="Q103" s="2"/>
      <c r="R103"/>
    </row>
    <row r="104" spans="1:18" x14ac:dyDescent="0.3">
      <c r="A104" s="1">
        <v>45713</v>
      </c>
      <c r="B104" s="3">
        <v>2915.12</v>
      </c>
      <c r="C104">
        <v>2951.82</v>
      </c>
      <c r="D104">
        <v>2954.44</v>
      </c>
      <c r="E104">
        <v>2888.06</v>
      </c>
      <c r="F104" t="s">
        <v>7</v>
      </c>
      <c r="G104">
        <v>-1.2200000000000001E-2</v>
      </c>
      <c r="H104" s="2">
        <f>Gold[[#This Row],[Price]]/B103-1</f>
        <v>-1.2222188337585926E-2</v>
      </c>
      <c r="I104" s="2" t="str">
        <f t="shared" si="5"/>
        <v>2025-02</v>
      </c>
      <c r="J104" s="3">
        <f t="shared" si="8"/>
        <v>2880.9235000000003</v>
      </c>
      <c r="K104" s="16">
        <f t="shared" si="4"/>
        <v>113.43724804470006</v>
      </c>
      <c r="L104" s="16"/>
      <c r="M104" s="2" t="str">
        <f>TEXT(Gold[[#This Row],[Date]],"YYYY-MM")</f>
        <v>2025-02</v>
      </c>
      <c r="N104" s="3">
        <f t="shared" si="6"/>
        <v>2813.49</v>
      </c>
      <c r="O104" s="3" cm="1">
        <f t="array" ref="O104">LOOKUP(2,1/($I:$I=M104),$B:$B)</f>
        <v>2858.6</v>
      </c>
      <c r="P104" s="16">
        <f t="shared" si="7"/>
        <v>1.603346733061084E-2</v>
      </c>
      <c r="Q104" s="2"/>
      <c r="R104"/>
    </row>
    <row r="105" spans="1:18" x14ac:dyDescent="0.3">
      <c r="A105" s="1">
        <v>45714</v>
      </c>
      <c r="B105" s="3">
        <v>2916.19</v>
      </c>
      <c r="C105">
        <v>2915.42</v>
      </c>
      <c r="D105">
        <v>2930.22</v>
      </c>
      <c r="E105">
        <v>2890.99</v>
      </c>
      <c r="F105" t="s">
        <v>7</v>
      </c>
      <c r="G105">
        <v>4.0000000000000002E-4</v>
      </c>
      <c r="H105" s="2">
        <f>Gold[[#This Row],[Price]]/B104-1</f>
        <v>3.6705178517526527E-4</v>
      </c>
      <c r="I105" s="2" t="str">
        <f t="shared" si="5"/>
        <v>2025-02</v>
      </c>
      <c r="J105" s="3">
        <f t="shared" si="8"/>
        <v>2888.8475000000003</v>
      </c>
      <c r="K105" s="16">
        <f t="shared" si="4"/>
        <v>114.94563633045159</v>
      </c>
      <c r="L105" s="16"/>
      <c r="M105" s="2" t="str">
        <f>TEXT(Gold[[#This Row],[Date]],"YYYY-MM")</f>
        <v>2025-02</v>
      </c>
      <c r="N105" s="3">
        <f t="shared" si="6"/>
        <v>2813.49</v>
      </c>
      <c r="O105" s="3" cm="1">
        <f t="array" ref="O105">LOOKUP(2,1/($I:$I=M105),$B:$B)</f>
        <v>2858.6</v>
      </c>
      <c r="P105" s="16">
        <f t="shared" si="7"/>
        <v>1.603346733061084E-2</v>
      </c>
      <c r="Q105" s="2"/>
      <c r="R105"/>
    </row>
    <row r="106" spans="1:18" x14ac:dyDescent="0.3">
      <c r="A106" s="1">
        <v>45715</v>
      </c>
      <c r="B106" s="3">
        <v>2876.19</v>
      </c>
      <c r="C106">
        <v>2916.8</v>
      </c>
      <c r="D106">
        <v>2920.96</v>
      </c>
      <c r="E106">
        <v>2867.86</v>
      </c>
      <c r="F106" t="s">
        <v>7</v>
      </c>
      <c r="G106">
        <v>-1.37E-2</v>
      </c>
      <c r="H106" s="2">
        <f>Gold[[#This Row],[Price]]/B105-1</f>
        <v>-1.3716527386761546E-2</v>
      </c>
      <c r="I106" s="2" t="str">
        <f t="shared" si="5"/>
        <v>2025-02</v>
      </c>
      <c r="J106" s="3">
        <f t="shared" si="8"/>
        <v>2892.9630000000002</v>
      </c>
      <c r="K106" s="16">
        <f t="shared" si="4"/>
        <v>115.44760328604285</v>
      </c>
      <c r="L106" s="16"/>
      <c r="M106" s="2" t="str">
        <f>TEXT(Gold[[#This Row],[Date]],"YYYY-MM")</f>
        <v>2025-02</v>
      </c>
      <c r="N106" s="3">
        <f t="shared" si="6"/>
        <v>2813.49</v>
      </c>
      <c r="O106" s="3" cm="1">
        <f t="array" ref="O106">LOOKUP(2,1/($I:$I=M106),$B:$B)</f>
        <v>2858.6</v>
      </c>
      <c r="P106" s="16">
        <f t="shared" si="7"/>
        <v>1.603346733061084E-2</v>
      </c>
      <c r="Q106" s="2"/>
      <c r="R106"/>
    </row>
    <row r="107" spans="1:18" x14ac:dyDescent="0.3">
      <c r="A107" s="1">
        <v>45716</v>
      </c>
      <c r="B107" s="3">
        <v>2858.6</v>
      </c>
      <c r="C107">
        <v>2877.66</v>
      </c>
      <c r="D107">
        <v>2885.34</v>
      </c>
      <c r="E107">
        <v>2832.63</v>
      </c>
      <c r="F107" t="s">
        <v>7</v>
      </c>
      <c r="G107">
        <v>-6.1000000000000004E-3</v>
      </c>
      <c r="H107" s="2">
        <f>Gold[[#This Row],[Price]]/B106-1</f>
        <v>-6.115729489359234E-3</v>
      </c>
      <c r="I107" s="2" t="str">
        <f t="shared" si="5"/>
        <v>2025-02</v>
      </c>
      <c r="J107" s="3">
        <f t="shared" si="8"/>
        <v>2895.8429999999998</v>
      </c>
      <c r="K107" s="16">
        <f t="shared" si="4"/>
        <v>115.61175378147928</v>
      </c>
      <c r="L107" s="16"/>
      <c r="M107" s="2" t="str">
        <f>TEXT(Gold[[#This Row],[Date]],"YYYY-MM")</f>
        <v>2025-02</v>
      </c>
      <c r="N107" s="3">
        <f t="shared" si="6"/>
        <v>2813.49</v>
      </c>
      <c r="O107" s="3" cm="1">
        <f t="array" ref="O107">LOOKUP(2,1/($I:$I=M107),$B:$B)</f>
        <v>2858.6</v>
      </c>
      <c r="P107" s="16">
        <f t="shared" si="7"/>
        <v>1.603346733061084E-2</v>
      </c>
      <c r="Q107" s="2"/>
      <c r="R107"/>
    </row>
    <row r="108" spans="1:18" x14ac:dyDescent="0.3">
      <c r="A108" s="1">
        <v>45719</v>
      </c>
      <c r="B108" s="3">
        <v>2893.71</v>
      </c>
      <c r="C108">
        <v>2856.71</v>
      </c>
      <c r="D108">
        <v>2895.45</v>
      </c>
      <c r="E108">
        <v>2855.63</v>
      </c>
      <c r="F108" t="s">
        <v>7</v>
      </c>
      <c r="G108">
        <v>1.23E-2</v>
      </c>
      <c r="H108" s="2">
        <f>Gold[[#This Row],[Price]]/B107-1</f>
        <v>1.2282236059609541E-2</v>
      </c>
      <c r="I108" s="2" t="str">
        <f t="shared" si="5"/>
        <v>2025-03</v>
      </c>
      <c r="J108" s="3">
        <f t="shared" si="8"/>
        <v>2899.8540000000003</v>
      </c>
      <c r="K108" s="16">
        <f t="shared" si="4"/>
        <v>115.99941994838416</v>
      </c>
      <c r="L108" s="16"/>
      <c r="M108" s="2" t="str">
        <f>TEXT(Gold[[#This Row],[Date]],"YYYY-MM")</f>
        <v>2025-03</v>
      </c>
      <c r="N108" s="3">
        <f t="shared" si="6"/>
        <v>2893.71</v>
      </c>
      <c r="O108" s="3" cm="1">
        <f t="array" ref="O108">LOOKUP(2,1/($I:$I=M108),$B:$B)</f>
        <v>3123.05</v>
      </c>
      <c r="P108" s="16">
        <f t="shared" si="7"/>
        <v>7.9254659243670034E-2</v>
      </c>
      <c r="Q108" s="2"/>
      <c r="R108"/>
    </row>
    <row r="109" spans="1:18" x14ac:dyDescent="0.3">
      <c r="A109" s="1">
        <v>45720</v>
      </c>
      <c r="B109" s="3">
        <v>2917.49</v>
      </c>
      <c r="C109">
        <v>2894.05</v>
      </c>
      <c r="D109">
        <v>2928.15</v>
      </c>
      <c r="E109">
        <v>2881.81</v>
      </c>
      <c r="F109" t="s">
        <v>7</v>
      </c>
      <c r="G109">
        <v>8.2000000000000007E-3</v>
      </c>
      <c r="H109" s="2">
        <f>Gold[[#This Row],[Price]]/B108-1</f>
        <v>8.2178241772672411E-3</v>
      </c>
      <c r="I109" s="2" t="str">
        <f t="shared" si="5"/>
        <v>2025-03</v>
      </c>
      <c r="J109" s="3">
        <f t="shared" si="8"/>
        <v>2903.6315</v>
      </c>
      <c r="K109" s="16">
        <f t="shared" si="4"/>
        <v>116.7409711946934</v>
      </c>
      <c r="L109" s="16"/>
      <c r="M109" s="2" t="str">
        <f>TEXT(Gold[[#This Row],[Date]],"YYYY-MM")</f>
        <v>2025-03</v>
      </c>
      <c r="N109" s="3">
        <f t="shared" si="6"/>
        <v>2893.71</v>
      </c>
      <c r="O109" s="3" cm="1">
        <f t="array" ref="O109">LOOKUP(2,1/($I:$I=M109),$B:$B)</f>
        <v>3123.05</v>
      </c>
      <c r="P109" s="16">
        <f t="shared" si="7"/>
        <v>7.9254659243670034E-2</v>
      </c>
      <c r="Q109" s="2"/>
      <c r="R109"/>
    </row>
    <row r="110" spans="1:18" x14ac:dyDescent="0.3">
      <c r="A110" s="1">
        <v>45721</v>
      </c>
      <c r="B110" s="3">
        <v>2918.84</v>
      </c>
      <c r="C110">
        <v>2917.59</v>
      </c>
      <c r="D110">
        <v>2929.94</v>
      </c>
      <c r="E110">
        <v>2894.19</v>
      </c>
      <c r="F110" t="s">
        <v>7</v>
      </c>
      <c r="G110">
        <v>5.0000000000000001E-4</v>
      </c>
      <c r="H110" s="2">
        <f>Gold[[#This Row],[Price]]/B109-1</f>
        <v>4.6272652177048457E-4</v>
      </c>
      <c r="I110" s="2" t="str">
        <f t="shared" si="5"/>
        <v>2025-03</v>
      </c>
      <c r="J110" s="3">
        <f t="shared" si="8"/>
        <v>2906.3190000000004</v>
      </c>
      <c r="K110" s="16">
        <f t="shared" si="4"/>
        <v>117.75458313438396</v>
      </c>
      <c r="L110" s="16"/>
      <c r="M110" s="2" t="str">
        <f>TEXT(Gold[[#This Row],[Date]],"YYYY-MM")</f>
        <v>2025-03</v>
      </c>
      <c r="N110" s="3">
        <f t="shared" si="6"/>
        <v>2893.71</v>
      </c>
      <c r="O110" s="3" cm="1">
        <f t="array" ref="O110">LOOKUP(2,1/($I:$I=M110),$B:$B)</f>
        <v>3123.05</v>
      </c>
      <c r="P110" s="16">
        <f t="shared" si="7"/>
        <v>7.9254659243670034E-2</v>
      </c>
      <c r="Q110" s="2"/>
      <c r="R110"/>
    </row>
    <row r="111" spans="1:18" x14ac:dyDescent="0.3">
      <c r="A111" s="1">
        <v>45722</v>
      </c>
      <c r="B111" s="3">
        <v>2909.99</v>
      </c>
      <c r="C111">
        <v>2918.98</v>
      </c>
      <c r="D111">
        <v>2926.88</v>
      </c>
      <c r="E111">
        <v>2891.34</v>
      </c>
      <c r="F111" t="s">
        <v>7</v>
      </c>
      <c r="G111">
        <v>-3.0000000000000001E-3</v>
      </c>
      <c r="H111" s="2">
        <f>Gold[[#This Row],[Price]]/B110-1</f>
        <v>-3.0320264214551695E-3</v>
      </c>
      <c r="I111" s="2" t="str">
        <f t="shared" si="5"/>
        <v>2025-03</v>
      </c>
      <c r="J111" s="3">
        <f t="shared" si="8"/>
        <v>2908.9935</v>
      </c>
      <c r="K111" s="16">
        <f t="shared" si="4"/>
        <v>118.87026877061764</v>
      </c>
      <c r="L111" s="16"/>
      <c r="M111" s="2" t="str">
        <f>TEXT(Gold[[#This Row],[Date]],"YYYY-MM")</f>
        <v>2025-03</v>
      </c>
      <c r="N111" s="3">
        <f t="shared" si="6"/>
        <v>2893.71</v>
      </c>
      <c r="O111" s="3" cm="1">
        <f t="array" ref="O111">LOOKUP(2,1/($I:$I=M111),$B:$B)</f>
        <v>3123.05</v>
      </c>
      <c r="P111" s="16">
        <f t="shared" si="7"/>
        <v>7.9254659243670034E-2</v>
      </c>
      <c r="Q111" s="2"/>
      <c r="R111"/>
    </row>
    <row r="112" spans="1:18" x14ac:dyDescent="0.3">
      <c r="A112" s="1">
        <v>45723</v>
      </c>
      <c r="B112" s="3">
        <v>2910.79</v>
      </c>
      <c r="C112">
        <v>2910.48</v>
      </c>
      <c r="D112">
        <v>2930.56</v>
      </c>
      <c r="E112">
        <v>2896.71</v>
      </c>
      <c r="F112" t="s">
        <v>7</v>
      </c>
      <c r="G112">
        <v>2.9999999999999997E-4</v>
      </c>
      <c r="H112" s="2">
        <f>Gold[[#This Row],[Price]]/B111-1</f>
        <v>2.7491503407239826E-4</v>
      </c>
      <c r="I112" s="2" t="str">
        <f t="shared" si="5"/>
        <v>2025-03</v>
      </c>
      <c r="J112" s="3">
        <f t="shared" si="8"/>
        <v>2911.5135</v>
      </c>
      <c r="K112" s="16">
        <f t="shared" si="4"/>
        <v>120.10494154995257</v>
      </c>
      <c r="L112" s="16"/>
      <c r="M112" s="2" t="str">
        <f>TEXT(Gold[[#This Row],[Date]],"YYYY-MM")</f>
        <v>2025-03</v>
      </c>
      <c r="N112" s="3">
        <f t="shared" si="6"/>
        <v>2893.71</v>
      </c>
      <c r="O112" s="3" cm="1">
        <f t="array" ref="O112">LOOKUP(2,1/($I:$I=M112),$B:$B)</f>
        <v>3123.05</v>
      </c>
      <c r="P112" s="16">
        <f t="shared" si="7"/>
        <v>7.9254659243670034E-2</v>
      </c>
      <c r="Q112" s="2"/>
      <c r="R112"/>
    </row>
    <row r="113" spans="1:18" x14ac:dyDescent="0.3">
      <c r="A113" s="1">
        <v>45726</v>
      </c>
      <c r="B113" s="3">
        <v>2889.4</v>
      </c>
      <c r="C113">
        <v>2912.17</v>
      </c>
      <c r="D113">
        <v>2918.5</v>
      </c>
      <c r="E113">
        <v>2880.3</v>
      </c>
      <c r="F113" t="s">
        <v>7</v>
      </c>
      <c r="G113">
        <v>-7.3000000000000001E-3</v>
      </c>
      <c r="H113" s="2">
        <f>Gold[[#This Row],[Price]]/B112-1</f>
        <v>-7.3485205047426616E-3</v>
      </c>
      <c r="I113" s="2" t="str">
        <f t="shared" si="5"/>
        <v>2025-03</v>
      </c>
      <c r="J113" s="3">
        <f t="shared" si="8"/>
        <v>2910.6164999999996</v>
      </c>
      <c r="K113" s="16">
        <f t="shared" si="4"/>
        <v>120.48007886952425</v>
      </c>
      <c r="L113" s="16"/>
      <c r="M113" s="2" t="str">
        <f>TEXT(Gold[[#This Row],[Date]],"YYYY-MM")</f>
        <v>2025-03</v>
      </c>
      <c r="N113" s="3">
        <f t="shared" si="6"/>
        <v>2893.71</v>
      </c>
      <c r="O113" s="3" cm="1">
        <f t="array" ref="O113">LOOKUP(2,1/($I:$I=M113),$B:$B)</f>
        <v>3123.05</v>
      </c>
      <c r="P113" s="16">
        <f t="shared" si="7"/>
        <v>7.9254659243670034E-2</v>
      </c>
      <c r="Q113" s="2"/>
      <c r="R113"/>
    </row>
    <row r="114" spans="1:18" x14ac:dyDescent="0.3">
      <c r="A114" s="1">
        <v>45727</v>
      </c>
      <c r="B114" s="3">
        <v>2916.04</v>
      </c>
      <c r="C114">
        <v>2888.72</v>
      </c>
      <c r="D114">
        <v>2922.22</v>
      </c>
      <c r="E114">
        <v>2880.34</v>
      </c>
      <c r="F114" t="s">
        <v>7</v>
      </c>
      <c r="G114">
        <v>9.1999999999999998E-3</v>
      </c>
      <c r="H114" s="2">
        <f>Gold[[#This Row],[Price]]/B113-1</f>
        <v>9.2199072471792487E-3</v>
      </c>
      <c r="I114" s="2" t="str">
        <f t="shared" si="5"/>
        <v>2025-03</v>
      </c>
      <c r="J114" s="3">
        <f t="shared" si="8"/>
        <v>2911.5014999999999</v>
      </c>
      <c r="K114" s="16">
        <f t="shared" si="4"/>
        <v>120.69381813458368</v>
      </c>
      <c r="L114" s="16"/>
      <c r="M114" s="2" t="str">
        <f>TEXT(Gold[[#This Row],[Date]],"YYYY-MM")</f>
        <v>2025-03</v>
      </c>
      <c r="N114" s="3">
        <f t="shared" si="6"/>
        <v>2893.71</v>
      </c>
      <c r="O114" s="3" cm="1">
        <f t="array" ref="O114">LOOKUP(2,1/($I:$I=M114),$B:$B)</f>
        <v>3123.05</v>
      </c>
      <c r="P114" s="16">
        <f t="shared" si="7"/>
        <v>7.9254659243670034E-2</v>
      </c>
      <c r="Q114" s="2"/>
      <c r="R114"/>
    </row>
    <row r="115" spans="1:18" x14ac:dyDescent="0.3">
      <c r="A115" s="1">
        <v>45728</v>
      </c>
      <c r="B115" s="3">
        <v>2932.06</v>
      </c>
      <c r="C115">
        <v>2916.85</v>
      </c>
      <c r="D115">
        <v>2940.83</v>
      </c>
      <c r="E115">
        <v>2906.19</v>
      </c>
      <c r="F115" t="s">
        <v>7</v>
      </c>
      <c r="G115">
        <v>5.4999999999999997E-3</v>
      </c>
      <c r="H115" s="2">
        <f>Gold[[#This Row],[Price]]/B114-1</f>
        <v>5.4937518003868036E-3</v>
      </c>
      <c r="I115" s="2" t="str">
        <f t="shared" si="5"/>
        <v>2025-03</v>
      </c>
      <c r="J115" s="3">
        <f t="shared" si="8"/>
        <v>2912.9214999999995</v>
      </c>
      <c r="K115" s="16">
        <f t="shared" si="4"/>
        <v>121.13219157418466</v>
      </c>
      <c r="L115" s="16"/>
      <c r="M115" s="2" t="str">
        <f>TEXT(Gold[[#This Row],[Date]],"YYYY-MM")</f>
        <v>2025-03</v>
      </c>
      <c r="N115" s="3">
        <f t="shared" si="6"/>
        <v>2893.71</v>
      </c>
      <c r="O115" s="3" cm="1">
        <f t="array" ref="O115">LOOKUP(2,1/($I:$I=M115),$B:$B)</f>
        <v>3123.05</v>
      </c>
      <c r="P115" s="16">
        <f t="shared" si="7"/>
        <v>7.9254659243670034E-2</v>
      </c>
      <c r="Q115" s="2"/>
      <c r="R115"/>
    </row>
    <row r="116" spans="1:18" x14ac:dyDescent="0.3">
      <c r="A116" s="1">
        <v>45729</v>
      </c>
      <c r="B116" s="3">
        <v>2987.75</v>
      </c>
      <c r="C116">
        <v>2932.66</v>
      </c>
      <c r="D116">
        <v>2989.64</v>
      </c>
      <c r="E116">
        <v>2932.03</v>
      </c>
      <c r="F116" t="s">
        <v>7</v>
      </c>
      <c r="G116">
        <v>1.9E-2</v>
      </c>
      <c r="H116" s="2">
        <f>Gold[[#This Row],[Price]]/B115-1</f>
        <v>1.8993472166326741E-2</v>
      </c>
      <c r="I116" s="2" t="str">
        <f t="shared" si="5"/>
        <v>2025-03</v>
      </c>
      <c r="J116" s="3">
        <f t="shared" si="8"/>
        <v>2915.8574999999996</v>
      </c>
      <c r="K116" s="16">
        <f t="shared" si="4"/>
        <v>122.57777570659023</v>
      </c>
      <c r="L116" s="16"/>
      <c r="M116" s="2" t="str">
        <f>TEXT(Gold[[#This Row],[Date]],"YYYY-MM")</f>
        <v>2025-03</v>
      </c>
      <c r="N116" s="3">
        <f t="shared" si="6"/>
        <v>2893.71</v>
      </c>
      <c r="O116" s="3" cm="1">
        <f t="array" ref="O116">LOOKUP(2,1/($I:$I=M116),$B:$B)</f>
        <v>3123.05</v>
      </c>
      <c r="P116" s="16">
        <f t="shared" si="7"/>
        <v>7.9254659243670034E-2</v>
      </c>
      <c r="Q116" s="2"/>
      <c r="R116"/>
    </row>
    <row r="117" spans="1:18" x14ac:dyDescent="0.3">
      <c r="A117" s="1">
        <v>45730</v>
      </c>
      <c r="B117" s="3">
        <v>2984.42</v>
      </c>
      <c r="C117">
        <v>2988.38</v>
      </c>
      <c r="D117">
        <v>3005.08</v>
      </c>
      <c r="E117">
        <v>2978.41</v>
      </c>
      <c r="F117" t="s">
        <v>7</v>
      </c>
      <c r="G117">
        <v>-1.1000000000000001E-3</v>
      </c>
      <c r="H117" s="2">
        <f>Gold[[#This Row],[Price]]/B116-1</f>
        <v>-1.1145510835912642E-3</v>
      </c>
      <c r="I117" s="2" t="str">
        <f t="shared" si="5"/>
        <v>2025-03</v>
      </c>
      <c r="J117" s="3">
        <f t="shared" si="8"/>
        <v>2920.9194999999991</v>
      </c>
      <c r="K117" s="16">
        <f t="shared" si="4"/>
        <v>122.22568010137211</v>
      </c>
      <c r="L117" s="16"/>
      <c r="M117" s="2" t="str">
        <f>TEXT(Gold[[#This Row],[Date]],"YYYY-MM")</f>
        <v>2025-03</v>
      </c>
      <c r="N117" s="3">
        <f t="shared" si="6"/>
        <v>2893.71</v>
      </c>
      <c r="O117" s="3" cm="1">
        <f t="array" ref="O117">LOOKUP(2,1/($I:$I=M117),$B:$B)</f>
        <v>3123.05</v>
      </c>
      <c r="P117" s="16">
        <f t="shared" si="7"/>
        <v>7.9254659243670034E-2</v>
      </c>
      <c r="Q117" s="2"/>
      <c r="R117"/>
    </row>
    <row r="118" spans="1:18" x14ac:dyDescent="0.3">
      <c r="A118" s="1">
        <v>45733</v>
      </c>
      <c r="B118" s="3">
        <v>3001.47</v>
      </c>
      <c r="C118">
        <v>2985.8</v>
      </c>
      <c r="D118">
        <v>3002.23</v>
      </c>
      <c r="E118">
        <v>2982.13</v>
      </c>
      <c r="F118" t="s">
        <v>7</v>
      </c>
      <c r="G118">
        <v>5.7000000000000002E-3</v>
      </c>
      <c r="H118" s="2">
        <f>Gold[[#This Row],[Price]]/B117-1</f>
        <v>5.7130028615275386E-3</v>
      </c>
      <c r="I118" s="2" t="str">
        <f t="shared" si="5"/>
        <v>2025-03</v>
      </c>
      <c r="J118" s="3">
        <f t="shared" si="8"/>
        <v>2926.1099999999997</v>
      </c>
      <c r="K118" s="16">
        <f t="shared" si="4"/>
        <v>122.14218291345709</v>
      </c>
      <c r="L118" s="16"/>
      <c r="M118" s="2" t="str">
        <f>TEXT(Gold[[#This Row],[Date]],"YYYY-MM")</f>
        <v>2025-03</v>
      </c>
      <c r="N118" s="3">
        <f t="shared" si="6"/>
        <v>2893.71</v>
      </c>
      <c r="O118" s="3" cm="1">
        <f t="array" ref="O118">LOOKUP(2,1/($I:$I=M118),$B:$B)</f>
        <v>3123.05</v>
      </c>
      <c r="P118" s="16">
        <f t="shared" si="7"/>
        <v>7.9254659243670034E-2</v>
      </c>
      <c r="Q118" s="2"/>
      <c r="R118"/>
    </row>
    <row r="119" spans="1:18" x14ac:dyDescent="0.3">
      <c r="A119" s="1">
        <v>45734</v>
      </c>
      <c r="B119" s="3">
        <v>3033.95</v>
      </c>
      <c r="C119">
        <v>2999.11</v>
      </c>
      <c r="D119">
        <v>3038.45</v>
      </c>
      <c r="E119">
        <v>2999.11</v>
      </c>
      <c r="F119" t="s">
        <v>7</v>
      </c>
      <c r="G119">
        <v>1.0800000000000001E-2</v>
      </c>
      <c r="H119" s="2">
        <f>Gold[[#This Row],[Price]]/B118-1</f>
        <v>1.082136419820956E-2</v>
      </c>
      <c r="I119" s="2" t="str">
        <f t="shared" si="5"/>
        <v>2025-03</v>
      </c>
      <c r="J119" s="3">
        <f t="shared" si="8"/>
        <v>2931.0284999999994</v>
      </c>
      <c r="K119" s="16">
        <f t="shared" si="4"/>
        <v>123.36210920743592</v>
      </c>
      <c r="L119" s="16"/>
      <c r="M119" s="2" t="str">
        <f>TEXT(Gold[[#This Row],[Date]],"YYYY-MM")</f>
        <v>2025-03</v>
      </c>
      <c r="N119" s="3">
        <f t="shared" si="6"/>
        <v>2893.71</v>
      </c>
      <c r="O119" s="3" cm="1">
        <f t="array" ref="O119">LOOKUP(2,1/($I:$I=M119),$B:$B)</f>
        <v>3123.05</v>
      </c>
      <c r="P119" s="16">
        <f t="shared" si="7"/>
        <v>7.9254659243670034E-2</v>
      </c>
      <c r="Q119" s="2"/>
      <c r="R119"/>
    </row>
    <row r="120" spans="1:18" x14ac:dyDescent="0.3">
      <c r="A120" s="1">
        <v>45735</v>
      </c>
      <c r="B120" s="3">
        <v>3047.18</v>
      </c>
      <c r="C120">
        <v>3032.2</v>
      </c>
      <c r="D120">
        <v>3052.3</v>
      </c>
      <c r="E120">
        <v>3022.73</v>
      </c>
      <c r="F120" t="s">
        <v>7</v>
      </c>
      <c r="G120">
        <v>4.4000000000000003E-3</v>
      </c>
      <c r="H120" s="2">
        <f>Gold[[#This Row],[Price]]/B119-1</f>
        <v>4.3606519553716083E-3</v>
      </c>
      <c r="I120" s="2" t="str">
        <f t="shared" si="5"/>
        <v>2025-03</v>
      </c>
      <c r="J120" s="3">
        <f t="shared" si="8"/>
        <v>2936.7555000000002</v>
      </c>
      <c r="K120" s="16">
        <f t="shared" si="4"/>
        <v>124.37321821725735</v>
      </c>
      <c r="L120" s="16"/>
      <c r="M120" s="2" t="str">
        <f>TEXT(Gold[[#This Row],[Date]],"YYYY-MM")</f>
        <v>2025-03</v>
      </c>
      <c r="N120" s="3">
        <f t="shared" si="6"/>
        <v>2893.71</v>
      </c>
      <c r="O120" s="3" cm="1">
        <f t="array" ref="O120">LOOKUP(2,1/($I:$I=M120),$B:$B)</f>
        <v>3123.05</v>
      </c>
      <c r="P120" s="16">
        <f t="shared" si="7"/>
        <v>7.9254659243670034E-2</v>
      </c>
      <c r="Q120" s="2"/>
      <c r="R120"/>
    </row>
    <row r="121" spans="1:18" x14ac:dyDescent="0.3">
      <c r="A121" s="1">
        <v>45736</v>
      </c>
      <c r="B121" s="3">
        <v>3044.41</v>
      </c>
      <c r="C121">
        <v>3046.31</v>
      </c>
      <c r="D121">
        <v>3057.51</v>
      </c>
      <c r="E121">
        <v>3025.56</v>
      </c>
      <c r="F121" t="s">
        <v>7</v>
      </c>
      <c r="G121">
        <v>-8.9999999999999998E-4</v>
      </c>
      <c r="H121" s="2">
        <f>Gold[[#This Row],[Price]]/B120-1</f>
        <v>-9.0903720817281375E-4</v>
      </c>
      <c r="I121" s="2" t="str">
        <f t="shared" si="5"/>
        <v>2025-03</v>
      </c>
      <c r="J121" s="3">
        <f t="shared" si="8"/>
        <v>2942.0409999999997</v>
      </c>
      <c r="K121" s="16">
        <f t="shared" si="4"/>
        <v>124.87488677372809</v>
      </c>
      <c r="L121" s="16"/>
      <c r="M121" s="2" t="str">
        <f>TEXT(Gold[[#This Row],[Date]],"YYYY-MM")</f>
        <v>2025-03</v>
      </c>
      <c r="N121" s="3">
        <f t="shared" si="6"/>
        <v>2893.71</v>
      </c>
      <c r="O121" s="3" cm="1">
        <f t="array" ref="O121">LOOKUP(2,1/($I:$I=M121),$B:$B)</f>
        <v>3123.05</v>
      </c>
      <c r="P121" s="16">
        <f t="shared" si="7"/>
        <v>7.9254659243670034E-2</v>
      </c>
      <c r="Q121" s="2"/>
      <c r="R121"/>
    </row>
    <row r="122" spans="1:18" x14ac:dyDescent="0.3">
      <c r="A122" s="1">
        <v>45737</v>
      </c>
      <c r="B122" s="3">
        <v>3023.63</v>
      </c>
      <c r="C122">
        <v>3042.6</v>
      </c>
      <c r="D122">
        <v>3047.66</v>
      </c>
      <c r="E122">
        <v>2999.46</v>
      </c>
      <c r="F122" t="s">
        <v>7</v>
      </c>
      <c r="G122">
        <v>-6.7999999999999996E-3</v>
      </c>
      <c r="H122" s="2">
        <f>Gold[[#This Row],[Price]]/B121-1</f>
        <v>-6.8256246694761158E-3</v>
      </c>
      <c r="I122" s="2" t="str">
        <f t="shared" si="5"/>
        <v>2025-03</v>
      </c>
      <c r="J122" s="3">
        <f t="shared" si="8"/>
        <v>2946.4209999999994</v>
      </c>
      <c r="K122" s="16">
        <f t="shared" si="4"/>
        <v>124.97745867659449</v>
      </c>
      <c r="L122" s="16"/>
      <c r="M122" s="2" t="str">
        <f>TEXT(Gold[[#This Row],[Date]],"YYYY-MM")</f>
        <v>2025-03</v>
      </c>
      <c r="N122" s="3">
        <f t="shared" si="6"/>
        <v>2893.71</v>
      </c>
      <c r="O122" s="3" cm="1">
        <f t="array" ref="O122">LOOKUP(2,1/($I:$I=M122),$B:$B)</f>
        <v>3123.05</v>
      </c>
      <c r="P122" s="16">
        <f t="shared" si="7"/>
        <v>7.9254659243670034E-2</v>
      </c>
      <c r="Q122" s="2"/>
      <c r="R122"/>
    </row>
    <row r="123" spans="1:18" x14ac:dyDescent="0.3">
      <c r="A123" s="1">
        <v>45740</v>
      </c>
      <c r="B123" s="3">
        <v>3012.27</v>
      </c>
      <c r="C123">
        <v>3023.03</v>
      </c>
      <c r="D123">
        <v>3033.44</v>
      </c>
      <c r="E123">
        <v>3002.34</v>
      </c>
      <c r="F123" t="s">
        <v>7</v>
      </c>
      <c r="G123">
        <v>-3.8E-3</v>
      </c>
      <c r="H123" s="2">
        <f>Gold[[#This Row],[Price]]/B122-1</f>
        <v>-3.7570734514474902E-3</v>
      </c>
      <c r="I123" s="2" t="str">
        <f t="shared" si="5"/>
        <v>2025-03</v>
      </c>
      <c r="J123" s="3">
        <f t="shared" si="8"/>
        <v>2949.4749999999999</v>
      </c>
      <c r="K123" s="16">
        <f t="shared" si="4"/>
        <v>124.04487641290864</v>
      </c>
      <c r="L123" s="16"/>
      <c r="M123" s="2" t="str">
        <f>TEXT(Gold[[#This Row],[Date]],"YYYY-MM")</f>
        <v>2025-03</v>
      </c>
      <c r="N123" s="3">
        <f t="shared" si="6"/>
        <v>2893.71</v>
      </c>
      <c r="O123" s="3" cm="1">
        <f t="array" ref="O123">LOOKUP(2,1/($I:$I=M123),$B:$B)</f>
        <v>3123.05</v>
      </c>
      <c r="P123" s="16">
        <f t="shared" si="7"/>
        <v>7.9254659243670034E-2</v>
      </c>
      <c r="Q123" s="2"/>
      <c r="R123"/>
    </row>
    <row r="124" spans="1:18" x14ac:dyDescent="0.3">
      <c r="A124" s="1">
        <v>45741</v>
      </c>
      <c r="B124" s="3">
        <v>3019.85</v>
      </c>
      <c r="C124">
        <v>3012.4</v>
      </c>
      <c r="D124">
        <v>3035.94</v>
      </c>
      <c r="E124">
        <v>3007.53</v>
      </c>
      <c r="F124" t="s">
        <v>7</v>
      </c>
      <c r="G124">
        <v>2.5000000000000001E-3</v>
      </c>
      <c r="H124" s="2">
        <f>Gold[[#This Row],[Price]]/B123-1</f>
        <v>2.5163746941674336E-3</v>
      </c>
      <c r="I124" s="2" t="str">
        <f t="shared" si="5"/>
        <v>2025-03</v>
      </c>
      <c r="J124" s="3">
        <f t="shared" si="8"/>
        <v>2954.7114999999994</v>
      </c>
      <c r="K124" s="16">
        <f t="shared" si="4"/>
        <v>122.46601702231821</v>
      </c>
      <c r="L124" s="16"/>
      <c r="M124" s="2" t="str">
        <f>TEXT(Gold[[#This Row],[Date]],"YYYY-MM")</f>
        <v>2025-03</v>
      </c>
      <c r="N124" s="3">
        <f t="shared" si="6"/>
        <v>2893.71</v>
      </c>
      <c r="O124" s="3" cm="1">
        <f t="array" ref="O124">LOOKUP(2,1/($I:$I=M124),$B:$B)</f>
        <v>3123.05</v>
      </c>
      <c r="P124" s="16">
        <f t="shared" si="7"/>
        <v>7.9254659243670034E-2</v>
      </c>
      <c r="Q124" s="2"/>
      <c r="R124"/>
    </row>
    <row r="125" spans="1:18" x14ac:dyDescent="0.3">
      <c r="A125" s="1">
        <v>45742</v>
      </c>
      <c r="B125" s="3">
        <v>3019.29</v>
      </c>
      <c r="C125">
        <v>3020.13</v>
      </c>
      <c r="D125">
        <v>3032.23</v>
      </c>
      <c r="E125">
        <v>3012.38</v>
      </c>
      <c r="F125" t="s">
        <v>7</v>
      </c>
      <c r="G125">
        <v>-2.0000000000000001E-4</v>
      </c>
      <c r="H125" s="2">
        <f>Gold[[#This Row],[Price]]/B124-1</f>
        <v>-1.8543967415596274E-4</v>
      </c>
      <c r="I125" s="2" t="str">
        <f t="shared" si="5"/>
        <v>2025-03</v>
      </c>
      <c r="J125" s="3">
        <f t="shared" si="8"/>
        <v>2959.8665000000001</v>
      </c>
      <c r="K125" s="16">
        <f t="shared" si="4"/>
        <v>121.06103748875233</v>
      </c>
      <c r="L125" s="16"/>
      <c r="M125" s="2" t="str">
        <f>TEXT(Gold[[#This Row],[Date]],"YYYY-MM")</f>
        <v>2025-03</v>
      </c>
      <c r="N125" s="3">
        <f t="shared" si="6"/>
        <v>2893.71</v>
      </c>
      <c r="O125" s="3" cm="1">
        <f t="array" ref="O125">LOOKUP(2,1/($I:$I=M125),$B:$B)</f>
        <v>3123.05</v>
      </c>
      <c r="P125" s="16">
        <f t="shared" si="7"/>
        <v>7.9254659243670034E-2</v>
      </c>
      <c r="Q125" s="2"/>
      <c r="R125"/>
    </row>
    <row r="126" spans="1:18" x14ac:dyDescent="0.3">
      <c r="A126" s="1">
        <v>45743</v>
      </c>
      <c r="B126" s="3">
        <v>3056.1</v>
      </c>
      <c r="C126">
        <v>3019.56</v>
      </c>
      <c r="D126">
        <v>3059.75</v>
      </c>
      <c r="E126">
        <v>3017.26</v>
      </c>
      <c r="F126" t="s">
        <v>7</v>
      </c>
      <c r="G126">
        <v>1.2200000000000001E-2</v>
      </c>
      <c r="H126" s="2">
        <f>Gold[[#This Row],[Price]]/B125-1</f>
        <v>1.2191607960811979E-2</v>
      </c>
      <c r="I126" s="2" t="str">
        <f t="shared" si="5"/>
        <v>2025-03</v>
      </c>
      <c r="J126" s="3">
        <f t="shared" si="8"/>
        <v>2968.8620000000001</v>
      </c>
      <c r="K126" s="16">
        <f t="shared" ref="K126:K189" si="9">_xlfn.STDEV.S(B67:B126)</f>
        <v>121.2250150062966</v>
      </c>
      <c r="L126" s="16"/>
      <c r="M126" s="2" t="str">
        <f>TEXT(Gold[[#This Row],[Date]],"YYYY-MM")</f>
        <v>2025-03</v>
      </c>
      <c r="N126" s="3">
        <f t="shared" si="6"/>
        <v>2893.71</v>
      </c>
      <c r="O126" s="3" cm="1">
        <f t="array" ref="O126">LOOKUP(2,1/($I:$I=M126),$B:$B)</f>
        <v>3123.05</v>
      </c>
      <c r="P126" s="16">
        <f t="shared" si="7"/>
        <v>7.9254659243670034E-2</v>
      </c>
      <c r="Q126" s="2"/>
      <c r="R126"/>
    </row>
    <row r="127" spans="1:18" x14ac:dyDescent="0.3">
      <c r="A127" s="1">
        <v>45744</v>
      </c>
      <c r="B127" s="3">
        <v>3084.03</v>
      </c>
      <c r="C127">
        <v>3056.35</v>
      </c>
      <c r="D127">
        <v>3086.93</v>
      </c>
      <c r="E127">
        <v>3053.91</v>
      </c>
      <c r="F127" t="s">
        <v>7</v>
      </c>
      <c r="G127">
        <v>9.1000000000000004E-3</v>
      </c>
      <c r="H127" s="2">
        <f>Gold[[#This Row],[Price]]/B126-1</f>
        <v>9.1390988514774563E-3</v>
      </c>
      <c r="I127" s="2" t="str">
        <f t="shared" si="5"/>
        <v>2025-03</v>
      </c>
      <c r="J127" s="3">
        <f t="shared" si="8"/>
        <v>2980.1334999999995</v>
      </c>
      <c r="K127" s="16">
        <f t="shared" si="9"/>
        <v>121.27792468221902</v>
      </c>
      <c r="L127" s="16"/>
      <c r="M127" s="2" t="str">
        <f>TEXT(Gold[[#This Row],[Date]],"YYYY-MM")</f>
        <v>2025-03</v>
      </c>
      <c r="N127" s="3">
        <f t="shared" si="6"/>
        <v>2893.71</v>
      </c>
      <c r="O127" s="3" cm="1">
        <f t="array" ref="O127">LOOKUP(2,1/($I:$I=M127),$B:$B)</f>
        <v>3123.05</v>
      </c>
      <c r="P127" s="16">
        <f t="shared" si="7"/>
        <v>7.9254659243670034E-2</v>
      </c>
      <c r="Q127" s="2"/>
      <c r="R127"/>
    </row>
    <row r="128" spans="1:18" x14ac:dyDescent="0.3">
      <c r="A128" s="1">
        <v>45747</v>
      </c>
      <c r="B128" s="3">
        <v>3123.05</v>
      </c>
      <c r="C128">
        <v>3086.54</v>
      </c>
      <c r="D128">
        <v>3128.29</v>
      </c>
      <c r="E128">
        <v>3076.62</v>
      </c>
      <c r="F128" t="s">
        <v>7</v>
      </c>
      <c r="G128">
        <v>1.2699999999999999E-2</v>
      </c>
      <c r="H128" s="2">
        <f>Gold[[#This Row],[Price]]/B127-1</f>
        <v>1.2652276404574447E-2</v>
      </c>
      <c r="I128" s="2" t="str">
        <f t="shared" si="5"/>
        <v>2025-03</v>
      </c>
      <c r="J128" s="3">
        <f t="shared" si="8"/>
        <v>2991.6004999999996</v>
      </c>
      <c r="K128" s="16">
        <f t="shared" si="9"/>
        <v>122.00465111202153</v>
      </c>
      <c r="L128" s="16"/>
      <c r="M128" s="2" t="str">
        <f>TEXT(Gold[[#This Row],[Date]],"YYYY-MM")</f>
        <v>2025-03</v>
      </c>
      <c r="N128" s="3">
        <f t="shared" si="6"/>
        <v>2893.71</v>
      </c>
      <c r="O128" s="3" cm="1">
        <f t="array" ref="O128">LOOKUP(2,1/($I:$I=M128),$B:$B)</f>
        <v>3123.05</v>
      </c>
      <c r="P128" s="16">
        <f t="shared" si="7"/>
        <v>7.9254659243670034E-2</v>
      </c>
      <c r="Q128" s="2"/>
      <c r="R128"/>
    </row>
    <row r="129" spans="1:18" x14ac:dyDescent="0.3">
      <c r="A129" s="1">
        <v>45748</v>
      </c>
      <c r="B129" s="3">
        <v>3110.55</v>
      </c>
      <c r="C129">
        <v>3123.36</v>
      </c>
      <c r="D129">
        <v>3149.11</v>
      </c>
      <c r="E129">
        <v>3100.85</v>
      </c>
      <c r="F129" t="s">
        <v>7</v>
      </c>
      <c r="G129">
        <v>-4.0000000000000001E-3</v>
      </c>
      <c r="H129" s="2">
        <f>Gold[[#This Row],[Price]]/B128-1</f>
        <v>-4.002497558476481E-3</v>
      </c>
      <c r="I129" s="2" t="str">
        <f t="shared" si="5"/>
        <v>2025-04</v>
      </c>
      <c r="J129" s="3">
        <f t="shared" si="8"/>
        <v>3001.2534999999998</v>
      </c>
      <c r="K129" s="16">
        <f t="shared" si="9"/>
        <v>122.23612701419076</v>
      </c>
      <c r="L129" s="16"/>
      <c r="M129" s="2" t="str">
        <f>TEXT(Gold[[#This Row],[Date]],"YYYY-MM")</f>
        <v>2025-04</v>
      </c>
      <c r="N129" s="3">
        <f t="shared" si="6"/>
        <v>3110.55</v>
      </c>
      <c r="O129" s="3" cm="1">
        <f t="array" ref="O129">LOOKUP(2,1/($I:$I=M129),$B:$B)</f>
        <v>3288.59</v>
      </c>
      <c r="P129" s="16">
        <f t="shared" si="7"/>
        <v>5.7237466042982632E-2</v>
      </c>
      <c r="Q129" s="2"/>
      <c r="R129"/>
    </row>
    <row r="130" spans="1:18" x14ac:dyDescent="0.3">
      <c r="A130" s="1">
        <v>45749</v>
      </c>
      <c r="B130" s="3">
        <v>3133.57</v>
      </c>
      <c r="C130">
        <v>3111</v>
      </c>
      <c r="D130">
        <v>3140.36</v>
      </c>
      <c r="E130">
        <v>3104.81</v>
      </c>
      <c r="F130" t="s">
        <v>7</v>
      </c>
      <c r="G130">
        <v>7.4000000000000003E-3</v>
      </c>
      <c r="H130" s="2">
        <f>Gold[[#This Row],[Price]]/B129-1</f>
        <v>7.4006204690488797E-3</v>
      </c>
      <c r="I130" s="2" t="str">
        <f t="shared" ref="I130:I193" si="10">M130</f>
        <v>2025-04</v>
      </c>
      <c r="J130" s="3">
        <f t="shared" si="8"/>
        <v>3011.99</v>
      </c>
      <c r="K130" s="16">
        <f t="shared" si="9"/>
        <v>123.1247287759782</v>
      </c>
      <c r="L130" s="16"/>
      <c r="M130" s="2" t="str">
        <f>TEXT(Gold[[#This Row],[Date]],"YYYY-MM")</f>
        <v>2025-04</v>
      </c>
      <c r="N130" s="3">
        <f t="shared" si="6"/>
        <v>3110.55</v>
      </c>
      <c r="O130" s="3" cm="1">
        <f t="array" ref="O130">LOOKUP(2,1/($I:$I=M130),$B:$B)</f>
        <v>3288.59</v>
      </c>
      <c r="P130" s="16">
        <f t="shared" si="7"/>
        <v>5.7237466042982632E-2</v>
      </c>
      <c r="Q130" s="2"/>
      <c r="R130"/>
    </row>
    <row r="131" spans="1:18" x14ac:dyDescent="0.3">
      <c r="A131" s="1">
        <v>45750</v>
      </c>
      <c r="B131" s="3">
        <v>3112.83</v>
      </c>
      <c r="C131">
        <v>3134.16</v>
      </c>
      <c r="D131">
        <v>3168.04</v>
      </c>
      <c r="E131">
        <v>3054.19</v>
      </c>
      <c r="F131" t="s">
        <v>7</v>
      </c>
      <c r="G131">
        <v>-6.6E-3</v>
      </c>
      <c r="H131" s="2">
        <f>Gold[[#This Row],[Price]]/B130-1</f>
        <v>-6.6186490169359846E-3</v>
      </c>
      <c r="I131" s="2" t="str">
        <f t="shared" si="10"/>
        <v>2025-04</v>
      </c>
      <c r="J131" s="3">
        <f t="shared" si="8"/>
        <v>3022.1320000000001</v>
      </c>
      <c r="K131" s="16">
        <f t="shared" si="9"/>
        <v>123.10754443921421</v>
      </c>
      <c r="L131" s="16"/>
      <c r="M131" s="2" t="str">
        <f>TEXT(Gold[[#This Row],[Date]],"YYYY-MM")</f>
        <v>2025-04</v>
      </c>
      <c r="N131" s="3">
        <f t="shared" ref="N131:N194" si="11">INDEX($B:$B,MATCH(M131,$I:$I,0))</f>
        <v>3110.55</v>
      </c>
      <c r="O131" s="3" cm="1">
        <f t="array" ref="O131">LOOKUP(2,1/($I:$I=M131),$B:$B)</f>
        <v>3288.59</v>
      </c>
      <c r="P131" s="16">
        <f t="shared" ref="P131:P194" si="12">O131/N131-1</f>
        <v>5.7237466042982632E-2</v>
      </c>
      <c r="Q131" s="2"/>
      <c r="R131"/>
    </row>
    <row r="132" spans="1:18" x14ac:dyDescent="0.3">
      <c r="A132" s="1">
        <v>45751</v>
      </c>
      <c r="B132" s="3">
        <v>3037.36</v>
      </c>
      <c r="C132">
        <v>3113.16</v>
      </c>
      <c r="D132">
        <v>3137.1</v>
      </c>
      <c r="E132">
        <v>3015.64</v>
      </c>
      <c r="F132" t="s">
        <v>7</v>
      </c>
      <c r="G132">
        <v>-2.4199999999999999E-2</v>
      </c>
      <c r="H132" s="2">
        <f>Gold[[#This Row],[Price]]/B131-1</f>
        <v>-2.4244819023203856E-2</v>
      </c>
      <c r="I132" s="2" t="str">
        <f t="shared" si="10"/>
        <v>2025-04</v>
      </c>
      <c r="J132" s="3">
        <f t="shared" si="8"/>
        <v>3028.4605000000001</v>
      </c>
      <c r="K132" s="16">
        <f t="shared" si="9"/>
        <v>121.42602975476737</v>
      </c>
      <c r="L132" s="16"/>
      <c r="M132" s="2" t="str">
        <f>TEXT(Gold[[#This Row],[Date]],"YYYY-MM")</f>
        <v>2025-04</v>
      </c>
      <c r="N132" s="3">
        <f t="shared" si="11"/>
        <v>3110.55</v>
      </c>
      <c r="O132" s="3" cm="1">
        <f t="array" ref="O132">LOOKUP(2,1/($I:$I=M132),$B:$B)</f>
        <v>3288.59</v>
      </c>
      <c r="P132" s="16">
        <f t="shared" si="12"/>
        <v>5.7237466042982632E-2</v>
      </c>
      <c r="Q132" s="2"/>
      <c r="R132"/>
    </row>
    <row r="133" spans="1:18" x14ac:dyDescent="0.3">
      <c r="A133" s="1">
        <v>45754</v>
      </c>
      <c r="B133" s="3">
        <v>2982.54</v>
      </c>
      <c r="C133">
        <v>3038.02</v>
      </c>
      <c r="D133">
        <v>3055.88</v>
      </c>
      <c r="E133">
        <v>2956.6</v>
      </c>
      <c r="F133" t="s">
        <v>7</v>
      </c>
      <c r="G133">
        <v>-1.7999999999999999E-2</v>
      </c>
      <c r="H133" s="2">
        <f>Gold[[#This Row],[Price]]/B132-1</f>
        <v>-1.8048568493691963E-2</v>
      </c>
      <c r="I133" s="2" t="str">
        <f t="shared" si="10"/>
        <v>2025-04</v>
      </c>
      <c r="J133" s="3">
        <f t="shared" si="8"/>
        <v>3033.1175000000003</v>
      </c>
      <c r="K133" s="16">
        <f t="shared" si="9"/>
        <v>117.71911055235377</v>
      </c>
      <c r="L133" s="16"/>
      <c r="M133" s="2" t="str">
        <f>TEXT(Gold[[#This Row],[Date]],"YYYY-MM")</f>
        <v>2025-04</v>
      </c>
      <c r="N133" s="3">
        <f t="shared" si="11"/>
        <v>3110.55</v>
      </c>
      <c r="O133" s="3" cm="1">
        <f t="array" ref="O133">LOOKUP(2,1/($I:$I=M133),$B:$B)</f>
        <v>3288.59</v>
      </c>
      <c r="P133" s="16">
        <f t="shared" si="12"/>
        <v>5.7237466042982632E-2</v>
      </c>
      <c r="Q133" s="2"/>
      <c r="R133"/>
    </row>
    <row r="134" spans="1:18" x14ac:dyDescent="0.3">
      <c r="A134" s="1">
        <v>45755</v>
      </c>
      <c r="B134" s="3">
        <v>2983.78</v>
      </c>
      <c r="C134">
        <v>2983.39</v>
      </c>
      <c r="D134">
        <v>3022.84</v>
      </c>
      <c r="E134">
        <v>2974.45</v>
      </c>
      <c r="F134" t="s">
        <v>7</v>
      </c>
      <c r="G134">
        <v>4.0000000000000002E-4</v>
      </c>
      <c r="H134" s="2">
        <f>Gold[[#This Row],[Price]]/B133-1</f>
        <v>4.1575301588592239E-4</v>
      </c>
      <c r="I134" s="2" t="str">
        <f t="shared" si="10"/>
        <v>2025-04</v>
      </c>
      <c r="J134" s="3">
        <f t="shared" si="8"/>
        <v>3036.5045</v>
      </c>
      <c r="K134" s="16">
        <f t="shared" si="9"/>
        <v>114.19182050157217</v>
      </c>
      <c r="L134" s="16"/>
      <c r="M134" s="2" t="str">
        <f>TEXT(Gold[[#This Row],[Date]],"YYYY-MM")</f>
        <v>2025-04</v>
      </c>
      <c r="N134" s="3">
        <f t="shared" si="11"/>
        <v>3110.55</v>
      </c>
      <c r="O134" s="3" cm="1">
        <f t="array" ref="O134">LOOKUP(2,1/($I:$I=M134),$B:$B)</f>
        <v>3288.59</v>
      </c>
      <c r="P134" s="16">
        <f t="shared" si="12"/>
        <v>5.7237466042982632E-2</v>
      </c>
      <c r="Q134" s="2"/>
      <c r="R134"/>
    </row>
    <row r="135" spans="1:18" x14ac:dyDescent="0.3">
      <c r="A135" s="1">
        <v>45756</v>
      </c>
      <c r="B135" s="3">
        <v>3082.18</v>
      </c>
      <c r="C135">
        <v>2984.08</v>
      </c>
      <c r="D135">
        <v>3099.87</v>
      </c>
      <c r="E135">
        <v>2970.01</v>
      </c>
      <c r="F135" t="s">
        <v>7</v>
      </c>
      <c r="G135">
        <v>3.3000000000000002E-2</v>
      </c>
      <c r="H135" s="2">
        <f>Gold[[#This Row],[Price]]/B134-1</f>
        <v>3.2978302689876449E-2</v>
      </c>
      <c r="I135" s="2" t="str">
        <f t="shared" si="10"/>
        <v>2025-04</v>
      </c>
      <c r="J135" s="3">
        <f t="shared" si="8"/>
        <v>3044.0105000000003</v>
      </c>
      <c r="K135" s="16">
        <f t="shared" si="9"/>
        <v>112.69406319002275</v>
      </c>
      <c r="L135" s="16"/>
      <c r="M135" s="2" t="str">
        <f>TEXT(Gold[[#This Row],[Date]],"YYYY-MM")</f>
        <v>2025-04</v>
      </c>
      <c r="N135" s="3">
        <f t="shared" si="11"/>
        <v>3110.55</v>
      </c>
      <c r="O135" s="3" cm="1">
        <f t="array" ref="O135">LOOKUP(2,1/($I:$I=M135),$B:$B)</f>
        <v>3288.59</v>
      </c>
      <c r="P135" s="16">
        <f t="shared" si="12"/>
        <v>5.7237466042982632E-2</v>
      </c>
      <c r="Q135" s="2"/>
      <c r="R135"/>
    </row>
    <row r="136" spans="1:18" x14ac:dyDescent="0.3">
      <c r="A136" s="1">
        <v>45757</v>
      </c>
      <c r="B136" s="3">
        <v>3173.92</v>
      </c>
      <c r="C136">
        <v>3083.75</v>
      </c>
      <c r="D136">
        <v>3176.94</v>
      </c>
      <c r="E136">
        <v>3071.03</v>
      </c>
      <c r="F136" t="s">
        <v>7</v>
      </c>
      <c r="G136">
        <v>2.98E-2</v>
      </c>
      <c r="H136" s="2">
        <f>Gold[[#This Row],[Price]]/B135-1</f>
        <v>2.976464710042892E-2</v>
      </c>
      <c r="I136" s="2" t="str">
        <f t="shared" si="10"/>
        <v>2025-04</v>
      </c>
      <c r="J136" s="3">
        <f t="shared" si="8"/>
        <v>3053.3190000000004</v>
      </c>
      <c r="K136" s="16">
        <f t="shared" si="9"/>
        <v>114.19581933733078</v>
      </c>
      <c r="L136" s="16"/>
      <c r="M136" s="2" t="str">
        <f>TEXT(Gold[[#This Row],[Date]],"YYYY-MM")</f>
        <v>2025-04</v>
      </c>
      <c r="N136" s="3">
        <f t="shared" si="11"/>
        <v>3110.55</v>
      </c>
      <c r="O136" s="3" cm="1">
        <f t="array" ref="O136">LOOKUP(2,1/($I:$I=M136),$B:$B)</f>
        <v>3288.59</v>
      </c>
      <c r="P136" s="16">
        <f t="shared" si="12"/>
        <v>5.7237466042982632E-2</v>
      </c>
      <c r="Q136" s="2"/>
      <c r="R136"/>
    </row>
    <row r="137" spans="1:18" x14ac:dyDescent="0.3">
      <c r="A137" s="1">
        <v>45758</v>
      </c>
      <c r="B137" s="3">
        <v>3236.21</v>
      </c>
      <c r="C137">
        <v>3174.14</v>
      </c>
      <c r="D137">
        <v>3245.69</v>
      </c>
      <c r="E137">
        <v>3174.14</v>
      </c>
      <c r="F137" t="s">
        <v>7</v>
      </c>
      <c r="G137">
        <v>1.9599999999999999E-2</v>
      </c>
      <c r="H137" s="2">
        <f>Gold[[#This Row],[Price]]/B136-1</f>
        <v>1.9625573423400766E-2</v>
      </c>
      <c r="I137" s="2" t="str">
        <f t="shared" si="10"/>
        <v>2025-04</v>
      </c>
      <c r="J137" s="3">
        <f t="shared" si="8"/>
        <v>3065.9085</v>
      </c>
      <c r="K137" s="16">
        <f t="shared" si="9"/>
        <v>117.21807807247843</v>
      </c>
      <c r="L137" s="16"/>
      <c r="M137" s="2" t="str">
        <f>TEXT(Gold[[#This Row],[Date]],"YYYY-MM")</f>
        <v>2025-04</v>
      </c>
      <c r="N137" s="3">
        <f t="shared" si="11"/>
        <v>3110.55</v>
      </c>
      <c r="O137" s="3" cm="1">
        <f t="array" ref="O137">LOOKUP(2,1/($I:$I=M137),$B:$B)</f>
        <v>3288.59</v>
      </c>
      <c r="P137" s="16">
        <f t="shared" si="12"/>
        <v>5.7237466042982632E-2</v>
      </c>
      <c r="Q137" s="2"/>
      <c r="R137"/>
    </row>
    <row r="138" spans="1:18" x14ac:dyDescent="0.3">
      <c r="A138" s="1">
        <v>45761</v>
      </c>
      <c r="B138" s="3">
        <v>3209.28</v>
      </c>
      <c r="C138">
        <v>3237.35</v>
      </c>
      <c r="D138">
        <v>3245.84</v>
      </c>
      <c r="E138">
        <v>3193.41</v>
      </c>
      <c r="F138" t="s">
        <v>7</v>
      </c>
      <c r="G138">
        <v>-8.3000000000000001E-3</v>
      </c>
      <c r="H138" s="2">
        <f>Gold[[#This Row],[Price]]/B137-1</f>
        <v>-8.3214624514478253E-3</v>
      </c>
      <c r="I138" s="2" t="str">
        <f t="shared" si="10"/>
        <v>2025-04</v>
      </c>
      <c r="J138" s="3">
        <f t="shared" si="8"/>
        <v>3076.299</v>
      </c>
      <c r="K138" s="16">
        <f t="shared" si="9"/>
        <v>118.64057723267238</v>
      </c>
      <c r="L138" s="16"/>
      <c r="M138" s="2" t="str">
        <f>TEXT(Gold[[#This Row],[Date]],"YYYY-MM")</f>
        <v>2025-04</v>
      </c>
      <c r="N138" s="3">
        <f t="shared" si="11"/>
        <v>3110.55</v>
      </c>
      <c r="O138" s="3" cm="1">
        <f t="array" ref="O138">LOOKUP(2,1/($I:$I=M138),$B:$B)</f>
        <v>3288.59</v>
      </c>
      <c r="P138" s="16">
        <f t="shared" si="12"/>
        <v>5.7237466042982632E-2</v>
      </c>
      <c r="Q138" s="2"/>
      <c r="R138"/>
    </row>
    <row r="139" spans="1:18" x14ac:dyDescent="0.3">
      <c r="A139" s="1">
        <v>45762</v>
      </c>
      <c r="B139" s="3">
        <v>3227.6</v>
      </c>
      <c r="C139">
        <v>3210.21</v>
      </c>
      <c r="D139">
        <v>3234.16</v>
      </c>
      <c r="E139">
        <v>3209.36</v>
      </c>
      <c r="F139" t="s">
        <v>8</v>
      </c>
      <c r="G139">
        <v>5.7000000000000002E-3</v>
      </c>
      <c r="H139" s="2">
        <f>Gold[[#This Row],[Price]]/B138-1</f>
        <v>5.7084455080267382E-3</v>
      </c>
      <c r="I139" s="2" t="str">
        <f t="shared" si="10"/>
        <v>2025-04</v>
      </c>
      <c r="J139" s="3">
        <f t="shared" si="8"/>
        <v>3085.9814999999999</v>
      </c>
      <c r="K139" s="16">
        <f t="shared" si="9"/>
        <v>121.29405797936558</v>
      </c>
      <c r="L139" s="16"/>
      <c r="M139" s="2" t="str">
        <f>TEXT(Gold[[#This Row],[Date]],"YYYY-MM")</f>
        <v>2025-04</v>
      </c>
      <c r="N139" s="3">
        <f t="shared" si="11"/>
        <v>3110.55</v>
      </c>
      <c r="O139" s="3" cm="1">
        <f t="array" ref="O139">LOOKUP(2,1/($I:$I=M139),$B:$B)</f>
        <v>3288.59</v>
      </c>
      <c r="P139" s="16">
        <f t="shared" si="12"/>
        <v>5.7237466042982632E-2</v>
      </c>
      <c r="Q139" s="2"/>
      <c r="R139"/>
    </row>
    <row r="140" spans="1:18" x14ac:dyDescent="0.3">
      <c r="A140" s="1">
        <v>45763</v>
      </c>
      <c r="B140" s="3">
        <v>3343.22</v>
      </c>
      <c r="C140">
        <v>3226.25</v>
      </c>
      <c r="D140">
        <v>3345.19</v>
      </c>
      <c r="E140">
        <v>3226.25</v>
      </c>
      <c r="F140" t="s">
        <v>8</v>
      </c>
      <c r="G140">
        <v>3.5799999999999998E-2</v>
      </c>
      <c r="H140" s="2">
        <f>Gold[[#This Row],[Price]]/B139-1</f>
        <v>3.5822282810757278E-2</v>
      </c>
      <c r="I140" s="2" t="str">
        <f t="shared" si="10"/>
        <v>2025-04</v>
      </c>
      <c r="J140" s="3">
        <f t="shared" si="8"/>
        <v>3100.7834999999995</v>
      </c>
      <c r="K140" s="16">
        <f t="shared" si="9"/>
        <v>128.7162252226384</v>
      </c>
      <c r="L140" s="16"/>
      <c r="M140" s="2" t="str">
        <f>TEXT(Gold[[#This Row],[Date]],"YYYY-MM")</f>
        <v>2025-04</v>
      </c>
      <c r="N140" s="3">
        <f t="shared" si="11"/>
        <v>3110.55</v>
      </c>
      <c r="O140" s="3" cm="1">
        <f t="array" ref="O140">LOOKUP(2,1/($I:$I=M140),$B:$B)</f>
        <v>3288.59</v>
      </c>
      <c r="P140" s="16">
        <f t="shared" si="12"/>
        <v>5.7237466042982632E-2</v>
      </c>
      <c r="Q140" s="2"/>
      <c r="R140"/>
    </row>
    <row r="141" spans="1:18" x14ac:dyDescent="0.3">
      <c r="A141" s="1">
        <v>45764</v>
      </c>
      <c r="B141" s="3">
        <v>3327.54</v>
      </c>
      <c r="C141">
        <v>3344.41</v>
      </c>
      <c r="D141">
        <v>3358</v>
      </c>
      <c r="E141">
        <v>3283.87</v>
      </c>
      <c r="F141" t="s">
        <v>7</v>
      </c>
      <c r="G141">
        <v>-4.7000000000000002E-3</v>
      </c>
      <c r="H141" s="2">
        <f>Gold[[#This Row],[Price]]/B140-1</f>
        <v>-4.6900891954462232E-3</v>
      </c>
      <c r="I141" s="2" t="str">
        <f t="shared" si="10"/>
        <v>2025-04</v>
      </c>
      <c r="J141" s="3">
        <f t="shared" si="8"/>
        <v>3114.9399999999996</v>
      </c>
      <c r="K141" s="16">
        <f t="shared" si="9"/>
        <v>134.25496943995046</v>
      </c>
      <c r="L141" s="16"/>
      <c r="M141" s="2" t="str">
        <f>TEXT(Gold[[#This Row],[Date]],"YYYY-MM")</f>
        <v>2025-04</v>
      </c>
      <c r="N141" s="3">
        <f t="shared" si="11"/>
        <v>3110.55</v>
      </c>
      <c r="O141" s="3" cm="1">
        <f t="array" ref="O141">LOOKUP(2,1/($I:$I=M141),$B:$B)</f>
        <v>3288.59</v>
      </c>
      <c r="P141" s="16">
        <f t="shared" si="12"/>
        <v>5.7237466042982632E-2</v>
      </c>
      <c r="Q141" s="2"/>
      <c r="R141"/>
    </row>
    <row r="142" spans="1:18" x14ac:dyDescent="0.3">
      <c r="A142" s="1">
        <v>45768</v>
      </c>
      <c r="B142" s="3">
        <v>3424.3</v>
      </c>
      <c r="C142">
        <v>3334.41</v>
      </c>
      <c r="D142">
        <v>3430.93</v>
      </c>
      <c r="E142">
        <v>3327.82</v>
      </c>
      <c r="F142" t="s">
        <v>7</v>
      </c>
      <c r="G142">
        <v>2.9100000000000001E-2</v>
      </c>
      <c r="H142" s="2">
        <f>Gold[[#This Row],[Price]]/B141-1</f>
        <v>2.907853849991282E-2</v>
      </c>
      <c r="I142" s="2" t="str">
        <f t="shared" si="10"/>
        <v>2025-04</v>
      </c>
      <c r="J142" s="3">
        <f t="shared" si="8"/>
        <v>3134.9735000000001</v>
      </c>
      <c r="K142" s="16">
        <f t="shared" si="9"/>
        <v>143.94908290447546</v>
      </c>
      <c r="L142" s="16"/>
      <c r="M142" s="2" t="str">
        <f>TEXT(Gold[[#This Row],[Date]],"YYYY-MM")</f>
        <v>2025-04</v>
      </c>
      <c r="N142" s="3">
        <f t="shared" si="11"/>
        <v>3110.55</v>
      </c>
      <c r="O142" s="3" cm="1">
        <f t="array" ref="O142">LOOKUP(2,1/($I:$I=M142),$B:$B)</f>
        <v>3288.59</v>
      </c>
      <c r="P142" s="16">
        <f t="shared" si="12"/>
        <v>5.7237466042982632E-2</v>
      </c>
      <c r="Q142" s="2"/>
      <c r="R142"/>
    </row>
    <row r="143" spans="1:18" x14ac:dyDescent="0.3">
      <c r="A143" s="1">
        <v>45769</v>
      </c>
      <c r="B143" s="3">
        <v>3382.54</v>
      </c>
      <c r="C143">
        <v>3421.57</v>
      </c>
      <c r="D143">
        <v>3500.33</v>
      </c>
      <c r="E143">
        <v>3366.74</v>
      </c>
      <c r="F143" t="s">
        <v>7</v>
      </c>
      <c r="G143">
        <v>-1.2200000000000001E-2</v>
      </c>
      <c r="H143" s="2">
        <f>Gold[[#This Row],[Price]]/B142-1</f>
        <v>-1.2195193178167862E-2</v>
      </c>
      <c r="I143" s="2" t="str">
        <f t="shared" si="10"/>
        <v>2025-04</v>
      </c>
      <c r="J143" s="3">
        <f t="shared" si="8"/>
        <v>3153.4870000000001</v>
      </c>
      <c r="K143" s="16">
        <f t="shared" si="9"/>
        <v>149.51136224040985</v>
      </c>
      <c r="L143" s="16"/>
      <c r="M143" s="2" t="str">
        <f>TEXT(Gold[[#This Row],[Date]],"YYYY-MM")</f>
        <v>2025-04</v>
      </c>
      <c r="N143" s="3">
        <f t="shared" si="11"/>
        <v>3110.55</v>
      </c>
      <c r="O143" s="3" cm="1">
        <f t="array" ref="O143">LOOKUP(2,1/($I:$I=M143),$B:$B)</f>
        <v>3288.59</v>
      </c>
      <c r="P143" s="16">
        <f t="shared" si="12"/>
        <v>5.7237466042982632E-2</v>
      </c>
      <c r="Q143" s="2"/>
      <c r="R143"/>
    </row>
    <row r="144" spans="1:18" x14ac:dyDescent="0.3">
      <c r="A144" s="1">
        <v>45770</v>
      </c>
      <c r="B144" s="3">
        <v>3288.26</v>
      </c>
      <c r="C144">
        <v>3382.55</v>
      </c>
      <c r="D144">
        <v>3386.89</v>
      </c>
      <c r="E144">
        <v>3260.5</v>
      </c>
      <c r="F144" t="s">
        <v>7</v>
      </c>
      <c r="G144">
        <v>-2.7900000000000001E-2</v>
      </c>
      <c r="H144" s="2">
        <f>Gold[[#This Row],[Price]]/B143-1</f>
        <v>-2.7872545483571431E-2</v>
      </c>
      <c r="I144" s="2" t="str">
        <f t="shared" si="10"/>
        <v>2025-04</v>
      </c>
      <c r="J144" s="3">
        <f t="shared" si="8"/>
        <v>3166.9075000000003</v>
      </c>
      <c r="K144" s="16">
        <f t="shared" si="9"/>
        <v>151.24054252684221</v>
      </c>
      <c r="L144" s="16"/>
      <c r="M144" s="2" t="str">
        <f>TEXT(Gold[[#This Row],[Date]],"YYYY-MM")</f>
        <v>2025-04</v>
      </c>
      <c r="N144" s="3">
        <f t="shared" si="11"/>
        <v>3110.55</v>
      </c>
      <c r="O144" s="3" cm="1">
        <f t="array" ref="O144">LOOKUP(2,1/($I:$I=M144),$B:$B)</f>
        <v>3288.59</v>
      </c>
      <c r="P144" s="16">
        <f t="shared" si="12"/>
        <v>5.7237466042982632E-2</v>
      </c>
      <c r="Q144" s="2"/>
      <c r="R144"/>
    </row>
    <row r="145" spans="1:18" x14ac:dyDescent="0.3">
      <c r="A145" s="1">
        <v>45771</v>
      </c>
      <c r="B145" s="3">
        <v>3349.1</v>
      </c>
      <c r="C145">
        <v>3288.43</v>
      </c>
      <c r="D145">
        <v>3367.59</v>
      </c>
      <c r="E145">
        <v>3287.77</v>
      </c>
      <c r="F145" t="s">
        <v>7</v>
      </c>
      <c r="G145">
        <v>1.8499999999999999E-2</v>
      </c>
      <c r="H145" s="2">
        <f>Gold[[#This Row],[Price]]/B144-1</f>
        <v>1.8502186566755618E-2</v>
      </c>
      <c r="I145" s="2" t="str">
        <f t="shared" si="10"/>
        <v>2025-04</v>
      </c>
      <c r="J145" s="3">
        <f t="shared" si="8"/>
        <v>3183.3980000000001</v>
      </c>
      <c r="K145" s="16">
        <f t="shared" si="9"/>
        <v>154.36492778313192</v>
      </c>
      <c r="L145" s="16"/>
      <c r="M145" s="2" t="str">
        <f>TEXT(Gold[[#This Row],[Date]],"YYYY-MM")</f>
        <v>2025-04</v>
      </c>
      <c r="N145" s="3">
        <f t="shared" si="11"/>
        <v>3110.55</v>
      </c>
      <c r="O145" s="3" cm="1">
        <f t="array" ref="O145">LOOKUP(2,1/($I:$I=M145),$B:$B)</f>
        <v>3288.59</v>
      </c>
      <c r="P145" s="16">
        <f t="shared" si="12"/>
        <v>5.7237466042982632E-2</v>
      </c>
      <c r="Q145" s="2"/>
      <c r="R145"/>
    </row>
    <row r="146" spans="1:18" x14ac:dyDescent="0.3">
      <c r="A146" s="1">
        <v>45772</v>
      </c>
      <c r="B146" s="3">
        <v>3319.45</v>
      </c>
      <c r="C146">
        <v>3347.2</v>
      </c>
      <c r="D146">
        <v>3371.15</v>
      </c>
      <c r="E146">
        <v>3265.25</v>
      </c>
      <c r="F146" t="s">
        <v>7</v>
      </c>
      <c r="G146">
        <v>-8.8999999999999999E-3</v>
      </c>
      <c r="H146" s="2">
        <f>Gold[[#This Row],[Price]]/B145-1</f>
        <v>-8.8531247200740459E-3</v>
      </c>
      <c r="I146" s="2" t="str">
        <f t="shared" si="10"/>
        <v>2025-04</v>
      </c>
      <c r="J146" s="3">
        <f t="shared" si="8"/>
        <v>3196.5654999999997</v>
      </c>
      <c r="K146" s="16">
        <f t="shared" si="9"/>
        <v>156.746099346758</v>
      </c>
      <c r="L146" s="16"/>
      <c r="M146" s="2" t="str">
        <f>TEXT(Gold[[#This Row],[Date]],"YYYY-MM")</f>
        <v>2025-04</v>
      </c>
      <c r="N146" s="3">
        <f t="shared" si="11"/>
        <v>3110.55</v>
      </c>
      <c r="O146" s="3" cm="1">
        <f t="array" ref="O146">LOOKUP(2,1/($I:$I=M146),$B:$B)</f>
        <v>3288.59</v>
      </c>
      <c r="P146" s="16">
        <f t="shared" si="12"/>
        <v>5.7237466042982632E-2</v>
      </c>
      <c r="Q146" s="2"/>
      <c r="R146"/>
    </row>
    <row r="147" spans="1:18" x14ac:dyDescent="0.3">
      <c r="A147" s="1">
        <v>45775</v>
      </c>
      <c r="B147" s="3">
        <v>3341.67</v>
      </c>
      <c r="C147">
        <v>3328.4</v>
      </c>
      <c r="D147">
        <v>3353.33</v>
      </c>
      <c r="E147">
        <v>3267.81</v>
      </c>
      <c r="F147" t="s">
        <v>7</v>
      </c>
      <c r="G147">
        <v>6.7000000000000002E-3</v>
      </c>
      <c r="H147" s="2">
        <f>Gold[[#This Row],[Price]]/B146-1</f>
        <v>6.6938800102427365E-3</v>
      </c>
      <c r="I147" s="2" t="str">
        <f t="shared" si="10"/>
        <v>2025-04</v>
      </c>
      <c r="J147" s="3">
        <f t="shared" si="8"/>
        <v>3209.4474999999998</v>
      </c>
      <c r="K147" s="16">
        <f t="shared" si="9"/>
        <v>159.49123031485036</v>
      </c>
      <c r="L147" s="16"/>
      <c r="M147" s="2" t="str">
        <f>TEXT(Gold[[#This Row],[Date]],"YYYY-MM")</f>
        <v>2025-04</v>
      </c>
      <c r="N147" s="3">
        <f t="shared" si="11"/>
        <v>3110.55</v>
      </c>
      <c r="O147" s="3" cm="1">
        <f t="array" ref="O147">LOOKUP(2,1/($I:$I=M147),$B:$B)</f>
        <v>3288.59</v>
      </c>
      <c r="P147" s="16">
        <f t="shared" si="12"/>
        <v>5.7237466042982632E-2</v>
      </c>
      <c r="Q147" s="2"/>
      <c r="R147"/>
    </row>
    <row r="148" spans="1:18" x14ac:dyDescent="0.3">
      <c r="A148" s="1">
        <v>45776</v>
      </c>
      <c r="B148" s="3">
        <v>3317.18</v>
      </c>
      <c r="C148">
        <v>3341.67</v>
      </c>
      <c r="D148">
        <v>3349.08</v>
      </c>
      <c r="E148">
        <v>3299.23</v>
      </c>
      <c r="F148" t="s">
        <v>7</v>
      </c>
      <c r="G148">
        <v>-7.3000000000000001E-3</v>
      </c>
      <c r="H148" s="2">
        <f>Gold[[#This Row],[Price]]/B147-1</f>
        <v>-7.3286709938444883E-3</v>
      </c>
      <c r="I148" s="2" t="str">
        <f t="shared" si="10"/>
        <v>2025-04</v>
      </c>
      <c r="J148" s="3">
        <f t="shared" si="8"/>
        <v>3219.154</v>
      </c>
      <c r="K148" s="16">
        <f t="shared" si="9"/>
        <v>161.23010555424784</v>
      </c>
      <c r="L148" s="16"/>
      <c r="M148" s="2" t="str">
        <f>TEXT(Gold[[#This Row],[Date]],"YYYY-MM")</f>
        <v>2025-04</v>
      </c>
      <c r="N148" s="3">
        <f t="shared" si="11"/>
        <v>3110.55</v>
      </c>
      <c r="O148" s="3" cm="1">
        <f t="array" ref="O148">LOOKUP(2,1/($I:$I=M148),$B:$B)</f>
        <v>3288.59</v>
      </c>
      <c r="P148" s="16">
        <f t="shared" si="12"/>
        <v>5.7237466042982632E-2</v>
      </c>
      <c r="Q148" s="2"/>
      <c r="R148"/>
    </row>
    <row r="149" spans="1:18" x14ac:dyDescent="0.3">
      <c r="A149" s="1">
        <v>45777</v>
      </c>
      <c r="B149" s="3">
        <v>3288.59</v>
      </c>
      <c r="C149">
        <v>3316.92</v>
      </c>
      <c r="D149">
        <v>3328.36</v>
      </c>
      <c r="E149">
        <v>3267.09</v>
      </c>
      <c r="F149" t="s">
        <v>7</v>
      </c>
      <c r="G149">
        <v>-8.6E-3</v>
      </c>
      <c r="H149" s="2">
        <f>Gold[[#This Row],[Price]]/B148-1</f>
        <v>-8.6187665426656901E-3</v>
      </c>
      <c r="I149" s="2" t="str">
        <f t="shared" si="10"/>
        <v>2025-04</v>
      </c>
      <c r="J149" s="3">
        <f t="shared" si="8"/>
        <v>3228.0559999999996</v>
      </c>
      <c r="K149" s="16">
        <f t="shared" si="9"/>
        <v>162.38447953270457</v>
      </c>
      <c r="L149" s="16"/>
      <c r="M149" s="2" t="str">
        <f>TEXT(Gold[[#This Row],[Date]],"YYYY-MM")</f>
        <v>2025-04</v>
      </c>
      <c r="N149" s="3">
        <f t="shared" si="11"/>
        <v>3110.55</v>
      </c>
      <c r="O149" s="3" cm="1">
        <f t="array" ref="O149">LOOKUP(2,1/($I:$I=M149),$B:$B)</f>
        <v>3288.59</v>
      </c>
      <c r="P149" s="16">
        <f t="shared" si="12"/>
        <v>5.7237466042982632E-2</v>
      </c>
      <c r="Q149" s="2"/>
      <c r="R149"/>
    </row>
    <row r="150" spans="1:18" x14ac:dyDescent="0.3">
      <c r="A150" s="1">
        <v>45778</v>
      </c>
      <c r="B150" s="3">
        <v>3241</v>
      </c>
      <c r="C150">
        <v>3288.55</v>
      </c>
      <c r="D150">
        <v>3290.94</v>
      </c>
      <c r="E150">
        <v>3202.09</v>
      </c>
      <c r="F150" t="s">
        <v>7</v>
      </c>
      <c r="G150">
        <v>-1.4500000000000001E-2</v>
      </c>
      <c r="H150" s="2">
        <f>Gold[[#This Row],[Price]]/B149-1</f>
        <v>-1.4471247555943423E-2</v>
      </c>
      <c r="I150" s="2" t="str">
        <f t="shared" si="10"/>
        <v>2025-05</v>
      </c>
      <c r="J150" s="3">
        <f t="shared" ref="J150:J213" si="13">AVERAGE(B131:B150)</f>
        <v>3233.4275000000002</v>
      </c>
      <c r="K150" s="16">
        <f t="shared" si="9"/>
        <v>162.60400502803799</v>
      </c>
      <c r="L150" s="16"/>
      <c r="M150" s="2" t="str">
        <f>TEXT(Gold[[#This Row],[Date]],"YYYY-MM")</f>
        <v>2025-05</v>
      </c>
      <c r="N150" s="3">
        <f t="shared" si="11"/>
        <v>3241</v>
      </c>
      <c r="O150" s="3" cm="1">
        <f t="array" ref="O150">LOOKUP(2,1/($I:$I=M150),$B:$B)</f>
        <v>3289.4</v>
      </c>
      <c r="P150" s="16">
        <f t="shared" si="12"/>
        <v>1.4933662449861274E-2</v>
      </c>
      <c r="Q150" s="2"/>
      <c r="R150"/>
    </row>
    <row r="151" spans="1:18" x14ac:dyDescent="0.3">
      <c r="A151" s="1">
        <v>45779</v>
      </c>
      <c r="B151" s="3">
        <v>3240.88</v>
      </c>
      <c r="C151">
        <v>3238.55</v>
      </c>
      <c r="D151">
        <v>3269.49</v>
      </c>
      <c r="E151">
        <v>3222.75</v>
      </c>
      <c r="F151" t="s">
        <v>7</v>
      </c>
      <c r="G151">
        <v>0</v>
      </c>
      <c r="H151" s="2">
        <f>Gold[[#This Row],[Price]]/B150-1</f>
        <v>-3.7025609379792712E-5</v>
      </c>
      <c r="I151" s="2" t="str">
        <f t="shared" si="10"/>
        <v>2025-05</v>
      </c>
      <c r="J151" s="3">
        <f t="shared" si="13"/>
        <v>3239.83</v>
      </c>
      <c r="K151" s="16">
        <f t="shared" si="9"/>
        <v>162.39986008063264</v>
      </c>
      <c r="L151" s="16"/>
      <c r="M151" s="2" t="str">
        <f>TEXT(Gold[[#This Row],[Date]],"YYYY-MM")</f>
        <v>2025-05</v>
      </c>
      <c r="N151" s="3">
        <f t="shared" si="11"/>
        <v>3241</v>
      </c>
      <c r="O151" s="3" cm="1">
        <f t="array" ref="O151">LOOKUP(2,1/($I:$I=M151),$B:$B)</f>
        <v>3289.4</v>
      </c>
      <c r="P151" s="16">
        <f t="shared" si="12"/>
        <v>1.4933662449861274E-2</v>
      </c>
      <c r="Q151" s="2"/>
      <c r="R151"/>
    </row>
    <row r="152" spans="1:18" x14ac:dyDescent="0.3">
      <c r="A152" s="1">
        <v>45782</v>
      </c>
      <c r="B152" s="3">
        <v>3334.5</v>
      </c>
      <c r="C152">
        <v>3240</v>
      </c>
      <c r="D152">
        <v>3337.81</v>
      </c>
      <c r="E152">
        <v>3237.81</v>
      </c>
      <c r="F152" t="s">
        <v>7</v>
      </c>
      <c r="G152">
        <v>2.8899999999999999E-2</v>
      </c>
      <c r="H152" s="2">
        <f>Gold[[#This Row],[Price]]/B151-1</f>
        <v>2.888721581792586E-2</v>
      </c>
      <c r="I152" s="2" t="str">
        <f t="shared" si="10"/>
        <v>2025-05</v>
      </c>
      <c r="J152" s="3">
        <f t="shared" si="13"/>
        <v>3254.6869999999999</v>
      </c>
      <c r="K152" s="16">
        <f t="shared" si="9"/>
        <v>164.19643277675118</v>
      </c>
      <c r="L152" s="16"/>
      <c r="M152" s="2" t="str">
        <f>TEXT(Gold[[#This Row],[Date]],"YYYY-MM")</f>
        <v>2025-05</v>
      </c>
      <c r="N152" s="3">
        <f t="shared" si="11"/>
        <v>3241</v>
      </c>
      <c r="O152" s="3" cm="1">
        <f t="array" ref="O152">LOOKUP(2,1/($I:$I=M152),$B:$B)</f>
        <v>3289.4</v>
      </c>
      <c r="P152" s="16">
        <f t="shared" si="12"/>
        <v>1.4933662449861274E-2</v>
      </c>
      <c r="Q152" s="2"/>
      <c r="R152"/>
    </row>
    <row r="153" spans="1:18" x14ac:dyDescent="0.3">
      <c r="A153" s="1">
        <v>45783</v>
      </c>
      <c r="B153" s="3">
        <v>3430.21</v>
      </c>
      <c r="C153">
        <v>3336.39</v>
      </c>
      <c r="D153">
        <v>3435.17</v>
      </c>
      <c r="E153">
        <v>3322.98</v>
      </c>
      <c r="F153" t="s">
        <v>7</v>
      </c>
      <c r="G153">
        <v>2.87E-2</v>
      </c>
      <c r="H153" s="2">
        <f>Gold[[#This Row],[Price]]/B152-1</f>
        <v>2.8702953966111888E-2</v>
      </c>
      <c r="I153" s="2" t="str">
        <f t="shared" si="10"/>
        <v>2025-05</v>
      </c>
      <c r="J153" s="3">
        <f t="shared" si="13"/>
        <v>3277.0704999999994</v>
      </c>
      <c r="K153" s="16">
        <f t="shared" si="9"/>
        <v>169.48330902096208</v>
      </c>
      <c r="L153" s="16"/>
      <c r="M153" s="2" t="str">
        <f>TEXT(Gold[[#This Row],[Date]],"YYYY-MM")</f>
        <v>2025-05</v>
      </c>
      <c r="N153" s="3">
        <f t="shared" si="11"/>
        <v>3241</v>
      </c>
      <c r="O153" s="3" cm="1">
        <f t="array" ref="O153">LOOKUP(2,1/($I:$I=M153),$B:$B)</f>
        <v>3289.4</v>
      </c>
      <c r="P153" s="16">
        <f t="shared" si="12"/>
        <v>1.4933662449861274E-2</v>
      </c>
      <c r="Q153" s="2"/>
      <c r="R153"/>
    </row>
    <row r="154" spans="1:18" x14ac:dyDescent="0.3">
      <c r="A154" s="1">
        <v>45784</v>
      </c>
      <c r="B154" s="3">
        <v>3365.21</v>
      </c>
      <c r="C154">
        <v>3430.21</v>
      </c>
      <c r="D154">
        <v>3438.59</v>
      </c>
      <c r="E154">
        <v>3360.2</v>
      </c>
      <c r="F154" t="s">
        <v>7</v>
      </c>
      <c r="G154">
        <v>-1.89E-2</v>
      </c>
      <c r="H154" s="2">
        <f>Gold[[#This Row],[Price]]/B153-1</f>
        <v>-1.8949277157958244E-2</v>
      </c>
      <c r="I154" s="2" t="str">
        <f t="shared" si="10"/>
        <v>2025-05</v>
      </c>
      <c r="J154" s="3">
        <f t="shared" si="13"/>
        <v>3296.1419999999998</v>
      </c>
      <c r="K154" s="16">
        <f t="shared" si="9"/>
        <v>171.9990668467658</v>
      </c>
      <c r="L154" s="16"/>
      <c r="M154" s="2" t="str">
        <f>TEXT(Gold[[#This Row],[Date]],"YYYY-MM")</f>
        <v>2025-05</v>
      </c>
      <c r="N154" s="3">
        <f t="shared" si="11"/>
        <v>3241</v>
      </c>
      <c r="O154" s="3" cm="1">
        <f t="array" ref="O154">LOOKUP(2,1/($I:$I=M154),$B:$B)</f>
        <v>3289.4</v>
      </c>
      <c r="P154" s="16">
        <f t="shared" si="12"/>
        <v>1.4933662449861274E-2</v>
      </c>
      <c r="Q154" s="2"/>
      <c r="R154"/>
    </row>
    <row r="155" spans="1:18" x14ac:dyDescent="0.3">
      <c r="A155" s="1">
        <v>45785</v>
      </c>
      <c r="B155" s="3">
        <v>3305.52</v>
      </c>
      <c r="C155">
        <v>3366.95</v>
      </c>
      <c r="D155">
        <v>3414.96</v>
      </c>
      <c r="E155">
        <v>3288.8</v>
      </c>
      <c r="F155" t="s">
        <v>7</v>
      </c>
      <c r="G155">
        <v>-1.77E-2</v>
      </c>
      <c r="H155" s="2">
        <f>Gold[[#This Row],[Price]]/B154-1</f>
        <v>-1.7737377459356218E-2</v>
      </c>
      <c r="I155" s="2" t="str">
        <f t="shared" si="10"/>
        <v>2025-05</v>
      </c>
      <c r="J155" s="3">
        <f t="shared" si="13"/>
        <v>3307.3089999999997</v>
      </c>
      <c r="K155" s="16">
        <f t="shared" si="9"/>
        <v>172.78367656703745</v>
      </c>
      <c r="L155" s="16"/>
      <c r="M155" s="2" t="str">
        <f>TEXT(Gold[[#This Row],[Date]],"YYYY-MM")</f>
        <v>2025-05</v>
      </c>
      <c r="N155" s="3">
        <f t="shared" si="11"/>
        <v>3241</v>
      </c>
      <c r="O155" s="3" cm="1">
        <f t="array" ref="O155">LOOKUP(2,1/($I:$I=M155),$B:$B)</f>
        <v>3289.4</v>
      </c>
      <c r="P155" s="16">
        <f t="shared" si="12"/>
        <v>1.4933662449861274E-2</v>
      </c>
      <c r="Q155" s="2"/>
      <c r="R155"/>
    </row>
    <row r="156" spans="1:18" x14ac:dyDescent="0.3">
      <c r="A156" s="1">
        <v>45786</v>
      </c>
      <c r="B156" s="3">
        <v>3324.63</v>
      </c>
      <c r="C156">
        <v>3305.51</v>
      </c>
      <c r="D156">
        <v>3347.64</v>
      </c>
      <c r="E156">
        <v>3274.94</v>
      </c>
      <c r="F156" t="s">
        <v>7</v>
      </c>
      <c r="G156">
        <v>5.7999999999999996E-3</v>
      </c>
      <c r="H156" s="2">
        <f>Gold[[#This Row],[Price]]/B155-1</f>
        <v>5.7812386553401929E-3</v>
      </c>
      <c r="I156" s="2" t="str">
        <f t="shared" si="10"/>
        <v>2025-05</v>
      </c>
      <c r="J156" s="3">
        <f t="shared" si="13"/>
        <v>3314.8444999999992</v>
      </c>
      <c r="K156" s="16">
        <f t="shared" si="9"/>
        <v>174.15403993880147</v>
      </c>
      <c r="L156" s="16"/>
      <c r="M156" s="2" t="str">
        <f>TEXT(Gold[[#This Row],[Date]],"YYYY-MM")</f>
        <v>2025-05</v>
      </c>
      <c r="N156" s="3">
        <f t="shared" si="11"/>
        <v>3241</v>
      </c>
      <c r="O156" s="3" cm="1">
        <f t="array" ref="O156">LOOKUP(2,1/($I:$I=M156),$B:$B)</f>
        <v>3289.4</v>
      </c>
      <c r="P156" s="16">
        <f t="shared" si="12"/>
        <v>1.4933662449861274E-2</v>
      </c>
      <c r="Q156" s="2"/>
      <c r="R156"/>
    </row>
    <row r="157" spans="1:18" x14ac:dyDescent="0.3">
      <c r="A157" s="1">
        <v>45789</v>
      </c>
      <c r="B157" s="3">
        <v>3234.7</v>
      </c>
      <c r="C157">
        <v>3324.98</v>
      </c>
      <c r="D157">
        <v>3325.42</v>
      </c>
      <c r="E157">
        <v>3207.67</v>
      </c>
      <c r="F157" t="s">
        <v>7</v>
      </c>
      <c r="G157">
        <v>-2.7E-2</v>
      </c>
      <c r="H157" s="2">
        <f>Gold[[#This Row],[Price]]/B156-1</f>
        <v>-2.7049626574987329E-2</v>
      </c>
      <c r="I157" s="2" t="str">
        <f t="shared" si="10"/>
        <v>2025-05</v>
      </c>
      <c r="J157" s="3">
        <f t="shared" si="13"/>
        <v>3314.7689999999993</v>
      </c>
      <c r="K157" s="16">
        <f t="shared" si="9"/>
        <v>172.82628255050213</v>
      </c>
      <c r="L157" s="16"/>
      <c r="M157" s="2" t="str">
        <f>TEXT(Gold[[#This Row],[Date]],"YYYY-MM")</f>
        <v>2025-05</v>
      </c>
      <c r="N157" s="3">
        <f t="shared" si="11"/>
        <v>3241</v>
      </c>
      <c r="O157" s="3" cm="1">
        <f t="array" ref="O157">LOOKUP(2,1/($I:$I=M157),$B:$B)</f>
        <v>3289.4</v>
      </c>
      <c r="P157" s="16">
        <f t="shared" si="12"/>
        <v>1.4933662449861274E-2</v>
      </c>
      <c r="Q157" s="2"/>
      <c r="R157"/>
    </row>
    <row r="158" spans="1:18" x14ac:dyDescent="0.3">
      <c r="A158" s="1">
        <v>45790</v>
      </c>
      <c r="B158" s="3">
        <v>3248.47</v>
      </c>
      <c r="C158">
        <v>3233.4</v>
      </c>
      <c r="D158">
        <v>3265.44</v>
      </c>
      <c r="E158">
        <v>3215.96</v>
      </c>
      <c r="F158" t="s">
        <v>7</v>
      </c>
      <c r="G158">
        <v>4.3E-3</v>
      </c>
      <c r="H158" s="2">
        <f>Gold[[#This Row],[Price]]/B157-1</f>
        <v>4.256963551488635E-3</v>
      </c>
      <c r="I158" s="2" t="str">
        <f t="shared" si="10"/>
        <v>2025-05</v>
      </c>
      <c r="J158" s="3">
        <f t="shared" si="13"/>
        <v>3316.7284999999988</v>
      </c>
      <c r="K158" s="16">
        <f t="shared" si="9"/>
        <v>171.77753421796945</v>
      </c>
      <c r="L158" s="16"/>
      <c r="M158" s="2" t="str">
        <f>TEXT(Gold[[#This Row],[Date]],"YYYY-MM")</f>
        <v>2025-05</v>
      </c>
      <c r="N158" s="3">
        <f t="shared" si="11"/>
        <v>3241</v>
      </c>
      <c r="O158" s="3" cm="1">
        <f t="array" ref="O158">LOOKUP(2,1/($I:$I=M158),$B:$B)</f>
        <v>3289.4</v>
      </c>
      <c r="P158" s="16">
        <f t="shared" si="12"/>
        <v>1.4933662449861274E-2</v>
      </c>
      <c r="Q158" s="2"/>
      <c r="R158"/>
    </row>
    <row r="159" spans="1:18" x14ac:dyDescent="0.3">
      <c r="A159" s="1">
        <v>45791</v>
      </c>
      <c r="B159" s="3">
        <v>3178.75</v>
      </c>
      <c r="C159">
        <v>3248.37</v>
      </c>
      <c r="D159">
        <v>3257.39</v>
      </c>
      <c r="E159">
        <v>3167.95</v>
      </c>
      <c r="F159" t="s">
        <v>7</v>
      </c>
      <c r="G159">
        <v>-2.1499999999999998E-2</v>
      </c>
      <c r="H159" s="2">
        <f>Gold[[#This Row],[Price]]/B158-1</f>
        <v>-2.1462411535276504E-2</v>
      </c>
      <c r="I159" s="2" t="str">
        <f t="shared" si="10"/>
        <v>2025-05</v>
      </c>
      <c r="J159" s="3">
        <f t="shared" si="13"/>
        <v>3314.2860000000001</v>
      </c>
      <c r="K159" s="16">
        <f t="shared" si="9"/>
        <v>170.543667511097</v>
      </c>
      <c r="L159" s="16"/>
      <c r="M159" s="2" t="str">
        <f>TEXT(Gold[[#This Row],[Date]],"YYYY-MM")</f>
        <v>2025-05</v>
      </c>
      <c r="N159" s="3">
        <f t="shared" si="11"/>
        <v>3241</v>
      </c>
      <c r="O159" s="3" cm="1">
        <f t="array" ref="O159">LOOKUP(2,1/($I:$I=M159),$B:$B)</f>
        <v>3289.4</v>
      </c>
      <c r="P159" s="16">
        <f t="shared" si="12"/>
        <v>1.4933662449861274E-2</v>
      </c>
      <c r="Q159" s="2"/>
      <c r="R159"/>
    </row>
    <row r="160" spans="1:18" x14ac:dyDescent="0.3">
      <c r="A160" s="1">
        <v>45792</v>
      </c>
      <c r="B160" s="3">
        <v>3240.87</v>
      </c>
      <c r="C160">
        <v>3178.06</v>
      </c>
      <c r="D160">
        <v>3241.26</v>
      </c>
      <c r="E160">
        <v>3120.52</v>
      </c>
      <c r="F160" t="s">
        <v>7</v>
      </c>
      <c r="G160">
        <v>1.95E-2</v>
      </c>
      <c r="H160" s="2">
        <f>Gold[[#This Row],[Price]]/B159-1</f>
        <v>1.95422729060164E-2</v>
      </c>
      <c r="I160" s="2" t="str">
        <f t="shared" si="10"/>
        <v>2025-05</v>
      </c>
      <c r="J160" s="3">
        <f t="shared" si="13"/>
        <v>3309.1684999999998</v>
      </c>
      <c r="K160" s="16">
        <f t="shared" si="9"/>
        <v>169.73778665323127</v>
      </c>
      <c r="L160" s="16"/>
      <c r="M160" s="2" t="str">
        <f>TEXT(Gold[[#This Row],[Date]],"YYYY-MM")</f>
        <v>2025-05</v>
      </c>
      <c r="N160" s="3">
        <f t="shared" si="11"/>
        <v>3241</v>
      </c>
      <c r="O160" s="3" cm="1">
        <f t="array" ref="O160">LOOKUP(2,1/($I:$I=M160),$B:$B)</f>
        <v>3289.4</v>
      </c>
      <c r="P160" s="16">
        <f t="shared" si="12"/>
        <v>1.4933662449861274E-2</v>
      </c>
      <c r="Q160" s="2"/>
      <c r="R160"/>
    </row>
    <row r="161" spans="1:18" x14ac:dyDescent="0.3">
      <c r="A161" s="1">
        <v>45793</v>
      </c>
      <c r="B161" s="3">
        <v>3202.77</v>
      </c>
      <c r="C161">
        <v>3239.11</v>
      </c>
      <c r="D161">
        <v>3252.27</v>
      </c>
      <c r="E161">
        <v>3154.32</v>
      </c>
      <c r="F161" t="s">
        <v>7</v>
      </c>
      <c r="G161">
        <v>-1.18E-2</v>
      </c>
      <c r="H161" s="2">
        <f>Gold[[#This Row],[Price]]/B160-1</f>
        <v>-1.1756102528024837E-2</v>
      </c>
      <c r="I161" s="2" t="str">
        <f t="shared" si="10"/>
        <v>2025-05</v>
      </c>
      <c r="J161" s="3">
        <f t="shared" si="13"/>
        <v>3302.9299999999994</v>
      </c>
      <c r="K161" s="16">
        <f t="shared" si="9"/>
        <v>168.49297747239831</v>
      </c>
      <c r="L161" s="16"/>
      <c r="M161" s="2" t="str">
        <f>TEXT(Gold[[#This Row],[Date]],"YYYY-MM")</f>
        <v>2025-05</v>
      </c>
      <c r="N161" s="3">
        <f t="shared" si="11"/>
        <v>3241</v>
      </c>
      <c r="O161" s="3" cm="1">
        <f t="array" ref="O161">LOOKUP(2,1/($I:$I=M161),$B:$B)</f>
        <v>3289.4</v>
      </c>
      <c r="P161" s="16">
        <f t="shared" si="12"/>
        <v>1.4933662449861274E-2</v>
      </c>
      <c r="Q161" s="2"/>
      <c r="R161"/>
    </row>
    <row r="162" spans="1:18" x14ac:dyDescent="0.3">
      <c r="A162" s="1">
        <v>45796</v>
      </c>
      <c r="B162" s="3">
        <v>3229.85</v>
      </c>
      <c r="C162">
        <v>3214.6</v>
      </c>
      <c r="D162">
        <v>3249.91</v>
      </c>
      <c r="E162">
        <v>3205.98</v>
      </c>
      <c r="F162" t="s">
        <v>7</v>
      </c>
      <c r="G162">
        <v>8.5000000000000006E-3</v>
      </c>
      <c r="H162" s="2">
        <f>Gold[[#This Row],[Price]]/B161-1</f>
        <v>8.4551809839608083E-3</v>
      </c>
      <c r="I162" s="2" t="str">
        <f t="shared" si="10"/>
        <v>2025-05</v>
      </c>
      <c r="J162" s="3">
        <f t="shared" si="13"/>
        <v>3293.2074999999995</v>
      </c>
      <c r="K162" s="16">
        <f t="shared" si="9"/>
        <v>167.32206751505947</v>
      </c>
      <c r="L162" s="16"/>
      <c r="M162" s="2" t="str">
        <f>TEXT(Gold[[#This Row],[Date]],"YYYY-MM")</f>
        <v>2025-05</v>
      </c>
      <c r="N162" s="3">
        <f t="shared" si="11"/>
        <v>3241</v>
      </c>
      <c r="O162" s="3" cm="1">
        <f t="array" ref="O162">LOOKUP(2,1/($I:$I=M162),$B:$B)</f>
        <v>3289.4</v>
      </c>
      <c r="P162" s="16">
        <f t="shared" si="12"/>
        <v>1.4933662449861274E-2</v>
      </c>
      <c r="Q162" s="2"/>
      <c r="R162"/>
    </row>
    <row r="163" spans="1:18" x14ac:dyDescent="0.3">
      <c r="A163" s="1">
        <v>45797</v>
      </c>
      <c r="B163" s="3">
        <v>3290.12</v>
      </c>
      <c r="C163">
        <v>3229.85</v>
      </c>
      <c r="D163">
        <v>3295.98</v>
      </c>
      <c r="E163">
        <v>3204.4</v>
      </c>
      <c r="F163" t="s">
        <v>7</v>
      </c>
      <c r="G163">
        <v>1.8700000000000001E-2</v>
      </c>
      <c r="H163" s="2">
        <f>Gold[[#This Row],[Price]]/B162-1</f>
        <v>1.8660309302289679E-2</v>
      </c>
      <c r="I163" s="2" t="str">
        <f t="shared" si="10"/>
        <v>2025-05</v>
      </c>
      <c r="J163" s="3">
        <f t="shared" si="13"/>
        <v>3288.5864999999999</v>
      </c>
      <c r="K163" s="16">
        <f t="shared" si="9"/>
        <v>167.08030399589768</v>
      </c>
      <c r="L163" s="16"/>
      <c r="M163" s="2" t="str">
        <f>TEXT(Gold[[#This Row],[Date]],"YYYY-MM")</f>
        <v>2025-05</v>
      </c>
      <c r="N163" s="3">
        <f t="shared" si="11"/>
        <v>3241</v>
      </c>
      <c r="O163" s="3" cm="1">
        <f t="array" ref="O163">LOOKUP(2,1/($I:$I=M163),$B:$B)</f>
        <v>3289.4</v>
      </c>
      <c r="P163" s="16">
        <f t="shared" si="12"/>
        <v>1.4933662449861274E-2</v>
      </c>
      <c r="Q163" s="2"/>
      <c r="R163"/>
    </row>
    <row r="164" spans="1:18" x14ac:dyDescent="0.3">
      <c r="A164" s="1">
        <v>45798</v>
      </c>
      <c r="B164" s="3">
        <v>3314.99</v>
      </c>
      <c r="C164">
        <v>3290.12</v>
      </c>
      <c r="D164">
        <v>3325.14</v>
      </c>
      <c r="E164">
        <v>3285.51</v>
      </c>
      <c r="F164" t="s">
        <v>7</v>
      </c>
      <c r="G164">
        <v>7.6E-3</v>
      </c>
      <c r="H164" s="2">
        <f>Gold[[#This Row],[Price]]/B163-1</f>
        <v>7.5589948087000369E-3</v>
      </c>
      <c r="I164" s="2" t="str">
        <f t="shared" si="10"/>
        <v>2025-05</v>
      </c>
      <c r="J164" s="3">
        <f t="shared" si="13"/>
        <v>3289.9229999999998</v>
      </c>
      <c r="K164" s="16">
        <f t="shared" si="9"/>
        <v>166.31621933265365</v>
      </c>
      <c r="L164" s="16"/>
      <c r="M164" s="2" t="str">
        <f>TEXT(Gold[[#This Row],[Date]],"YYYY-MM")</f>
        <v>2025-05</v>
      </c>
      <c r="N164" s="3">
        <f t="shared" si="11"/>
        <v>3241</v>
      </c>
      <c r="O164" s="3" cm="1">
        <f t="array" ref="O164">LOOKUP(2,1/($I:$I=M164),$B:$B)</f>
        <v>3289.4</v>
      </c>
      <c r="P164" s="16">
        <f t="shared" si="12"/>
        <v>1.4933662449861274E-2</v>
      </c>
      <c r="Q164" s="2"/>
      <c r="R164"/>
    </row>
    <row r="165" spans="1:18" x14ac:dyDescent="0.3">
      <c r="A165" s="1">
        <v>45799</v>
      </c>
      <c r="B165" s="3">
        <v>3295</v>
      </c>
      <c r="C165">
        <v>3316.49</v>
      </c>
      <c r="D165">
        <v>3345.62</v>
      </c>
      <c r="E165">
        <v>3279.55</v>
      </c>
      <c r="F165" t="s">
        <v>7</v>
      </c>
      <c r="G165">
        <v>-6.0000000000000001E-3</v>
      </c>
      <c r="H165" s="2">
        <f>Gold[[#This Row],[Price]]/B164-1</f>
        <v>-6.0301841031193959E-3</v>
      </c>
      <c r="I165" s="2" t="str">
        <f t="shared" si="10"/>
        <v>2025-05</v>
      </c>
      <c r="J165" s="3">
        <f t="shared" si="13"/>
        <v>3287.2179999999994</v>
      </c>
      <c r="K165" s="16">
        <f t="shared" si="9"/>
        <v>164.96956341045509</v>
      </c>
      <c r="L165" s="16"/>
      <c r="M165" s="2" t="str">
        <f>TEXT(Gold[[#This Row],[Date]],"YYYY-MM")</f>
        <v>2025-05</v>
      </c>
      <c r="N165" s="3">
        <f t="shared" si="11"/>
        <v>3241</v>
      </c>
      <c r="O165" s="3" cm="1">
        <f t="array" ref="O165">LOOKUP(2,1/($I:$I=M165),$B:$B)</f>
        <v>3289.4</v>
      </c>
      <c r="P165" s="16">
        <f t="shared" si="12"/>
        <v>1.4933662449861274E-2</v>
      </c>
      <c r="Q165" s="2"/>
      <c r="R165"/>
    </row>
    <row r="166" spans="1:18" x14ac:dyDescent="0.3">
      <c r="A166" s="1">
        <v>45800</v>
      </c>
      <c r="B166" s="3">
        <v>3357.42</v>
      </c>
      <c r="C166">
        <v>3297.15</v>
      </c>
      <c r="D166">
        <v>3366.39</v>
      </c>
      <c r="E166">
        <v>3287.24</v>
      </c>
      <c r="F166" t="s">
        <v>7</v>
      </c>
      <c r="G166">
        <v>1.89E-2</v>
      </c>
      <c r="H166" s="2">
        <f>Gold[[#This Row],[Price]]/B165-1</f>
        <v>1.8943854324734444E-2</v>
      </c>
      <c r="I166" s="2" t="str">
        <f t="shared" si="10"/>
        <v>2025-05</v>
      </c>
      <c r="J166" s="3">
        <f t="shared" si="13"/>
        <v>3289.1165000000001</v>
      </c>
      <c r="K166" s="16">
        <f t="shared" si="9"/>
        <v>163.44467232080862</v>
      </c>
      <c r="L166" s="16"/>
      <c r="M166" s="2" t="str">
        <f>TEXT(Gold[[#This Row],[Date]],"YYYY-MM")</f>
        <v>2025-05</v>
      </c>
      <c r="N166" s="3">
        <f t="shared" si="11"/>
        <v>3241</v>
      </c>
      <c r="O166" s="3" cm="1">
        <f t="array" ref="O166">LOOKUP(2,1/($I:$I=M166),$B:$B)</f>
        <v>3289.4</v>
      </c>
      <c r="P166" s="16">
        <f t="shared" si="12"/>
        <v>1.4933662449861274E-2</v>
      </c>
      <c r="Q166" s="2"/>
      <c r="R166"/>
    </row>
    <row r="167" spans="1:18" x14ac:dyDescent="0.3">
      <c r="A167" s="1">
        <v>45803</v>
      </c>
      <c r="B167" s="3">
        <v>3342.94</v>
      </c>
      <c r="C167">
        <v>3354.3</v>
      </c>
      <c r="D167">
        <v>3357.03</v>
      </c>
      <c r="E167">
        <v>3323.91</v>
      </c>
      <c r="F167" t="s">
        <v>7</v>
      </c>
      <c r="G167">
        <v>-4.3E-3</v>
      </c>
      <c r="H167" s="2">
        <f>Gold[[#This Row],[Price]]/B166-1</f>
        <v>-4.3128354510308942E-3</v>
      </c>
      <c r="I167" s="2" t="str">
        <f t="shared" si="10"/>
        <v>2025-05</v>
      </c>
      <c r="J167" s="3">
        <f t="shared" si="13"/>
        <v>3289.1799999999994</v>
      </c>
      <c r="K167" s="16">
        <f t="shared" si="9"/>
        <v>160.66969992999063</v>
      </c>
      <c r="L167" s="16"/>
      <c r="M167" s="2" t="str">
        <f>TEXT(Gold[[#This Row],[Date]],"YYYY-MM")</f>
        <v>2025-05</v>
      </c>
      <c r="N167" s="3">
        <f t="shared" si="11"/>
        <v>3241</v>
      </c>
      <c r="O167" s="3" cm="1">
        <f t="array" ref="O167">LOOKUP(2,1/($I:$I=M167),$B:$B)</f>
        <v>3289.4</v>
      </c>
      <c r="P167" s="16">
        <f t="shared" si="12"/>
        <v>1.4933662449861274E-2</v>
      </c>
      <c r="Q167" s="2"/>
      <c r="R167"/>
    </row>
    <row r="168" spans="1:18" x14ac:dyDescent="0.3">
      <c r="A168" s="1">
        <v>45804</v>
      </c>
      <c r="B168" s="3">
        <v>3300.68</v>
      </c>
      <c r="C168">
        <v>3344</v>
      </c>
      <c r="D168">
        <v>3350.21</v>
      </c>
      <c r="E168">
        <v>3285.7</v>
      </c>
      <c r="F168" t="s">
        <v>7</v>
      </c>
      <c r="G168">
        <v>-1.26E-2</v>
      </c>
      <c r="H168" s="2">
        <f>Gold[[#This Row],[Price]]/B167-1</f>
        <v>-1.2641567003894849E-2</v>
      </c>
      <c r="I168" s="2" t="str">
        <f t="shared" si="10"/>
        <v>2025-05</v>
      </c>
      <c r="J168" s="3">
        <f t="shared" si="13"/>
        <v>3288.3549999999996</v>
      </c>
      <c r="K168" s="16">
        <f t="shared" si="9"/>
        <v>157.82024971028218</v>
      </c>
      <c r="L168" s="16"/>
      <c r="M168" s="2" t="str">
        <f>TEXT(Gold[[#This Row],[Date]],"YYYY-MM")</f>
        <v>2025-05</v>
      </c>
      <c r="N168" s="3">
        <f t="shared" si="11"/>
        <v>3241</v>
      </c>
      <c r="O168" s="3" cm="1">
        <f t="array" ref="O168">LOOKUP(2,1/($I:$I=M168),$B:$B)</f>
        <v>3289.4</v>
      </c>
      <c r="P168" s="16">
        <f t="shared" si="12"/>
        <v>1.4933662449861274E-2</v>
      </c>
      <c r="Q168" s="2"/>
      <c r="R168"/>
    </row>
    <row r="169" spans="1:18" x14ac:dyDescent="0.3">
      <c r="A169" s="1">
        <v>45805</v>
      </c>
      <c r="B169" s="3">
        <v>3289.76</v>
      </c>
      <c r="C169">
        <v>3300.7</v>
      </c>
      <c r="D169">
        <v>3325.68</v>
      </c>
      <c r="E169">
        <v>3276.31</v>
      </c>
      <c r="F169" t="s">
        <v>7</v>
      </c>
      <c r="G169">
        <v>-3.3E-3</v>
      </c>
      <c r="H169" s="2">
        <f>Gold[[#This Row],[Price]]/B168-1</f>
        <v>-3.3084091762908274E-3</v>
      </c>
      <c r="I169" s="2" t="str">
        <f t="shared" si="10"/>
        <v>2025-05</v>
      </c>
      <c r="J169" s="3">
        <f t="shared" si="13"/>
        <v>3288.4135000000001</v>
      </c>
      <c r="K169" s="16">
        <f t="shared" si="9"/>
        <v>155.16534944709642</v>
      </c>
      <c r="L169" s="16"/>
      <c r="M169" s="2" t="str">
        <f>TEXT(Gold[[#This Row],[Date]],"YYYY-MM")</f>
        <v>2025-05</v>
      </c>
      <c r="N169" s="3">
        <f t="shared" si="11"/>
        <v>3241</v>
      </c>
      <c r="O169" s="3" cm="1">
        <f t="array" ref="O169">LOOKUP(2,1/($I:$I=M169),$B:$B)</f>
        <v>3289.4</v>
      </c>
      <c r="P169" s="16">
        <f t="shared" si="12"/>
        <v>1.4933662449861274E-2</v>
      </c>
      <c r="Q169" s="2"/>
      <c r="R169"/>
    </row>
    <row r="170" spans="1:18" x14ac:dyDescent="0.3">
      <c r="A170" s="1">
        <v>45806</v>
      </c>
      <c r="B170" s="3">
        <v>3317.02</v>
      </c>
      <c r="C170">
        <v>3286.36</v>
      </c>
      <c r="D170">
        <v>3330.94</v>
      </c>
      <c r="E170">
        <v>3245.55</v>
      </c>
      <c r="F170" t="s">
        <v>7</v>
      </c>
      <c r="G170">
        <v>8.3000000000000001E-3</v>
      </c>
      <c r="H170" s="2">
        <f>Gold[[#This Row],[Price]]/B169-1</f>
        <v>8.2863187588151366E-3</v>
      </c>
      <c r="I170" s="2" t="str">
        <f t="shared" si="10"/>
        <v>2025-05</v>
      </c>
      <c r="J170" s="3">
        <f t="shared" si="13"/>
        <v>3292.2145000000005</v>
      </c>
      <c r="K170" s="16">
        <f t="shared" si="9"/>
        <v>152.62348920521751</v>
      </c>
      <c r="L170" s="16"/>
      <c r="M170" s="2" t="str">
        <f>TEXT(Gold[[#This Row],[Date]],"YYYY-MM")</f>
        <v>2025-05</v>
      </c>
      <c r="N170" s="3">
        <f t="shared" si="11"/>
        <v>3241</v>
      </c>
      <c r="O170" s="3" cm="1">
        <f t="array" ref="O170">LOOKUP(2,1/($I:$I=M170),$B:$B)</f>
        <v>3289.4</v>
      </c>
      <c r="P170" s="16">
        <f t="shared" si="12"/>
        <v>1.4933662449861274E-2</v>
      </c>
      <c r="Q170" s="2"/>
      <c r="R170"/>
    </row>
    <row r="171" spans="1:18" x14ac:dyDescent="0.3">
      <c r="A171" s="1">
        <v>45807</v>
      </c>
      <c r="B171" s="3">
        <v>3289.4</v>
      </c>
      <c r="C171">
        <v>3319.51</v>
      </c>
      <c r="D171">
        <v>3322.95</v>
      </c>
      <c r="E171">
        <v>3271.55</v>
      </c>
      <c r="F171" t="s">
        <v>7</v>
      </c>
      <c r="G171">
        <v>-8.3000000000000001E-3</v>
      </c>
      <c r="H171" s="2">
        <f>Gold[[#This Row],[Price]]/B170-1</f>
        <v>-8.3267511199811572E-3</v>
      </c>
      <c r="I171" s="2" t="str">
        <f t="shared" si="10"/>
        <v>2025-05</v>
      </c>
      <c r="J171" s="3">
        <f t="shared" si="13"/>
        <v>3294.6405</v>
      </c>
      <c r="K171" s="16">
        <f t="shared" si="9"/>
        <v>149.09924806607862</v>
      </c>
      <c r="L171" s="16"/>
      <c r="M171" s="2" t="str">
        <f>TEXT(Gold[[#This Row],[Date]],"YYYY-MM")</f>
        <v>2025-05</v>
      </c>
      <c r="N171" s="3">
        <f t="shared" si="11"/>
        <v>3241</v>
      </c>
      <c r="O171" s="3" cm="1">
        <f t="array" ref="O171">LOOKUP(2,1/($I:$I=M171),$B:$B)</f>
        <v>3289.4</v>
      </c>
      <c r="P171" s="16">
        <f t="shared" si="12"/>
        <v>1.4933662449861274E-2</v>
      </c>
      <c r="Q171" s="2"/>
      <c r="R171"/>
    </row>
    <row r="172" spans="1:18" x14ac:dyDescent="0.3">
      <c r="A172" s="1">
        <v>45810</v>
      </c>
      <c r="B172" s="3">
        <v>3380.21</v>
      </c>
      <c r="C172">
        <v>3289.8</v>
      </c>
      <c r="D172">
        <v>3383.24</v>
      </c>
      <c r="E172">
        <v>3289.41</v>
      </c>
      <c r="F172" t="s">
        <v>7</v>
      </c>
      <c r="G172">
        <v>2.76E-2</v>
      </c>
      <c r="H172" s="2">
        <f>Gold[[#This Row],[Price]]/B171-1</f>
        <v>2.7606858393627975E-2</v>
      </c>
      <c r="I172" s="2" t="str">
        <f t="shared" si="10"/>
        <v>2025-06</v>
      </c>
      <c r="J172" s="3">
        <f t="shared" si="13"/>
        <v>3296.9260000000004</v>
      </c>
      <c r="K172" s="16">
        <f t="shared" si="9"/>
        <v>146.73545306691022</v>
      </c>
      <c r="L172" s="16"/>
      <c r="M172" s="2" t="str">
        <f>TEXT(Gold[[#This Row],[Date]],"YYYY-MM")</f>
        <v>2025-06</v>
      </c>
      <c r="N172" s="3">
        <f t="shared" si="11"/>
        <v>3380.21</v>
      </c>
      <c r="O172" s="3" cm="1">
        <f t="array" ref="O172">LOOKUP(2,1/($I:$I=M172),$B:$B)</f>
        <v>3303.69</v>
      </c>
      <c r="P172" s="16">
        <f t="shared" si="12"/>
        <v>-2.263764677342528E-2</v>
      </c>
      <c r="Q172" s="2"/>
      <c r="R172"/>
    </row>
    <row r="173" spans="1:18" x14ac:dyDescent="0.3">
      <c r="A173" s="1">
        <v>45811</v>
      </c>
      <c r="B173" s="3">
        <v>3352.25</v>
      </c>
      <c r="C173">
        <v>3379.99</v>
      </c>
      <c r="D173">
        <v>3392.53</v>
      </c>
      <c r="E173">
        <v>3333.08</v>
      </c>
      <c r="F173" t="s">
        <v>7</v>
      </c>
      <c r="G173">
        <v>-8.3000000000000001E-3</v>
      </c>
      <c r="H173" s="2">
        <f>Gold[[#This Row],[Price]]/B172-1</f>
        <v>-8.271675428449754E-3</v>
      </c>
      <c r="I173" s="2" t="str">
        <f t="shared" si="10"/>
        <v>2025-06</v>
      </c>
      <c r="J173" s="3">
        <f t="shared" si="13"/>
        <v>3293.0279999999998</v>
      </c>
      <c r="K173" s="16">
        <f t="shared" si="9"/>
        <v>142.59294632517737</v>
      </c>
      <c r="L173" s="16"/>
      <c r="M173" s="2" t="str">
        <f>TEXT(Gold[[#This Row],[Date]],"YYYY-MM")</f>
        <v>2025-06</v>
      </c>
      <c r="N173" s="3">
        <f t="shared" si="11"/>
        <v>3380.21</v>
      </c>
      <c r="O173" s="3" cm="1">
        <f t="array" ref="O173">LOOKUP(2,1/($I:$I=M173),$B:$B)</f>
        <v>3303.69</v>
      </c>
      <c r="P173" s="16">
        <f t="shared" si="12"/>
        <v>-2.263764677342528E-2</v>
      </c>
      <c r="Q173" s="2"/>
      <c r="R173"/>
    </row>
    <row r="174" spans="1:18" x14ac:dyDescent="0.3">
      <c r="A174" s="1">
        <v>45812</v>
      </c>
      <c r="B174" s="3">
        <v>3376.54</v>
      </c>
      <c r="C174">
        <v>3352.56</v>
      </c>
      <c r="D174">
        <v>3384.84</v>
      </c>
      <c r="E174">
        <v>3343.76</v>
      </c>
      <c r="F174" t="s">
        <v>7</v>
      </c>
      <c r="G174">
        <v>7.1999999999999998E-3</v>
      </c>
      <c r="H174" s="2">
        <f>Gold[[#This Row],[Price]]/B173-1</f>
        <v>7.2458796330823194E-3</v>
      </c>
      <c r="I174" s="2" t="str">
        <f t="shared" si="10"/>
        <v>2025-06</v>
      </c>
      <c r="J174" s="3">
        <f t="shared" si="13"/>
        <v>3293.5945000000002</v>
      </c>
      <c r="K174" s="16">
        <f t="shared" si="9"/>
        <v>139.3473645649118</v>
      </c>
      <c r="L174" s="16"/>
      <c r="M174" s="2" t="str">
        <f>TEXT(Gold[[#This Row],[Date]],"YYYY-MM")</f>
        <v>2025-06</v>
      </c>
      <c r="N174" s="3">
        <f t="shared" si="11"/>
        <v>3380.21</v>
      </c>
      <c r="O174" s="3" cm="1">
        <f t="array" ref="O174">LOOKUP(2,1/($I:$I=M174),$B:$B)</f>
        <v>3303.69</v>
      </c>
      <c r="P174" s="16">
        <f t="shared" si="12"/>
        <v>-2.263764677342528E-2</v>
      </c>
      <c r="Q174" s="2"/>
      <c r="R174"/>
    </row>
    <row r="175" spans="1:18" x14ac:dyDescent="0.3">
      <c r="A175" s="1">
        <v>45813</v>
      </c>
      <c r="B175" s="3">
        <v>3354.16</v>
      </c>
      <c r="C175">
        <v>3376.55</v>
      </c>
      <c r="D175">
        <v>3403.55</v>
      </c>
      <c r="E175">
        <v>3339.2</v>
      </c>
      <c r="F175" t="s">
        <v>7</v>
      </c>
      <c r="G175">
        <v>-6.6E-3</v>
      </c>
      <c r="H175" s="2">
        <f>Gold[[#This Row],[Price]]/B174-1</f>
        <v>-6.6280867396802945E-3</v>
      </c>
      <c r="I175" s="2" t="str">
        <f t="shared" si="10"/>
        <v>2025-06</v>
      </c>
      <c r="J175" s="3">
        <f t="shared" si="13"/>
        <v>3296.0264999999999</v>
      </c>
      <c r="K175" s="16">
        <f t="shared" si="9"/>
        <v>135.75047921131511</v>
      </c>
      <c r="L175" s="16"/>
      <c r="M175" s="2" t="str">
        <f>TEXT(Gold[[#This Row],[Date]],"YYYY-MM")</f>
        <v>2025-06</v>
      </c>
      <c r="N175" s="3">
        <f t="shared" si="11"/>
        <v>3380.21</v>
      </c>
      <c r="O175" s="3" cm="1">
        <f t="array" ref="O175">LOOKUP(2,1/($I:$I=M175),$B:$B)</f>
        <v>3303.69</v>
      </c>
      <c r="P175" s="16">
        <f t="shared" si="12"/>
        <v>-2.263764677342528E-2</v>
      </c>
      <c r="Q175" s="2"/>
      <c r="R175"/>
    </row>
    <row r="176" spans="1:18" x14ac:dyDescent="0.3">
      <c r="A176" s="1">
        <v>45814</v>
      </c>
      <c r="B176" s="3">
        <v>3310.17</v>
      </c>
      <c r="C176">
        <v>3354.26</v>
      </c>
      <c r="D176">
        <v>3375.74</v>
      </c>
      <c r="E176">
        <v>3306.87</v>
      </c>
      <c r="F176" t="s">
        <v>7</v>
      </c>
      <c r="G176">
        <v>-1.3100000000000001E-2</v>
      </c>
      <c r="H176" s="2">
        <f>Gold[[#This Row],[Price]]/B175-1</f>
        <v>-1.3115057123094798E-2</v>
      </c>
      <c r="I176" s="2" t="str">
        <f t="shared" si="10"/>
        <v>2025-06</v>
      </c>
      <c r="J176" s="3">
        <f t="shared" si="13"/>
        <v>3295.3034999999995</v>
      </c>
      <c r="K176" s="16">
        <f t="shared" si="9"/>
        <v>132.92289645220242</v>
      </c>
      <c r="L176" s="16"/>
      <c r="M176" s="2" t="str">
        <f>TEXT(Gold[[#This Row],[Date]],"YYYY-MM")</f>
        <v>2025-06</v>
      </c>
      <c r="N176" s="3">
        <f t="shared" si="11"/>
        <v>3380.21</v>
      </c>
      <c r="O176" s="3" cm="1">
        <f t="array" ref="O176">LOOKUP(2,1/($I:$I=M176),$B:$B)</f>
        <v>3303.69</v>
      </c>
      <c r="P176" s="16">
        <f t="shared" si="12"/>
        <v>-2.263764677342528E-2</v>
      </c>
      <c r="Q176" s="2"/>
      <c r="R176"/>
    </row>
    <row r="177" spans="1:18" x14ac:dyDescent="0.3">
      <c r="A177" s="1">
        <v>45817</v>
      </c>
      <c r="B177" s="3">
        <v>3328.33</v>
      </c>
      <c r="C177">
        <v>3311.51</v>
      </c>
      <c r="D177">
        <v>3338.43</v>
      </c>
      <c r="E177">
        <v>3293.7</v>
      </c>
      <c r="F177" t="s">
        <v>7</v>
      </c>
      <c r="G177">
        <v>5.4999999999999997E-3</v>
      </c>
      <c r="H177" s="2">
        <f>Gold[[#This Row],[Price]]/B176-1</f>
        <v>5.4861230692078156E-3</v>
      </c>
      <c r="I177" s="2" t="str">
        <f t="shared" si="10"/>
        <v>2025-06</v>
      </c>
      <c r="J177" s="3">
        <f t="shared" si="13"/>
        <v>3299.9849999999997</v>
      </c>
      <c r="K177" s="16">
        <f t="shared" si="9"/>
        <v>129.92257242622415</v>
      </c>
      <c r="L177" s="16"/>
      <c r="M177" s="2" t="str">
        <f>TEXT(Gold[[#This Row],[Date]],"YYYY-MM")</f>
        <v>2025-06</v>
      </c>
      <c r="N177" s="3">
        <f t="shared" si="11"/>
        <v>3380.21</v>
      </c>
      <c r="O177" s="3" cm="1">
        <f t="array" ref="O177">LOOKUP(2,1/($I:$I=M177),$B:$B)</f>
        <v>3303.69</v>
      </c>
      <c r="P177" s="16">
        <f t="shared" si="12"/>
        <v>-2.263764677342528E-2</v>
      </c>
      <c r="Q177" s="2"/>
      <c r="R177"/>
    </row>
    <row r="178" spans="1:18" x14ac:dyDescent="0.3">
      <c r="A178" s="1">
        <v>45818</v>
      </c>
      <c r="B178" s="3">
        <v>3323.02</v>
      </c>
      <c r="C178">
        <v>3328.58</v>
      </c>
      <c r="D178">
        <v>3349.28</v>
      </c>
      <c r="E178">
        <v>3301.92</v>
      </c>
      <c r="F178" t="s">
        <v>7</v>
      </c>
      <c r="G178">
        <v>-1.6000000000000001E-3</v>
      </c>
      <c r="H178" s="2">
        <f>Gold[[#This Row],[Price]]/B177-1</f>
        <v>-1.5953946874257552E-3</v>
      </c>
      <c r="I178" s="2" t="str">
        <f t="shared" si="10"/>
        <v>2025-06</v>
      </c>
      <c r="J178" s="3">
        <f t="shared" si="13"/>
        <v>3303.7125000000001</v>
      </c>
      <c r="K178" s="16">
        <f t="shared" si="9"/>
        <v>127.06716380526525</v>
      </c>
      <c r="L178" s="16"/>
      <c r="M178" s="2" t="str">
        <f>TEXT(Gold[[#This Row],[Date]],"YYYY-MM")</f>
        <v>2025-06</v>
      </c>
      <c r="N178" s="3">
        <f t="shared" si="11"/>
        <v>3380.21</v>
      </c>
      <c r="O178" s="3" cm="1">
        <f t="array" ref="O178">LOOKUP(2,1/($I:$I=M178),$B:$B)</f>
        <v>3303.69</v>
      </c>
      <c r="P178" s="16">
        <f t="shared" si="12"/>
        <v>-2.263764677342528E-2</v>
      </c>
      <c r="Q178" s="2"/>
      <c r="R178"/>
    </row>
    <row r="179" spans="1:18" x14ac:dyDescent="0.3">
      <c r="A179" s="1">
        <v>45819</v>
      </c>
      <c r="B179" s="3">
        <v>3353.84</v>
      </c>
      <c r="C179">
        <v>3322.52</v>
      </c>
      <c r="D179">
        <v>3360.82</v>
      </c>
      <c r="E179">
        <v>3315.23</v>
      </c>
      <c r="F179" t="s">
        <v>7</v>
      </c>
      <c r="G179">
        <v>9.2999999999999992E-3</v>
      </c>
      <c r="H179" s="2">
        <f>Gold[[#This Row],[Price]]/B178-1</f>
        <v>9.2746959091429826E-3</v>
      </c>
      <c r="I179" s="2" t="str">
        <f t="shared" si="10"/>
        <v>2025-06</v>
      </c>
      <c r="J179" s="3">
        <f t="shared" si="13"/>
        <v>3312.4669999999996</v>
      </c>
      <c r="K179" s="16">
        <f t="shared" si="9"/>
        <v>125.30475798846595</v>
      </c>
      <c r="L179" s="16"/>
      <c r="M179" s="2" t="str">
        <f>TEXT(Gold[[#This Row],[Date]],"YYYY-MM")</f>
        <v>2025-06</v>
      </c>
      <c r="N179" s="3">
        <f t="shared" si="11"/>
        <v>3380.21</v>
      </c>
      <c r="O179" s="3" cm="1">
        <f t="array" ref="O179">LOOKUP(2,1/($I:$I=M179),$B:$B)</f>
        <v>3303.69</v>
      </c>
      <c r="P179" s="16">
        <f t="shared" si="12"/>
        <v>-2.263764677342528E-2</v>
      </c>
      <c r="Q179" s="2"/>
      <c r="R179"/>
    </row>
    <row r="180" spans="1:18" x14ac:dyDescent="0.3">
      <c r="A180" s="1">
        <v>45820</v>
      </c>
      <c r="B180" s="3">
        <v>3385.29</v>
      </c>
      <c r="C180">
        <v>3357.24</v>
      </c>
      <c r="D180">
        <v>3399.16</v>
      </c>
      <c r="E180">
        <v>3338.64</v>
      </c>
      <c r="F180" t="s">
        <v>7</v>
      </c>
      <c r="G180">
        <v>9.4000000000000004E-3</v>
      </c>
      <c r="H180" s="2">
        <f>Gold[[#This Row],[Price]]/B179-1</f>
        <v>9.3773107840564585E-3</v>
      </c>
      <c r="I180" s="2" t="str">
        <f t="shared" si="10"/>
        <v>2025-06</v>
      </c>
      <c r="J180" s="3">
        <f t="shared" si="13"/>
        <v>3319.6879999999996</v>
      </c>
      <c r="K180" s="16">
        <f t="shared" si="9"/>
        <v>124.19487678325959</v>
      </c>
      <c r="L180" s="16"/>
      <c r="M180" s="2" t="str">
        <f>TEXT(Gold[[#This Row],[Date]],"YYYY-MM")</f>
        <v>2025-06</v>
      </c>
      <c r="N180" s="3">
        <f t="shared" si="11"/>
        <v>3380.21</v>
      </c>
      <c r="O180" s="3" cm="1">
        <f t="array" ref="O180">LOOKUP(2,1/($I:$I=M180),$B:$B)</f>
        <v>3303.69</v>
      </c>
      <c r="P180" s="16">
        <f t="shared" si="12"/>
        <v>-2.263764677342528E-2</v>
      </c>
      <c r="Q180" s="2"/>
      <c r="R180"/>
    </row>
    <row r="181" spans="1:18" x14ac:dyDescent="0.3">
      <c r="A181" s="1">
        <v>45821</v>
      </c>
      <c r="B181" s="3">
        <v>3432.64</v>
      </c>
      <c r="C181">
        <v>3385.3</v>
      </c>
      <c r="D181">
        <v>3447.02</v>
      </c>
      <c r="E181">
        <v>3379.79</v>
      </c>
      <c r="F181" t="s">
        <v>7</v>
      </c>
      <c r="G181">
        <v>1.4E-2</v>
      </c>
      <c r="H181" s="2">
        <f>Gold[[#This Row],[Price]]/B180-1</f>
        <v>1.3986984866879881E-2</v>
      </c>
      <c r="I181" s="2" t="str">
        <f t="shared" si="10"/>
        <v>2025-06</v>
      </c>
      <c r="J181" s="3">
        <f t="shared" si="13"/>
        <v>3331.1815000000001</v>
      </c>
      <c r="K181" s="16">
        <f t="shared" si="9"/>
        <v>123.77435266072663</v>
      </c>
      <c r="L181" s="16"/>
      <c r="M181" s="2" t="str">
        <f>TEXT(Gold[[#This Row],[Date]],"YYYY-MM")</f>
        <v>2025-06</v>
      </c>
      <c r="N181" s="3">
        <f t="shared" si="11"/>
        <v>3380.21</v>
      </c>
      <c r="O181" s="3" cm="1">
        <f t="array" ref="O181">LOOKUP(2,1/($I:$I=M181),$B:$B)</f>
        <v>3303.69</v>
      </c>
      <c r="P181" s="16">
        <f t="shared" si="12"/>
        <v>-2.263764677342528E-2</v>
      </c>
      <c r="Q181" s="2"/>
      <c r="R181"/>
    </row>
    <row r="182" spans="1:18" x14ac:dyDescent="0.3">
      <c r="A182" s="1">
        <v>45824</v>
      </c>
      <c r="B182" s="3">
        <v>3383.2</v>
      </c>
      <c r="C182">
        <v>3431.54</v>
      </c>
      <c r="D182">
        <v>3451.62</v>
      </c>
      <c r="E182">
        <v>3382.4</v>
      </c>
      <c r="F182" t="s">
        <v>7</v>
      </c>
      <c r="G182">
        <v>-1.44E-2</v>
      </c>
      <c r="H182" s="2">
        <f>Gold[[#This Row],[Price]]/B181-1</f>
        <v>-1.4402908548522442E-2</v>
      </c>
      <c r="I182" s="2" t="str">
        <f t="shared" si="10"/>
        <v>2025-06</v>
      </c>
      <c r="J182" s="3">
        <f t="shared" si="13"/>
        <v>3338.8490000000006</v>
      </c>
      <c r="K182" s="16">
        <f t="shared" si="9"/>
        <v>121.32438101790807</v>
      </c>
      <c r="L182" s="16"/>
      <c r="M182" s="2" t="str">
        <f>TEXT(Gold[[#This Row],[Date]],"YYYY-MM")</f>
        <v>2025-06</v>
      </c>
      <c r="N182" s="3">
        <f t="shared" si="11"/>
        <v>3380.21</v>
      </c>
      <c r="O182" s="3" cm="1">
        <f t="array" ref="O182">LOOKUP(2,1/($I:$I=M182),$B:$B)</f>
        <v>3303.69</v>
      </c>
      <c r="P182" s="16">
        <f t="shared" si="12"/>
        <v>-2.263764677342528E-2</v>
      </c>
      <c r="Q182" s="2"/>
      <c r="R182"/>
    </row>
    <row r="183" spans="1:18" x14ac:dyDescent="0.3">
      <c r="A183" s="1">
        <v>45825</v>
      </c>
      <c r="B183" s="3">
        <v>3388.74</v>
      </c>
      <c r="C183">
        <v>3383.2</v>
      </c>
      <c r="D183">
        <v>3403.39</v>
      </c>
      <c r="E183">
        <v>3366.25</v>
      </c>
      <c r="F183" t="s">
        <v>7</v>
      </c>
      <c r="G183">
        <v>1.6000000000000001E-3</v>
      </c>
      <c r="H183" s="2">
        <f>Gold[[#This Row],[Price]]/B182-1</f>
        <v>1.6375029557815779E-3</v>
      </c>
      <c r="I183" s="2" t="str">
        <f t="shared" si="10"/>
        <v>2025-06</v>
      </c>
      <c r="J183" s="3">
        <f t="shared" si="13"/>
        <v>3343.7799999999997</v>
      </c>
      <c r="K183" s="16">
        <f t="shared" si="9"/>
        <v>118.21795474478293</v>
      </c>
      <c r="L183" s="16"/>
      <c r="M183" s="2" t="str">
        <f>TEXT(Gold[[#This Row],[Date]],"YYYY-MM")</f>
        <v>2025-06</v>
      </c>
      <c r="N183" s="3">
        <f t="shared" si="11"/>
        <v>3380.21</v>
      </c>
      <c r="O183" s="3" cm="1">
        <f t="array" ref="O183">LOOKUP(2,1/($I:$I=M183),$B:$B)</f>
        <v>3303.69</v>
      </c>
      <c r="P183" s="16">
        <f t="shared" si="12"/>
        <v>-2.263764677342528E-2</v>
      </c>
      <c r="Q183" s="2"/>
      <c r="R183"/>
    </row>
    <row r="184" spans="1:18" x14ac:dyDescent="0.3">
      <c r="A184" s="1">
        <v>45826</v>
      </c>
      <c r="B184" s="3">
        <v>3369.09</v>
      </c>
      <c r="C184">
        <v>3390.4</v>
      </c>
      <c r="D184">
        <v>3400.05</v>
      </c>
      <c r="E184">
        <v>3362.54</v>
      </c>
      <c r="F184" t="s">
        <v>7</v>
      </c>
      <c r="G184">
        <v>-5.7999999999999996E-3</v>
      </c>
      <c r="H184" s="2">
        <f>Gold[[#This Row],[Price]]/B183-1</f>
        <v>-5.7986154145787117E-3</v>
      </c>
      <c r="I184" s="2" t="str">
        <f t="shared" si="10"/>
        <v>2025-06</v>
      </c>
      <c r="J184" s="3">
        <f t="shared" si="13"/>
        <v>3346.4849999999997</v>
      </c>
      <c r="K184" s="16">
        <f t="shared" si="9"/>
        <v>114.63919447615305</v>
      </c>
      <c r="L184" s="16"/>
      <c r="M184" s="2" t="str">
        <f>TEXT(Gold[[#This Row],[Date]],"YYYY-MM")</f>
        <v>2025-06</v>
      </c>
      <c r="N184" s="3">
        <f t="shared" si="11"/>
        <v>3380.21</v>
      </c>
      <c r="O184" s="3" cm="1">
        <f t="array" ref="O184">LOOKUP(2,1/($I:$I=M184),$B:$B)</f>
        <v>3303.69</v>
      </c>
      <c r="P184" s="16">
        <f t="shared" si="12"/>
        <v>-2.263764677342528E-2</v>
      </c>
      <c r="Q184" s="2"/>
      <c r="R184"/>
    </row>
    <row r="185" spans="1:18" x14ac:dyDescent="0.3">
      <c r="A185" s="1">
        <v>45827</v>
      </c>
      <c r="B185" s="3">
        <v>3370.75</v>
      </c>
      <c r="C185">
        <v>3369.08</v>
      </c>
      <c r="D185">
        <v>3388.07</v>
      </c>
      <c r="E185">
        <v>3347.59</v>
      </c>
      <c r="F185" t="s">
        <v>7</v>
      </c>
      <c r="G185">
        <v>5.0000000000000001E-4</v>
      </c>
      <c r="H185" s="2">
        <f>Gold[[#This Row],[Price]]/B184-1</f>
        <v>4.9271464995004344E-4</v>
      </c>
      <c r="I185" s="2" t="str">
        <f t="shared" si="10"/>
        <v>2025-06</v>
      </c>
      <c r="J185" s="3">
        <f t="shared" si="13"/>
        <v>3350.2725</v>
      </c>
      <c r="K185" s="16">
        <f t="shared" si="9"/>
        <v>110.63676217159264</v>
      </c>
      <c r="L185" s="16"/>
      <c r="M185" s="2" t="str">
        <f>TEXT(Gold[[#This Row],[Date]],"YYYY-MM")</f>
        <v>2025-06</v>
      </c>
      <c r="N185" s="3">
        <f t="shared" si="11"/>
        <v>3380.21</v>
      </c>
      <c r="O185" s="3" cm="1">
        <f t="array" ref="O185">LOOKUP(2,1/($I:$I=M185),$B:$B)</f>
        <v>3303.69</v>
      </c>
      <c r="P185" s="16">
        <f t="shared" si="12"/>
        <v>-2.263764677342528E-2</v>
      </c>
      <c r="Q185" s="2"/>
      <c r="R185"/>
    </row>
    <row r="186" spans="1:18" x14ac:dyDescent="0.3">
      <c r="A186" s="1">
        <v>45828</v>
      </c>
      <c r="B186" s="3">
        <v>3368.23</v>
      </c>
      <c r="C186">
        <v>3370.82</v>
      </c>
      <c r="D186">
        <v>3374.63</v>
      </c>
      <c r="E186">
        <v>3340.38</v>
      </c>
      <c r="F186" t="s">
        <v>7</v>
      </c>
      <c r="G186">
        <v>-6.9999999999999999E-4</v>
      </c>
      <c r="H186" s="2">
        <f>Gold[[#This Row],[Price]]/B185-1</f>
        <v>-7.4760809908769321E-4</v>
      </c>
      <c r="I186" s="2" t="str">
        <f t="shared" si="10"/>
        <v>2025-06</v>
      </c>
      <c r="J186" s="3">
        <f t="shared" si="13"/>
        <v>3350.8129999999996</v>
      </c>
      <c r="K186" s="16">
        <f t="shared" si="9"/>
        <v>107.52969746936468</v>
      </c>
      <c r="L186" s="16"/>
      <c r="M186" s="2" t="str">
        <f>TEXT(Gold[[#This Row],[Date]],"YYYY-MM")</f>
        <v>2025-06</v>
      </c>
      <c r="N186" s="3">
        <f t="shared" si="11"/>
        <v>3380.21</v>
      </c>
      <c r="O186" s="3" cm="1">
        <f t="array" ref="O186">LOOKUP(2,1/($I:$I=M186),$B:$B)</f>
        <v>3303.69</v>
      </c>
      <c r="P186" s="16">
        <f t="shared" si="12"/>
        <v>-2.263764677342528E-2</v>
      </c>
      <c r="Q186" s="2"/>
      <c r="R186"/>
    </row>
    <row r="187" spans="1:18" x14ac:dyDescent="0.3">
      <c r="A187" s="1">
        <v>45831</v>
      </c>
      <c r="B187" s="3">
        <v>3368.88</v>
      </c>
      <c r="C187">
        <v>3367.17</v>
      </c>
      <c r="D187">
        <v>3399.25</v>
      </c>
      <c r="E187">
        <v>3347.25</v>
      </c>
      <c r="F187" t="s">
        <v>7</v>
      </c>
      <c r="G187">
        <v>2.0000000000000001E-4</v>
      </c>
      <c r="H187" s="2">
        <f>Gold[[#This Row],[Price]]/B186-1</f>
        <v>1.9297969556708594E-4</v>
      </c>
      <c r="I187" s="2" t="str">
        <f t="shared" si="10"/>
        <v>2025-06</v>
      </c>
      <c r="J187" s="3">
        <f t="shared" si="13"/>
        <v>3352.1099999999997</v>
      </c>
      <c r="K187" s="16">
        <f t="shared" si="9"/>
        <v>105.04270334684091</v>
      </c>
      <c r="L187" s="16"/>
      <c r="M187" s="2" t="str">
        <f>TEXT(Gold[[#This Row],[Date]],"YYYY-MM")</f>
        <v>2025-06</v>
      </c>
      <c r="N187" s="3">
        <f t="shared" si="11"/>
        <v>3380.21</v>
      </c>
      <c r="O187" s="3" cm="1">
        <f t="array" ref="O187">LOOKUP(2,1/($I:$I=M187),$B:$B)</f>
        <v>3303.69</v>
      </c>
      <c r="P187" s="16">
        <f t="shared" si="12"/>
        <v>-2.263764677342528E-2</v>
      </c>
      <c r="Q187" s="2"/>
      <c r="R187"/>
    </row>
    <row r="188" spans="1:18" x14ac:dyDescent="0.3">
      <c r="A188" s="1">
        <v>45832</v>
      </c>
      <c r="B188" s="3">
        <v>3324.2</v>
      </c>
      <c r="C188">
        <v>3368.79</v>
      </c>
      <c r="D188">
        <v>3371.01</v>
      </c>
      <c r="E188">
        <v>3295.38</v>
      </c>
      <c r="F188" t="s">
        <v>7</v>
      </c>
      <c r="G188">
        <v>-1.3299999999999999E-2</v>
      </c>
      <c r="H188" s="2">
        <f>Gold[[#This Row],[Price]]/B187-1</f>
        <v>-1.3262567975113493E-2</v>
      </c>
      <c r="I188" s="2" t="str">
        <f t="shared" si="10"/>
        <v>2025-06</v>
      </c>
      <c r="J188" s="3">
        <f t="shared" si="13"/>
        <v>3353.2859999999991</v>
      </c>
      <c r="K188" s="16">
        <f t="shared" si="9"/>
        <v>103.02297632767375</v>
      </c>
      <c r="L188" s="16"/>
      <c r="M188" s="2" t="str">
        <f>TEXT(Gold[[#This Row],[Date]],"YYYY-MM")</f>
        <v>2025-06</v>
      </c>
      <c r="N188" s="3">
        <f t="shared" si="11"/>
        <v>3380.21</v>
      </c>
      <c r="O188" s="3" cm="1">
        <f t="array" ref="O188">LOOKUP(2,1/($I:$I=M188),$B:$B)</f>
        <v>3303.69</v>
      </c>
      <c r="P188" s="16">
        <f t="shared" si="12"/>
        <v>-2.263764677342528E-2</v>
      </c>
      <c r="Q188" s="2"/>
      <c r="R188"/>
    </row>
    <row r="189" spans="1:18" x14ac:dyDescent="0.3">
      <c r="A189" s="1">
        <v>45833</v>
      </c>
      <c r="B189" s="3">
        <v>3332.46</v>
      </c>
      <c r="C189">
        <v>3324.2</v>
      </c>
      <c r="D189">
        <v>3337.23</v>
      </c>
      <c r="E189">
        <v>3312</v>
      </c>
      <c r="F189" t="s">
        <v>7</v>
      </c>
      <c r="G189">
        <v>2.5000000000000001E-3</v>
      </c>
      <c r="H189" s="2">
        <f>Gold[[#This Row],[Price]]/B188-1</f>
        <v>2.484808374947356E-3</v>
      </c>
      <c r="I189" s="2" t="str">
        <f t="shared" si="10"/>
        <v>2025-06</v>
      </c>
      <c r="J189" s="3">
        <f t="shared" si="13"/>
        <v>3355.4209999999998</v>
      </c>
      <c r="K189" s="16">
        <f t="shared" si="9"/>
        <v>100.53685453758104</v>
      </c>
      <c r="L189" s="16"/>
      <c r="M189" s="2" t="str">
        <f>TEXT(Gold[[#This Row],[Date]],"YYYY-MM")</f>
        <v>2025-06</v>
      </c>
      <c r="N189" s="3">
        <f t="shared" si="11"/>
        <v>3380.21</v>
      </c>
      <c r="O189" s="3" cm="1">
        <f t="array" ref="O189">LOOKUP(2,1/($I:$I=M189),$B:$B)</f>
        <v>3303.69</v>
      </c>
      <c r="P189" s="16">
        <f t="shared" si="12"/>
        <v>-2.263764677342528E-2</v>
      </c>
      <c r="Q189" s="2"/>
      <c r="R189"/>
    </row>
    <row r="190" spans="1:18" x14ac:dyDescent="0.3">
      <c r="A190" s="1">
        <v>45834</v>
      </c>
      <c r="B190" s="3">
        <v>3328.06</v>
      </c>
      <c r="C190">
        <v>3332.47</v>
      </c>
      <c r="D190">
        <v>3350.47</v>
      </c>
      <c r="E190">
        <v>3310.01</v>
      </c>
      <c r="F190" t="s">
        <v>7</v>
      </c>
      <c r="G190">
        <v>-1.2999999999999999E-3</v>
      </c>
      <c r="H190" s="2">
        <f>Gold[[#This Row],[Price]]/B189-1</f>
        <v>-1.3203459306339038E-3</v>
      </c>
      <c r="I190" s="2" t="str">
        <f t="shared" si="10"/>
        <v>2025-06</v>
      </c>
      <c r="J190" s="3">
        <f t="shared" si="13"/>
        <v>3355.9730000000004</v>
      </c>
      <c r="K190" s="16">
        <f t="shared" ref="K190:K253" si="14">_xlfn.STDEV.S(B131:B190)</f>
        <v>98.501875163544284</v>
      </c>
      <c r="L190" s="16"/>
      <c r="M190" s="2" t="str">
        <f>TEXT(Gold[[#This Row],[Date]],"YYYY-MM")</f>
        <v>2025-06</v>
      </c>
      <c r="N190" s="3">
        <f t="shared" si="11"/>
        <v>3380.21</v>
      </c>
      <c r="O190" s="3" cm="1">
        <f t="array" ref="O190">LOOKUP(2,1/($I:$I=M190),$B:$B)</f>
        <v>3303.69</v>
      </c>
      <c r="P190" s="16">
        <f t="shared" si="12"/>
        <v>-2.263764677342528E-2</v>
      </c>
      <c r="Q190" s="2"/>
      <c r="R190"/>
    </row>
    <row r="191" spans="1:18" x14ac:dyDescent="0.3">
      <c r="A191" s="1">
        <v>45835</v>
      </c>
      <c r="B191" s="3">
        <v>3274.25</v>
      </c>
      <c r="C191">
        <v>3328.06</v>
      </c>
      <c r="D191">
        <v>3328.88</v>
      </c>
      <c r="E191">
        <v>3255.72</v>
      </c>
      <c r="F191" t="s">
        <v>7</v>
      </c>
      <c r="G191">
        <v>-1.6199999999999999E-2</v>
      </c>
      <c r="H191" s="2">
        <f>Gold[[#This Row],[Price]]/B190-1</f>
        <v>-1.616857869148991E-2</v>
      </c>
      <c r="I191" s="2" t="str">
        <f t="shared" si="10"/>
        <v>2025-06</v>
      </c>
      <c r="J191" s="3">
        <f t="shared" si="13"/>
        <v>3355.2154999999998</v>
      </c>
      <c r="K191" s="16">
        <f t="shared" si="14"/>
        <v>95.636068328971604</v>
      </c>
      <c r="L191" s="16"/>
      <c r="M191" s="2" t="str">
        <f>TEXT(Gold[[#This Row],[Date]],"YYYY-MM")</f>
        <v>2025-06</v>
      </c>
      <c r="N191" s="3">
        <f t="shared" si="11"/>
        <v>3380.21</v>
      </c>
      <c r="O191" s="3" cm="1">
        <f t="array" ref="O191">LOOKUP(2,1/($I:$I=M191),$B:$B)</f>
        <v>3303.69</v>
      </c>
      <c r="P191" s="16">
        <f t="shared" si="12"/>
        <v>-2.263764677342528E-2</v>
      </c>
      <c r="Q191" s="2"/>
      <c r="R191"/>
    </row>
    <row r="192" spans="1:18" x14ac:dyDescent="0.3">
      <c r="A192" s="1">
        <v>45838</v>
      </c>
      <c r="B192" s="3">
        <v>3303.69</v>
      </c>
      <c r="C192">
        <v>3272.65</v>
      </c>
      <c r="D192">
        <v>3309.58</v>
      </c>
      <c r="E192">
        <v>3247.86</v>
      </c>
      <c r="F192" t="s">
        <v>7</v>
      </c>
      <c r="G192">
        <v>8.9999999999999993E-3</v>
      </c>
      <c r="H192" s="2">
        <f>Gold[[#This Row],[Price]]/B191-1</f>
        <v>8.9913720699397182E-3</v>
      </c>
      <c r="I192" s="2" t="str">
        <f t="shared" si="10"/>
        <v>2025-06</v>
      </c>
      <c r="J192" s="3">
        <f t="shared" si="13"/>
        <v>3351.3894999999998</v>
      </c>
      <c r="K192" s="16">
        <f t="shared" si="14"/>
        <v>89.377520915812468</v>
      </c>
      <c r="L192" s="16"/>
      <c r="M192" s="2" t="str">
        <f>TEXT(Gold[[#This Row],[Date]],"YYYY-MM")</f>
        <v>2025-06</v>
      </c>
      <c r="N192" s="3">
        <f t="shared" si="11"/>
        <v>3380.21</v>
      </c>
      <c r="O192" s="3" cm="1">
        <f t="array" ref="O192">LOOKUP(2,1/($I:$I=M192),$B:$B)</f>
        <v>3303.69</v>
      </c>
      <c r="P192" s="16">
        <f t="shared" si="12"/>
        <v>-2.263764677342528E-2</v>
      </c>
      <c r="Q192" s="2"/>
      <c r="R192"/>
    </row>
    <row r="193" spans="1:18" x14ac:dyDescent="0.3">
      <c r="A193" s="1">
        <v>45839</v>
      </c>
      <c r="B193" s="3">
        <v>3339.21</v>
      </c>
      <c r="C193">
        <v>3302.87</v>
      </c>
      <c r="D193">
        <v>3358.09</v>
      </c>
      <c r="E193">
        <v>3301.52</v>
      </c>
      <c r="F193" t="s">
        <v>7</v>
      </c>
      <c r="G193">
        <v>1.0800000000000001E-2</v>
      </c>
      <c r="H193" s="2">
        <f>Gold[[#This Row],[Price]]/B192-1</f>
        <v>1.0751614104228979E-2</v>
      </c>
      <c r="I193" s="2" t="str">
        <f t="shared" si="10"/>
        <v>2025-07</v>
      </c>
      <c r="J193" s="3">
        <f t="shared" si="13"/>
        <v>3350.7375000000002</v>
      </c>
      <c r="K193" s="16">
        <f t="shared" si="14"/>
        <v>79.108865848394046</v>
      </c>
      <c r="L193" s="16"/>
      <c r="M193" s="2" t="str">
        <f>TEXT(Gold[[#This Row],[Date]],"YYYY-MM")</f>
        <v>2025-07</v>
      </c>
      <c r="N193" s="3">
        <f t="shared" si="11"/>
        <v>3339.21</v>
      </c>
      <c r="O193" s="3" cm="1">
        <f t="array" ref="O193">LOOKUP(2,1/($I:$I=M193),$B:$B)</f>
        <v>3290.32</v>
      </c>
      <c r="P193" s="16">
        <f t="shared" si="12"/>
        <v>-1.4641187586285298E-2</v>
      </c>
      <c r="Q193" s="2"/>
      <c r="R193"/>
    </row>
    <row r="194" spans="1:18" x14ac:dyDescent="0.3">
      <c r="A194" s="1">
        <v>45840</v>
      </c>
      <c r="B194" s="3">
        <v>3357.36</v>
      </c>
      <c r="C194">
        <v>3338.36</v>
      </c>
      <c r="D194">
        <v>3360.08</v>
      </c>
      <c r="E194">
        <v>3327.6</v>
      </c>
      <c r="F194" t="s">
        <v>7</v>
      </c>
      <c r="G194">
        <v>5.4000000000000003E-3</v>
      </c>
      <c r="H194" s="2">
        <f>Gold[[#This Row],[Price]]/B193-1</f>
        <v>5.4354173591957267E-3</v>
      </c>
      <c r="I194" s="2" t="str">
        <f t="shared" ref="I194:I261" si="15">M194</f>
        <v>2025-07</v>
      </c>
      <c r="J194" s="3">
        <f t="shared" si="13"/>
        <v>3349.7784999999994</v>
      </c>
      <c r="K194" s="16">
        <f t="shared" si="14"/>
        <v>67.020654422416982</v>
      </c>
      <c r="L194" s="16"/>
      <c r="M194" s="2" t="str">
        <f>TEXT(Gold[[#This Row],[Date]],"YYYY-MM")</f>
        <v>2025-07</v>
      </c>
      <c r="N194" s="3">
        <f t="shared" si="11"/>
        <v>3339.21</v>
      </c>
      <c r="O194" s="3" cm="1">
        <f t="array" ref="O194">LOOKUP(2,1/($I:$I=M194),$B:$B)</f>
        <v>3290.32</v>
      </c>
      <c r="P194" s="16">
        <f t="shared" si="12"/>
        <v>-1.4641187586285298E-2</v>
      </c>
      <c r="Q194" s="2"/>
      <c r="R194"/>
    </row>
    <row r="195" spans="1:18" x14ac:dyDescent="0.3">
      <c r="A195" s="1">
        <v>45841</v>
      </c>
      <c r="B195" s="3">
        <v>3326.57</v>
      </c>
      <c r="C195">
        <v>3357.36</v>
      </c>
      <c r="D195">
        <v>3365.81</v>
      </c>
      <c r="E195">
        <v>3311.7</v>
      </c>
      <c r="F195" t="s">
        <v>7</v>
      </c>
      <c r="G195">
        <v>-9.1999999999999998E-3</v>
      </c>
      <c r="H195" s="2">
        <f>Gold[[#This Row],[Price]]/B194-1</f>
        <v>-9.1708961803321776E-3</v>
      </c>
      <c r="I195" s="2" t="str">
        <f t="shared" si="15"/>
        <v>2025-07</v>
      </c>
      <c r="J195" s="3">
        <f t="shared" si="13"/>
        <v>3348.3990000000003</v>
      </c>
      <c r="K195" s="16">
        <f t="shared" si="14"/>
        <v>59.779431174085097</v>
      </c>
      <c r="L195" s="16"/>
      <c r="M195" s="2" t="str">
        <f>TEXT(Gold[[#This Row],[Date]],"YYYY-MM")</f>
        <v>2025-07</v>
      </c>
      <c r="N195" s="3">
        <f t="shared" ref="N195:N258" si="16">INDEX($B:$B,MATCH(M195,$I:$I,0))</f>
        <v>3339.21</v>
      </c>
      <c r="O195" s="3" cm="1">
        <f t="array" ref="O195">LOOKUP(2,1/($I:$I=M195),$B:$B)</f>
        <v>3290.32</v>
      </c>
      <c r="P195" s="16">
        <f t="shared" ref="P195:P258" si="17">O195/N195-1</f>
        <v>-1.4641187586285298E-2</v>
      </c>
      <c r="Q195" s="2"/>
      <c r="R195"/>
    </row>
    <row r="196" spans="1:18" x14ac:dyDescent="0.3">
      <c r="A196" s="1">
        <v>45842</v>
      </c>
      <c r="B196" s="3">
        <v>3336.64</v>
      </c>
      <c r="C196">
        <v>3326.44</v>
      </c>
      <c r="D196">
        <v>3345.15</v>
      </c>
      <c r="E196">
        <v>3323.59</v>
      </c>
      <c r="F196" t="s">
        <v>7</v>
      </c>
      <c r="G196">
        <v>3.0000000000000001E-3</v>
      </c>
      <c r="H196" s="2">
        <f>Gold[[#This Row],[Price]]/B195-1</f>
        <v>3.0271420712624231E-3</v>
      </c>
      <c r="I196" s="2" t="str">
        <f t="shared" si="15"/>
        <v>2025-07</v>
      </c>
      <c r="J196" s="3">
        <f t="shared" si="13"/>
        <v>3349.7224999999999</v>
      </c>
      <c r="K196" s="16">
        <f t="shared" si="14"/>
        <v>56.78298132159285</v>
      </c>
      <c r="L196" s="16"/>
      <c r="M196" s="2" t="str">
        <f>TEXT(Gold[[#This Row],[Date]],"YYYY-MM")</f>
        <v>2025-07</v>
      </c>
      <c r="N196" s="3">
        <f t="shared" si="16"/>
        <v>3339.21</v>
      </c>
      <c r="O196" s="3" cm="1">
        <f t="array" ref="O196">LOOKUP(2,1/($I:$I=M196),$B:$B)</f>
        <v>3290.32</v>
      </c>
      <c r="P196" s="16">
        <f t="shared" si="17"/>
        <v>-1.4641187586285298E-2</v>
      </c>
      <c r="Q196" s="2"/>
      <c r="R196"/>
    </row>
    <row r="197" spans="1:18" x14ac:dyDescent="0.3">
      <c r="A197" s="1">
        <v>45845</v>
      </c>
      <c r="B197" s="3">
        <v>3335.61</v>
      </c>
      <c r="C197">
        <v>3335.95</v>
      </c>
      <c r="D197">
        <v>3343.29</v>
      </c>
      <c r="E197">
        <v>3296.41</v>
      </c>
      <c r="F197" t="s">
        <v>7</v>
      </c>
      <c r="G197">
        <v>-2.9999999999999997E-4</v>
      </c>
      <c r="H197" s="2">
        <f>Gold[[#This Row],[Price]]/B196-1</f>
        <v>-3.0869377577436019E-4</v>
      </c>
      <c r="I197" s="2" t="str">
        <f t="shared" si="15"/>
        <v>2025-07</v>
      </c>
      <c r="J197" s="3">
        <f t="shared" si="13"/>
        <v>3350.0864999999999</v>
      </c>
      <c r="K197" s="16">
        <f t="shared" si="14"/>
        <v>55.738634619420743</v>
      </c>
      <c r="L197" s="16"/>
      <c r="M197" s="2" t="str">
        <f>TEXT(Gold[[#This Row],[Date]],"YYYY-MM")</f>
        <v>2025-07</v>
      </c>
      <c r="N197" s="3">
        <f t="shared" si="16"/>
        <v>3339.21</v>
      </c>
      <c r="O197" s="3" cm="1">
        <f t="array" ref="O197">LOOKUP(2,1/($I:$I=M197),$B:$B)</f>
        <v>3290.32</v>
      </c>
      <c r="P197" s="16">
        <f t="shared" si="17"/>
        <v>-1.4641187586285298E-2</v>
      </c>
      <c r="Q197" s="2"/>
      <c r="R197"/>
    </row>
    <row r="198" spans="1:18" x14ac:dyDescent="0.3">
      <c r="A198" s="1">
        <v>45846</v>
      </c>
      <c r="B198" s="3">
        <v>3300.7</v>
      </c>
      <c r="C198">
        <v>3335.99</v>
      </c>
      <c r="D198">
        <v>3345.94</v>
      </c>
      <c r="E198">
        <v>3287.17</v>
      </c>
      <c r="F198" t="s">
        <v>7</v>
      </c>
      <c r="G198">
        <v>-1.0500000000000001E-2</v>
      </c>
      <c r="H198" s="2">
        <f>Gold[[#This Row],[Price]]/B197-1</f>
        <v>-1.0465851823204808E-2</v>
      </c>
      <c r="I198" s="2" t="str">
        <f t="shared" si="15"/>
        <v>2025-07</v>
      </c>
      <c r="J198" s="3">
        <f t="shared" si="13"/>
        <v>3348.9705000000004</v>
      </c>
      <c r="K198" s="16">
        <f t="shared" si="14"/>
        <v>53.832790967602484</v>
      </c>
      <c r="L198" s="16"/>
      <c r="M198" s="2" t="str">
        <f>TEXT(Gold[[#This Row],[Date]],"YYYY-MM")</f>
        <v>2025-07</v>
      </c>
      <c r="N198" s="3">
        <f t="shared" si="16"/>
        <v>3339.21</v>
      </c>
      <c r="O198" s="3" cm="1">
        <f t="array" ref="O198">LOOKUP(2,1/($I:$I=M198),$B:$B)</f>
        <v>3290.32</v>
      </c>
      <c r="P198" s="16">
        <f t="shared" si="17"/>
        <v>-1.4641187586285298E-2</v>
      </c>
      <c r="Q198" s="2"/>
      <c r="R198"/>
    </row>
    <row r="199" spans="1:18" x14ac:dyDescent="0.3">
      <c r="A199" s="1">
        <v>45847</v>
      </c>
      <c r="B199" s="3">
        <v>3313.72</v>
      </c>
      <c r="C199">
        <v>3298.73</v>
      </c>
      <c r="D199">
        <v>3317.05</v>
      </c>
      <c r="E199">
        <v>3282.8</v>
      </c>
      <c r="F199" t="s">
        <v>7</v>
      </c>
      <c r="G199">
        <v>3.8999999999999998E-3</v>
      </c>
      <c r="H199" s="2">
        <f>Gold[[#This Row],[Price]]/B198-1</f>
        <v>3.9446178083437644E-3</v>
      </c>
      <c r="I199" s="2" t="str">
        <f t="shared" si="15"/>
        <v>2025-07</v>
      </c>
      <c r="J199" s="3">
        <f t="shared" si="13"/>
        <v>3346.9644999999996</v>
      </c>
      <c r="K199" s="16">
        <f t="shared" si="14"/>
        <v>52.370569352662514</v>
      </c>
      <c r="L199" s="16"/>
      <c r="M199" s="2" t="str">
        <f>TEXT(Gold[[#This Row],[Date]],"YYYY-MM")</f>
        <v>2025-07</v>
      </c>
      <c r="N199" s="3">
        <f t="shared" si="16"/>
        <v>3339.21</v>
      </c>
      <c r="O199" s="3" cm="1">
        <f t="array" ref="O199">LOOKUP(2,1/($I:$I=M199),$B:$B)</f>
        <v>3290.32</v>
      </c>
      <c r="P199" s="16">
        <f t="shared" si="17"/>
        <v>-1.4641187586285298E-2</v>
      </c>
      <c r="Q199" s="2"/>
      <c r="R199"/>
    </row>
    <row r="200" spans="1:18" x14ac:dyDescent="0.3">
      <c r="A200" s="1">
        <v>45848</v>
      </c>
      <c r="B200" s="3">
        <v>3323.07</v>
      </c>
      <c r="C200">
        <v>3313.7</v>
      </c>
      <c r="D200">
        <v>3330.47</v>
      </c>
      <c r="E200">
        <v>3310.23</v>
      </c>
      <c r="F200" t="s">
        <v>7</v>
      </c>
      <c r="G200">
        <v>2.8E-3</v>
      </c>
      <c r="H200" s="2">
        <f>Gold[[#This Row],[Price]]/B199-1</f>
        <v>2.8216023079803421E-3</v>
      </c>
      <c r="I200" s="2" t="str">
        <f t="shared" si="15"/>
        <v>2025-07</v>
      </c>
      <c r="J200" s="3">
        <f t="shared" si="13"/>
        <v>3343.8535000000002</v>
      </c>
      <c r="K200" s="16">
        <f t="shared" si="14"/>
        <v>52.313539216064669</v>
      </c>
      <c r="L200" s="16"/>
      <c r="M200" s="2" t="str">
        <f>TEXT(Gold[[#This Row],[Date]],"YYYY-MM")</f>
        <v>2025-07</v>
      </c>
      <c r="N200" s="3">
        <f t="shared" si="16"/>
        <v>3339.21</v>
      </c>
      <c r="O200" s="3" cm="1">
        <f t="array" ref="O200">LOOKUP(2,1/($I:$I=M200),$B:$B)</f>
        <v>3290.32</v>
      </c>
      <c r="P200" s="16">
        <f t="shared" si="17"/>
        <v>-1.4641187586285298E-2</v>
      </c>
      <c r="Q200" s="2"/>
      <c r="R200"/>
    </row>
    <row r="201" spans="1:18" x14ac:dyDescent="0.3">
      <c r="A201" s="1">
        <v>45849</v>
      </c>
      <c r="B201" s="3">
        <v>3355.91</v>
      </c>
      <c r="C201">
        <v>3325.63</v>
      </c>
      <c r="D201">
        <v>3368.89</v>
      </c>
      <c r="E201">
        <v>3321.37</v>
      </c>
      <c r="F201" t="s">
        <v>7</v>
      </c>
      <c r="G201">
        <v>9.9000000000000008E-3</v>
      </c>
      <c r="H201" s="2">
        <f>Gold[[#This Row],[Price]]/B200-1</f>
        <v>9.8824279957989702E-3</v>
      </c>
      <c r="I201" s="2" t="str">
        <f t="shared" si="15"/>
        <v>2025-07</v>
      </c>
      <c r="J201" s="3">
        <f t="shared" si="13"/>
        <v>3340.0169999999998</v>
      </c>
      <c r="K201" s="16">
        <f t="shared" si="14"/>
        <v>52.471873092614651</v>
      </c>
      <c r="L201" s="16"/>
      <c r="M201" s="2" t="str">
        <f>TEXT(Gold[[#This Row],[Date]],"YYYY-MM")</f>
        <v>2025-07</v>
      </c>
      <c r="N201" s="3">
        <f t="shared" si="16"/>
        <v>3339.21</v>
      </c>
      <c r="O201" s="3" cm="1">
        <f t="array" ref="O201">LOOKUP(2,1/($I:$I=M201),$B:$B)</f>
        <v>3290.32</v>
      </c>
      <c r="P201" s="16">
        <f t="shared" si="17"/>
        <v>-1.4641187586285298E-2</v>
      </c>
      <c r="Q201" s="2"/>
      <c r="R201"/>
    </row>
    <row r="202" spans="1:18" x14ac:dyDescent="0.3">
      <c r="A202" s="1">
        <v>45852</v>
      </c>
      <c r="B202" s="3">
        <v>3343.8</v>
      </c>
      <c r="C202">
        <v>3355.91</v>
      </c>
      <c r="D202">
        <v>3374.94</v>
      </c>
      <c r="E202">
        <v>3341.1</v>
      </c>
      <c r="F202" t="s">
        <v>7</v>
      </c>
      <c r="G202">
        <v>-3.5999999999999999E-3</v>
      </c>
      <c r="H202" s="2">
        <f>Gold[[#This Row],[Price]]/B201-1</f>
        <v>-3.608559228346353E-3</v>
      </c>
      <c r="I202" s="2" t="str">
        <f t="shared" si="15"/>
        <v>2025-07</v>
      </c>
      <c r="J202" s="3">
        <f t="shared" si="13"/>
        <v>3338.047</v>
      </c>
      <c r="K202" s="16">
        <f t="shared" si="14"/>
        <v>50.887500682726248</v>
      </c>
      <c r="L202" s="16"/>
      <c r="M202" s="2" t="str">
        <f>TEXT(Gold[[#This Row],[Date]],"YYYY-MM")</f>
        <v>2025-07</v>
      </c>
      <c r="N202" s="3">
        <f t="shared" si="16"/>
        <v>3339.21</v>
      </c>
      <c r="O202" s="3" cm="1">
        <f t="array" ref="O202">LOOKUP(2,1/($I:$I=M202),$B:$B)</f>
        <v>3290.32</v>
      </c>
      <c r="P202" s="16">
        <f t="shared" si="17"/>
        <v>-1.4641187586285298E-2</v>
      </c>
      <c r="Q202" s="2"/>
      <c r="R202"/>
    </row>
    <row r="203" spans="1:18" x14ac:dyDescent="0.3">
      <c r="A203" s="1">
        <v>45853</v>
      </c>
      <c r="B203" s="3">
        <v>3322.63</v>
      </c>
      <c r="C203">
        <v>3343.8</v>
      </c>
      <c r="D203">
        <v>3366.58</v>
      </c>
      <c r="E203">
        <v>3320.27</v>
      </c>
      <c r="F203" t="s">
        <v>7</v>
      </c>
      <c r="G203">
        <v>-6.3E-3</v>
      </c>
      <c r="H203" s="2">
        <f>Gold[[#This Row],[Price]]/B202-1</f>
        <v>-6.3311202823135293E-3</v>
      </c>
      <c r="I203" s="2" t="str">
        <f t="shared" si="15"/>
        <v>2025-07</v>
      </c>
      <c r="J203" s="3">
        <f t="shared" si="13"/>
        <v>3334.7415000000001</v>
      </c>
      <c r="K203" s="16">
        <f t="shared" si="14"/>
        <v>50.291035150384161</v>
      </c>
      <c r="L203" s="16"/>
      <c r="M203" s="2" t="str">
        <f>TEXT(Gold[[#This Row],[Date]],"YYYY-MM")</f>
        <v>2025-07</v>
      </c>
      <c r="N203" s="3">
        <f t="shared" si="16"/>
        <v>3339.21</v>
      </c>
      <c r="O203" s="3" cm="1">
        <f t="array" ref="O203">LOOKUP(2,1/($I:$I=M203),$B:$B)</f>
        <v>3290.32</v>
      </c>
      <c r="P203" s="16">
        <f t="shared" si="17"/>
        <v>-1.4641187586285298E-2</v>
      </c>
      <c r="Q203" s="2"/>
      <c r="R203"/>
    </row>
    <row r="204" spans="1:18" x14ac:dyDescent="0.3">
      <c r="A204" s="1">
        <v>45854</v>
      </c>
      <c r="B204" s="3">
        <v>3346.58</v>
      </c>
      <c r="C204">
        <v>3322.63</v>
      </c>
      <c r="D204">
        <v>3377.5</v>
      </c>
      <c r="E204">
        <v>3319.69</v>
      </c>
      <c r="F204" t="s">
        <v>7</v>
      </c>
      <c r="G204">
        <v>7.1999999999999998E-3</v>
      </c>
      <c r="H204" s="2">
        <f>Gold[[#This Row],[Price]]/B203-1</f>
        <v>7.2081453547339081E-3</v>
      </c>
      <c r="I204" s="2" t="str">
        <f t="shared" si="15"/>
        <v>2025-07</v>
      </c>
      <c r="J204" s="3">
        <f t="shared" si="13"/>
        <v>3333.6159999999995</v>
      </c>
      <c r="K204" s="16">
        <f t="shared" si="14"/>
        <v>50.184089499263187</v>
      </c>
      <c r="L204" s="16"/>
      <c r="M204" s="2" t="str">
        <f>TEXT(Gold[[#This Row],[Date]],"YYYY-MM")</f>
        <v>2025-07</v>
      </c>
      <c r="N204" s="3">
        <f t="shared" si="16"/>
        <v>3339.21</v>
      </c>
      <c r="O204" s="3" cm="1">
        <f t="array" ref="O204">LOOKUP(2,1/($I:$I=M204),$B:$B)</f>
        <v>3290.32</v>
      </c>
      <c r="P204" s="16">
        <f t="shared" si="17"/>
        <v>-1.4641187586285298E-2</v>
      </c>
      <c r="Q204" s="2"/>
      <c r="R204"/>
    </row>
    <row r="205" spans="1:18" x14ac:dyDescent="0.3">
      <c r="A205" s="1">
        <v>45855</v>
      </c>
      <c r="B205" s="3">
        <v>3338.95</v>
      </c>
      <c r="C205">
        <v>3346.59</v>
      </c>
      <c r="D205">
        <v>3352.5</v>
      </c>
      <c r="E205">
        <v>3309.9</v>
      </c>
      <c r="F205" t="s">
        <v>7</v>
      </c>
      <c r="G205">
        <v>-2.3E-3</v>
      </c>
      <c r="H205" s="2">
        <f>Gold[[#This Row],[Price]]/B204-1</f>
        <v>-2.2799395203462192E-3</v>
      </c>
      <c r="I205" s="2" t="str">
        <f t="shared" si="15"/>
        <v>2025-07</v>
      </c>
      <c r="J205" s="3">
        <f t="shared" si="13"/>
        <v>3332.0260000000003</v>
      </c>
      <c r="K205" s="16">
        <f t="shared" si="14"/>
        <v>50.112844190417974</v>
      </c>
      <c r="L205" s="16"/>
      <c r="M205" s="2" t="str">
        <f>TEXT(Gold[[#This Row],[Date]],"YYYY-MM")</f>
        <v>2025-07</v>
      </c>
      <c r="N205" s="3">
        <f t="shared" si="16"/>
        <v>3339.21</v>
      </c>
      <c r="O205" s="3" cm="1">
        <f t="array" ref="O205">LOOKUP(2,1/($I:$I=M205),$B:$B)</f>
        <v>3290.32</v>
      </c>
      <c r="P205" s="16">
        <f t="shared" si="17"/>
        <v>-1.4641187586285298E-2</v>
      </c>
      <c r="Q205" s="2"/>
      <c r="R205"/>
    </row>
    <row r="206" spans="1:18" x14ac:dyDescent="0.3">
      <c r="A206" s="1">
        <v>45856</v>
      </c>
      <c r="B206" s="3">
        <v>3350.4</v>
      </c>
      <c r="C206">
        <v>3338.76</v>
      </c>
      <c r="D206">
        <v>3361.41</v>
      </c>
      <c r="E206">
        <v>3331.75</v>
      </c>
      <c r="F206" t="s">
        <v>7</v>
      </c>
      <c r="G206">
        <v>3.3999999999999998E-3</v>
      </c>
      <c r="H206" s="2">
        <f>Gold[[#This Row],[Price]]/B205-1</f>
        <v>3.4292217613323128E-3</v>
      </c>
      <c r="I206" s="2" t="str">
        <f t="shared" si="15"/>
        <v>2025-07</v>
      </c>
      <c r="J206" s="3">
        <f t="shared" si="13"/>
        <v>3331.1345000000001</v>
      </c>
      <c r="K206" s="16">
        <f t="shared" si="14"/>
        <v>50.233027719801107</v>
      </c>
      <c r="L206" s="16"/>
      <c r="M206" s="2" t="str">
        <f>TEXT(Gold[[#This Row],[Date]],"YYYY-MM")</f>
        <v>2025-07</v>
      </c>
      <c r="N206" s="3">
        <f t="shared" si="16"/>
        <v>3339.21</v>
      </c>
      <c r="O206" s="3" cm="1">
        <f t="array" ref="O206">LOOKUP(2,1/($I:$I=M206),$B:$B)</f>
        <v>3290.32</v>
      </c>
      <c r="P206" s="16">
        <f t="shared" si="17"/>
        <v>-1.4641187586285298E-2</v>
      </c>
      <c r="Q206" s="2"/>
      <c r="R206"/>
    </row>
    <row r="207" spans="1:18" x14ac:dyDescent="0.3">
      <c r="A207" s="1">
        <v>45859</v>
      </c>
      <c r="B207" s="3">
        <v>3395.8</v>
      </c>
      <c r="C207">
        <v>3348.62</v>
      </c>
      <c r="D207">
        <v>3401.85</v>
      </c>
      <c r="E207">
        <v>3344.48</v>
      </c>
      <c r="F207" t="s">
        <v>7</v>
      </c>
      <c r="G207">
        <v>1.3599999999999999E-2</v>
      </c>
      <c r="H207" s="2">
        <f>Gold[[#This Row],[Price]]/B206-1</f>
        <v>1.3550620821394466E-2</v>
      </c>
      <c r="I207" s="2" t="str">
        <f t="shared" si="15"/>
        <v>2025-07</v>
      </c>
      <c r="J207" s="3">
        <f t="shared" si="13"/>
        <v>3332.4805000000001</v>
      </c>
      <c r="K207" s="16">
        <f t="shared" si="14"/>
        <v>51.041030570186059</v>
      </c>
      <c r="L207" s="16"/>
      <c r="M207" s="2" t="str">
        <f>TEXT(Gold[[#This Row],[Date]],"YYYY-MM")</f>
        <v>2025-07</v>
      </c>
      <c r="N207" s="3">
        <f t="shared" si="16"/>
        <v>3339.21</v>
      </c>
      <c r="O207" s="3" cm="1">
        <f t="array" ref="O207">LOOKUP(2,1/($I:$I=M207),$B:$B)</f>
        <v>3290.32</v>
      </c>
      <c r="P207" s="16">
        <f t="shared" si="17"/>
        <v>-1.4641187586285298E-2</v>
      </c>
      <c r="Q207" s="2"/>
      <c r="R207"/>
    </row>
    <row r="208" spans="1:18" x14ac:dyDescent="0.3">
      <c r="A208" s="1">
        <v>45860</v>
      </c>
      <c r="B208" s="3">
        <v>3431.5</v>
      </c>
      <c r="C208">
        <v>3395.81</v>
      </c>
      <c r="D208">
        <v>3433.56</v>
      </c>
      <c r="E208">
        <v>3383.29</v>
      </c>
      <c r="F208" t="s">
        <v>7</v>
      </c>
      <c r="G208">
        <v>1.0500000000000001E-2</v>
      </c>
      <c r="H208" s="2">
        <f>Gold[[#This Row],[Price]]/B207-1</f>
        <v>1.0512986630543564E-2</v>
      </c>
      <c r="I208" s="2" t="str">
        <f t="shared" si="15"/>
        <v>2025-07</v>
      </c>
      <c r="J208" s="3">
        <f t="shared" si="13"/>
        <v>3337.8455000000004</v>
      </c>
      <c r="K208" s="16">
        <f t="shared" si="14"/>
        <v>52.861027501925498</v>
      </c>
      <c r="L208" s="16"/>
      <c r="M208" s="2" t="str">
        <f>TEXT(Gold[[#This Row],[Date]],"YYYY-MM")</f>
        <v>2025-07</v>
      </c>
      <c r="N208" s="3">
        <f t="shared" si="16"/>
        <v>3339.21</v>
      </c>
      <c r="O208" s="3" cm="1">
        <f t="array" ref="O208">LOOKUP(2,1/($I:$I=M208),$B:$B)</f>
        <v>3290.32</v>
      </c>
      <c r="P208" s="16">
        <f t="shared" si="17"/>
        <v>-1.4641187586285298E-2</v>
      </c>
      <c r="Q208" s="2"/>
      <c r="R208"/>
    </row>
    <row r="209" spans="1:18" x14ac:dyDescent="0.3">
      <c r="A209" s="1">
        <v>45861</v>
      </c>
      <c r="B209" s="3">
        <v>3387.78</v>
      </c>
      <c r="C209">
        <v>3431.26</v>
      </c>
      <c r="D209">
        <v>3439.09</v>
      </c>
      <c r="E209">
        <v>3381.45</v>
      </c>
      <c r="F209" t="s">
        <v>7</v>
      </c>
      <c r="G209">
        <v>-1.2699999999999999E-2</v>
      </c>
      <c r="H209" s="2">
        <f>Gold[[#This Row],[Price]]/B208-1</f>
        <v>-1.2740783913740339E-2</v>
      </c>
      <c r="I209" s="2" t="str">
        <f t="shared" si="15"/>
        <v>2025-07</v>
      </c>
      <c r="J209" s="3">
        <f t="shared" si="13"/>
        <v>3340.6115</v>
      </c>
      <c r="K209" s="16">
        <f t="shared" si="14"/>
        <v>53.205388871539625</v>
      </c>
      <c r="L209" s="16"/>
      <c r="M209" s="2" t="str">
        <f>TEXT(Gold[[#This Row],[Date]],"YYYY-MM")</f>
        <v>2025-07</v>
      </c>
      <c r="N209" s="3">
        <f t="shared" si="16"/>
        <v>3339.21</v>
      </c>
      <c r="O209" s="3" cm="1">
        <f t="array" ref="O209">LOOKUP(2,1/($I:$I=M209),$B:$B)</f>
        <v>3290.32</v>
      </c>
      <c r="P209" s="16">
        <f t="shared" si="17"/>
        <v>-1.4641187586285298E-2</v>
      </c>
      <c r="Q209" s="2"/>
      <c r="R209"/>
    </row>
    <row r="210" spans="1:18" x14ac:dyDescent="0.3">
      <c r="A210" s="1">
        <v>45862</v>
      </c>
      <c r="B210" s="3">
        <v>3368.15</v>
      </c>
      <c r="C210">
        <v>3387.79</v>
      </c>
      <c r="D210">
        <v>3393.47</v>
      </c>
      <c r="E210">
        <v>3351.4</v>
      </c>
      <c r="F210" t="s">
        <v>7</v>
      </c>
      <c r="G210">
        <v>-5.7999999999999996E-3</v>
      </c>
      <c r="H210" s="2">
        <f>Gold[[#This Row],[Price]]/B209-1</f>
        <v>-5.794355005342755E-3</v>
      </c>
      <c r="I210" s="2" t="str">
        <f t="shared" si="15"/>
        <v>2025-07</v>
      </c>
      <c r="J210" s="3">
        <f t="shared" si="13"/>
        <v>3342.6160000000004</v>
      </c>
      <c r="K210" s="16">
        <f t="shared" si="14"/>
        <v>52.198083512181114</v>
      </c>
      <c r="L210" s="16"/>
      <c r="M210" s="2" t="str">
        <f>TEXT(Gold[[#This Row],[Date]],"YYYY-MM")</f>
        <v>2025-07</v>
      </c>
      <c r="N210" s="3">
        <f t="shared" si="16"/>
        <v>3339.21</v>
      </c>
      <c r="O210" s="3" cm="1">
        <f t="array" ref="O210">LOOKUP(2,1/($I:$I=M210),$B:$B)</f>
        <v>3290.32</v>
      </c>
      <c r="P210" s="16">
        <f t="shared" si="17"/>
        <v>-1.4641187586285298E-2</v>
      </c>
      <c r="Q210" s="2"/>
      <c r="R210"/>
    </row>
    <row r="211" spans="1:18" x14ac:dyDescent="0.3">
      <c r="A211" s="1">
        <v>45863</v>
      </c>
      <c r="B211" s="3">
        <v>3337.18</v>
      </c>
      <c r="C211">
        <v>3369.29</v>
      </c>
      <c r="D211">
        <v>3373.73</v>
      </c>
      <c r="E211">
        <v>3325.05</v>
      </c>
      <c r="F211" t="s">
        <v>7</v>
      </c>
      <c r="G211">
        <v>-9.1999999999999998E-3</v>
      </c>
      <c r="H211" s="2">
        <f>Gold[[#This Row],[Price]]/B210-1</f>
        <v>-9.1949586568295105E-3</v>
      </c>
      <c r="I211" s="2" t="str">
        <f t="shared" si="15"/>
        <v>2025-07</v>
      </c>
      <c r="J211" s="3">
        <f t="shared" si="13"/>
        <v>3345.7624999999998</v>
      </c>
      <c r="K211" s="16">
        <f t="shared" si="14"/>
        <v>50.866523108937685</v>
      </c>
      <c r="L211" s="16"/>
      <c r="M211" s="2" t="str">
        <f>TEXT(Gold[[#This Row],[Date]],"YYYY-MM")</f>
        <v>2025-07</v>
      </c>
      <c r="N211" s="3">
        <f t="shared" si="16"/>
        <v>3339.21</v>
      </c>
      <c r="O211" s="3" cm="1">
        <f t="array" ref="O211">LOOKUP(2,1/($I:$I=M211),$B:$B)</f>
        <v>3290.32</v>
      </c>
      <c r="P211" s="16">
        <f t="shared" si="17"/>
        <v>-1.4641187586285298E-2</v>
      </c>
      <c r="Q211" s="2"/>
      <c r="R211"/>
    </row>
    <row r="212" spans="1:18" x14ac:dyDescent="0.3">
      <c r="A212" s="1">
        <v>45866</v>
      </c>
      <c r="B212" s="3">
        <v>3314.64</v>
      </c>
      <c r="C212">
        <v>3335</v>
      </c>
      <c r="D212">
        <v>3345.56</v>
      </c>
      <c r="E212">
        <v>3301.66</v>
      </c>
      <c r="F212" t="s">
        <v>7</v>
      </c>
      <c r="G212">
        <v>-6.7999999999999996E-3</v>
      </c>
      <c r="H212" s="2">
        <f>Gold[[#This Row],[Price]]/B211-1</f>
        <v>-6.7542056466837197E-3</v>
      </c>
      <c r="I212" s="2" t="str">
        <f t="shared" si="15"/>
        <v>2025-07</v>
      </c>
      <c r="J212" s="3">
        <f t="shared" si="13"/>
        <v>3346.3100000000004</v>
      </c>
      <c r="K212" s="16">
        <f t="shared" si="14"/>
        <v>50.913732638240099</v>
      </c>
      <c r="L212" s="16"/>
      <c r="M212" s="2" t="str">
        <f>TEXT(Gold[[#This Row],[Date]],"YYYY-MM")</f>
        <v>2025-07</v>
      </c>
      <c r="N212" s="3">
        <f t="shared" si="16"/>
        <v>3339.21</v>
      </c>
      <c r="O212" s="3" cm="1">
        <f t="array" ref="O212">LOOKUP(2,1/($I:$I=M212),$B:$B)</f>
        <v>3290.32</v>
      </c>
      <c r="P212" s="16">
        <f t="shared" si="17"/>
        <v>-1.4641187586285298E-2</v>
      </c>
      <c r="Q212" s="2"/>
      <c r="R212"/>
    </row>
    <row r="213" spans="1:18" x14ac:dyDescent="0.3">
      <c r="A213" s="1">
        <v>45867</v>
      </c>
      <c r="B213" s="3">
        <v>3326.84</v>
      </c>
      <c r="C213">
        <v>3316.54</v>
      </c>
      <c r="D213">
        <v>3334.21</v>
      </c>
      <c r="E213">
        <v>3307.95</v>
      </c>
      <c r="F213" t="s">
        <v>7</v>
      </c>
      <c r="G213">
        <v>3.7000000000000002E-3</v>
      </c>
      <c r="H213" s="2">
        <f>Gold[[#This Row],[Price]]/B212-1</f>
        <v>3.6806410349239371E-3</v>
      </c>
      <c r="I213" s="2" t="str">
        <f t="shared" si="15"/>
        <v>2025-07</v>
      </c>
      <c r="J213" s="3">
        <f t="shared" si="13"/>
        <v>3345.6914999999999</v>
      </c>
      <c r="K213" s="16">
        <f t="shared" si="14"/>
        <v>49.239795972948855</v>
      </c>
      <c r="L213" s="16"/>
      <c r="M213" s="2" t="str">
        <f>TEXT(Gold[[#This Row],[Date]],"YYYY-MM")</f>
        <v>2025-07</v>
      </c>
      <c r="N213" s="3">
        <f t="shared" si="16"/>
        <v>3339.21</v>
      </c>
      <c r="O213" s="3" cm="1">
        <f t="array" ref="O213">LOOKUP(2,1/($I:$I=M213),$B:$B)</f>
        <v>3290.32</v>
      </c>
      <c r="P213" s="16">
        <f t="shared" si="17"/>
        <v>-1.4641187586285298E-2</v>
      </c>
      <c r="Q213" s="2"/>
      <c r="R213"/>
    </row>
    <row r="214" spans="1:18" x14ac:dyDescent="0.3">
      <c r="A214" s="1">
        <v>45868</v>
      </c>
      <c r="B214" s="3">
        <v>3275.25</v>
      </c>
      <c r="C214">
        <v>3324.01</v>
      </c>
      <c r="D214">
        <v>3334.21</v>
      </c>
      <c r="E214">
        <v>3268.15</v>
      </c>
      <c r="F214" t="s">
        <v>7</v>
      </c>
      <c r="G214">
        <v>-1.55E-2</v>
      </c>
      <c r="H214" s="2">
        <f>Gold[[#This Row],[Price]]/B213-1</f>
        <v>-1.5507208041264375E-2</v>
      </c>
      <c r="I214" s="2" t="str">
        <f t="shared" si="15"/>
        <v>2025-07</v>
      </c>
      <c r="J214" s="3">
        <f t="shared" ref="J214:J261" si="18">AVERAGE(B195:B214)</f>
        <v>3341.5860000000002</v>
      </c>
      <c r="K214" s="16">
        <f t="shared" si="14"/>
        <v>49.512755725651395</v>
      </c>
      <c r="L214" s="16"/>
      <c r="M214" s="2" t="str">
        <f>TEXT(Gold[[#This Row],[Date]],"YYYY-MM")</f>
        <v>2025-07</v>
      </c>
      <c r="N214" s="3">
        <f t="shared" si="16"/>
        <v>3339.21</v>
      </c>
      <c r="O214" s="3" cm="1">
        <f t="array" ref="O214">LOOKUP(2,1/($I:$I=M214),$B:$B)</f>
        <v>3290.32</v>
      </c>
      <c r="P214" s="16">
        <f t="shared" si="17"/>
        <v>-1.4641187586285298E-2</v>
      </c>
      <c r="Q214" s="2"/>
      <c r="R214"/>
    </row>
    <row r="215" spans="1:18" x14ac:dyDescent="0.3">
      <c r="A215" s="1">
        <v>45869</v>
      </c>
      <c r="B215" s="3">
        <v>3290.32</v>
      </c>
      <c r="C215">
        <v>3275.91</v>
      </c>
      <c r="D215">
        <v>3314.98</v>
      </c>
      <c r="E215">
        <v>3273.77</v>
      </c>
      <c r="F215" t="s">
        <v>7</v>
      </c>
      <c r="G215">
        <v>4.5999999999999999E-3</v>
      </c>
      <c r="H215" s="2">
        <f>Gold[[#This Row],[Price]]/B214-1</f>
        <v>4.6011754827877116E-3</v>
      </c>
      <c r="I215" s="2" t="str">
        <f t="shared" si="15"/>
        <v>2025-07</v>
      </c>
      <c r="J215" s="3">
        <f t="shared" si="18"/>
        <v>3339.7735000000007</v>
      </c>
      <c r="K215" s="16">
        <f t="shared" si="14"/>
        <v>49.670023868259285</v>
      </c>
      <c r="L215" s="16"/>
      <c r="M215" s="2" t="str">
        <f>TEXT(Gold[[#This Row],[Date]],"YYYY-MM")</f>
        <v>2025-07</v>
      </c>
      <c r="N215" s="3">
        <f t="shared" si="16"/>
        <v>3339.21</v>
      </c>
      <c r="O215" s="3" cm="1">
        <f t="array" ref="O215">LOOKUP(2,1/($I:$I=M215),$B:$B)</f>
        <v>3290.32</v>
      </c>
      <c r="P215" s="16">
        <f t="shared" si="17"/>
        <v>-1.4641187586285298E-2</v>
      </c>
      <c r="Q215" s="2"/>
      <c r="R215"/>
    </row>
    <row r="216" spans="1:18" x14ac:dyDescent="0.3">
      <c r="A216" s="1">
        <v>45870</v>
      </c>
      <c r="B216" s="3">
        <v>3362.88</v>
      </c>
      <c r="C216">
        <v>3290.83</v>
      </c>
      <c r="D216">
        <v>3363.55</v>
      </c>
      <c r="E216">
        <v>3281.55</v>
      </c>
      <c r="F216" t="s">
        <v>7</v>
      </c>
      <c r="G216">
        <v>2.2100000000000002E-2</v>
      </c>
      <c r="H216" s="2">
        <f>Gold[[#This Row],[Price]]/B215-1</f>
        <v>2.2052566315738265E-2</v>
      </c>
      <c r="I216" s="2" t="str">
        <f t="shared" si="15"/>
        <v>2025-08</v>
      </c>
      <c r="J216" s="3">
        <f t="shared" si="18"/>
        <v>3341.0854999999997</v>
      </c>
      <c r="K216" s="16">
        <f t="shared" si="14"/>
        <v>49.870232216500519</v>
      </c>
      <c r="L216" s="16"/>
      <c r="M216" s="2" t="str">
        <f>TEXT(Gold[[#This Row],[Date]],"YYYY-MM")</f>
        <v>2025-08</v>
      </c>
      <c r="N216" s="3">
        <f t="shared" si="16"/>
        <v>3362.88</v>
      </c>
      <c r="O216" s="3" cm="1">
        <f t="array" ref="O216">LOOKUP(2,1/($I:$I=M216),$B:$B)</f>
        <v>3448</v>
      </c>
      <c r="P216" s="16">
        <f t="shared" si="17"/>
        <v>2.531163764392419E-2</v>
      </c>
      <c r="Q216" s="2"/>
      <c r="R216"/>
    </row>
    <row r="217" spans="1:18" x14ac:dyDescent="0.3">
      <c r="A217" s="1">
        <v>45873</v>
      </c>
      <c r="B217" s="3">
        <v>3373.37</v>
      </c>
      <c r="C217">
        <v>3365.1</v>
      </c>
      <c r="D217">
        <v>3385.56</v>
      </c>
      <c r="E217">
        <v>3345</v>
      </c>
      <c r="F217" t="s">
        <v>7</v>
      </c>
      <c r="G217">
        <v>3.0999999999999999E-3</v>
      </c>
      <c r="H217" s="2">
        <f>Gold[[#This Row],[Price]]/B216-1</f>
        <v>3.1193500808830432E-3</v>
      </c>
      <c r="I217" s="2" t="str">
        <f t="shared" si="15"/>
        <v>2025-08</v>
      </c>
      <c r="J217" s="3">
        <f t="shared" si="18"/>
        <v>3342.9735000000001</v>
      </c>
      <c r="K217" s="16">
        <f t="shared" si="14"/>
        <v>48.637925479149047</v>
      </c>
      <c r="L217" s="16"/>
      <c r="M217" s="2" t="str">
        <f>TEXT(Gold[[#This Row],[Date]],"YYYY-MM")</f>
        <v>2025-08</v>
      </c>
      <c r="N217" s="3">
        <f t="shared" si="16"/>
        <v>3362.88</v>
      </c>
      <c r="O217" s="3" cm="1">
        <f t="array" ref="O217">LOOKUP(2,1/($I:$I=M217),$B:$B)</f>
        <v>3448</v>
      </c>
      <c r="P217" s="16">
        <f t="shared" si="17"/>
        <v>2.531163764392419E-2</v>
      </c>
      <c r="Q217" s="2"/>
      <c r="R217"/>
    </row>
    <row r="218" spans="1:18" x14ac:dyDescent="0.3">
      <c r="A218" s="1">
        <v>45874</v>
      </c>
      <c r="B218" s="3">
        <v>3381.27</v>
      </c>
      <c r="C218">
        <v>3373.38</v>
      </c>
      <c r="D218">
        <v>3390.62</v>
      </c>
      <c r="E218">
        <v>3349.89</v>
      </c>
      <c r="F218" t="s">
        <v>7</v>
      </c>
      <c r="G218">
        <v>2.3E-3</v>
      </c>
      <c r="H218" s="2">
        <f>Gold[[#This Row],[Price]]/B217-1</f>
        <v>2.3418717780736564E-3</v>
      </c>
      <c r="I218" s="2" t="str">
        <f t="shared" si="15"/>
        <v>2025-08</v>
      </c>
      <c r="J218" s="3">
        <f t="shared" si="18"/>
        <v>3347.0019999999995</v>
      </c>
      <c r="K218" s="16">
        <f t="shared" si="14"/>
        <v>47.832897202681131</v>
      </c>
      <c r="L218" s="16"/>
      <c r="M218" s="2" t="str">
        <f>TEXT(Gold[[#This Row],[Date]],"YYYY-MM")</f>
        <v>2025-08</v>
      </c>
      <c r="N218" s="3">
        <f t="shared" si="16"/>
        <v>3362.88</v>
      </c>
      <c r="O218" s="3" cm="1">
        <f t="array" ref="O218">LOOKUP(2,1/($I:$I=M218),$B:$B)</f>
        <v>3448</v>
      </c>
      <c r="P218" s="16">
        <f t="shared" si="17"/>
        <v>2.531163764392419E-2</v>
      </c>
      <c r="Q218" s="2"/>
      <c r="R218"/>
    </row>
    <row r="219" spans="1:18" x14ac:dyDescent="0.3">
      <c r="A219" s="1">
        <v>45875</v>
      </c>
      <c r="B219" s="3">
        <v>3369.04</v>
      </c>
      <c r="C219">
        <v>3379.69</v>
      </c>
      <c r="D219">
        <v>3385.47</v>
      </c>
      <c r="E219">
        <v>3358.26</v>
      </c>
      <c r="F219" t="s">
        <v>7</v>
      </c>
      <c r="G219">
        <v>-3.5999999999999999E-3</v>
      </c>
      <c r="H219" s="2">
        <f>Gold[[#This Row],[Price]]/B218-1</f>
        <v>-3.6169841509255951E-3</v>
      </c>
      <c r="I219" s="2" t="str">
        <f t="shared" si="15"/>
        <v>2025-08</v>
      </c>
      <c r="J219" s="3">
        <f t="shared" si="18"/>
        <v>3349.7679999999991</v>
      </c>
      <c r="K219" s="16">
        <f t="shared" si="14"/>
        <v>43.531907740152803</v>
      </c>
      <c r="L219" s="16"/>
      <c r="M219" s="2" t="str">
        <f>TEXT(Gold[[#This Row],[Date]],"YYYY-MM")</f>
        <v>2025-08</v>
      </c>
      <c r="N219" s="3">
        <f t="shared" si="16"/>
        <v>3362.88</v>
      </c>
      <c r="O219" s="3" cm="1">
        <f t="array" ref="O219">LOOKUP(2,1/($I:$I=M219),$B:$B)</f>
        <v>3448</v>
      </c>
      <c r="P219" s="16">
        <f t="shared" si="17"/>
        <v>2.531163764392419E-2</v>
      </c>
      <c r="Q219" s="2"/>
      <c r="R219"/>
    </row>
    <row r="220" spans="1:18" x14ac:dyDescent="0.3">
      <c r="A220" s="1">
        <v>45876</v>
      </c>
      <c r="B220" s="3">
        <v>3397.31</v>
      </c>
      <c r="C220">
        <v>3366.11</v>
      </c>
      <c r="D220">
        <v>3402.71</v>
      </c>
      <c r="E220">
        <v>3364.77</v>
      </c>
      <c r="F220" t="s">
        <v>7</v>
      </c>
      <c r="G220">
        <v>8.3999999999999995E-3</v>
      </c>
      <c r="H220" s="2">
        <f>Gold[[#This Row],[Price]]/B219-1</f>
        <v>8.3911143827322121E-3</v>
      </c>
      <c r="I220" s="2" t="str">
        <f t="shared" si="15"/>
        <v>2025-08</v>
      </c>
      <c r="J220" s="3">
        <f t="shared" si="18"/>
        <v>3353.4800000000005</v>
      </c>
      <c r="K220" s="16">
        <f t="shared" si="14"/>
        <v>42.382999593563731</v>
      </c>
      <c r="L220" s="16"/>
      <c r="M220" s="2" t="str">
        <f>TEXT(Gold[[#This Row],[Date]],"YYYY-MM")</f>
        <v>2025-08</v>
      </c>
      <c r="N220" s="3">
        <f t="shared" si="16"/>
        <v>3362.88</v>
      </c>
      <c r="O220" s="3" cm="1">
        <f t="array" ref="O220">LOOKUP(2,1/($I:$I=M220),$B:$B)</f>
        <v>3448</v>
      </c>
      <c r="P220" s="16">
        <f t="shared" si="17"/>
        <v>2.531163764392419E-2</v>
      </c>
      <c r="Q220" s="2"/>
      <c r="R220"/>
    </row>
    <row r="221" spans="1:18" x14ac:dyDescent="0.3">
      <c r="A221" s="1">
        <v>45877</v>
      </c>
      <c r="B221" s="3">
        <v>3398.78</v>
      </c>
      <c r="C221">
        <v>3397.28</v>
      </c>
      <c r="D221">
        <v>3408.83</v>
      </c>
      <c r="E221">
        <v>3379.61</v>
      </c>
      <c r="F221" t="s">
        <v>7</v>
      </c>
      <c r="G221">
        <v>4.0000000000000002E-4</v>
      </c>
      <c r="H221" s="2">
        <f>Gold[[#This Row],[Price]]/B220-1</f>
        <v>4.3269527950062781E-4</v>
      </c>
      <c r="I221" s="2" t="str">
        <f t="shared" si="15"/>
        <v>2025-08</v>
      </c>
      <c r="J221" s="3">
        <f t="shared" si="18"/>
        <v>3355.6235000000001</v>
      </c>
      <c r="K221" s="16">
        <f t="shared" si="14"/>
        <v>39.13355979684038</v>
      </c>
      <c r="L221" s="16"/>
      <c r="M221" s="2" t="str">
        <f>TEXT(Gold[[#This Row],[Date]],"YYYY-MM")</f>
        <v>2025-08</v>
      </c>
      <c r="N221" s="3">
        <f t="shared" si="16"/>
        <v>3362.88</v>
      </c>
      <c r="O221" s="3" cm="1">
        <f t="array" ref="O221">LOOKUP(2,1/($I:$I=M221),$B:$B)</f>
        <v>3448</v>
      </c>
      <c r="P221" s="16">
        <f t="shared" si="17"/>
        <v>2.531163764392419E-2</v>
      </c>
      <c r="Q221" s="2"/>
      <c r="R221"/>
    </row>
    <row r="222" spans="1:18" x14ac:dyDescent="0.3">
      <c r="A222" s="1">
        <v>45880</v>
      </c>
      <c r="B222" s="3">
        <v>3344.83</v>
      </c>
      <c r="C222">
        <v>3398.5</v>
      </c>
      <c r="D222">
        <v>3405.1</v>
      </c>
      <c r="E222">
        <v>3340.82</v>
      </c>
      <c r="F222" t="s">
        <v>7</v>
      </c>
      <c r="G222">
        <v>-1.5900000000000001E-2</v>
      </c>
      <c r="H222" s="2">
        <f>Gold[[#This Row],[Price]]/B221-1</f>
        <v>-1.5873342787706246E-2</v>
      </c>
      <c r="I222" s="2" t="str">
        <f t="shared" si="15"/>
        <v>2025-08</v>
      </c>
      <c r="J222" s="3">
        <f t="shared" si="18"/>
        <v>3355.6749999999993</v>
      </c>
      <c r="K222" s="16">
        <f t="shared" si="14"/>
        <v>36.24346393286806</v>
      </c>
      <c r="L222" s="16"/>
      <c r="M222" s="2" t="str">
        <f>TEXT(Gold[[#This Row],[Date]],"YYYY-MM")</f>
        <v>2025-08</v>
      </c>
      <c r="N222" s="3">
        <f t="shared" si="16"/>
        <v>3362.88</v>
      </c>
      <c r="O222" s="3" cm="1">
        <f t="array" ref="O222">LOOKUP(2,1/($I:$I=M222),$B:$B)</f>
        <v>3448</v>
      </c>
      <c r="P222" s="16">
        <f t="shared" si="17"/>
        <v>2.531163764392419E-2</v>
      </c>
      <c r="Q222" s="2"/>
      <c r="R222"/>
    </row>
    <row r="223" spans="1:18" x14ac:dyDescent="0.3">
      <c r="A223" s="1">
        <v>45881</v>
      </c>
      <c r="B223" s="3">
        <v>3346.2</v>
      </c>
      <c r="C223">
        <v>3342.64</v>
      </c>
      <c r="D223">
        <v>3359.27</v>
      </c>
      <c r="E223">
        <v>3331.03</v>
      </c>
      <c r="F223" t="s">
        <v>7</v>
      </c>
      <c r="G223">
        <v>4.0000000000000002E-4</v>
      </c>
      <c r="H223" s="2">
        <f>Gold[[#This Row],[Price]]/B222-1</f>
        <v>4.0958733328744223E-4</v>
      </c>
      <c r="I223" s="2" t="str">
        <f t="shared" si="15"/>
        <v>2025-08</v>
      </c>
      <c r="J223" s="3">
        <f t="shared" si="18"/>
        <v>3356.8534999999997</v>
      </c>
      <c r="K223" s="16">
        <f t="shared" si="14"/>
        <v>35.541752410464788</v>
      </c>
      <c r="L223" s="16"/>
      <c r="M223" s="2" t="str">
        <f>TEXT(Gold[[#This Row],[Date]],"YYYY-MM")</f>
        <v>2025-08</v>
      </c>
      <c r="N223" s="3">
        <f t="shared" si="16"/>
        <v>3362.88</v>
      </c>
      <c r="O223" s="3" cm="1">
        <f t="array" ref="O223">LOOKUP(2,1/($I:$I=M223),$B:$B)</f>
        <v>3448</v>
      </c>
      <c r="P223" s="16">
        <f t="shared" si="17"/>
        <v>2.531163764392419E-2</v>
      </c>
      <c r="Q223" s="2"/>
      <c r="R223"/>
    </row>
    <row r="224" spans="1:18" x14ac:dyDescent="0.3">
      <c r="A224" s="1">
        <v>45882</v>
      </c>
      <c r="B224" s="3">
        <v>3354.73</v>
      </c>
      <c r="C224">
        <v>3346.2</v>
      </c>
      <c r="D224">
        <v>3370.9</v>
      </c>
      <c r="E224">
        <v>3342.65</v>
      </c>
      <c r="F224" t="s">
        <v>7</v>
      </c>
      <c r="G224">
        <v>2.5000000000000001E-3</v>
      </c>
      <c r="H224" s="2">
        <f>Gold[[#This Row],[Price]]/B223-1</f>
        <v>2.549160241468007E-3</v>
      </c>
      <c r="I224" s="2" t="str">
        <f t="shared" si="15"/>
        <v>2025-08</v>
      </c>
      <c r="J224" s="3">
        <f t="shared" si="18"/>
        <v>3357.261</v>
      </c>
      <c r="K224" s="16">
        <f t="shared" si="14"/>
        <v>35.340371683592451</v>
      </c>
      <c r="L224" s="16"/>
      <c r="M224" s="2" t="str">
        <f>TEXT(Gold[[#This Row],[Date]],"YYYY-MM")</f>
        <v>2025-08</v>
      </c>
      <c r="N224" s="3">
        <f t="shared" si="16"/>
        <v>3362.88</v>
      </c>
      <c r="O224" s="3" cm="1">
        <f t="array" ref="O224">LOOKUP(2,1/($I:$I=M224),$B:$B)</f>
        <v>3448</v>
      </c>
      <c r="P224" s="16">
        <f t="shared" si="17"/>
        <v>2.531163764392419E-2</v>
      </c>
      <c r="Q224" s="2"/>
      <c r="R224"/>
    </row>
    <row r="225" spans="1:18" x14ac:dyDescent="0.3">
      <c r="A225" s="1">
        <v>45883</v>
      </c>
      <c r="B225" s="3">
        <v>3336.5</v>
      </c>
      <c r="C225">
        <v>3354.73</v>
      </c>
      <c r="D225">
        <v>3374.97</v>
      </c>
      <c r="E225">
        <v>3329.85</v>
      </c>
      <c r="F225" t="s">
        <v>7</v>
      </c>
      <c r="G225">
        <v>-5.4000000000000003E-3</v>
      </c>
      <c r="H225" s="2">
        <f>Gold[[#This Row],[Price]]/B224-1</f>
        <v>-5.4341183940287419E-3</v>
      </c>
      <c r="I225" s="2" t="str">
        <f t="shared" si="15"/>
        <v>2025-08</v>
      </c>
      <c r="J225" s="3">
        <f t="shared" si="18"/>
        <v>3357.1384999999996</v>
      </c>
      <c r="K225" s="16">
        <f t="shared" si="14"/>
        <v>34.730382229835996</v>
      </c>
      <c r="L225" s="16"/>
      <c r="M225" s="2" t="str">
        <f>TEXT(Gold[[#This Row],[Date]],"YYYY-MM")</f>
        <v>2025-08</v>
      </c>
      <c r="N225" s="3">
        <f t="shared" si="16"/>
        <v>3362.88</v>
      </c>
      <c r="O225" s="3" cm="1">
        <f t="array" ref="O225">LOOKUP(2,1/($I:$I=M225),$B:$B)</f>
        <v>3448</v>
      </c>
      <c r="P225" s="16">
        <f t="shared" si="17"/>
        <v>2.531163764392419E-2</v>
      </c>
      <c r="Q225" s="2"/>
      <c r="R225"/>
    </row>
    <row r="226" spans="1:18" x14ac:dyDescent="0.3">
      <c r="A226" s="1">
        <v>45884</v>
      </c>
      <c r="B226" s="3">
        <v>3335.39</v>
      </c>
      <c r="C226">
        <v>3336.5</v>
      </c>
      <c r="D226">
        <v>3349.02</v>
      </c>
      <c r="E226">
        <v>3332.16</v>
      </c>
      <c r="F226" t="s">
        <v>7</v>
      </c>
      <c r="G226">
        <v>-2.9999999999999997E-4</v>
      </c>
      <c r="H226" s="2">
        <f>Gold[[#This Row],[Price]]/B225-1</f>
        <v>-3.3268395024732555E-4</v>
      </c>
      <c r="I226" s="2" t="str">
        <f t="shared" si="15"/>
        <v>2025-08</v>
      </c>
      <c r="J226" s="3">
        <f t="shared" si="18"/>
        <v>3356.3879999999999</v>
      </c>
      <c r="K226" s="16">
        <f t="shared" si="14"/>
        <v>34.729204068420401</v>
      </c>
      <c r="L226" s="16"/>
      <c r="M226" s="2" t="str">
        <f>TEXT(Gold[[#This Row],[Date]],"YYYY-MM")</f>
        <v>2025-08</v>
      </c>
      <c r="N226" s="3">
        <f t="shared" si="16"/>
        <v>3362.88</v>
      </c>
      <c r="O226" s="3" cm="1">
        <f t="array" ref="O226">LOOKUP(2,1/($I:$I=M226),$B:$B)</f>
        <v>3448</v>
      </c>
      <c r="P226" s="16">
        <f t="shared" si="17"/>
        <v>2.531163764392419E-2</v>
      </c>
      <c r="Q226" s="2"/>
      <c r="R226"/>
    </row>
    <row r="227" spans="1:18" x14ac:dyDescent="0.3">
      <c r="A227" s="1">
        <v>45887</v>
      </c>
      <c r="B227" s="3">
        <v>3330.55</v>
      </c>
      <c r="C227">
        <v>3338</v>
      </c>
      <c r="D227">
        <v>3358.5</v>
      </c>
      <c r="E227">
        <v>3323.52</v>
      </c>
      <c r="F227" t="s">
        <v>7</v>
      </c>
      <c r="G227">
        <v>-1.5E-3</v>
      </c>
      <c r="H227" s="2">
        <f>Gold[[#This Row],[Price]]/B226-1</f>
        <v>-1.4511046684194673E-3</v>
      </c>
      <c r="I227" s="2" t="str">
        <f t="shared" si="15"/>
        <v>2025-08</v>
      </c>
      <c r="J227" s="3">
        <f t="shared" si="18"/>
        <v>3353.1254999999996</v>
      </c>
      <c r="K227" s="16">
        <f t="shared" si="14"/>
        <v>34.785173856486452</v>
      </c>
      <c r="L227" s="16"/>
      <c r="M227" s="2" t="str">
        <f>TEXT(Gold[[#This Row],[Date]],"YYYY-MM")</f>
        <v>2025-08</v>
      </c>
      <c r="N227" s="3">
        <f t="shared" si="16"/>
        <v>3362.88</v>
      </c>
      <c r="O227" s="3" cm="1">
        <f t="array" ref="O227">LOOKUP(2,1/($I:$I=M227),$B:$B)</f>
        <v>3448</v>
      </c>
      <c r="P227" s="16">
        <f t="shared" si="17"/>
        <v>2.531163764392419E-2</v>
      </c>
      <c r="Q227" s="2"/>
      <c r="R227"/>
    </row>
    <row r="228" spans="1:18" x14ac:dyDescent="0.3">
      <c r="A228" s="1">
        <v>45888</v>
      </c>
      <c r="B228" s="3">
        <v>3315.46</v>
      </c>
      <c r="C228">
        <v>3332.38</v>
      </c>
      <c r="D228">
        <v>3345.46</v>
      </c>
      <c r="E228">
        <v>3314.88</v>
      </c>
      <c r="F228" t="s">
        <v>7</v>
      </c>
      <c r="G228">
        <v>-4.4999999999999997E-3</v>
      </c>
      <c r="H228" s="2">
        <f>Gold[[#This Row],[Price]]/B227-1</f>
        <v>-4.5307832039753748E-3</v>
      </c>
      <c r="I228" s="2" t="str">
        <f t="shared" si="15"/>
        <v>2025-08</v>
      </c>
      <c r="J228" s="3">
        <f t="shared" si="18"/>
        <v>3347.3235</v>
      </c>
      <c r="K228" s="16">
        <f t="shared" si="14"/>
        <v>34.510729757012982</v>
      </c>
      <c r="L228" s="16"/>
      <c r="M228" s="2" t="str">
        <f>TEXT(Gold[[#This Row],[Date]],"YYYY-MM")</f>
        <v>2025-08</v>
      </c>
      <c r="N228" s="3">
        <f t="shared" si="16"/>
        <v>3362.88</v>
      </c>
      <c r="O228" s="3" cm="1">
        <f t="array" ref="O228">LOOKUP(2,1/($I:$I=M228),$B:$B)</f>
        <v>3448</v>
      </c>
      <c r="P228" s="16">
        <f t="shared" si="17"/>
        <v>2.531163764392419E-2</v>
      </c>
      <c r="Q228" s="2"/>
      <c r="R228"/>
    </row>
    <row r="229" spans="1:18" x14ac:dyDescent="0.3">
      <c r="A229" s="1">
        <v>45889</v>
      </c>
      <c r="B229" s="3">
        <v>3347.11</v>
      </c>
      <c r="C229">
        <v>3315.46</v>
      </c>
      <c r="D229">
        <v>3350.5</v>
      </c>
      <c r="E229">
        <v>3311.46</v>
      </c>
      <c r="F229" t="s">
        <v>7</v>
      </c>
      <c r="G229">
        <v>9.4999999999999998E-3</v>
      </c>
      <c r="H229" s="2">
        <f>Gold[[#This Row],[Price]]/B228-1</f>
        <v>9.5461866528325778E-3</v>
      </c>
      <c r="I229" s="2" t="str">
        <f t="shared" si="15"/>
        <v>2025-08</v>
      </c>
      <c r="J229" s="3">
        <f t="shared" si="18"/>
        <v>3345.2899999999995</v>
      </c>
      <c r="K229" s="16">
        <f t="shared" si="14"/>
        <v>33.707243833698513</v>
      </c>
      <c r="L229" s="16"/>
      <c r="M229" s="2" t="str">
        <f>TEXT(Gold[[#This Row],[Date]],"YYYY-MM")</f>
        <v>2025-08</v>
      </c>
      <c r="N229" s="3">
        <f t="shared" si="16"/>
        <v>3362.88</v>
      </c>
      <c r="O229" s="3" cm="1">
        <f t="array" ref="O229">LOOKUP(2,1/($I:$I=M229),$B:$B)</f>
        <v>3448</v>
      </c>
      <c r="P229" s="16">
        <f t="shared" si="17"/>
        <v>2.531163764392419E-2</v>
      </c>
      <c r="Q229" s="2"/>
      <c r="R229"/>
    </row>
    <row r="230" spans="1:18" x14ac:dyDescent="0.3">
      <c r="A230" s="1">
        <v>45890</v>
      </c>
      <c r="B230" s="3">
        <v>3338.81</v>
      </c>
      <c r="C230">
        <v>3347.38</v>
      </c>
      <c r="D230">
        <v>3353.25</v>
      </c>
      <c r="E230">
        <v>3325.27</v>
      </c>
      <c r="F230" t="s">
        <v>7</v>
      </c>
      <c r="G230">
        <v>-2.5000000000000001E-3</v>
      </c>
      <c r="H230" s="2">
        <f>Gold[[#This Row],[Price]]/B229-1</f>
        <v>-2.4797511883386525E-3</v>
      </c>
      <c r="I230" s="2" t="str">
        <f t="shared" si="15"/>
        <v>2025-08</v>
      </c>
      <c r="J230" s="3">
        <f t="shared" si="18"/>
        <v>3343.8230000000003</v>
      </c>
      <c r="K230" s="16">
        <f t="shared" si="14"/>
        <v>33.494294068411754</v>
      </c>
      <c r="L230" s="16"/>
      <c r="M230" s="2" t="str">
        <f>TEXT(Gold[[#This Row],[Date]],"YYYY-MM")</f>
        <v>2025-08</v>
      </c>
      <c r="N230" s="3">
        <f t="shared" si="16"/>
        <v>3362.88</v>
      </c>
      <c r="O230" s="3" cm="1">
        <f t="array" ref="O230">LOOKUP(2,1/($I:$I=M230),$B:$B)</f>
        <v>3448</v>
      </c>
      <c r="P230" s="16">
        <f t="shared" si="17"/>
        <v>2.531163764392419E-2</v>
      </c>
      <c r="Q230" s="2"/>
      <c r="R230"/>
    </row>
    <row r="231" spans="1:18" x14ac:dyDescent="0.3">
      <c r="A231" s="1">
        <v>45891</v>
      </c>
      <c r="B231" s="3">
        <v>3372.11</v>
      </c>
      <c r="C231">
        <v>3338.76</v>
      </c>
      <c r="D231">
        <v>3379.01</v>
      </c>
      <c r="E231">
        <v>3321.49</v>
      </c>
      <c r="F231" t="s">
        <v>7</v>
      </c>
      <c r="G231">
        <v>0.01</v>
      </c>
      <c r="H231" s="2">
        <f>Gold[[#This Row],[Price]]/B230-1</f>
        <v>9.9736133532606353E-3</v>
      </c>
      <c r="I231" s="2" t="str">
        <f t="shared" si="15"/>
        <v>2025-08</v>
      </c>
      <c r="J231" s="3">
        <f t="shared" si="18"/>
        <v>3345.5695000000001</v>
      </c>
      <c r="K231" s="16">
        <f t="shared" si="14"/>
        <v>32.757732961627717</v>
      </c>
      <c r="L231" s="16"/>
      <c r="M231" s="2" t="str">
        <f>TEXT(Gold[[#This Row],[Date]],"YYYY-MM")</f>
        <v>2025-08</v>
      </c>
      <c r="N231" s="3">
        <f t="shared" si="16"/>
        <v>3362.88</v>
      </c>
      <c r="O231" s="3" cm="1">
        <f t="array" ref="O231">LOOKUP(2,1/($I:$I=M231),$B:$B)</f>
        <v>3448</v>
      </c>
      <c r="P231" s="16">
        <f t="shared" si="17"/>
        <v>2.531163764392419E-2</v>
      </c>
      <c r="Q231" s="2"/>
      <c r="R231"/>
    </row>
    <row r="232" spans="1:18" x14ac:dyDescent="0.3">
      <c r="A232" s="1">
        <v>45894</v>
      </c>
      <c r="B232" s="3">
        <v>3366.79</v>
      </c>
      <c r="C232">
        <v>3371.23</v>
      </c>
      <c r="D232">
        <v>3376.47</v>
      </c>
      <c r="E232">
        <v>3359.69</v>
      </c>
      <c r="F232" t="s">
        <v>7</v>
      </c>
      <c r="G232">
        <v>-1.6000000000000001E-3</v>
      </c>
      <c r="H232" s="2">
        <f>Gold[[#This Row],[Price]]/B231-1</f>
        <v>-1.5776472297760469E-3</v>
      </c>
      <c r="I232" s="2" t="str">
        <f t="shared" si="15"/>
        <v>2025-08</v>
      </c>
      <c r="J232" s="3">
        <f t="shared" si="18"/>
        <v>3348.1769999999997</v>
      </c>
      <c r="K232" s="16">
        <f t="shared" si="14"/>
        <v>32.585336487184705</v>
      </c>
      <c r="L232" s="16"/>
      <c r="M232" s="2" t="str">
        <f>TEXT(Gold[[#This Row],[Date]],"YYYY-MM")</f>
        <v>2025-08</v>
      </c>
      <c r="N232" s="3">
        <f t="shared" si="16"/>
        <v>3362.88</v>
      </c>
      <c r="O232" s="3" cm="1">
        <f t="array" ref="O232">LOOKUP(2,1/($I:$I=M232),$B:$B)</f>
        <v>3448</v>
      </c>
      <c r="P232" s="16">
        <f t="shared" si="17"/>
        <v>2.531163764392419E-2</v>
      </c>
      <c r="Q232" s="2"/>
      <c r="R232"/>
    </row>
    <row r="233" spans="1:18" x14ac:dyDescent="0.3">
      <c r="A233" s="1">
        <v>45895</v>
      </c>
      <c r="B233" s="3">
        <v>3392.88</v>
      </c>
      <c r="C233">
        <v>3366.78</v>
      </c>
      <c r="D233">
        <v>3394.33</v>
      </c>
      <c r="E233">
        <v>3351.26</v>
      </c>
      <c r="F233" t="s">
        <v>7</v>
      </c>
      <c r="G233">
        <v>7.7000000000000002E-3</v>
      </c>
      <c r="H233" s="2">
        <f>Gold[[#This Row],[Price]]/B232-1</f>
        <v>7.7492210681391338E-3</v>
      </c>
      <c r="I233" s="2" t="str">
        <f t="shared" si="15"/>
        <v>2025-08</v>
      </c>
      <c r="J233" s="3">
        <f t="shared" si="18"/>
        <v>3351.4790000000003</v>
      </c>
      <c r="K233" s="16">
        <f t="shared" si="14"/>
        <v>33.080347889603203</v>
      </c>
      <c r="L233" s="16"/>
      <c r="M233" s="2" t="str">
        <f>TEXT(Gold[[#This Row],[Date]],"YYYY-MM")</f>
        <v>2025-08</v>
      </c>
      <c r="N233" s="3">
        <f t="shared" si="16"/>
        <v>3362.88</v>
      </c>
      <c r="O233" s="3" cm="1">
        <f t="array" ref="O233">LOOKUP(2,1/($I:$I=M233),$B:$B)</f>
        <v>3448</v>
      </c>
      <c r="P233" s="16">
        <f t="shared" si="17"/>
        <v>2.531163764392419E-2</v>
      </c>
      <c r="Q233" s="2"/>
      <c r="R233"/>
    </row>
    <row r="234" spans="1:18" x14ac:dyDescent="0.3">
      <c r="A234" s="1">
        <v>45896</v>
      </c>
      <c r="B234" s="3">
        <v>3397.42</v>
      </c>
      <c r="C234">
        <v>3392.88</v>
      </c>
      <c r="D234">
        <v>3398.94</v>
      </c>
      <c r="E234">
        <v>3373.76</v>
      </c>
      <c r="F234" t="s">
        <v>7</v>
      </c>
      <c r="G234">
        <v>1.2999999999999999E-3</v>
      </c>
      <c r="H234" s="2">
        <f>Gold[[#This Row],[Price]]/B233-1</f>
        <v>1.3380962486146952E-3</v>
      </c>
      <c r="I234" s="2" t="str">
        <f t="shared" si="15"/>
        <v>2025-08</v>
      </c>
      <c r="J234" s="3">
        <f t="shared" si="18"/>
        <v>3357.5875000000001</v>
      </c>
      <c r="K234" s="16">
        <f t="shared" si="14"/>
        <v>33.479159916290691</v>
      </c>
      <c r="L234" s="16"/>
      <c r="M234" s="2" t="str">
        <f>TEXT(Gold[[#This Row],[Date]],"YYYY-MM")</f>
        <v>2025-08</v>
      </c>
      <c r="N234" s="3">
        <f t="shared" si="16"/>
        <v>3362.88</v>
      </c>
      <c r="O234" s="3" cm="1">
        <f t="array" ref="O234">LOOKUP(2,1/($I:$I=M234),$B:$B)</f>
        <v>3448</v>
      </c>
      <c r="P234" s="16">
        <f t="shared" si="17"/>
        <v>2.531163764392419E-2</v>
      </c>
      <c r="Q234" s="2"/>
      <c r="R234"/>
    </row>
    <row r="235" spans="1:18" x14ac:dyDescent="0.3">
      <c r="A235" s="1">
        <v>45897</v>
      </c>
      <c r="B235" s="3">
        <v>3417.2</v>
      </c>
      <c r="C235">
        <v>3394.18</v>
      </c>
      <c r="D235">
        <v>3423.36</v>
      </c>
      <c r="E235">
        <v>3384.46</v>
      </c>
      <c r="F235" t="s">
        <v>7</v>
      </c>
      <c r="G235">
        <v>5.7999999999999996E-3</v>
      </c>
      <c r="H235" s="2">
        <f>Gold[[#This Row],[Price]]/B234-1</f>
        <v>5.8220649787190659E-3</v>
      </c>
      <c r="I235" s="2" t="str">
        <f t="shared" si="15"/>
        <v>2025-08</v>
      </c>
      <c r="J235" s="3">
        <f t="shared" si="18"/>
        <v>3363.9315000000001</v>
      </c>
      <c r="K235" s="16">
        <f t="shared" si="14"/>
        <v>34.593704505479451</v>
      </c>
      <c r="L235" s="16"/>
      <c r="M235" s="2" t="str">
        <f>TEXT(Gold[[#This Row],[Date]],"YYYY-MM")</f>
        <v>2025-08</v>
      </c>
      <c r="N235" s="3">
        <f t="shared" si="16"/>
        <v>3362.88</v>
      </c>
      <c r="O235" s="3" cm="1">
        <f t="array" ref="O235">LOOKUP(2,1/($I:$I=M235),$B:$B)</f>
        <v>3448</v>
      </c>
      <c r="P235" s="16">
        <f t="shared" si="17"/>
        <v>2.531163764392419E-2</v>
      </c>
      <c r="Q235" s="2"/>
      <c r="R235"/>
    </row>
    <row r="236" spans="1:18" x14ac:dyDescent="0.3">
      <c r="A236" s="1">
        <v>45898</v>
      </c>
      <c r="B236" s="3">
        <v>3448</v>
      </c>
      <c r="C236">
        <v>3418.2</v>
      </c>
      <c r="D236">
        <v>3454.08</v>
      </c>
      <c r="E236">
        <v>3404.29</v>
      </c>
      <c r="F236" t="s">
        <v>7</v>
      </c>
      <c r="G236">
        <v>8.9999999999999993E-3</v>
      </c>
      <c r="H236" s="2">
        <f>Gold[[#This Row],[Price]]/B235-1</f>
        <v>9.0132272035585714E-3</v>
      </c>
      <c r="I236" s="2" t="str">
        <f t="shared" si="15"/>
        <v>2025-08</v>
      </c>
      <c r="J236" s="3">
        <f t="shared" si="18"/>
        <v>3368.1875</v>
      </c>
      <c r="K236" s="16">
        <f t="shared" si="14"/>
        <v>36.386429339586847</v>
      </c>
      <c r="L236" s="16"/>
      <c r="M236" s="2" t="str">
        <f>TEXT(Gold[[#This Row],[Date]],"YYYY-MM")</f>
        <v>2025-08</v>
      </c>
      <c r="N236" s="3">
        <f t="shared" si="16"/>
        <v>3362.88</v>
      </c>
      <c r="O236" s="3" cm="1">
        <f t="array" ref="O236">LOOKUP(2,1/($I:$I=M236),$B:$B)</f>
        <v>3448</v>
      </c>
      <c r="P236" s="16">
        <f t="shared" si="17"/>
        <v>2.531163764392419E-2</v>
      </c>
      <c r="Q236" s="2"/>
      <c r="R236"/>
    </row>
    <row r="237" spans="1:18" x14ac:dyDescent="0.3">
      <c r="A237" s="1">
        <v>45901</v>
      </c>
      <c r="B237" s="3">
        <v>3476.47</v>
      </c>
      <c r="C237">
        <v>3448</v>
      </c>
      <c r="D237">
        <v>3490.06</v>
      </c>
      <c r="E237">
        <v>3436.8</v>
      </c>
      <c r="F237" t="s">
        <v>7</v>
      </c>
      <c r="G237">
        <v>8.3000000000000001E-3</v>
      </c>
      <c r="H237" s="2">
        <f>Gold[[#This Row],[Price]]/B236-1</f>
        <v>8.2569605568445503E-3</v>
      </c>
      <c r="I237" s="2" t="str">
        <f t="shared" si="15"/>
        <v>2025-09</v>
      </c>
      <c r="J237" s="3">
        <f t="shared" si="18"/>
        <v>3373.3424999999997</v>
      </c>
      <c r="K237" s="16">
        <f t="shared" si="14"/>
        <v>39.570850623505628</v>
      </c>
      <c r="L237" s="16"/>
      <c r="M237" s="2" t="str">
        <f>TEXT(Gold[[#This Row],[Date]],"YYYY-MM")</f>
        <v>2025-09</v>
      </c>
      <c r="N237" s="3">
        <f t="shared" si="16"/>
        <v>3476.47</v>
      </c>
      <c r="O237" s="3" cm="1">
        <f t="array" ref="O237">LOOKUP(2,1/($I:$I=M237),$B:$B)</f>
        <v>3858.51</v>
      </c>
      <c r="P237" s="16">
        <f t="shared" si="17"/>
        <v>0.10989308120018304</v>
      </c>
      <c r="Q237" s="2"/>
      <c r="R237"/>
    </row>
    <row r="238" spans="1:18" x14ac:dyDescent="0.3">
      <c r="A238" s="1">
        <v>45902</v>
      </c>
      <c r="B238" s="3">
        <v>3533.73</v>
      </c>
      <c r="C238">
        <v>3478.36</v>
      </c>
      <c r="D238">
        <v>3540.64</v>
      </c>
      <c r="E238">
        <v>3470.2</v>
      </c>
      <c r="F238" t="s">
        <v>7</v>
      </c>
      <c r="G238">
        <v>1.6500000000000001E-2</v>
      </c>
      <c r="H238" s="2">
        <f>Gold[[#This Row],[Price]]/B237-1</f>
        <v>1.6470730367297959E-2</v>
      </c>
      <c r="I238" s="2" t="str">
        <f t="shared" si="15"/>
        <v>2025-09</v>
      </c>
      <c r="J238" s="3">
        <f t="shared" si="18"/>
        <v>3380.9654999999998</v>
      </c>
      <c r="K238" s="16">
        <f t="shared" si="14"/>
        <v>45.541930981394756</v>
      </c>
      <c r="L238" s="16"/>
      <c r="M238" s="2" t="str">
        <f>TEXT(Gold[[#This Row],[Date]],"YYYY-MM")</f>
        <v>2025-09</v>
      </c>
      <c r="N238" s="3">
        <f t="shared" si="16"/>
        <v>3476.47</v>
      </c>
      <c r="O238" s="3" cm="1">
        <f t="array" ref="O238">LOOKUP(2,1/($I:$I=M238),$B:$B)</f>
        <v>3858.51</v>
      </c>
      <c r="P238" s="16">
        <f t="shared" si="17"/>
        <v>0.10989308120018304</v>
      </c>
      <c r="Q238" s="2"/>
      <c r="R238"/>
    </row>
    <row r="239" spans="1:18" x14ac:dyDescent="0.3">
      <c r="A239" s="1">
        <v>45903</v>
      </c>
      <c r="B239" s="3">
        <v>3559.43</v>
      </c>
      <c r="C239">
        <v>3535.69</v>
      </c>
      <c r="D239">
        <v>3578.8</v>
      </c>
      <c r="E239">
        <v>3526.26</v>
      </c>
      <c r="F239" t="s">
        <v>7</v>
      </c>
      <c r="G239">
        <v>7.3000000000000001E-3</v>
      </c>
      <c r="H239" s="2">
        <f>Gold[[#This Row],[Price]]/B238-1</f>
        <v>7.272768434487098E-3</v>
      </c>
      <c r="I239" s="2" t="str">
        <f t="shared" si="15"/>
        <v>2025-09</v>
      </c>
      <c r="J239" s="3">
        <f t="shared" si="18"/>
        <v>3390.4849999999992</v>
      </c>
      <c r="K239" s="16">
        <f t="shared" si="14"/>
        <v>52.370839353098212</v>
      </c>
      <c r="L239" s="16"/>
      <c r="M239" s="2" t="str">
        <f>TEXT(Gold[[#This Row],[Date]],"YYYY-MM")</f>
        <v>2025-09</v>
      </c>
      <c r="N239" s="3">
        <f t="shared" si="16"/>
        <v>3476.47</v>
      </c>
      <c r="O239" s="3" cm="1">
        <f t="array" ref="O239">LOOKUP(2,1/($I:$I=M239),$B:$B)</f>
        <v>3858.51</v>
      </c>
      <c r="P239" s="16">
        <f t="shared" si="17"/>
        <v>0.10989308120018304</v>
      </c>
      <c r="Q239" s="2"/>
      <c r="R239"/>
    </row>
    <row r="240" spans="1:18" x14ac:dyDescent="0.3">
      <c r="A240" s="1">
        <v>45904</v>
      </c>
      <c r="B240" s="3">
        <v>3546.17</v>
      </c>
      <c r="C240">
        <v>3560.57</v>
      </c>
      <c r="D240">
        <v>3564.45</v>
      </c>
      <c r="E240">
        <v>3511.19</v>
      </c>
      <c r="F240" t="s">
        <v>7</v>
      </c>
      <c r="G240">
        <v>-3.7000000000000002E-3</v>
      </c>
      <c r="H240" s="2">
        <f>Gold[[#This Row],[Price]]/B239-1</f>
        <v>-3.7253155701895135E-3</v>
      </c>
      <c r="I240" s="2" t="str">
        <f t="shared" si="15"/>
        <v>2025-09</v>
      </c>
      <c r="J240" s="3">
        <f t="shared" si="18"/>
        <v>3397.9279999999999</v>
      </c>
      <c r="K240" s="16">
        <f t="shared" si="14"/>
        <v>57.435858848516091</v>
      </c>
      <c r="L240" s="16"/>
      <c r="M240" s="2" t="str">
        <f>TEXT(Gold[[#This Row],[Date]],"YYYY-MM")</f>
        <v>2025-09</v>
      </c>
      <c r="N240" s="3">
        <f t="shared" si="16"/>
        <v>3476.47</v>
      </c>
      <c r="O240" s="3" cm="1">
        <f t="array" ref="O240">LOOKUP(2,1/($I:$I=M240),$B:$B)</f>
        <v>3858.51</v>
      </c>
      <c r="P240" s="16">
        <f t="shared" si="17"/>
        <v>0.10989308120018304</v>
      </c>
      <c r="Q240" s="2"/>
      <c r="R240"/>
    </row>
    <row r="241" spans="1:18" x14ac:dyDescent="0.3">
      <c r="A241" s="1">
        <v>45905</v>
      </c>
      <c r="B241" s="3">
        <v>3586.81</v>
      </c>
      <c r="C241">
        <v>3547</v>
      </c>
      <c r="D241">
        <v>3600.33</v>
      </c>
      <c r="E241">
        <v>3540.05</v>
      </c>
      <c r="F241" t="s">
        <v>7</v>
      </c>
      <c r="G241">
        <v>1.15E-2</v>
      </c>
      <c r="H241" s="2">
        <f>Gold[[#This Row],[Price]]/B240-1</f>
        <v>1.1460251482585448E-2</v>
      </c>
      <c r="I241" s="2" t="str">
        <f t="shared" si="15"/>
        <v>2025-09</v>
      </c>
      <c r="J241" s="3">
        <f t="shared" si="18"/>
        <v>3407.3294999999998</v>
      </c>
      <c r="K241" s="16">
        <f t="shared" si="14"/>
        <v>63.62433240079087</v>
      </c>
      <c r="L241" s="16"/>
      <c r="M241" s="2" t="str">
        <f>TEXT(Gold[[#This Row],[Date]],"YYYY-MM")</f>
        <v>2025-09</v>
      </c>
      <c r="N241" s="3">
        <f t="shared" si="16"/>
        <v>3476.47</v>
      </c>
      <c r="O241" s="3" cm="1">
        <f t="array" ref="O241">LOOKUP(2,1/($I:$I=M241),$B:$B)</f>
        <v>3858.51</v>
      </c>
      <c r="P241" s="16">
        <f t="shared" si="17"/>
        <v>0.10989308120018304</v>
      </c>
      <c r="Q241" s="2"/>
      <c r="R241"/>
    </row>
    <row r="242" spans="1:18" x14ac:dyDescent="0.3">
      <c r="A242" s="1">
        <v>45908</v>
      </c>
      <c r="B242" s="3">
        <v>3635.84</v>
      </c>
      <c r="C242">
        <v>3586.82</v>
      </c>
      <c r="D242">
        <v>3646.6</v>
      </c>
      <c r="E242">
        <v>3579.67</v>
      </c>
      <c r="F242" t="s">
        <v>7</v>
      </c>
      <c r="G242">
        <v>1.37E-2</v>
      </c>
      <c r="H242" s="2">
        <f>Gold[[#This Row],[Price]]/B241-1</f>
        <v>1.3669528076480253E-2</v>
      </c>
      <c r="I242" s="2" t="str">
        <f t="shared" si="15"/>
        <v>2025-09</v>
      </c>
      <c r="J242" s="3">
        <f t="shared" si="18"/>
        <v>3421.8799999999997</v>
      </c>
      <c r="K242" s="16">
        <f t="shared" si="14"/>
        <v>72.422045404455204</v>
      </c>
      <c r="L242" s="16"/>
      <c r="M242" s="2" t="str">
        <f>TEXT(Gold[[#This Row],[Date]],"YYYY-MM")</f>
        <v>2025-09</v>
      </c>
      <c r="N242" s="3">
        <f t="shared" si="16"/>
        <v>3476.47</v>
      </c>
      <c r="O242" s="3" cm="1">
        <f t="array" ref="O242">LOOKUP(2,1/($I:$I=M242),$B:$B)</f>
        <v>3858.51</v>
      </c>
      <c r="P242" s="16">
        <f t="shared" si="17"/>
        <v>0.10989308120018304</v>
      </c>
      <c r="Q242" s="2"/>
      <c r="R242"/>
    </row>
    <row r="243" spans="1:18" x14ac:dyDescent="0.3">
      <c r="A243" s="1">
        <v>45909</v>
      </c>
      <c r="B243" s="3">
        <v>3626.48</v>
      </c>
      <c r="C243">
        <v>3637.1</v>
      </c>
      <c r="D243">
        <v>3674.75</v>
      </c>
      <c r="E243">
        <v>3625.33</v>
      </c>
      <c r="F243" t="s">
        <v>7</v>
      </c>
      <c r="G243">
        <v>-2.5999999999999999E-3</v>
      </c>
      <c r="H243" s="2">
        <f>Gold[[#This Row],[Price]]/B242-1</f>
        <v>-2.5743707093821566E-3</v>
      </c>
      <c r="I243" s="2" t="str">
        <f t="shared" si="15"/>
        <v>2025-09</v>
      </c>
      <c r="J243" s="3">
        <f t="shared" si="18"/>
        <v>3435.8939999999993</v>
      </c>
      <c r="K243" s="16">
        <f t="shared" si="14"/>
        <v>79.516880735607984</v>
      </c>
      <c r="L243" s="16"/>
      <c r="M243" s="2" t="str">
        <f>TEXT(Gold[[#This Row],[Date]],"YYYY-MM")</f>
        <v>2025-09</v>
      </c>
      <c r="N243" s="3">
        <f t="shared" si="16"/>
        <v>3476.47</v>
      </c>
      <c r="O243" s="3" cm="1">
        <f t="array" ref="O243">LOOKUP(2,1/($I:$I=M243),$B:$B)</f>
        <v>3858.51</v>
      </c>
      <c r="P243" s="16">
        <f t="shared" si="17"/>
        <v>0.10989308120018304</v>
      </c>
      <c r="Q243" s="2"/>
      <c r="R243"/>
    </row>
    <row r="244" spans="1:18" x14ac:dyDescent="0.3">
      <c r="A244" s="1">
        <v>45910</v>
      </c>
      <c r="B244" s="3">
        <v>3640.74</v>
      </c>
      <c r="C244">
        <v>3629.05</v>
      </c>
      <c r="D244">
        <v>3657.77</v>
      </c>
      <c r="E244">
        <v>3619.58</v>
      </c>
      <c r="F244" t="s">
        <v>7</v>
      </c>
      <c r="G244">
        <v>3.8999999999999998E-3</v>
      </c>
      <c r="H244" s="2">
        <f>Gold[[#This Row],[Price]]/B243-1</f>
        <v>3.9321876861309057E-3</v>
      </c>
      <c r="I244" s="2" t="str">
        <f t="shared" si="15"/>
        <v>2025-09</v>
      </c>
      <c r="J244" s="3">
        <f t="shared" si="18"/>
        <v>3450.1945000000001</v>
      </c>
      <c r="K244" s="16">
        <f t="shared" si="14"/>
        <v>86.549220954138917</v>
      </c>
      <c r="L244" s="16"/>
      <c r="M244" s="2" t="str">
        <f>TEXT(Gold[[#This Row],[Date]],"YYYY-MM")</f>
        <v>2025-09</v>
      </c>
      <c r="N244" s="3">
        <f t="shared" si="16"/>
        <v>3476.47</v>
      </c>
      <c r="O244" s="3" cm="1">
        <f t="array" ref="O244">LOOKUP(2,1/($I:$I=M244),$B:$B)</f>
        <v>3858.51</v>
      </c>
      <c r="P244" s="16">
        <f t="shared" si="17"/>
        <v>0.10989308120018304</v>
      </c>
      <c r="Q244" s="2"/>
      <c r="R244"/>
    </row>
    <row r="245" spans="1:18" x14ac:dyDescent="0.3">
      <c r="A245" s="1">
        <v>45911</v>
      </c>
      <c r="B245" s="3">
        <v>3634.09</v>
      </c>
      <c r="C245">
        <v>3642.6</v>
      </c>
      <c r="D245">
        <v>3649.27</v>
      </c>
      <c r="E245">
        <v>3614.01</v>
      </c>
      <c r="F245" t="s">
        <v>7</v>
      </c>
      <c r="G245">
        <v>-1.8E-3</v>
      </c>
      <c r="H245" s="2">
        <f>Gold[[#This Row],[Price]]/B244-1</f>
        <v>-1.8265517449748137E-3</v>
      </c>
      <c r="I245" s="2" t="str">
        <f t="shared" si="15"/>
        <v>2025-09</v>
      </c>
      <c r="J245" s="3">
        <f t="shared" si="18"/>
        <v>3465.0739999999996</v>
      </c>
      <c r="K245" s="16">
        <f t="shared" si="14"/>
        <v>92.524622926917999</v>
      </c>
      <c r="L245" s="16"/>
      <c r="M245" s="2" t="str">
        <f>TEXT(Gold[[#This Row],[Date]],"YYYY-MM")</f>
        <v>2025-09</v>
      </c>
      <c r="N245" s="3">
        <f t="shared" si="16"/>
        <v>3476.47</v>
      </c>
      <c r="O245" s="3" cm="1">
        <f t="array" ref="O245">LOOKUP(2,1/($I:$I=M245),$B:$B)</f>
        <v>3858.51</v>
      </c>
      <c r="P245" s="16">
        <f t="shared" si="17"/>
        <v>0.10989308120018304</v>
      </c>
      <c r="Q245" s="2"/>
      <c r="R245"/>
    </row>
    <row r="246" spans="1:18" x14ac:dyDescent="0.3">
      <c r="A246" s="1">
        <v>45912</v>
      </c>
      <c r="B246" s="3">
        <v>3643.13</v>
      </c>
      <c r="C246">
        <v>3635.01</v>
      </c>
      <c r="D246">
        <v>3656.86</v>
      </c>
      <c r="E246">
        <v>3630.48</v>
      </c>
      <c r="F246" t="s">
        <v>7</v>
      </c>
      <c r="G246">
        <v>2.5000000000000001E-3</v>
      </c>
      <c r="H246" s="2">
        <f>Gold[[#This Row],[Price]]/B245-1</f>
        <v>2.487555343978709E-3</v>
      </c>
      <c r="I246" s="2" t="str">
        <f t="shared" si="15"/>
        <v>2025-09</v>
      </c>
      <c r="J246" s="3">
        <f t="shared" si="18"/>
        <v>3480.4610000000002</v>
      </c>
      <c r="K246" s="16">
        <f t="shared" si="14"/>
        <v>98.317840374491311</v>
      </c>
      <c r="L246" s="16"/>
      <c r="M246" s="2" t="str">
        <f>TEXT(Gold[[#This Row],[Date]],"YYYY-MM")</f>
        <v>2025-09</v>
      </c>
      <c r="N246" s="3">
        <f t="shared" si="16"/>
        <v>3476.47</v>
      </c>
      <c r="O246" s="3" cm="1">
        <f t="array" ref="O246">LOOKUP(2,1/($I:$I=M246),$B:$B)</f>
        <v>3858.51</v>
      </c>
      <c r="P246" s="16">
        <f t="shared" si="17"/>
        <v>0.10989308120018304</v>
      </c>
      <c r="Q246" s="2"/>
      <c r="R246"/>
    </row>
    <row r="247" spans="1:18" x14ac:dyDescent="0.3">
      <c r="A247" s="1">
        <v>45915</v>
      </c>
      <c r="B247" s="3">
        <v>3679.13</v>
      </c>
      <c r="C247">
        <v>3644.4</v>
      </c>
      <c r="D247">
        <v>3685.65</v>
      </c>
      <c r="E247">
        <v>3626.6</v>
      </c>
      <c r="F247" t="s">
        <v>7</v>
      </c>
      <c r="G247">
        <v>9.9000000000000008E-3</v>
      </c>
      <c r="H247" s="2">
        <f>Gold[[#This Row],[Price]]/B246-1</f>
        <v>9.8816127890029026E-3</v>
      </c>
      <c r="I247" s="2" t="str">
        <f t="shared" si="15"/>
        <v>2025-09</v>
      </c>
      <c r="J247" s="3">
        <f t="shared" si="18"/>
        <v>3497.8900000000003</v>
      </c>
      <c r="K247" s="16">
        <f t="shared" si="14"/>
        <v>105.1456130997594</v>
      </c>
      <c r="L247" s="16"/>
      <c r="M247" s="2" t="str">
        <f>TEXT(Gold[[#This Row],[Date]],"YYYY-MM")</f>
        <v>2025-09</v>
      </c>
      <c r="N247" s="3">
        <f t="shared" si="16"/>
        <v>3476.47</v>
      </c>
      <c r="O247" s="3" cm="1">
        <f t="array" ref="O247">LOOKUP(2,1/($I:$I=M247),$B:$B)</f>
        <v>3858.51</v>
      </c>
      <c r="P247" s="16">
        <f t="shared" si="17"/>
        <v>0.10989308120018304</v>
      </c>
      <c r="Q247" s="2"/>
      <c r="R247"/>
    </row>
    <row r="248" spans="1:18" x14ac:dyDescent="0.3">
      <c r="A248" s="1">
        <v>45916</v>
      </c>
      <c r="B248" s="3">
        <v>3689.8</v>
      </c>
      <c r="C248">
        <v>3678.84</v>
      </c>
      <c r="D248">
        <v>3703.23</v>
      </c>
      <c r="E248">
        <v>3674.66</v>
      </c>
      <c r="F248" t="s">
        <v>7</v>
      </c>
      <c r="G248">
        <v>2.8999999999999998E-3</v>
      </c>
      <c r="H248" s="2">
        <f>Gold[[#This Row],[Price]]/B247-1</f>
        <v>2.9001421531720251E-3</v>
      </c>
      <c r="I248" s="2" t="str">
        <f t="shared" si="15"/>
        <v>2025-09</v>
      </c>
      <c r="J248" s="3">
        <f t="shared" si="18"/>
        <v>3516.607</v>
      </c>
      <c r="K248" s="16">
        <f t="shared" si="14"/>
        <v>111.40958556270748</v>
      </c>
      <c r="L248" s="16"/>
      <c r="M248" s="2" t="str">
        <f>TEXT(Gold[[#This Row],[Date]],"YYYY-MM")</f>
        <v>2025-09</v>
      </c>
      <c r="N248" s="3">
        <f t="shared" si="16"/>
        <v>3476.47</v>
      </c>
      <c r="O248" s="3" cm="1">
        <f t="array" ref="O248">LOOKUP(2,1/($I:$I=M248),$B:$B)</f>
        <v>3858.51</v>
      </c>
      <c r="P248" s="16">
        <f t="shared" si="17"/>
        <v>0.10989308120018304</v>
      </c>
      <c r="Q248" s="2"/>
      <c r="R248"/>
    </row>
    <row r="249" spans="1:18" x14ac:dyDescent="0.3">
      <c r="A249" s="1">
        <v>45917</v>
      </c>
      <c r="B249" s="3">
        <v>3660.04</v>
      </c>
      <c r="C249">
        <v>3691.8</v>
      </c>
      <c r="D249">
        <v>3707.7</v>
      </c>
      <c r="E249">
        <v>3645.44</v>
      </c>
      <c r="F249" t="s">
        <v>7</v>
      </c>
      <c r="G249">
        <v>-8.0999999999999996E-3</v>
      </c>
      <c r="H249" s="2">
        <f>Gold[[#This Row],[Price]]/B248-1</f>
        <v>-8.0654778036750585E-3</v>
      </c>
      <c r="I249" s="2" t="str">
        <f t="shared" si="15"/>
        <v>2025-09</v>
      </c>
      <c r="J249" s="3">
        <f t="shared" si="18"/>
        <v>3532.2534999999998</v>
      </c>
      <c r="K249" s="16">
        <f t="shared" si="14"/>
        <v>115.94829847483334</v>
      </c>
      <c r="L249" s="16"/>
      <c r="M249" s="2" t="str">
        <f>TEXT(Gold[[#This Row],[Date]],"YYYY-MM")</f>
        <v>2025-09</v>
      </c>
      <c r="N249" s="3">
        <f t="shared" si="16"/>
        <v>3476.47</v>
      </c>
      <c r="O249" s="3" cm="1">
        <f t="array" ref="O249">LOOKUP(2,1/($I:$I=M249),$B:$B)</f>
        <v>3858.51</v>
      </c>
      <c r="P249" s="16">
        <f t="shared" si="17"/>
        <v>0.10989308120018304</v>
      </c>
      <c r="Q249" s="2"/>
      <c r="R249"/>
    </row>
    <row r="250" spans="1:18" x14ac:dyDescent="0.3">
      <c r="A250" s="1">
        <v>45918</v>
      </c>
      <c r="B250" s="3">
        <v>3644.36</v>
      </c>
      <c r="C250">
        <v>3659.4</v>
      </c>
      <c r="D250">
        <v>3673.18</v>
      </c>
      <c r="E250">
        <v>3627.89</v>
      </c>
      <c r="F250" t="s">
        <v>7</v>
      </c>
      <c r="G250">
        <v>-4.3E-3</v>
      </c>
      <c r="H250" s="2">
        <f>Gold[[#This Row],[Price]]/B249-1</f>
        <v>-4.2841061846318196E-3</v>
      </c>
      <c r="I250" s="2" t="str">
        <f t="shared" si="15"/>
        <v>2025-09</v>
      </c>
      <c r="J250" s="3">
        <f t="shared" si="18"/>
        <v>3547.530999999999</v>
      </c>
      <c r="K250" s="16">
        <f t="shared" si="14"/>
        <v>119.47889684831543</v>
      </c>
      <c r="L250" s="16"/>
      <c r="M250" s="2" t="str">
        <f>TEXT(Gold[[#This Row],[Date]],"YYYY-MM")</f>
        <v>2025-09</v>
      </c>
      <c r="N250" s="3">
        <f t="shared" si="16"/>
        <v>3476.47</v>
      </c>
      <c r="O250" s="3" cm="1">
        <f t="array" ref="O250">LOOKUP(2,1/($I:$I=M250),$B:$B)</f>
        <v>3858.51</v>
      </c>
      <c r="P250" s="16">
        <f t="shared" si="17"/>
        <v>0.10989308120018304</v>
      </c>
      <c r="Q250" s="2"/>
      <c r="R250"/>
    </row>
    <row r="251" spans="1:18" x14ac:dyDescent="0.3">
      <c r="A251" s="1">
        <v>45919</v>
      </c>
      <c r="B251" s="3">
        <v>3684.98</v>
      </c>
      <c r="C251">
        <v>3645.04</v>
      </c>
      <c r="D251">
        <v>3686.33</v>
      </c>
      <c r="E251">
        <v>3632.28</v>
      </c>
      <c r="F251" t="s">
        <v>7</v>
      </c>
      <c r="G251">
        <v>1.11E-2</v>
      </c>
      <c r="H251" s="2">
        <f>Gold[[#This Row],[Price]]/B250-1</f>
        <v>1.1145989968060155E-2</v>
      </c>
      <c r="I251" s="2" t="str">
        <f t="shared" si="15"/>
        <v>2025-09</v>
      </c>
      <c r="J251" s="3">
        <f t="shared" si="18"/>
        <v>3563.1744999999996</v>
      </c>
      <c r="K251" s="16">
        <f t="shared" si="14"/>
        <v>123.20056825055595</v>
      </c>
      <c r="L251" s="16"/>
      <c r="M251" s="2" t="str">
        <f>TEXT(Gold[[#This Row],[Date]],"YYYY-MM")</f>
        <v>2025-09</v>
      </c>
      <c r="N251" s="3">
        <f t="shared" si="16"/>
        <v>3476.47</v>
      </c>
      <c r="O251" s="3" cm="1">
        <f t="array" ref="O251">LOOKUP(2,1/($I:$I=M251),$B:$B)</f>
        <v>3858.51</v>
      </c>
      <c r="P251" s="16">
        <f t="shared" si="17"/>
        <v>0.10989308120018304</v>
      </c>
      <c r="Q251" s="2"/>
      <c r="R251"/>
    </row>
    <row r="252" spans="1:18" x14ac:dyDescent="0.3">
      <c r="A252" s="1">
        <v>45922</v>
      </c>
      <c r="B252" s="3">
        <v>3746.47</v>
      </c>
      <c r="C252">
        <v>3686.8</v>
      </c>
      <c r="D252">
        <v>3749.25</v>
      </c>
      <c r="E252">
        <v>3683.62</v>
      </c>
      <c r="F252" t="s">
        <v>7</v>
      </c>
      <c r="G252">
        <v>1.67E-2</v>
      </c>
      <c r="H252" s="2">
        <f>Gold[[#This Row],[Price]]/B251-1</f>
        <v>1.6686657729485521E-2</v>
      </c>
      <c r="I252" s="2" t="str">
        <f t="shared" si="15"/>
        <v>2025-09</v>
      </c>
      <c r="J252" s="3">
        <f t="shared" si="18"/>
        <v>3582.1585000000005</v>
      </c>
      <c r="K252" s="16">
        <f t="shared" si="14"/>
        <v>129.33553164219606</v>
      </c>
      <c r="L252" s="16"/>
      <c r="M252" s="2" t="str">
        <f>TEXT(Gold[[#This Row],[Date]],"YYYY-MM")</f>
        <v>2025-09</v>
      </c>
      <c r="N252" s="3">
        <f t="shared" si="16"/>
        <v>3476.47</v>
      </c>
      <c r="O252" s="3" cm="1">
        <f t="array" ref="O252">LOOKUP(2,1/($I:$I=M252),$B:$B)</f>
        <v>3858.51</v>
      </c>
      <c r="P252" s="16">
        <f t="shared" si="17"/>
        <v>0.10989308120018304</v>
      </c>
      <c r="Q252" s="2"/>
      <c r="R252"/>
    </row>
    <row r="253" spans="1:18" x14ac:dyDescent="0.3">
      <c r="A253" s="1">
        <v>45923</v>
      </c>
      <c r="B253" s="3">
        <v>3764.19</v>
      </c>
      <c r="C253">
        <v>3746.47</v>
      </c>
      <c r="D253">
        <v>3791.11</v>
      </c>
      <c r="E253">
        <v>3736.73</v>
      </c>
      <c r="F253" t="s">
        <v>7</v>
      </c>
      <c r="G253">
        <v>4.7000000000000002E-3</v>
      </c>
      <c r="H253" s="2">
        <f>Gold[[#This Row],[Price]]/B252-1</f>
        <v>4.7297856382142456E-3</v>
      </c>
      <c r="I253" s="2" t="str">
        <f t="shared" si="15"/>
        <v>2025-09</v>
      </c>
      <c r="J253" s="3">
        <f t="shared" si="18"/>
        <v>3600.7240000000006</v>
      </c>
      <c r="K253" s="16">
        <f t="shared" si="14"/>
        <v>135.99269051674452</v>
      </c>
      <c r="L253" s="16"/>
      <c r="M253" s="2" t="str">
        <f>TEXT(Gold[[#This Row],[Date]],"YYYY-MM")</f>
        <v>2025-09</v>
      </c>
      <c r="N253" s="3">
        <f t="shared" si="16"/>
        <v>3476.47</v>
      </c>
      <c r="O253" s="3" cm="1">
        <f t="array" ref="O253">LOOKUP(2,1/($I:$I=M253),$B:$B)</f>
        <v>3858.51</v>
      </c>
      <c r="P253" s="16">
        <f t="shared" si="17"/>
        <v>0.10989308120018304</v>
      </c>
      <c r="Q253" s="2"/>
      <c r="R253"/>
    </row>
    <row r="254" spans="1:18" x14ac:dyDescent="0.3">
      <c r="A254" s="1">
        <v>45924</v>
      </c>
      <c r="B254" s="3">
        <v>3736.29</v>
      </c>
      <c r="C254">
        <v>3765.78</v>
      </c>
      <c r="D254">
        <v>3779.54</v>
      </c>
      <c r="E254">
        <v>3717.3</v>
      </c>
      <c r="F254" t="s">
        <v>7</v>
      </c>
      <c r="G254">
        <v>-7.4000000000000003E-3</v>
      </c>
      <c r="H254" s="2">
        <f>Gold[[#This Row],[Price]]/B253-1</f>
        <v>-7.4119531692077301E-3</v>
      </c>
      <c r="I254" s="2" t="str">
        <f t="shared" si="15"/>
        <v>2025-09</v>
      </c>
      <c r="J254" s="3">
        <f t="shared" si="18"/>
        <v>3617.6675000000005</v>
      </c>
      <c r="K254" s="16">
        <f t="shared" ref="K254:K261" si="19">_xlfn.STDEV.S(B195:B254)</f>
        <v>141.13920607875892</v>
      </c>
      <c r="L254" s="16"/>
      <c r="M254" s="2" t="str">
        <f>TEXT(Gold[[#This Row],[Date]],"YYYY-MM")</f>
        <v>2025-09</v>
      </c>
      <c r="N254" s="3">
        <f t="shared" si="16"/>
        <v>3476.47</v>
      </c>
      <c r="O254" s="3" cm="1">
        <f t="array" ref="O254">LOOKUP(2,1/($I:$I=M254),$B:$B)</f>
        <v>3858.51</v>
      </c>
      <c r="P254" s="16">
        <f t="shared" si="17"/>
        <v>0.10989308120018304</v>
      </c>
      <c r="Q254" s="2"/>
      <c r="R254"/>
    </row>
    <row r="255" spans="1:18" x14ac:dyDescent="0.3">
      <c r="A255" s="1">
        <v>45925</v>
      </c>
      <c r="B255" s="3">
        <v>3749.37</v>
      </c>
      <c r="C255">
        <v>3736.67</v>
      </c>
      <c r="D255">
        <v>3761.66</v>
      </c>
      <c r="E255">
        <v>3722.04</v>
      </c>
      <c r="F255" t="s">
        <v>7</v>
      </c>
      <c r="G255">
        <v>3.5000000000000001E-3</v>
      </c>
      <c r="H255" s="2">
        <f>Gold[[#This Row],[Price]]/B254-1</f>
        <v>3.5007989208546419E-3</v>
      </c>
      <c r="I255" s="2" t="str">
        <f t="shared" si="15"/>
        <v>2025-09</v>
      </c>
      <c r="J255" s="3">
        <f t="shared" si="18"/>
        <v>3634.2759999999994</v>
      </c>
      <c r="K255" s="16">
        <f t="shared" si="19"/>
        <v>145.90749171605296</v>
      </c>
      <c r="L255" s="16"/>
      <c r="M255" s="2" t="str">
        <f>TEXT(Gold[[#This Row],[Date]],"YYYY-MM")</f>
        <v>2025-09</v>
      </c>
      <c r="N255" s="3">
        <f t="shared" si="16"/>
        <v>3476.47</v>
      </c>
      <c r="O255" s="3" cm="1">
        <f t="array" ref="O255">LOOKUP(2,1/($I:$I=M255),$B:$B)</f>
        <v>3858.51</v>
      </c>
      <c r="P255" s="16">
        <f t="shared" si="17"/>
        <v>0.10989308120018304</v>
      </c>
      <c r="Q255" s="2"/>
      <c r="R255"/>
    </row>
    <row r="256" spans="1:18" x14ac:dyDescent="0.3">
      <c r="A256" s="1">
        <v>45926</v>
      </c>
      <c r="B256" s="3">
        <v>3760.24</v>
      </c>
      <c r="C256">
        <v>3748.18</v>
      </c>
      <c r="D256">
        <v>3783.88</v>
      </c>
      <c r="E256">
        <v>3734.58</v>
      </c>
      <c r="F256" t="s">
        <v>7</v>
      </c>
      <c r="G256">
        <v>2.8999999999999998E-3</v>
      </c>
      <c r="H256" s="2">
        <f>Gold[[#This Row],[Price]]/B255-1</f>
        <v>2.8991537244924537E-3</v>
      </c>
      <c r="I256" s="2" t="str">
        <f t="shared" si="15"/>
        <v>2025-09</v>
      </c>
      <c r="J256" s="3">
        <f t="shared" si="18"/>
        <v>3649.8880000000004</v>
      </c>
      <c r="K256" s="16">
        <f t="shared" si="19"/>
        <v>150.69627607746588</v>
      </c>
      <c r="L256" s="16"/>
      <c r="M256" s="2" t="str">
        <f>TEXT(Gold[[#This Row],[Date]],"YYYY-MM")</f>
        <v>2025-09</v>
      </c>
      <c r="N256" s="3">
        <f t="shared" si="16"/>
        <v>3476.47</v>
      </c>
      <c r="O256" s="3" cm="1">
        <f t="array" ref="O256">LOOKUP(2,1/($I:$I=M256),$B:$B)</f>
        <v>3858.51</v>
      </c>
      <c r="P256" s="16">
        <f t="shared" si="17"/>
        <v>0.10989308120018304</v>
      </c>
      <c r="Q256" s="2"/>
      <c r="R256"/>
    </row>
    <row r="257" spans="1:18" x14ac:dyDescent="0.3">
      <c r="A257" s="1">
        <v>45928</v>
      </c>
      <c r="B257" s="3">
        <v>3766.94</v>
      </c>
      <c r="C257">
        <v>3764.63</v>
      </c>
      <c r="D257">
        <v>3772.53</v>
      </c>
      <c r="E257">
        <v>3763.54</v>
      </c>
      <c r="F257" t="s">
        <v>7</v>
      </c>
      <c r="G257">
        <v>1.8E-3</v>
      </c>
      <c r="H257" s="2">
        <f>Gold[[#This Row],[Price]]/B256-1</f>
        <v>1.7818011616279605E-3</v>
      </c>
      <c r="I257" s="2" t="str">
        <f t="shared" si="15"/>
        <v>2025-09</v>
      </c>
      <c r="J257" s="3">
        <f t="shared" si="18"/>
        <v>3664.4115000000006</v>
      </c>
      <c r="K257" s="16">
        <f t="shared" si="19"/>
        <v>155.21901124851328</v>
      </c>
      <c r="L257" s="16"/>
      <c r="M257" s="2" t="str">
        <f>TEXT(Gold[[#This Row],[Date]],"YYYY-MM")</f>
        <v>2025-09</v>
      </c>
      <c r="N257" s="3">
        <f t="shared" si="16"/>
        <v>3476.47</v>
      </c>
      <c r="O257" s="3" cm="1">
        <f t="array" ref="O257">LOOKUP(2,1/($I:$I=M257),$B:$B)</f>
        <v>3858.51</v>
      </c>
      <c r="P257" s="16">
        <f t="shared" si="17"/>
        <v>0.10989308120018304</v>
      </c>
      <c r="Q257" s="2"/>
      <c r="R257"/>
    </row>
    <row r="258" spans="1:18" x14ac:dyDescent="0.3">
      <c r="A258" s="1">
        <v>45929</v>
      </c>
      <c r="B258" s="3">
        <v>3833.93</v>
      </c>
      <c r="C258">
        <v>3758.59</v>
      </c>
      <c r="D258">
        <v>3834.58</v>
      </c>
      <c r="E258">
        <v>3757.62</v>
      </c>
      <c r="F258" t="s">
        <v>7</v>
      </c>
      <c r="G258">
        <v>1.78E-2</v>
      </c>
      <c r="H258" s="2">
        <f>Gold[[#This Row],[Price]]/B257-1</f>
        <v>1.7783665256149606E-2</v>
      </c>
      <c r="I258" s="2" t="str">
        <f t="shared" si="15"/>
        <v>2025-09</v>
      </c>
      <c r="J258" s="3">
        <f t="shared" si="18"/>
        <v>3679.4215000000004</v>
      </c>
      <c r="K258" s="16">
        <f t="shared" si="19"/>
        <v>161.08389119734113</v>
      </c>
      <c r="L258" s="16"/>
      <c r="M258" s="2" t="str">
        <f>TEXT(Gold[[#This Row],[Date]],"YYYY-MM")</f>
        <v>2025-09</v>
      </c>
      <c r="N258" s="3">
        <f t="shared" si="16"/>
        <v>3476.47</v>
      </c>
      <c r="O258" s="3" cm="1">
        <f t="array" ref="O258">LOOKUP(2,1/($I:$I=M258),$B:$B)</f>
        <v>3858.51</v>
      </c>
      <c r="P258" s="16">
        <f t="shared" si="17"/>
        <v>0.10989308120018304</v>
      </c>
      <c r="Q258" s="2"/>
      <c r="R258"/>
    </row>
    <row r="259" spans="1:18" x14ac:dyDescent="0.3">
      <c r="A259" s="1">
        <v>45930</v>
      </c>
      <c r="B259" s="3">
        <v>3858.51</v>
      </c>
      <c r="C259">
        <v>3833.84</v>
      </c>
      <c r="D259">
        <v>3871.87</v>
      </c>
      <c r="E259">
        <v>3793.18</v>
      </c>
      <c r="F259" t="s">
        <v>7</v>
      </c>
      <c r="G259">
        <v>6.4000000000000003E-3</v>
      </c>
      <c r="H259" s="2">
        <f>Gold[[#This Row],[Price]]/B258-1</f>
        <v>6.4111759995619799E-3</v>
      </c>
      <c r="I259" s="2" t="str">
        <f t="shared" si="15"/>
        <v>2025-09</v>
      </c>
      <c r="J259" s="3">
        <f t="shared" si="18"/>
        <v>3694.3754999999996</v>
      </c>
      <c r="K259" s="16">
        <f t="shared" si="19"/>
        <v>167.4054986281281</v>
      </c>
      <c r="L259" s="16"/>
      <c r="M259" s="2" t="str">
        <f>TEXT(Gold[[#This Row],[Date]],"YYYY-MM")</f>
        <v>2025-09</v>
      </c>
      <c r="N259" s="3">
        <f t="shared" ref="N259:N261" si="20">INDEX($B:$B,MATCH(M259,$I:$I,0))</f>
        <v>3476.47</v>
      </c>
      <c r="O259" s="3" cm="1">
        <f t="array" ref="O259">LOOKUP(2,1/($I:$I=M259),$B:$B)</f>
        <v>3858.51</v>
      </c>
      <c r="P259" s="16">
        <f t="shared" ref="P259:P261" si="21">O259/N259-1</f>
        <v>0.10989308120018304</v>
      </c>
      <c r="Q259" s="2"/>
      <c r="R259"/>
    </row>
    <row r="260" spans="1:18" x14ac:dyDescent="0.3">
      <c r="A260" s="1">
        <v>45931</v>
      </c>
      <c r="B260" s="3">
        <v>3865.8</v>
      </c>
      <c r="C260">
        <v>3858.84</v>
      </c>
      <c r="D260">
        <v>3895.45</v>
      </c>
      <c r="E260">
        <v>3853.44</v>
      </c>
      <c r="F260" t="s">
        <v>7</v>
      </c>
      <c r="G260">
        <v>1.9E-3</v>
      </c>
      <c r="H260" s="2">
        <f>Gold[[#This Row],[Price]]/B259-1</f>
        <v>1.8893303373581638E-3</v>
      </c>
      <c r="I260" s="2" t="str">
        <f t="shared" si="15"/>
        <v>2025-10</v>
      </c>
      <c r="J260" s="3">
        <f t="shared" si="18"/>
        <v>3710.357</v>
      </c>
      <c r="K260" s="16">
        <f t="shared" si="19"/>
        <v>173.4349056953626</v>
      </c>
      <c r="L260" s="16"/>
      <c r="M260" s="2" t="str">
        <f>TEXT(Gold[[#This Row],[Date]],"YYYY-MM")</f>
        <v>2025-10</v>
      </c>
      <c r="N260" s="3">
        <f t="shared" si="20"/>
        <v>3865.8</v>
      </c>
      <c r="O260" s="3" cm="1">
        <f t="array" ref="O260">LOOKUP(2,1/($I:$I=M260),$B:$B)</f>
        <v>3848.37</v>
      </c>
      <c r="P260" s="16">
        <f t="shared" si="21"/>
        <v>-4.5087692068912499E-3</v>
      </c>
      <c r="Q260" s="2"/>
      <c r="R260"/>
    </row>
    <row r="261" spans="1:18" x14ac:dyDescent="0.3">
      <c r="A261" s="1">
        <v>45932</v>
      </c>
      <c r="B261" s="3">
        <v>3848.37</v>
      </c>
      <c r="C261">
        <v>3863.43</v>
      </c>
      <c r="D261">
        <v>3896.74</v>
      </c>
      <c r="E261">
        <v>3819.51</v>
      </c>
      <c r="F261" t="s">
        <v>7</v>
      </c>
      <c r="G261">
        <v>-4.4999999999999997E-3</v>
      </c>
      <c r="H261" s="2">
        <v>0</v>
      </c>
      <c r="I261" s="2" t="str">
        <f t="shared" si="15"/>
        <v>2025-10</v>
      </c>
      <c r="J261" s="3">
        <f t="shared" si="18"/>
        <v>3723.4350000000004</v>
      </c>
      <c r="K261" s="16">
        <f t="shared" si="19"/>
        <v>178.68687274412031</v>
      </c>
      <c r="L261" s="16"/>
      <c r="M261" s="2" t="str">
        <f>TEXT(Gold[[#This Row],[Date]],"YYYY-MM")</f>
        <v>2025-10</v>
      </c>
      <c r="N261" s="3">
        <f t="shared" si="20"/>
        <v>3865.8</v>
      </c>
      <c r="O261" s="3" cm="1">
        <f t="array" ref="O261">LOOKUP(2,1/($I:$I=M261),$B:$B)</f>
        <v>3848.37</v>
      </c>
      <c r="P261" s="16">
        <f t="shared" si="21"/>
        <v>-4.5087692068912499E-3</v>
      </c>
      <c r="Q261" s="2"/>
      <c r="R261"/>
    </row>
  </sheetData>
  <phoneticPr fontId="2" type="noConversion"/>
  <pageMargins left="0.7" right="0.7" top="0.75" bottom="0.75" header="0.3" footer="0.3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2FD4-A8ED-4CB4-84C2-B147B0DB6837}">
  <dimension ref="A1:AA261"/>
  <sheetViews>
    <sheetView topLeftCell="H1" workbookViewId="0">
      <selection activeCell="P1" sqref="M1:P1048576"/>
    </sheetView>
  </sheetViews>
  <sheetFormatPr defaultRowHeight="14.4" x14ac:dyDescent="0.3"/>
  <cols>
    <col min="1" max="1" width="10.33203125" bestFit="1" customWidth="1"/>
    <col min="2" max="2" width="8.88671875" style="3" bestFit="1" customWidth="1"/>
    <col min="3" max="3" width="7.6640625" style="3" hidden="1" customWidth="1"/>
    <col min="4" max="5" width="7" style="3" hidden="1" customWidth="1"/>
    <col min="6" max="6" width="8" style="3" hidden="1" customWidth="1"/>
    <col min="7" max="7" width="11.21875" style="3" hidden="1" customWidth="1"/>
    <col min="8" max="8" width="8.77734375" style="2" customWidth="1"/>
    <col min="9" max="9" width="12.33203125" style="2" bestFit="1" customWidth="1"/>
    <col min="10" max="10" width="21.44140625" style="2" bestFit="1" customWidth="1"/>
    <col min="11" max="11" width="17.21875" style="21" bestFit="1" customWidth="1"/>
    <col min="12" max="13" width="17.21875" style="21" customWidth="1"/>
    <col min="14" max="14" width="21.21875" style="3" customWidth="1"/>
    <col min="15" max="15" width="20.88671875" style="3" customWidth="1"/>
    <col min="16" max="16" width="17.21875" style="16" customWidth="1"/>
    <col min="18" max="18" width="16.109375" bestFit="1" customWidth="1"/>
    <col min="19" max="19" width="12.6640625" bestFit="1" customWidth="1"/>
    <col min="26" max="26" width="13.44140625" bestFit="1" customWidth="1"/>
    <col min="27" max="27" width="10.88671875" bestFit="1" customWidth="1"/>
  </cols>
  <sheetData>
    <row r="1" spans="1:19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9</v>
      </c>
      <c r="I1" s="2" t="s">
        <v>1162</v>
      </c>
      <c r="J1" s="2" t="s">
        <v>1161</v>
      </c>
      <c r="K1" s="21" t="s">
        <v>1156</v>
      </c>
      <c r="M1" s="2" t="s">
        <v>1162</v>
      </c>
      <c r="N1" s="3" t="s">
        <v>1165</v>
      </c>
      <c r="O1" s="3" t="s">
        <v>1164</v>
      </c>
      <c r="P1" s="16" t="s">
        <v>1163</v>
      </c>
    </row>
    <row r="2" spans="1:19" x14ac:dyDescent="0.3">
      <c r="A2" s="1">
        <v>45567</v>
      </c>
      <c r="B2" s="3">
        <v>118.85</v>
      </c>
      <c r="C2">
        <v>116.44</v>
      </c>
      <c r="D2">
        <v>119.38</v>
      </c>
      <c r="E2">
        <v>115.14</v>
      </c>
      <c r="F2" t="s">
        <v>259</v>
      </c>
      <c r="G2">
        <v>1.5800000000000002E-2</v>
      </c>
      <c r="H2" s="2">
        <f>0</f>
        <v>0</v>
      </c>
      <c r="I2" s="2" t="str">
        <f t="shared" ref="I2:I65" si="0">TEXT(A2,"YYYY-MM")</f>
        <v>2024-10</v>
      </c>
      <c r="J2" s="3">
        <v>0</v>
      </c>
      <c r="K2" s="16">
        <v>0</v>
      </c>
      <c r="L2" s="16"/>
      <c r="M2" s="2" t="str">
        <f>TEXT(Gold[[#This Row],[Date]],"YYYY-MM")</f>
        <v>2024-10</v>
      </c>
      <c r="N2" s="3">
        <f>INDEX($B:$B,MATCH(M2,$I:$I,0))</f>
        <v>118.85</v>
      </c>
      <c r="O2" s="3" cm="1">
        <f t="array" ref="O2">LOOKUP(2,1/($I:$I=M2),$B:$B)</f>
        <v>132.76</v>
      </c>
      <c r="P2" s="16">
        <f>O2/N2-1</f>
        <v>0.11703828355069423</v>
      </c>
      <c r="R2" s="8" t="s">
        <v>1121</v>
      </c>
      <c r="S2" s="9"/>
    </row>
    <row r="3" spans="1:19" x14ac:dyDescent="0.3">
      <c r="A3" s="1">
        <v>45568</v>
      </c>
      <c r="B3" s="3">
        <v>122.85</v>
      </c>
      <c r="C3">
        <v>120.92</v>
      </c>
      <c r="D3">
        <v>124.36</v>
      </c>
      <c r="E3">
        <v>120.34</v>
      </c>
      <c r="F3" t="s">
        <v>258</v>
      </c>
      <c r="G3">
        <v>3.3700000000000001E-2</v>
      </c>
      <c r="H3" s="2">
        <f>NVIDIA[[#This Row],[Price]]/B2-1</f>
        <v>3.3655868742112016E-2</v>
      </c>
      <c r="I3" s="2" t="str">
        <f t="shared" si="0"/>
        <v>2024-10</v>
      </c>
      <c r="J3" s="3">
        <v>0</v>
      </c>
      <c r="K3" s="16">
        <v>0</v>
      </c>
      <c r="L3" s="16"/>
      <c r="M3" s="2" t="str">
        <f>TEXT(Gold[[#This Row],[Date]],"YYYY-MM")</f>
        <v>2024-10</v>
      </c>
      <c r="N3" s="3">
        <f t="shared" ref="N3:N66" si="1">INDEX($B:$B,MATCH(M3,$I:$I,0))</f>
        <v>118.85</v>
      </c>
      <c r="O3" s="3" cm="1">
        <f t="array" ref="O3">LOOKUP(2,1/($I:$I=M3),$B:$B)</f>
        <v>132.76</v>
      </c>
      <c r="P3" s="16">
        <f t="shared" ref="P3:P66" si="2">O3/N3-1</f>
        <v>0.11703828355069423</v>
      </c>
      <c r="R3" s="4"/>
      <c r="S3" s="5"/>
    </row>
    <row r="4" spans="1:19" x14ac:dyDescent="0.3">
      <c r="A4" s="1">
        <v>45569</v>
      </c>
      <c r="B4" s="3">
        <v>124.92</v>
      </c>
      <c r="C4">
        <v>124.94</v>
      </c>
      <c r="D4">
        <v>125.04</v>
      </c>
      <c r="E4">
        <v>121.83</v>
      </c>
      <c r="F4" t="s">
        <v>257</v>
      </c>
      <c r="G4">
        <v>1.6799999999999999E-2</v>
      </c>
      <c r="H4" s="2">
        <f>NVIDIA[[#This Row],[Price]]/B3-1</f>
        <v>1.6849816849817012E-2</v>
      </c>
      <c r="I4" s="2" t="str">
        <f t="shared" si="0"/>
        <v>2024-10</v>
      </c>
      <c r="J4" s="3">
        <v>0</v>
      </c>
      <c r="K4" s="16">
        <v>0</v>
      </c>
      <c r="L4" s="16"/>
      <c r="M4" s="2" t="str">
        <f>TEXT(Gold[[#This Row],[Date]],"YYYY-MM")</f>
        <v>2024-10</v>
      </c>
      <c r="N4" s="3">
        <f t="shared" si="1"/>
        <v>118.85</v>
      </c>
      <c r="O4" s="3" cm="1">
        <f t="array" ref="O4">LOOKUP(2,1/($I:$I=M4),$B:$B)</f>
        <v>132.76</v>
      </c>
      <c r="P4" s="16">
        <f t="shared" si="2"/>
        <v>0.11703828355069423</v>
      </c>
      <c r="R4" s="4" t="s">
        <v>1108</v>
      </c>
      <c r="S4" s="5">
        <v>142.00422310756974</v>
      </c>
    </row>
    <row r="5" spans="1:19" x14ac:dyDescent="0.3">
      <c r="A5" s="1">
        <v>45572</v>
      </c>
      <c r="B5" s="3">
        <v>127.72</v>
      </c>
      <c r="C5">
        <v>124.99</v>
      </c>
      <c r="D5">
        <v>130.63999999999999</v>
      </c>
      <c r="E5">
        <v>124.95</v>
      </c>
      <c r="F5" t="s">
        <v>256</v>
      </c>
      <c r="G5">
        <v>2.24E-2</v>
      </c>
      <c r="H5" s="2">
        <f>NVIDIA[[#This Row],[Price]]/B4-1</f>
        <v>2.2414345180915785E-2</v>
      </c>
      <c r="I5" s="2" t="str">
        <f t="shared" si="0"/>
        <v>2024-10</v>
      </c>
      <c r="J5" s="3">
        <v>0</v>
      </c>
      <c r="K5" s="16">
        <v>0</v>
      </c>
      <c r="L5" s="16"/>
      <c r="M5" s="2" t="str">
        <f>TEXT(Gold[[#This Row],[Date]],"YYYY-MM")</f>
        <v>2024-10</v>
      </c>
      <c r="N5" s="3">
        <f t="shared" si="1"/>
        <v>118.85</v>
      </c>
      <c r="O5" s="3" cm="1">
        <f t="array" ref="O5">LOOKUP(2,1/($I:$I=M5),$B:$B)</f>
        <v>132.76</v>
      </c>
      <c r="P5" s="16">
        <f>O5/N5-1</f>
        <v>0.11703828355069423</v>
      </c>
      <c r="R5" s="4" t="s">
        <v>1109</v>
      </c>
      <c r="S5" s="5">
        <v>1.4679862854397281</v>
      </c>
    </row>
    <row r="6" spans="1:19" x14ac:dyDescent="0.3">
      <c r="A6" s="1">
        <v>45573</v>
      </c>
      <c r="B6" s="3">
        <v>132.88999999999999</v>
      </c>
      <c r="C6">
        <v>130.26</v>
      </c>
      <c r="D6">
        <v>133.47999999999999</v>
      </c>
      <c r="E6">
        <v>129.41999999999999</v>
      </c>
      <c r="F6" t="s">
        <v>255</v>
      </c>
      <c r="G6">
        <v>4.0500000000000001E-2</v>
      </c>
      <c r="H6" s="2">
        <f>NVIDIA[[#This Row],[Price]]/B5-1</f>
        <v>4.0479173191356077E-2</v>
      </c>
      <c r="I6" s="2" t="str">
        <f t="shared" si="0"/>
        <v>2024-10</v>
      </c>
      <c r="J6" s="3">
        <v>0</v>
      </c>
      <c r="K6" s="16">
        <v>0</v>
      </c>
      <c r="L6" s="16"/>
      <c r="M6" s="2" t="str">
        <f>TEXT(Gold[[#This Row],[Date]],"YYYY-MM")</f>
        <v>2024-10</v>
      </c>
      <c r="N6" s="3">
        <f t="shared" si="1"/>
        <v>118.85</v>
      </c>
      <c r="O6" s="3" cm="1">
        <f t="array" ref="O6">LOOKUP(2,1/($I:$I=M6),$B:$B)</f>
        <v>132.76</v>
      </c>
      <c r="P6" s="16">
        <f t="shared" si="2"/>
        <v>0.11703828355069423</v>
      </c>
      <c r="R6" s="4" t="s">
        <v>1110</v>
      </c>
      <c r="S6" s="5">
        <v>139.22999999999999</v>
      </c>
    </row>
    <row r="7" spans="1:19" x14ac:dyDescent="0.3">
      <c r="A7" s="1">
        <v>45574</v>
      </c>
      <c r="B7" s="3">
        <v>132.65</v>
      </c>
      <c r="C7">
        <v>134.11000000000001</v>
      </c>
      <c r="D7">
        <v>134.52000000000001</v>
      </c>
      <c r="E7">
        <v>131.38</v>
      </c>
      <c r="F7" t="s">
        <v>254</v>
      </c>
      <c r="G7">
        <v>-1.8E-3</v>
      </c>
      <c r="H7" s="2">
        <f>NVIDIA[[#This Row],[Price]]/B6-1</f>
        <v>-1.8060049665135081E-3</v>
      </c>
      <c r="I7" s="2" t="str">
        <f t="shared" si="0"/>
        <v>2024-10</v>
      </c>
      <c r="J7" s="3">
        <v>0</v>
      </c>
      <c r="K7" s="16">
        <v>0</v>
      </c>
      <c r="L7" s="16"/>
      <c r="M7" s="2" t="str">
        <f>TEXT(Gold[[#This Row],[Date]],"YYYY-MM")</f>
        <v>2024-10</v>
      </c>
      <c r="N7" s="3">
        <f t="shared" si="1"/>
        <v>118.85</v>
      </c>
      <c r="O7" s="3" cm="1">
        <f t="array" ref="O7">LOOKUP(2,1/($I:$I=M7),$B:$B)</f>
        <v>132.76</v>
      </c>
      <c r="P7" s="16">
        <f t="shared" si="2"/>
        <v>0.11703828355069423</v>
      </c>
      <c r="R7" s="4" t="s">
        <v>1111</v>
      </c>
      <c r="S7" s="5">
        <v>124.92</v>
      </c>
    </row>
    <row r="8" spans="1:19" x14ac:dyDescent="0.3">
      <c r="A8" s="1">
        <v>45575</v>
      </c>
      <c r="B8" s="3">
        <v>134.81</v>
      </c>
      <c r="C8">
        <v>131.91</v>
      </c>
      <c r="D8">
        <v>135</v>
      </c>
      <c r="E8">
        <v>131</v>
      </c>
      <c r="F8" t="s">
        <v>253</v>
      </c>
      <c r="G8">
        <v>1.6299999999999999E-2</v>
      </c>
      <c r="H8" s="2">
        <f>NVIDIA[[#This Row],[Price]]/B7-1</f>
        <v>1.6283452695062151E-2</v>
      </c>
      <c r="I8" s="2" t="str">
        <f t="shared" si="0"/>
        <v>2024-10</v>
      </c>
      <c r="J8" s="3">
        <v>0</v>
      </c>
      <c r="K8" s="16">
        <v>0</v>
      </c>
      <c r="L8" s="16"/>
      <c r="M8" s="2" t="str">
        <f>TEXT(Gold[[#This Row],[Date]],"YYYY-MM")</f>
        <v>2024-10</v>
      </c>
      <c r="N8" s="3">
        <f t="shared" si="1"/>
        <v>118.85</v>
      </c>
      <c r="O8" s="3" cm="1">
        <f t="array" ref="O8">LOOKUP(2,1/($I:$I=M8),$B:$B)</f>
        <v>132.76</v>
      </c>
      <c r="P8" s="16">
        <f t="shared" si="2"/>
        <v>0.11703828355069423</v>
      </c>
      <c r="R8" s="4" t="s">
        <v>1112</v>
      </c>
      <c r="S8" s="5">
        <v>23.257276652566649</v>
      </c>
    </row>
    <row r="9" spans="1:19" x14ac:dyDescent="0.3">
      <c r="A9" s="1">
        <v>45576</v>
      </c>
      <c r="B9" s="3">
        <v>134.80000000000001</v>
      </c>
      <c r="C9">
        <v>134.01</v>
      </c>
      <c r="D9">
        <v>135.78</v>
      </c>
      <c r="E9">
        <v>133.66</v>
      </c>
      <c r="F9" t="s">
        <v>252</v>
      </c>
      <c r="G9">
        <v>-1E-4</v>
      </c>
      <c r="H9" s="2">
        <f>NVIDIA[[#This Row],[Price]]/B8-1</f>
        <v>-7.4178473406960599E-5</v>
      </c>
      <c r="I9" s="2" t="str">
        <f t="shared" si="0"/>
        <v>2024-10</v>
      </c>
      <c r="J9" s="3">
        <v>0</v>
      </c>
      <c r="K9" s="16">
        <v>0</v>
      </c>
      <c r="L9" s="16"/>
      <c r="M9" s="2" t="str">
        <f>TEXT(Gold[[#This Row],[Date]],"YYYY-MM")</f>
        <v>2024-10</v>
      </c>
      <c r="N9" s="3">
        <f t="shared" si="1"/>
        <v>118.85</v>
      </c>
      <c r="O9" s="3" cm="1">
        <f t="array" ref="O9">LOOKUP(2,1/($I:$I=M9),$B:$B)</f>
        <v>132.76</v>
      </c>
      <c r="P9" s="16">
        <f t="shared" si="2"/>
        <v>0.11703828355069423</v>
      </c>
      <c r="R9" s="4" t="s">
        <v>1113</v>
      </c>
      <c r="S9" s="5">
        <v>540.90091729402172</v>
      </c>
    </row>
    <row r="10" spans="1:19" x14ac:dyDescent="0.3">
      <c r="A10" s="1">
        <v>45579</v>
      </c>
      <c r="B10" s="3">
        <v>138.07</v>
      </c>
      <c r="C10">
        <v>136.47</v>
      </c>
      <c r="D10">
        <v>139.6</v>
      </c>
      <c r="E10">
        <v>136.30000000000001</v>
      </c>
      <c r="F10" t="s">
        <v>251</v>
      </c>
      <c r="G10">
        <v>2.4299999999999999E-2</v>
      </c>
      <c r="H10" s="2">
        <f>NVIDIA[[#This Row],[Price]]/B9-1</f>
        <v>2.4258160237388582E-2</v>
      </c>
      <c r="I10" s="2" t="str">
        <f t="shared" si="0"/>
        <v>2024-10</v>
      </c>
      <c r="J10" s="3">
        <v>0</v>
      </c>
      <c r="K10" s="16">
        <v>0</v>
      </c>
      <c r="L10" s="16"/>
      <c r="M10" s="2" t="str">
        <f>TEXT(Gold[[#This Row],[Date]],"YYYY-MM")</f>
        <v>2024-10</v>
      </c>
      <c r="N10" s="3">
        <f t="shared" si="1"/>
        <v>118.85</v>
      </c>
      <c r="O10" s="3" cm="1">
        <f t="array" ref="O10">LOOKUP(2,1/($I:$I=M10),$B:$B)</f>
        <v>132.76</v>
      </c>
      <c r="P10" s="16">
        <f t="shared" si="2"/>
        <v>0.11703828355069423</v>
      </c>
      <c r="R10" s="4" t="s">
        <v>1114</v>
      </c>
      <c r="S10" s="5">
        <v>-0.78918539423143175</v>
      </c>
    </row>
    <row r="11" spans="1:19" x14ac:dyDescent="0.3">
      <c r="A11" s="1">
        <v>45580</v>
      </c>
      <c r="B11" s="3">
        <v>131.6</v>
      </c>
      <c r="C11">
        <v>137.87</v>
      </c>
      <c r="D11">
        <v>138.57</v>
      </c>
      <c r="E11">
        <v>128.74</v>
      </c>
      <c r="F11" t="s">
        <v>250</v>
      </c>
      <c r="G11">
        <v>-4.6899999999999997E-2</v>
      </c>
      <c r="H11" s="2">
        <f>NVIDIA[[#This Row],[Price]]/B10-1</f>
        <v>-4.6860288259578442E-2</v>
      </c>
      <c r="I11" s="2" t="str">
        <f t="shared" si="0"/>
        <v>2024-10</v>
      </c>
      <c r="J11" s="3">
        <v>0</v>
      </c>
      <c r="K11" s="16">
        <v>0</v>
      </c>
      <c r="L11" s="16"/>
      <c r="M11" s="2" t="str">
        <f>TEXT(Gold[[#This Row],[Date]],"YYYY-MM")</f>
        <v>2024-10</v>
      </c>
      <c r="N11" s="3">
        <f t="shared" si="1"/>
        <v>118.85</v>
      </c>
      <c r="O11" s="3" cm="1">
        <f t="array" ref="O11">LOOKUP(2,1/($I:$I=M11),$B:$B)</f>
        <v>132.76</v>
      </c>
      <c r="P11" s="16">
        <f t="shared" si="2"/>
        <v>0.11703828355069423</v>
      </c>
      <c r="R11" s="4" t="s">
        <v>1115</v>
      </c>
      <c r="S11" s="5">
        <v>0.25861623441271137</v>
      </c>
    </row>
    <row r="12" spans="1:19" x14ac:dyDescent="0.3">
      <c r="A12" s="1">
        <v>45581</v>
      </c>
      <c r="B12" s="3">
        <v>135.72</v>
      </c>
      <c r="C12">
        <v>133.97999999999999</v>
      </c>
      <c r="D12">
        <v>136.62</v>
      </c>
      <c r="E12">
        <v>131.58000000000001</v>
      </c>
      <c r="F12" t="s">
        <v>249</v>
      </c>
      <c r="G12">
        <v>3.1300000000000001E-2</v>
      </c>
      <c r="H12" s="2">
        <f>NVIDIA[[#This Row],[Price]]/B11-1</f>
        <v>3.130699088145894E-2</v>
      </c>
      <c r="I12" s="2" t="str">
        <f t="shared" si="0"/>
        <v>2024-10</v>
      </c>
      <c r="J12" s="3">
        <v>0</v>
      </c>
      <c r="K12" s="16">
        <v>0</v>
      </c>
      <c r="L12" s="16"/>
      <c r="M12" s="2" t="str">
        <f>TEXT(Gold[[#This Row],[Date]],"YYYY-MM")</f>
        <v>2024-10</v>
      </c>
      <c r="N12" s="3">
        <f t="shared" si="1"/>
        <v>118.85</v>
      </c>
      <c r="O12" s="3" cm="1">
        <f t="array" ref="O12">LOOKUP(2,1/($I:$I=M12),$B:$B)</f>
        <v>132.76</v>
      </c>
      <c r="P12" s="16">
        <f t="shared" si="2"/>
        <v>0.11703828355069423</v>
      </c>
      <c r="R12" s="4" t="s">
        <v>1116</v>
      </c>
      <c r="S12" s="5">
        <v>94.460000000000008</v>
      </c>
    </row>
    <row r="13" spans="1:19" x14ac:dyDescent="0.3">
      <c r="A13" s="1">
        <v>45582</v>
      </c>
      <c r="B13" s="3">
        <v>136.93</v>
      </c>
      <c r="C13">
        <v>139.34</v>
      </c>
      <c r="D13">
        <v>140.88999999999999</v>
      </c>
      <c r="E13">
        <v>136.87</v>
      </c>
      <c r="F13" t="s">
        <v>248</v>
      </c>
      <c r="G13">
        <v>8.8999999999999999E-3</v>
      </c>
      <c r="H13" s="2">
        <f>NVIDIA[[#This Row],[Price]]/B12-1</f>
        <v>8.915414087828033E-3</v>
      </c>
      <c r="I13" s="2" t="str">
        <f t="shared" si="0"/>
        <v>2024-10</v>
      </c>
      <c r="J13" s="3">
        <v>0</v>
      </c>
      <c r="K13" s="16">
        <v>0</v>
      </c>
      <c r="L13" s="16"/>
      <c r="M13" s="2" t="str">
        <f>TEXT(Gold[[#This Row],[Date]],"YYYY-MM")</f>
        <v>2024-10</v>
      </c>
      <c r="N13" s="3">
        <f t="shared" si="1"/>
        <v>118.85</v>
      </c>
      <c r="O13" s="3" cm="1">
        <f t="array" ref="O13">LOOKUP(2,1/($I:$I=M13),$B:$B)</f>
        <v>132.76</v>
      </c>
      <c r="P13" s="16">
        <f t="shared" si="2"/>
        <v>0.11703828355069423</v>
      </c>
      <c r="R13" s="4" t="s">
        <v>1117</v>
      </c>
      <c r="S13" s="5">
        <v>94.31</v>
      </c>
    </row>
    <row r="14" spans="1:19" x14ac:dyDescent="0.3">
      <c r="A14" s="1">
        <v>45583</v>
      </c>
      <c r="B14" s="3">
        <v>138</v>
      </c>
      <c r="C14">
        <v>138.66</v>
      </c>
      <c r="D14">
        <v>138.9</v>
      </c>
      <c r="E14">
        <v>137.28</v>
      </c>
      <c r="F14" t="s">
        <v>247</v>
      </c>
      <c r="G14">
        <v>7.7999999999999996E-3</v>
      </c>
      <c r="H14" s="2">
        <f>NVIDIA[[#This Row],[Price]]/B13-1</f>
        <v>7.814211640984503E-3</v>
      </c>
      <c r="I14" s="2" t="str">
        <f t="shared" si="0"/>
        <v>2024-10</v>
      </c>
      <c r="J14" s="3">
        <v>0</v>
      </c>
      <c r="K14" s="16">
        <v>0</v>
      </c>
      <c r="L14" s="16"/>
      <c r="M14" s="2" t="str">
        <f>TEXT(Gold[[#This Row],[Date]],"YYYY-MM")</f>
        <v>2024-10</v>
      </c>
      <c r="N14" s="3">
        <f t="shared" si="1"/>
        <v>118.85</v>
      </c>
      <c r="O14" s="3" cm="1">
        <f t="array" ref="O14">LOOKUP(2,1/($I:$I=M14),$B:$B)</f>
        <v>132.76</v>
      </c>
      <c r="P14" s="16">
        <f t="shared" si="2"/>
        <v>0.11703828355069423</v>
      </c>
      <c r="R14" s="4" t="s">
        <v>1118</v>
      </c>
      <c r="S14" s="5">
        <v>188.77</v>
      </c>
    </row>
    <row r="15" spans="1:19" x14ac:dyDescent="0.3">
      <c r="A15" s="1">
        <v>45586</v>
      </c>
      <c r="B15" s="3">
        <v>143.71</v>
      </c>
      <c r="C15">
        <v>138.13</v>
      </c>
      <c r="D15">
        <v>143.71</v>
      </c>
      <c r="E15">
        <v>138</v>
      </c>
      <c r="F15" t="s">
        <v>246</v>
      </c>
      <c r="G15">
        <v>4.1399999999999999E-2</v>
      </c>
      <c r="H15" s="2">
        <f>NVIDIA[[#This Row],[Price]]/B14-1</f>
        <v>4.1376811594203033E-2</v>
      </c>
      <c r="I15" s="2" t="str">
        <f t="shared" si="0"/>
        <v>2024-10</v>
      </c>
      <c r="J15" s="3">
        <v>0</v>
      </c>
      <c r="K15" s="16">
        <v>0</v>
      </c>
      <c r="L15" s="16"/>
      <c r="M15" s="2" t="str">
        <f>TEXT(Gold[[#This Row],[Date]],"YYYY-MM")</f>
        <v>2024-10</v>
      </c>
      <c r="N15" s="3">
        <f t="shared" si="1"/>
        <v>118.85</v>
      </c>
      <c r="O15" s="3" cm="1">
        <f t="array" ref="O15">LOOKUP(2,1/($I:$I=M15),$B:$B)</f>
        <v>132.76</v>
      </c>
      <c r="P15" s="16">
        <f t="shared" si="2"/>
        <v>0.11703828355069423</v>
      </c>
      <c r="R15" s="4" t="s">
        <v>1119</v>
      </c>
      <c r="S15" s="5">
        <v>35643.060000000005</v>
      </c>
    </row>
    <row r="16" spans="1:19" x14ac:dyDescent="0.3">
      <c r="A16" s="1">
        <v>45587</v>
      </c>
      <c r="B16" s="3">
        <v>143.59</v>
      </c>
      <c r="C16">
        <v>142.91</v>
      </c>
      <c r="D16">
        <v>144.41999999999999</v>
      </c>
      <c r="E16">
        <v>141.78</v>
      </c>
      <c r="F16" t="s">
        <v>245</v>
      </c>
      <c r="G16">
        <v>-8.0000000000000004E-4</v>
      </c>
      <c r="H16" s="2">
        <f>NVIDIA[[#This Row],[Price]]/B15-1</f>
        <v>-8.3501496068472125E-4</v>
      </c>
      <c r="I16" s="2" t="str">
        <f t="shared" si="0"/>
        <v>2024-10</v>
      </c>
      <c r="J16" s="3">
        <v>0</v>
      </c>
      <c r="K16" s="16">
        <v>0</v>
      </c>
      <c r="L16" s="16"/>
      <c r="M16" s="2" t="str">
        <f>TEXT(Gold[[#This Row],[Date]],"YYYY-MM")</f>
        <v>2024-10</v>
      </c>
      <c r="N16" s="3">
        <f t="shared" si="1"/>
        <v>118.85</v>
      </c>
      <c r="O16" s="3" cm="1">
        <f t="array" ref="O16">LOOKUP(2,1/($I:$I=M16),$B:$B)</f>
        <v>132.76</v>
      </c>
      <c r="P16" s="16">
        <f t="shared" si="2"/>
        <v>0.11703828355069423</v>
      </c>
      <c r="R16" s="6" t="s">
        <v>1120</v>
      </c>
      <c r="S16" s="7">
        <v>251</v>
      </c>
    </row>
    <row r="17" spans="1:19" x14ac:dyDescent="0.3">
      <c r="A17" s="1">
        <v>45588</v>
      </c>
      <c r="B17" s="3">
        <v>139.56</v>
      </c>
      <c r="C17">
        <v>142.03</v>
      </c>
      <c r="D17">
        <v>142.43</v>
      </c>
      <c r="E17">
        <v>137.46</v>
      </c>
      <c r="F17" t="s">
        <v>244</v>
      </c>
      <c r="G17">
        <v>-2.81E-2</v>
      </c>
      <c r="H17" s="2">
        <f>NVIDIA[[#This Row],[Price]]/B16-1</f>
        <v>-2.8066021310676259E-2</v>
      </c>
      <c r="I17" s="2" t="str">
        <f t="shared" si="0"/>
        <v>2024-10</v>
      </c>
      <c r="J17" s="3">
        <v>0</v>
      </c>
      <c r="K17" s="16">
        <v>0</v>
      </c>
      <c r="L17" s="16"/>
      <c r="M17" s="2" t="str">
        <f>TEXT(Gold[[#This Row],[Date]],"YYYY-MM")</f>
        <v>2024-10</v>
      </c>
      <c r="N17" s="3">
        <f t="shared" si="1"/>
        <v>118.85</v>
      </c>
      <c r="O17" s="3" cm="1">
        <f t="array" ref="O17">LOOKUP(2,1/($I:$I=M17),$B:$B)</f>
        <v>132.76</v>
      </c>
      <c r="P17" s="16">
        <f t="shared" si="2"/>
        <v>0.11703828355069423</v>
      </c>
    </row>
    <row r="18" spans="1:19" x14ac:dyDescent="0.3">
      <c r="A18" s="1">
        <v>45589</v>
      </c>
      <c r="B18" s="3">
        <v>140.41</v>
      </c>
      <c r="C18">
        <v>140.82</v>
      </c>
      <c r="D18">
        <v>141.35</v>
      </c>
      <c r="E18">
        <v>138.46</v>
      </c>
      <c r="F18" t="s">
        <v>243</v>
      </c>
      <c r="G18">
        <v>6.1000000000000004E-3</v>
      </c>
      <c r="H18" s="2">
        <f>NVIDIA[[#This Row],[Price]]/B17-1</f>
        <v>6.0905703640010689E-3</v>
      </c>
      <c r="I18" s="2" t="str">
        <f t="shared" si="0"/>
        <v>2024-10</v>
      </c>
      <c r="J18" s="3">
        <v>0</v>
      </c>
      <c r="K18" s="16">
        <v>0</v>
      </c>
      <c r="L18" s="16"/>
      <c r="M18" s="2" t="str">
        <f>TEXT(Gold[[#This Row],[Date]],"YYYY-MM")</f>
        <v>2024-10</v>
      </c>
      <c r="N18" s="3">
        <f t="shared" si="1"/>
        <v>118.85</v>
      </c>
      <c r="O18" s="3" cm="1">
        <f t="array" ref="O18">LOOKUP(2,1/($I:$I=M18),$B:$B)</f>
        <v>132.76</v>
      </c>
      <c r="P18" s="16">
        <f t="shared" si="2"/>
        <v>0.11703828355069423</v>
      </c>
    </row>
    <row r="19" spans="1:19" x14ac:dyDescent="0.3">
      <c r="A19" s="1">
        <v>45590</v>
      </c>
      <c r="B19" s="3">
        <v>141.54</v>
      </c>
      <c r="C19">
        <v>140.93</v>
      </c>
      <c r="D19">
        <v>144.13</v>
      </c>
      <c r="E19">
        <v>140.80000000000001</v>
      </c>
      <c r="F19" t="s">
        <v>242</v>
      </c>
      <c r="G19">
        <v>8.0000000000000002E-3</v>
      </c>
      <c r="H19" s="2">
        <f>NVIDIA[[#This Row],[Price]]/B18-1</f>
        <v>8.0478598390427702E-3</v>
      </c>
      <c r="I19" s="2" t="str">
        <f t="shared" si="0"/>
        <v>2024-10</v>
      </c>
      <c r="J19" s="3">
        <v>0</v>
      </c>
      <c r="K19" s="16">
        <v>0</v>
      </c>
      <c r="L19" s="16"/>
      <c r="M19" s="2" t="str">
        <f>TEXT(Gold[[#This Row],[Date]],"YYYY-MM")</f>
        <v>2024-10</v>
      </c>
      <c r="N19" s="3">
        <f t="shared" si="1"/>
        <v>118.85</v>
      </c>
      <c r="O19" s="3" cm="1">
        <f t="array" ref="O19">LOOKUP(2,1/($I:$I=M19),$B:$B)</f>
        <v>132.76</v>
      </c>
      <c r="P19" s="16">
        <f t="shared" si="2"/>
        <v>0.11703828355069423</v>
      </c>
    </row>
    <row r="20" spans="1:19" x14ac:dyDescent="0.3">
      <c r="A20" s="1">
        <v>45593</v>
      </c>
      <c r="B20" s="3">
        <v>140.52000000000001</v>
      </c>
      <c r="C20">
        <v>143</v>
      </c>
      <c r="D20">
        <v>143.13999999999999</v>
      </c>
      <c r="E20">
        <v>140.05000000000001</v>
      </c>
      <c r="F20" t="s">
        <v>241</v>
      </c>
      <c r="G20">
        <v>-7.1999999999999998E-3</v>
      </c>
      <c r="H20" s="2">
        <f>NVIDIA[[#This Row],[Price]]/B19-1</f>
        <v>-7.2064434082237394E-3</v>
      </c>
      <c r="I20" s="2" t="str">
        <f t="shared" si="0"/>
        <v>2024-10</v>
      </c>
      <c r="J20" s="3">
        <v>0</v>
      </c>
      <c r="K20" s="16">
        <v>0</v>
      </c>
      <c r="L20" s="16"/>
      <c r="M20" s="2" t="str">
        <f>TEXT(Gold[[#This Row],[Date]],"YYYY-MM")</f>
        <v>2024-10</v>
      </c>
      <c r="N20" s="3">
        <f t="shared" si="1"/>
        <v>118.85</v>
      </c>
      <c r="O20" s="3" cm="1">
        <f t="array" ref="O20">LOOKUP(2,1/($I:$I=M20),$B:$B)</f>
        <v>132.76</v>
      </c>
      <c r="P20" s="16">
        <f t="shared" si="2"/>
        <v>0.11703828355069423</v>
      </c>
      <c r="R20" s="11" t="s">
        <v>1122</v>
      </c>
      <c r="S20" s="12">
        <f>AVERAGE(H:H)</f>
        <v>2.2980707616608656E-3</v>
      </c>
    </row>
    <row r="21" spans="1:19" x14ac:dyDescent="0.3">
      <c r="A21" s="1">
        <v>45594</v>
      </c>
      <c r="B21" s="3">
        <v>141.25</v>
      </c>
      <c r="C21">
        <v>140.29</v>
      </c>
      <c r="D21">
        <v>142.26</v>
      </c>
      <c r="E21">
        <v>138.9</v>
      </c>
      <c r="F21" t="s">
        <v>240</v>
      </c>
      <c r="G21">
        <v>5.1999999999999998E-3</v>
      </c>
      <c r="H21" s="2">
        <f>NVIDIA[[#This Row],[Price]]/B20-1</f>
        <v>5.1949900370054092E-3</v>
      </c>
      <c r="I21" s="2" t="str">
        <f t="shared" si="0"/>
        <v>2024-10</v>
      </c>
      <c r="J21" s="3">
        <f>AVERAGE(B2:B21)</f>
        <v>135.01949999999999</v>
      </c>
      <c r="K21" s="16">
        <v>0</v>
      </c>
      <c r="L21" s="16"/>
      <c r="M21" s="2" t="str">
        <f>TEXT(Gold[[#This Row],[Date]],"YYYY-MM")</f>
        <v>2024-10</v>
      </c>
      <c r="N21" s="3">
        <f t="shared" si="1"/>
        <v>118.85</v>
      </c>
      <c r="O21" s="3" cm="1">
        <f t="array" ref="O21">LOOKUP(2,1/($I:$I=M21),$B:$B)</f>
        <v>132.76</v>
      </c>
      <c r="P21" s="16">
        <f t="shared" si="2"/>
        <v>0.11703828355069423</v>
      </c>
      <c r="R21" s="4" t="s">
        <v>1123</v>
      </c>
      <c r="S21" s="13">
        <f>S20*S16</f>
        <v>0.57681576117687727</v>
      </c>
    </row>
    <row r="22" spans="1:19" x14ac:dyDescent="0.3">
      <c r="A22" s="1">
        <v>45595</v>
      </c>
      <c r="B22" s="3">
        <v>139.34</v>
      </c>
      <c r="C22">
        <v>139.54</v>
      </c>
      <c r="D22">
        <v>140.33000000000001</v>
      </c>
      <c r="E22">
        <v>136.81</v>
      </c>
      <c r="F22" t="s">
        <v>239</v>
      </c>
      <c r="G22">
        <v>-1.3599999999999999E-2</v>
      </c>
      <c r="H22" s="2">
        <f>NVIDIA[[#This Row],[Price]]/B21-1</f>
        <v>-1.3522123893805249E-2</v>
      </c>
      <c r="I22" s="2" t="str">
        <f t="shared" si="0"/>
        <v>2024-10</v>
      </c>
      <c r="J22" s="3">
        <f t="shared" ref="J22:J85" si="3">AVERAGE(B3:B22)</f>
        <v>136.04399999999998</v>
      </c>
      <c r="K22" s="16">
        <v>0</v>
      </c>
      <c r="L22" s="16"/>
      <c r="M22" s="2" t="str">
        <f>TEXT(Gold[[#This Row],[Date]],"YYYY-MM")</f>
        <v>2024-10</v>
      </c>
      <c r="N22" s="3">
        <f t="shared" si="1"/>
        <v>118.85</v>
      </c>
      <c r="O22" s="3" cm="1">
        <f t="array" ref="O22">LOOKUP(2,1/($I:$I=M22),$B:$B)</f>
        <v>132.76</v>
      </c>
      <c r="P22" s="16">
        <f t="shared" si="2"/>
        <v>0.11703828355069423</v>
      </c>
      <c r="R22" s="4" t="s">
        <v>1127</v>
      </c>
      <c r="S22" s="13">
        <f>_xlfn.STDEV.S(H:H)</f>
        <v>3.1148043599605178E-2</v>
      </c>
    </row>
    <row r="23" spans="1:19" x14ac:dyDescent="0.3">
      <c r="A23" s="1">
        <v>45596</v>
      </c>
      <c r="B23" s="3">
        <v>132.76</v>
      </c>
      <c r="C23">
        <v>137.6</v>
      </c>
      <c r="D23">
        <v>137.61000000000001</v>
      </c>
      <c r="E23">
        <v>132.11000000000001</v>
      </c>
      <c r="F23" t="s">
        <v>238</v>
      </c>
      <c r="G23">
        <v>-4.7199999999999999E-2</v>
      </c>
      <c r="H23" s="2">
        <f>NVIDIA[[#This Row],[Price]]/B22-1</f>
        <v>-4.7222620927228398E-2</v>
      </c>
      <c r="I23" s="2" t="str">
        <f t="shared" si="0"/>
        <v>2024-10</v>
      </c>
      <c r="J23" s="3">
        <f t="shared" si="3"/>
        <v>136.5395</v>
      </c>
      <c r="K23" s="16">
        <v>0</v>
      </c>
      <c r="L23" s="16"/>
      <c r="M23" s="2" t="str">
        <f>TEXT(Gold[[#This Row],[Date]],"YYYY-MM")</f>
        <v>2024-10</v>
      </c>
      <c r="N23" s="3">
        <f t="shared" si="1"/>
        <v>118.85</v>
      </c>
      <c r="O23" s="3" cm="1">
        <f t="array" ref="O23">LOOKUP(2,1/($I:$I=M23),$B:$B)</f>
        <v>132.76</v>
      </c>
      <c r="P23" s="16">
        <f t="shared" si="2"/>
        <v>0.11703828355069423</v>
      </c>
      <c r="R23" s="4" t="s">
        <v>1128</v>
      </c>
      <c r="S23" s="13">
        <f>S22*SQRT(S16)</f>
        <v>0.49347781676668018</v>
      </c>
    </row>
    <row r="24" spans="1:19" x14ac:dyDescent="0.3">
      <c r="A24" s="1">
        <v>45597</v>
      </c>
      <c r="B24" s="3">
        <v>135.4</v>
      </c>
      <c r="C24">
        <v>134.69999999999999</v>
      </c>
      <c r="D24">
        <v>137.31</v>
      </c>
      <c r="E24">
        <v>134.57</v>
      </c>
      <c r="F24" t="s">
        <v>237</v>
      </c>
      <c r="G24">
        <v>1.9900000000000001E-2</v>
      </c>
      <c r="H24" s="2">
        <f>NVIDIA[[#This Row],[Price]]/B23-1</f>
        <v>1.9885507683037096E-2</v>
      </c>
      <c r="I24" s="2" t="str">
        <f t="shared" si="0"/>
        <v>2024-11</v>
      </c>
      <c r="J24" s="3">
        <f t="shared" si="3"/>
        <v>137.0635</v>
      </c>
      <c r="K24" s="16">
        <v>0</v>
      </c>
      <c r="L24" s="16"/>
      <c r="M24" s="2" t="str">
        <f>TEXT(Gold[[#This Row],[Date]],"YYYY-MM")</f>
        <v>2024-11</v>
      </c>
      <c r="N24" s="3">
        <f t="shared" si="1"/>
        <v>135.4</v>
      </c>
      <c r="O24" s="3" cm="1">
        <f t="array" ref="O24">LOOKUP(2,1/($I:$I=M24),$B:$B)</f>
        <v>138.25</v>
      </c>
      <c r="P24" s="16">
        <f t="shared" si="2"/>
        <v>2.1048744460856694E-2</v>
      </c>
      <c r="R24" s="6" t="s">
        <v>1126</v>
      </c>
      <c r="S24" s="14">
        <f>S23/S21</f>
        <v>0.85552068785332314</v>
      </c>
    </row>
    <row r="25" spans="1:19" x14ac:dyDescent="0.3">
      <c r="A25" s="1">
        <v>45600</v>
      </c>
      <c r="B25" s="3">
        <v>136.05000000000001</v>
      </c>
      <c r="C25">
        <v>137.21</v>
      </c>
      <c r="D25">
        <v>138.96</v>
      </c>
      <c r="E25">
        <v>135.57</v>
      </c>
      <c r="F25" t="s">
        <v>236</v>
      </c>
      <c r="G25">
        <v>4.7999999999999996E-3</v>
      </c>
      <c r="H25" s="2">
        <f>NVIDIA[[#This Row],[Price]]/B24-1</f>
        <v>4.8005908419497256E-3</v>
      </c>
      <c r="I25" s="2" t="str">
        <f t="shared" si="0"/>
        <v>2024-11</v>
      </c>
      <c r="J25" s="3">
        <f t="shared" si="3"/>
        <v>137.48000000000005</v>
      </c>
      <c r="K25" s="16">
        <v>0</v>
      </c>
      <c r="L25" s="16"/>
      <c r="M25" s="2" t="str">
        <f>TEXT(Gold[[#This Row],[Date]],"YYYY-MM")</f>
        <v>2024-11</v>
      </c>
      <c r="N25" s="3">
        <f t="shared" si="1"/>
        <v>135.4</v>
      </c>
      <c r="O25" s="3" cm="1">
        <f t="array" ref="O25">LOOKUP(2,1/($I:$I=M25),$B:$B)</f>
        <v>138.25</v>
      </c>
      <c r="P25" s="16">
        <f t="shared" si="2"/>
        <v>2.1048744460856694E-2</v>
      </c>
    </row>
    <row r="26" spans="1:19" x14ac:dyDescent="0.3">
      <c r="A26" s="1">
        <v>45601</v>
      </c>
      <c r="B26" s="3">
        <v>139.91</v>
      </c>
      <c r="C26">
        <v>137.44999999999999</v>
      </c>
      <c r="D26">
        <v>140.37</v>
      </c>
      <c r="E26">
        <v>137.33000000000001</v>
      </c>
      <c r="F26" t="s">
        <v>235</v>
      </c>
      <c r="G26">
        <v>2.8400000000000002E-2</v>
      </c>
      <c r="H26" s="2">
        <f>NVIDIA[[#This Row],[Price]]/B25-1</f>
        <v>2.8371922087467638E-2</v>
      </c>
      <c r="I26" s="2" t="str">
        <f t="shared" si="0"/>
        <v>2024-11</v>
      </c>
      <c r="J26" s="3">
        <f t="shared" si="3"/>
        <v>137.83100000000002</v>
      </c>
      <c r="K26" s="16">
        <v>0</v>
      </c>
      <c r="L26" s="16"/>
      <c r="M26" s="2" t="str">
        <f>TEXT(Gold[[#This Row],[Date]],"YYYY-MM")</f>
        <v>2024-11</v>
      </c>
      <c r="N26" s="3">
        <f t="shared" si="1"/>
        <v>135.4</v>
      </c>
      <c r="O26" s="3" cm="1">
        <f t="array" ref="O26">LOOKUP(2,1/($I:$I=M26),$B:$B)</f>
        <v>138.25</v>
      </c>
      <c r="P26" s="16">
        <f t="shared" si="2"/>
        <v>2.1048744460856694E-2</v>
      </c>
    </row>
    <row r="27" spans="1:19" x14ac:dyDescent="0.3">
      <c r="A27" s="1">
        <v>45602</v>
      </c>
      <c r="B27" s="3">
        <v>145.61000000000001</v>
      </c>
      <c r="C27">
        <v>142.96</v>
      </c>
      <c r="D27">
        <v>146.49</v>
      </c>
      <c r="E27">
        <v>141.96</v>
      </c>
      <c r="F27" t="s">
        <v>234</v>
      </c>
      <c r="G27">
        <v>4.07E-2</v>
      </c>
      <c r="H27" s="2">
        <f>NVIDIA[[#This Row],[Price]]/B26-1</f>
        <v>4.0740476020298955E-2</v>
      </c>
      <c r="I27" s="2" t="str">
        <f t="shared" si="0"/>
        <v>2024-11</v>
      </c>
      <c r="J27" s="3">
        <f t="shared" si="3"/>
        <v>138.47899999999998</v>
      </c>
      <c r="K27" s="16">
        <v>0</v>
      </c>
      <c r="L27" s="16"/>
      <c r="M27" s="2" t="str">
        <f>TEXT(Gold[[#This Row],[Date]],"YYYY-MM")</f>
        <v>2024-11</v>
      </c>
      <c r="N27" s="3">
        <f t="shared" si="1"/>
        <v>135.4</v>
      </c>
      <c r="O27" s="3" cm="1">
        <f t="array" ref="O27">LOOKUP(2,1/($I:$I=M27),$B:$B)</f>
        <v>138.25</v>
      </c>
      <c r="P27" s="16">
        <f t="shared" si="2"/>
        <v>2.1048744460856694E-2</v>
      </c>
    </row>
    <row r="28" spans="1:19" x14ac:dyDescent="0.3">
      <c r="A28" s="1">
        <v>45603</v>
      </c>
      <c r="B28" s="3">
        <v>148.88</v>
      </c>
      <c r="C28">
        <v>146.38999999999999</v>
      </c>
      <c r="D28">
        <v>148.93</v>
      </c>
      <c r="E28">
        <v>146.16999999999999</v>
      </c>
      <c r="F28" t="s">
        <v>233</v>
      </c>
      <c r="G28">
        <v>2.2499999999999999E-2</v>
      </c>
      <c r="H28" s="2">
        <f>NVIDIA[[#This Row],[Price]]/B27-1</f>
        <v>2.2457248815328512E-2</v>
      </c>
      <c r="I28" s="2" t="str">
        <f t="shared" si="0"/>
        <v>2024-11</v>
      </c>
      <c r="J28" s="3">
        <f t="shared" si="3"/>
        <v>139.18250000000003</v>
      </c>
      <c r="K28" s="16">
        <v>0</v>
      </c>
      <c r="L28" s="16"/>
      <c r="M28" s="2" t="str">
        <f>TEXT(Gold[[#This Row],[Date]],"YYYY-MM")</f>
        <v>2024-11</v>
      </c>
      <c r="N28" s="3">
        <f t="shared" si="1"/>
        <v>135.4</v>
      </c>
      <c r="O28" s="3" cm="1">
        <f t="array" ref="O28">LOOKUP(2,1/($I:$I=M28),$B:$B)</f>
        <v>138.25</v>
      </c>
      <c r="P28" s="16">
        <f t="shared" si="2"/>
        <v>2.1048744460856694E-2</v>
      </c>
    </row>
    <row r="29" spans="1:19" x14ac:dyDescent="0.3">
      <c r="A29" s="1">
        <v>45604</v>
      </c>
      <c r="B29" s="3">
        <v>147.63</v>
      </c>
      <c r="C29">
        <v>148.77000000000001</v>
      </c>
      <c r="D29">
        <v>149.77000000000001</v>
      </c>
      <c r="E29">
        <v>146.26</v>
      </c>
      <c r="F29" t="s">
        <v>232</v>
      </c>
      <c r="G29">
        <v>-8.3999999999999995E-3</v>
      </c>
      <c r="H29" s="2">
        <f>NVIDIA[[#This Row],[Price]]/B28-1</f>
        <v>-8.396023643202577E-3</v>
      </c>
      <c r="I29" s="2" t="str">
        <f t="shared" si="0"/>
        <v>2024-11</v>
      </c>
      <c r="J29" s="3">
        <f t="shared" si="3"/>
        <v>139.82400000000001</v>
      </c>
      <c r="K29" s="16">
        <v>0</v>
      </c>
      <c r="L29" s="16"/>
      <c r="M29" s="2" t="str">
        <f>TEXT(Gold[[#This Row],[Date]],"YYYY-MM")</f>
        <v>2024-11</v>
      </c>
      <c r="N29" s="3">
        <f t="shared" si="1"/>
        <v>135.4</v>
      </c>
      <c r="O29" s="3" cm="1">
        <f t="array" ref="O29">LOOKUP(2,1/($I:$I=M29),$B:$B)</f>
        <v>138.25</v>
      </c>
      <c r="P29" s="16">
        <f t="shared" si="2"/>
        <v>2.1048744460856694E-2</v>
      </c>
    </row>
    <row r="30" spans="1:19" x14ac:dyDescent="0.3">
      <c r="A30" s="1">
        <v>45607</v>
      </c>
      <c r="B30" s="3">
        <v>145.26</v>
      </c>
      <c r="C30">
        <v>148.68</v>
      </c>
      <c r="D30">
        <v>148.85</v>
      </c>
      <c r="E30">
        <v>143.57</v>
      </c>
      <c r="F30" t="s">
        <v>231</v>
      </c>
      <c r="G30">
        <v>-1.61E-2</v>
      </c>
      <c r="H30" s="2">
        <f>NVIDIA[[#This Row],[Price]]/B29-1</f>
        <v>-1.6053647632594981E-2</v>
      </c>
      <c r="I30" s="2" t="str">
        <f t="shared" si="0"/>
        <v>2024-11</v>
      </c>
      <c r="J30" s="3">
        <f t="shared" si="3"/>
        <v>140.18350000000001</v>
      </c>
      <c r="K30" s="16">
        <v>0</v>
      </c>
      <c r="L30" s="16"/>
      <c r="M30" s="2" t="str">
        <f>TEXT(Gold[[#This Row],[Date]],"YYYY-MM")</f>
        <v>2024-11</v>
      </c>
      <c r="N30" s="3">
        <f t="shared" si="1"/>
        <v>135.4</v>
      </c>
      <c r="O30" s="3" cm="1">
        <f t="array" ref="O30">LOOKUP(2,1/($I:$I=M30),$B:$B)</f>
        <v>138.25</v>
      </c>
      <c r="P30" s="16">
        <f t="shared" si="2"/>
        <v>2.1048744460856694E-2</v>
      </c>
    </row>
    <row r="31" spans="1:19" x14ac:dyDescent="0.3">
      <c r="A31" s="1">
        <v>45608</v>
      </c>
      <c r="B31" s="3">
        <v>148.29</v>
      </c>
      <c r="C31">
        <v>146.78</v>
      </c>
      <c r="D31">
        <v>149.65</v>
      </c>
      <c r="E31">
        <v>146.01</v>
      </c>
      <c r="F31" t="s">
        <v>230</v>
      </c>
      <c r="G31">
        <v>2.0899999999999998E-2</v>
      </c>
      <c r="H31" s="2">
        <f>NVIDIA[[#This Row],[Price]]/B30-1</f>
        <v>2.0859149111937203E-2</v>
      </c>
      <c r="I31" s="2" t="str">
        <f t="shared" si="0"/>
        <v>2024-11</v>
      </c>
      <c r="J31" s="3">
        <f t="shared" si="3"/>
        <v>141.01800000000003</v>
      </c>
      <c r="K31" s="16">
        <v>0</v>
      </c>
      <c r="L31" s="16"/>
      <c r="M31" s="2" t="str">
        <f>TEXT(Gold[[#This Row],[Date]],"YYYY-MM")</f>
        <v>2024-11</v>
      </c>
      <c r="N31" s="3">
        <f t="shared" si="1"/>
        <v>135.4</v>
      </c>
      <c r="O31" s="3" cm="1">
        <f t="array" ref="O31">LOOKUP(2,1/($I:$I=M31),$B:$B)</f>
        <v>138.25</v>
      </c>
      <c r="P31" s="16">
        <f t="shared" si="2"/>
        <v>2.1048744460856694E-2</v>
      </c>
    </row>
    <row r="32" spans="1:19" x14ac:dyDescent="0.3">
      <c r="A32" s="1">
        <v>45609</v>
      </c>
      <c r="B32" s="3">
        <v>146.27000000000001</v>
      </c>
      <c r="C32">
        <v>149.07</v>
      </c>
      <c r="D32">
        <v>149.33000000000001</v>
      </c>
      <c r="E32">
        <v>145.9</v>
      </c>
      <c r="F32" t="s">
        <v>229</v>
      </c>
      <c r="G32">
        <v>-1.3599999999999999E-2</v>
      </c>
      <c r="H32" s="2">
        <f>NVIDIA[[#This Row],[Price]]/B31-1</f>
        <v>-1.3621956976195171E-2</v>
      </c>
      <c r="I32" s="2" t="str">
        <f t="shared" si="0"/>
        <v>2024-11</v>
      </c>
      <c r="J32" s="3">
        <f t="shared" si="3"/>
        <v>141.5455</v>
      </c>
      <c r="K32" s="16">
        <v>0</v>
      </c>
      <c r="L32" s="16"/>
      <c r="M32" s="2" t="str">
        <f>TEXT(Gold[[#This Row],[Date]],"YYYY-MM")</f>
        <v>2024-11</v>
      </c>
      <c r="N32" s="3">
        <f t="shared" si="1"/>
        <v>135.4</v>
      </c>
      <c r="O32" s="3" cm="1">
        <f t="array" ref="O32">LOOKUP(2,1/($I:$I=M32),$B:$B)</f>
        <v>138.25</v>
      </c>
      <c r="P32" s="16">
        <f t="shared" si="2"/>
        <v>2.1048744460856694E-2</v>
      </c>
    </row>
    <row r="33" spans="1:27" x14ac:dyDescent="0.3">
      <c r="A33" s="1">
        <v>45610</v>
      </c>
      <c r="B33" s="3">
        <v>146.76</v>
      </c>
      <c r="C33">
        <v>147.63999999999999</v>
      </c>
      <c r="D33">
        <v>149</v>
      </c>
      <c r="E33">
        <v>145.55000000000001</v>
      </c>
      <c r="F33" t="s">
        <v>228</v>
      </c>
      <c r="G33">
        <v>3.3E-3</v>
      </c>
      <c r="H33" s="2">
        <f>NVIDIA[[#This Row],[Price]]/B32-1</f>
        <v>3.3499692349763244E-3</v>
      </c>
      <c r="I33" s="2" t="str">
        <f t="shared" si="0"/>
        <v>2024-11</v>
      </c>
      <c r="J33" s="3">
        <f t="shared" si="3"/>
        <v>142.03699999999998</v>
      </c>
      <c r="K33" s="16">
        <v>0</v>
      </c>
      <c r="L33" s="16"/>
      <c r="M33" s="2" t="str">
        <f>TEXT(Gold[[#This Row],[Date]],"YYYY-MM")</f>
        <v>2024-11</v>
      </c>
      <c r="N33" s="3">
        <f t="shared" si="1"/>
        <v>135.4</v>
      </c>
      <c r="O33" s="3" cm="1">
        <f t="array" ref="O33">LOOKUP(2,1/($I:$I=M33),$B:$B)</f>
        <v>138.25</v>
      </c>
      <c r="P33" s="16">
        <f t="shared" si="2"/>
        <v>2.1048744460856694E-2</v>
      </c>
    </row>
    <row r="34" spans="1:27" x14ac:dyDescent="0.3">
      <c r="A34" s="1">
        <v>45611</v>
      </c>
      <c r="B34" s="3">
        <v>141.97999999999999</v>
      </c>
      <c r="C34">
        <v>144.87</v>
      </c>
      <c r="D34">
        <v>145.24</v>
      </c>
      <c r="E34">
        <v>140.08000000000001</v>
      </c>
      <c r="F34" t="s">
        <v>227</v>
      </c>
      <c r="G34">
        <v>-3.2599999999999997E-2</v>
      </c>
      <c r="H34" s="2">
        <f>NVIDIA[[#This Row],[Price]]/B33-1</f>
        <v>-3.2570182611065701E-2</v>
      </c>
      <c r="I34" s="2" t="str">
        <f t="shared" si="0"/>
        <v>2024-11</v>
      </c>
      <c r="J34" s="3">
        <f t="shared" si="3"/>
        <v>142.23599999999999</v>
      </c>
      <c r="K34" s="16">
        <v>0</v>
      </c>
      <c r="L34" s="16"/>
      <c r="M34" s="2" t="str">
        <f>TEXT(Gold[[#This Row],[Date]],"YYYY-MM")</f>
        <v>2024-11</v>
      </c>
      <c r="N34" s="3">
        <f t="shared" si="1"/>
        <v>135.4</v>
      </c>
      <c r="O34" s="3" cm="1">
        <f t="array" ref="O34">LOOKUP(2,1/($I:$I=M34),$B:$B)</f>
        <v>138.25</v>
      </c>
      <c r="P34" s="16">
        <f t="shared" si="2"/>
        <v>2.1048744460856694E-2</v>
      </c>
    </row>
    <row r="35" spans="1:27" x14ac:dyDescent="0.3">
      <c r="A35" s="1">
        <v>45614</v>
      </c>
      <c r="B35" s="3">
        <v>140.15</v>
      </c>
      <c r="C35">
        <v>139.5</v>
      </c>
      <c r="D35">
        <v>141.55000000000001</v>
      </c>
      <c r="E35">
        <v>137.15</v>
      </c>
      <c r="F35" t="s">
        <v>226</v>
      </c>
      <c r="G35">
        <v>-1.29E-2</v>
      </c>
      <c r="H35" s="2">
        <f>NVIDIA[[#This Row],[Price]]/B34-1</f>
        <v>-1.288913931539637E-2</v>
      </c>
      <c r="I35" s="2" t="str">
        <f t="shared" si="0"/>
        <v>2024-11</v>
      </c>
      <c r="J35" s="3">
        <f t="shared" si="3"/>
        <v>142.05799999999999</v>
      </c>
      <c r="K35" s="16">
        <v>0</v>
      </c>
      <c r="L35" s="16"/>
      <c r="M35" s="2" t="str">
        <f>TEXT(Gold[[#This Row],[Date]],"YYYY-MM")</f>
        <v>2024-11</v>
      </c>
      <c r="N35" s="3">
        <f t="shared" si="1"/>
        <v>135.4</v>
      </c>
      <c r="O35" s="3" cm="1">
        <f t="array" ref="O35">LOOKUP(2,1/($I:$I=M35),$B:$B)</f>
        <v>138.25</v>
      </c>
      <c r="P35" s="16">
        <f t="shared" si="2"/>
        <v>2.1048744460856694E-2</v>
      </c>
    </row>
    <row r="36" spans="1:27" x14ac:dyDescent="0.3">
      <c r="A36" s="1">
        <v>45615</v>
      </c>
      <c r="B36" s="3">
        <v>147.01</v>
      </c>
      <c r="C36">
        <v>141.32</v>
      </c>
      <c r="D36">
        <v>147.13</v>
      </c>
      <c r="E36">
        <v>140.99</v>
      </c>
      <c r="F36" t="s">
        <v>225</v>
      </c>
      <c r="G36">
        <v>4.8899999999999999E-2</v>
      </c>
      <c r="H36" s="2">
        <f>NVIDIA[[#This Row],[Price]]/B35-1</f>
        <v>4.8947556189796515E-2</v>
      </c>
      <c r="I36" s="2" t="str">
        <f t="shared" si="0"/>
        <v>2024-11</v>
      </c>
      <c r="J36" s="3">
        <f t="shared" si="3"/>
        <v>142.22900000000004</v>
      </c>
      <c r="K36" s="16">
        <v>0</v>
      </c>
      <c r="L36" s="16"/>
      <c r="M36" s="2" t="str">
        <f>TEXT(Gold[[#This Row],[Date]],"YYYY-MM")</f>
        <v>2024-11</v>
      </c>
      <c r="N36" s="3">
        <f t="shared" si="1"/>
        <v>135.4</v>
      </c>
      <c r="O36" s="3" cm="1">
        <f t="array" ref="O36">LOOKUP(2,1/($I:$I=M36),$B:$B)</f>
        <v>138.25</v>
      </c>
      <c r="P36" s="16">
        <f t="shared" si="2"/>
        <v>2.1048744460856694E-2</v>
      </c>
    </row>
    <row r="37" spans="1:27" x14ac:dyDescent="0.3">
      <c r="A37" s="1">
        <v>45616</v>
      </c>
      <c r="B37" s="3">
        <v>145.88999999999999</v>
      </c>
      <c r="C37">
        <v>147.41</v>
      </c>
      <c r="D37">
        <v>147.56</v>
      </c>
      <c r="E37">
        <v>142.72999999999999</v>
      </c>
      <c r="F37" t="s">
        <v>224</v>
      </c>
      <c r="G37">
        <v>-7.6E-3</v>
      </c>
      <c r="H37" s="2">
        <f>NVIDIA[[#This Row],[Price]]/B36-1</f>
        <v>-7.618529351744785E-3</v>
      </c>
      <c r="I37" s="2" t="str">
        <f t="shared" si="0"/>
        <v>2024-11</v>
      </c>
      <c r="J37" s="3">
        <f t="shared" si="3"/>
        <v>142.5455</v>
      </c>
      <c r="K37" s="16">
        <v>0</v>
      </c>
      <c r="L37" s="16"/>
      <c r="M37" s="2" t="str">
        <f>TEXT(Gold[[#This Row],[Date]],"YYYY-MM")</f>
        <v>2024-11</v>
      </c>
      <c r="N37" s="3">
        <f t="shared" si="1"/>
        <v>135.4</v>
      </c>
      <c r="O37" s="3" cm="1">
        <f t="array" ref="O37">LOOKUP(2,1/($I:$I=M37),$B:$B)</f>
        <v>138.25</v>
      </c>
      <c r="P37" s="16">
        <f t="shared" si="2"/>
        <v>2.1048744460856694E-2</v>
      </c>
    </row>
    <row r="38" spans="1:27" x14ac:dyDescent="0.3">
      <c r="A38" s="1">
        <v>45617</v>
      </c>
      <c r="B38" s="3">
        <v>146.66999999999999</v>
      </c>
      <c r="C38">
        <v>149.35</v>
      </c>
      <c r="D38">
        <v>152.88999999999999</v>
      </c>
      <c r="E38">
        <v>140.69999999999999</v>
      </c>
      <c r="F38" t="s">
        <v>223</v>
      </c>
      <c r="G38">
        <v>5.3E-3</v>
      </c>
      <c r="H38" s="2">
        <f>NVIDIA[[#This Row],[Price]]/B37-1</f>
        <v>5.3464939337857231E-3</v>
      </c>
      <c r="I38" s="2" t="str">
        <f t="shared" si="0"/>
        <v>2024-11</v>
      </c>
      <c r="J38" s="3">
        <f t="shared" si="3"/>
        <v>142.85850000000002</v>
      </c>
      <c r="K38" s="16">
        <v>0</v>
      </c>
      <c r="L38" s="16"/>
      <c r="M38" s="2" t="str">
        <f>TEXT(Gold[[#This Row],[Date]],"YYYY-MM")</f>
        <v>2024-11</v>
      </c>
      <c r="N38" s="3">
        <f t="shared" si="1"/>
        <v>135.4</v>
      </c>
      <c r="O38" s="3" cm="1">
        <f t="array" ref="O38">LOOKUP(2,1/($I:$I=M38),$B:$B)</f>
        <v>138.25</v>
      </c>
      <c r="P38" s="16">
        <f t="shared" si="2"/>
        <v>2.1048744460856694E-2</v>
      </c>
    </row>
    <row r="39" spans="1:27" x14ac:dyDescent="0.3">
      <c r="A39" s="1">
        <v>45618</v>
      </c>
      <c r="B39" s="3">
        <v>141.94999999999999</v>
      </c>
      <c r="C39">
        <v>145.93</v>
      </c>
      <c r="D39">
        <v>147.16</v>
      </c>
      <c r="E39">
        <v>141.1</v>
      </c>
      <c r="F39" t="s">
        <v>222</v>
      </c>
      <c r="G39">
        <v>-3.2199999999999999E-2</v>
      </c>
      <c r="H39" s="2">
        <f>NVIDIA[[#This Row],[Price]]/B38-1</f>
        <v>-3.2181086793481972E-2</v>
      </c>
      <c r="I39" s="2" t="str">
        <f t="shared" si="0"/>
        <v>2024-11</v>
      </c>
      <c r="J39" s="3">
        <f t="shared" si="3"/>
        <v>142.87899999999996</v>
      </c>
      <c r="K39" s="16">
        <v>0</v>
      </c>
      <c r="L39" s="16"/>
      <c r="M39" s="2" t="str">
        <f>TEXT(Gold[[#This Row],[Date]],"YYYY-MM")</f>
        <v>2024-11</v>
      </c>
      <c r="N39" s="3">
        <f t="shared" si="1"/>
        <v>135.4</v>
      </c>
      <c r="O39" s="3" cm="1">
        <f t="array" ref="O39">LOOKUP(2,1/($I:$I=M39),$B:$B)</f>
        <v>138.25</v>
      </c>
      <c r="P39" s="16">
        <f t="shared" si="2"/>
        <v>2.1048744460856694E-2</v>
      </c>
    </row>
    <row r="40" spans="1:27" x14ac:dyDescent="0.3">
      <c r="A40" s="1">
        <v>45621</v>
      </c>
      <c r="B40" s="3">
        <v>136.02000000000001</v>
      </c>
      <c r="C40">
        <v>141.99</v>
      </c>
      <c r="D40">
        <v>142.05000000000001</v>
      </c>
      <c r="E40">
        <v>135.82</v>
      </c>
      <c r="F40" t="s">
        <v>221</v>
      </c>
      <c r="G40">
        <v>-4.1799999999999997E-2</v>
      </c>
      <c r="H40" s="2">
        <f>NVIDIA[[#This Row],[Price]]/B39-1</f>
        <v>-4.1775272983444744E-2</v>
      </c>
      <c r="I40" s="2" t="str">
        <f t="shared" si="0"/>
        <v>2024-11</v>
      </c>
      <c r="J40" s="3">
        <f t="shared" si="3"/>
        <v>142.654</v>
      </c>
      <c r="K40" s="16">
        <v>0</v>
      </c>
      <c r="L40" s="16"/>
      <c r="M40" s="2" t="str">
        <f>TEXT(Gold[[#This Row],[Date]],"YYYY-MM")</f>
        <v>2024-11</v>
      </c>
      <c r="N40" s="3">
        <f t="shared" si="1"/>
        <v>135.4</v>
      </c>
      <c r="O40" s="3" cm="1">
        <f t="array" ref="O40">LOOKUP(2,1/($I:$I=M40),$B:$B)</f>
        <v>138.25</v>
      </c>
      <c r="P40" s="16">
        <f t="shared" si="2"/>
        <v>2.1048744460856694E-2</v>
      </c>
    </row>
    <row r="41" spans="1:27" x14ac:dyDescent="0.3">
      <c r="A41" s="1">
        <v>45622</v>
      </c>
      <c r="B41" s="3">
        <v>136.91999999999999</v>
      </c>
      <c r="C41">
        <v>137.69999999999999</v>
      </c>
      <c r="D41">
        <v>139.30000000000001</v>
      </c>
      <c r="E41">
        <v>135.66999999999999</v>
      </c>
      <c r="F41" t="s">
        <v>220</v>
      </c>
      <c r="G41">
        <v>6.6E-3</v>
      </c>
      <c r="H41" s="2">
        <f>NVIDIA[[#This Row],[Price]]/B40-1</f>
        <v>6.6166740185265027E-3</v>
      </c>
      <c r="I41" s="2" t="str">
        <f t="shared" si="0"/>
        <v>2024-11</v>
      </c>
      <c r="J41" s="3">
        <f t="shared" si="3"/>
        <v>142.4375</v>
      </c>
      <c r="K41" s="16">
        <v>0</v>
      </c>
      <c r="L41" s="16"/>
      <c r="M41" s="2" t="str">
        <f>TEXT(Gold[[#This Row],[Date]],"YYYY-MM")</f>
        <v>2024-11</v>
      </c>
      <c r="N41" s="3">
        <f t="shared" si="1"/>
        <v>135.4</v>
      </c>
      <c r="O41" s="3" cm="1">
        <f t="array" ref="O41">LOOKUP(2,1/($I:$I=M41),$B:$B)</f>
        <v>138.25</v>
      </c>
      <c r="P41" s="16">
        <f t="shared" si="2"/>
        <v>2.1048744460856694E-2</v>
      </c>
    </row>
    <row r="42" spans="1:27" x14ac:dyDescent="0.3">
      <c r="A42" s="1">
        <v>45623</v>
      </c>
      <c r="B42" s="3">
        <v>135.34</v>
      </c>
      <c r="C42">
        <v>135.01</v>
      </c>
      <c r="D42">
        <v>137.22</v>
      </c>
      <c r="E42">
        <v>131.80000000000001</v>
      </c>
      <c r="F42" t="s">
        <v>219</v>
      </c>
      <c r="G42">
        <v>-1.15E-2</v>
      </c>
      <c r="H42" s="2">
        <f>NVIDIA[[#This Row],[Price]]/B41-1</f>
        <v>-1.1539585159216936E-2</v>
      </c>
      <c r="I42" s="2" t="str">
        <f t="shared" si="0"/>
        <v>2024-11</v>
      </c>
      <c r="J42" s="3">
        <f t="shared" si="3"/>
        <v>142.23750000000001</v>
      </c>
      <c r="K42" s="16">
        <v>0</v>
      </c>
      <c r="L42" s="16"/>
      <c r="M42" s="2" t="str">
        <f>TEXT(Gold[[#This Row],[Date]],"YYYY-MM")</f>
        <v>2024-11</v>
      </c>
      <c r="N42" s="3">
        <f t="shared" si="1"/>
        <v>135.4</v>
      </c>
      <c r="O42" s="3" cm="1">
        <f t="array" ref="O42">LOOKUP(2,1/($I:$I=M42),$B:$B)</f>
        <v>138.25</v>
      </c>
      <c r="P42" s="16">
        <f t="shared" si="2"/>
        <v>2.1048744460856694E-2</v>
      </c>
      <c r="Z42" s="17" t="s">
        <v>1132</v>
      </c>
      <c r="AA42" t="s">
        <v>1149</v>
      </c>
    </row>
    <row r="43" spans="1:27" x14ac:dyDescent="0.3">
      <c r="A43" s="1">
        <v>45625</v>
      </c>
      <c r="B43" s="3">
        <v>138.25</v>
      </c>
      <c r="C43">
        <v>136.78</v>
      </c>
      <c r="D43">
        <v>139.35</v>
      </c>
      <c r="E43">
        <v>136.05000000000001</v>
      </c>
      <c r="F43" t="s">
        <v>218</v>
      </c>
      <c r="G43">
        <v>2.1499999999999998E-2</v>
      </c>
      <c r="H43" s="2">
        <f>NVIDIA[[#This Row],[Price]]/B42-1</f>
        <v>2.1501403871730496E-2</v>
      </c>
      <c r="I43" s="2" t="str">
        <f t="shared" si="0"/>
        <v>2024-11</v>
      </c>
      <c r="J43" s="3">
        <f t="shared" si="3"/>
        <v>142.512</v>
      </c>
      <c r="K43" s="16">
        <v>0</v>
      </c>
      <c r="L43" s="16"/>
      <c r="M43" s="2" t="str">
        <f>TEXT(Gold[[#This Row],[Date]],"YYYY-MM")</f>
        <v>2024-11</v>
      </c>
      <c r="N43" s="3">
        <f t="shared" si="1"/>
        <v>135.4</v>
      </c>
      <c r="O43" s="3" cm="1">
        <f t="array" ref="O43">LOOKUP(2,1/($I:$I=M43),$B:$B)</f>
        <v>138.25</v>
      </c>
      <c r="P43" s="16">
        <f t="shared" si="2"/>
        <v>2.1048744460856694E-2</v>
      </c>
      <c r="Z43" s="18" t="s">
        <v>1134</v>
      </c>
    </row>
    <row r="44" spans="1:27" x14ac:dyDescent="0.3">
      <c r="A44" s="1">
        <v>45628</v>
      </c>
      <c r="B44" s="3">
        <v>138.63</v>
      </c>
      <c r="C44">
        <v>138.83000000000001</v>
      </c>
      <c r="D44">
        <v>140.44999999999999</v>
      </c>
      <c r="E44">
        <v>137.82</v>
      </c>
      <c r="F44" t="s">
        <v>217</v>
      </c>
      <c r="G44">
        <v>2.7000000000000001E-3</v>
      </c>
      <c r="H44" s="2">
        <f>NVIDIA[[#This Row],[Price]]/B43-1</f>
        <v>2.7486437613020165E-3</v>
      </c>
      <c r="I44" s="2" t="str">
        <f t="shared" si="0"/>
        <v>2024-12</v>
      </c>
      <c r="J44" s="3">
        <f t="shared" si="3"/>
        <v>142.67350000000002</v>
      </c>
      <c r="K44" s="16">
        <v>0</v>
      </c>
      <c r="L44" s="16"/>
      <c r="M44" s="2" t="str">
        <f>TEXT(Gold[[#This Row],[Date]],"YYYY-MM")</f>
        <v>2024-11</v>
      </c>
      <c r="N44" s="3">
        <f t="shared" si="1"/>
        <v>135.4</v>
      </c>
      <c r="O44" s="3" cm="1">
        <f t="array" ref="O44">LOOKUP(2,1/($I:$I=M44),$B:$B)</f>
        <v>138.25</v>
      </c>
      <c r="P44" s="16">
        <f t="shared" si="2"/>
        <v>2.1048744460856694E-2</v>
      </c>
      <c r="Z44" s="19" t="s">
        <v>1134</v>
      </c>
    </row>
    <row r="45" spans="1:27" x14ac:dyDescent="0.3">
      <c r="A45" s="1">
        <v>45629</v>
      </c>
      <c r="B45" s="3">
        <v>140.26</v>
      </c>
      <c r="C45">
        <v>138.26</v>
      </c>
      <c r="D45">
        <v>140.54</v>
      </c>
      <c r="E45">
        <v>137.94999999999999</v>
      </c>
      <c r="F45" t="s">
        <v>216</v>
      </c>
      <c r="G45">
        <v>1.18E-2</v>
      </c>
      <c r="H45" s="2">
        <f>NVIDIA[[#This Row],[Price]]/B44-1</f>
        <v>1.1757916756834685E-2</v>
      </c>
      <c r="I45" s="2" t="str">
        <f t="shared" si="0"/>
        <v>2024-12</v>
      </c>
      <c r="J45" s="3">
        <f t="shared" si="3"/>
        <v>142.88400000000001</v>
      </c>
      <c r="K45" s="16">
        <v>0</v>
      </c>
      <c r="L45" s="16"/>
      <c r="M45" s="2" t="str">
        <f>TEXT(Gold[[#This Row],[Date]],"YYYY-MM")</f>
        <v>2024-12</v>
      </c>
      <c r="N45" s="3">
        <f t="shared" si="1"/>
        <v>138.63</v>
      </c>
      <c r="O45" s="3" cm="1">
        <f t="array" ref="O45">LOOKUP(2,1/($I:$I=M45),$B:$B)</f>
        <v>134.29</v>
      </c>
      <c r="P45" s="16">
        <f t="shared" si="2"/>
        <v>-3.1306355045805367E-2</v>
      </c>
      <c r="Z45" s="18" t="s">
        <v>1135</v>
      </c>
      <c r="AA45">
        <v>148.88</v>
      </c>
    </row>
    <row r="46" spans="1:27" x14ac:dyDescent="0.3">
      <c r="A46" s="1">
        <v>45630</v>
      </c>
      <c r="B46" s="3">
        <v>145.13999999999999</v>
      </c>
      <c r="C46">
        <v>141.99</v>
      </c>
      <c r="D46">
        <v>145.79</v>
      </c>
      <c r="E46">
        <v>140.29</v>
      </c>
      <c r="F46" t="s">
        <v>215</v>
      </c>
      <c r="G46">
        <v>3.4799999999999998E-2</v>
      </c>
      <c r="H46" s="2">
        <f>NVIDIA[[#This Row],[Price]]/B45-1</f>
        <v>3.4792528161984748E-2</v>
      </c>
      <c r="I46" s="2" t="str">
        <f t="shared" si="0"/>
        <v>2024-12</v>
      </c>
      <c r="J46" s="3">
        <f t="shared" si="3"/>
        <v>143.14550000000003</v>
      </c>
      <c r="K46" s="16">
        <v>0</v>
      </c>
      <c r="L46" s="16"/>
      <c r="M46" s="2" t="str">
        <f>TEXT(Gold[[#This Row],[Date]],"YYYY-MM")</f>
        <v>2024-12</v>
      </c>
      <c r="N46" s="3">
        <f t="shared" si="1"/>
        <v>138.63</v>
      </c>
      <c r="O46" s="3" cm="1">
        <f t="array" ref="O46">LOOKUP(2,1/($I:$I=M46),$B:$B)</f>
        <v>134.29</v>
      </c>
      <c r="P46" s="16">
        <f t="shared" si="2"/>
        <v>-3.1306355045805367E-2</v>
      </c>
      <c r="Z46" s="19" t="s">
        <v>1150</v>
      </c>
      <c r="AA46">
        <v>148.88</v>
      </c>
    </row>
    <row r="47" spans="1:27" x14ac:dyDescent="0.3">
      <c r="A47" s="1">
        <v>45631</v>
      </c>
      <c r="B47" s="3">
        <v>145.06</v>
      </c>
      <c r="C47">
        <v>145.11000000000001</v>
      </c>
      <c r="D47">
        <v>146.54</v>
      </c>
      <c r="E47">
        <v>143.94999999999999</v>
      </c>
      <c r="F47" t="s">
        <v>214</v>
      </c>
      <c r="G47">
        <v>-5.9999999999999995E-4</v>
      </c>
      <c r="H47" s="2">
        <f>NVIDIA[[#This Row],[Price]]/B46-1</f>
        <v>-5.5119195259734077E-4</v>
      </c>
      <c r="I47" s="2" t="str">
        <f t="shared" si="0"/>
        <v>2024-12</v>
      </c>
      <c r="J47" s="3">
        <f t="shared" si="3"/>
        <v>143.11799999999999</v>
      </c>
      <c r="K47" s="16">
        <v>0</v>
      </c>
      <c r="L47" s="16"/>
      <c r="M47" s="2" t="str">
        <f>TEXT(Gold[[#This Row],[Date]],"YYYY-MM")</f>
        <v>2024-12</v>
      </c>
      <c r="N47" s="3">
        <f t="shared" si="1"/>
        <v>138.63</v>
      </c>
      <c r="O47" s="3" cm="1">
        <f t="array" ref="O47">LOOKUP(2,1/($I:$I=M47),$B:$B)</f>
        <v>134.29</v>
      </c>
      <c r="P47" s="16">
        <f t="shared" si="2"/>
        <v>-3.1306355045805367E-2</v>
      </c>
      <c r="Z47" s="20" t="s">
        <v>1146</v>
      </c>
      <c r="AA47">
        <v>143.71</v>
      </c>
    </row>
    <row r="48" spans="1:27" x14ac:dyDescent="0.3">
      <c r="A48" s="1">
        <v>45632</v>
      </c>
      <c r="B48" s="3">
        <v>142.44</v>
      </c>
      <c r="C48">
        <v>144.6</v>
      </c>
      <c r="D48">
        <v>145.69999999999999</v>
      </c>
      <c r="E48">
        <v>141.31</v>
      </c>
      <c r="F48" t="s">
        <v>213</v>
      </c>
      <c r="G48">
        <v>-1.8100000000000002E-2</v>
      </c>
      <c r="H48" s="2">
        <f>NVIDIA[[#This Row],[Price]]/B47-1</f>
        <v>-1.8061491796498075E-2</v>
      </c>
      <c r="I48" s="2" t="str">
        <f t="shared" si="0"/>
        <v>2024-12</v>
      </c>
      <c r="J48" s="3">
        <f t="shared" si="3"/>
        <v>142.79599999999999</v>
      </c>
      <c r="K48" s="16">
        <v>0</v>
      </c>
      <c r="L48" s="16"/>
      <c r="M48" s="2" t="str">
        <f>TEXT(Gold[[#This Row],[Date]],"YYYY-MM")</f>
        <v>2024-12</v>
      </c>
      <c r="N48" s="3">
        <f t="shared" si="1"/>
        <v>138.63</v>
      </c>
      <c r="O48" s="3" cm="1">
        <f t="array" ref="O48">LOOKUP(2,1/($I:$I=M48),$B:$B)</f>
        <v>134.29</v>
      </c>
      <c r="P48" s="16">
        <f t="shared" si="2"/>
        <v>-3.1306355045805367E-2</v>
      </c>
      <c r="Z48" s="20" t="s">
        <v>1147</v>
      </c>
      <c r="AA48">
        <v>148.88</v>
      </c>
    </row>
    <row r="49" spans="1:27" x14ac:dyDescent="0.3">
      <c r="A49" s="1">
        <v>45635</v>
      </c>
      <c r="B49" s="3">
        <v>138.81</v>
      </c>
      <c r="C49">
        <v>138.97</v>
      </c>
      <c r="D49">
        <v>139.94999999999999</v>
      </c>
      <c r="E49">
        <v>137.13</v>
      </c>
      <c r="F49" t="s">
        <v>212</v>
      </c>
      <c r="G49">
        <v>-2.5499999999999998E-2</v>
      </c>
      <c r="H49" s="2">
        <f>NVIDIA[[#This Row],[Price]]/B48-1</f>
        <v>-2.5484414490311691E-2</v>
      </c>
      <c r="I49" s="2" t="str">
        <f t="shared" si="0"/>
        <v>2024-12</v>
      </c>
      <c r="J49" s="3">
        <f t="shared" si="3"/>
        <v>142.35499999999996</v>
      </c>
      <c r="K49" s="16">
        <v>0</v>
      </c>
      <c r="L49" s="16"/>
      <c r="M49" s="2" t="str">
        <f>TEXT(Gold[[#This Row],[Date]],"YYYY-MM")</f>
        <v>2024-12</v>
      </c>
      <c r="N49" s="3">
        <f t="shared" si="1"/>
        <v>138.63</v>
      </c>
      <c r="O49" s="3" cm="1">
        <f t="array" ref="O49">LOOKUP(2,1/($I:$I=M49),$B:$B)</f>
        <v>134.29</v>
      </c>
      <c r="P49" s="16">
        <f t="shared" si="2"/>
        <v>-3.1306355045805367E-2</v>
      </c>
      <c r="Z49" s="20" t="s">
        <v>1148</v>
      </c>
      <c r="AA49">
        <v>145.13999999999999</v>
      </c>
    </row>
    <row r="50" spans="1:27" x14ac:dyDescent="0.3">
      <c r="A50" s="1">
        <v>45636</v>
      </c>
      <c r="B50" s="3">
        <v>135.07</v>
      </c>
      <c r="C50">
        <v>139.01</v>
      </c>
      <c r="D50">
        <v>141.82</v>
      </c>
      <c r="E50">
        <v>133.79</v>
      </c>
      <c r="F50" t="s">
        <v>211</v>
      </c>
      <c r="G50">
        <v>-2.69E-2</v>
      </c>
      <c r="H50" s="2">
        <f>NVIDIA[[#This Row],[Price]]/B49-1</f>
        <v>-2.6943303796556517E-2</v>
      </c>
      <c r="I50" s="2" t="str">
        <f t="shared" si="0"/>
        <v>2024-12</v>
      </c>
      <c r="J50" s="3">
        <f t="shared" si="3"/>
        <v>141.84550000000002</v>
      </c>
      <c r="K50" s="16">
        <v>0</v>
      </c>
      <c r="L50" s="16"/>
      <c r="M50" s="2" t="str">
        <f>TEXT(Gold[[#This Row],[Date]],"YYYY-MM")</f>
        <v>2024-12</v>
      </c>
      <c r="N50" s="3">
        <f t="shared" si="1"/>
        <v>138.63</v>
      </c>
      <c r="O50" s="3" cm="1">
        <f t="array" ref="O50">LOOKUP(2,1/($I:$I=M50),$B:$B)</f>
        <v>134.29</v>
      </c>
      <c r="P50" s="16">
        <f t="shared" si="2"/>
        <v>-3.1306355045805367E-2</v>
      </c>
      <c r="Z50" s="18" t="s">
        <v>1136</v>
      </c>
      <c r="AA50">
        <v>188.77</v>
      </c>
    </row>
    <row r="51" spans="1:27" x14ac:dyDescent="0.3">
      <c r="A51" s="1">
        <v>45637</v>
      </c>
      <c r="B51" s="3">
        <v>139.31</v>
      </c>
      <c r="C51">
        <v>137.36000000000001</v>
      </c>
      <c r="D51">
        <v>140.16999999999999</v>
      </c>
      <c r="E51">
        <v>135.21</v>
      </c>
      <c r="F51" t="s">
        <v>210</v>
      </c>
      <c r="G51">
        <v>3.1399999999999997E-2</v>
      </c>
      <c r="H51" s="2">
        <f>NVIDIA[[#This Row],[Price]]/B50-1</f>
        <v>3.1391130524913047E-2</v>
      </c>
      <c r="I51" s="2" t="str">
        <f t="shared" si="0"/>
        <v>2024-12</v>
      </c>
      <c r="J51" s="3">
        <f t="shared" si="3"/>
        <v>141.3965</v>
      </c>
      <c r="K51" s="16">
        <v>0</v>
      </c>
      <c r="L51" s="16"/>
      <c r="M51" s="2" t="str">
        <f>TEXT(Gold[[#This Row],[Date]],"YYYY-MM")</f>
        <v>2024-12</v>
      </c>
      <c r="N51" s="3">
        <f t="shared" si="1"/>
        <v>138.63</v>
      </c>
      <c r="O51" s="3" cm="1">
        <f t="array" ref="O51">LOOKUP(2,1/($I:$I=M51),$B:$B)</f>
        <v>134.29</v>
      </c>
      <c r="P51" s="16">
        <f t="shared" si="2"/>
        <v>-3.1306355045805367E-2</v>
      </c>
      <c r="Z51" s="19" t="s">
        <v>1151</v>
      </c>
      <c r="AA51">
        <v>149.43</v>
      </c>
    </row>
    <row r="52" spans="1:27" x14ac:dyDescent="0.3">
      <c r="A52" s="1">
        <v>45638</v>
      </c>
      <c r="B52" s="3">
        <v>137.34</v>
      </c>
      <c r="C52">
        <v>137.08000000000001</v>
      </c>
      <c r="D52">
        <v>138.44</v>
      </c>
      <c r="E52">
        <v>135.80000000000001</v>
      </c>
      <c r="F52" t="s">
        <v>209</v>
      </c>
      <c r="G52">
        <v>-1.41E-2</v>
      </c>
      <c r="H52" s="2">
        <f>NVIDIA[[#This Row],[Price]]/B51-1</f>
        <v>-1.4141124111693326E-2</v>
      </c>
      <c r="I52" s="2" t="str">
        <f t="shared" si="0"/>
        <v>2024-12</v>
      </c>
      <c r="J52" s="3">
        <f t="shared" si="3"/>
        <v>140.94999999999999</v>
      </c>
      <c r="K52" s="16">
        <v>0</v>
      </c>
      <c r="L52" s="16"/>
      <c r="M52" s="2" t="str">
        <f>TEXT(Gold[[#This Row],[Date]],"YYYY-MM")</f>
        <v>2024-12</v>
      </c>
      <c r="N52" s="3">
        <f t="shared" si="1"/>
        <v>138.63</v>
      </c>
      <c r="O52" s="3" cm="1">
        <f t="array" ref="O52">LOOKUP(2,1/($I:$I=M52),$B:$B)</f>
        <v>134.29</v>
      </c>
      <c r="P52" s="16">
        <f t="shared" si="2"/>
        <v>-3.1306355045805367E-2</v>
      </c>
      <c r="Z52" s="20" t="s">
        <v>1137</v>
      </c>
      <c r="AA52">
        <v>149.43</v>
      </c>
    </row>
    <row r="53" spans="1:27" x14ac:dyDescent="0.3">
      <c r="A53" s="1">
        <v>45639</v>
      </c>
      <c r="B53" s="3">
        <v>134.25</v>
      </c>
      <c r="C53">
        <v>138.94</v>
      </c>
      <c r="D53">
        <v>139.6</v>
      </c>
      <c r="E53">
        <v>132.54</v>
      </c>
      <c r="F53" t="s">
        <v>208</v>
      </c>
      <c r="G53">
        <v>-2.2499999999999999E-2</v>
      </c>
      <c r="H53" s="2">
        <f>NVIDIA[[#This Row],[Price]]/B52-1</f>
        <v>-2.249890782000874E-2</v>
      </c>
      <c r="I53" s="2" t="str">
        <f t="shared" si="0"/>
        <v>2024-12</v>
      </c>
      <c r="J53" s="3">
        <f t="shared" si="3"/>
        <v>140.3245</v>
      </c>
      <c r="K53" s="16">
        <v>0</v>
      </c>
      <c r="L53" s="16"/>
      <c r="M53" s="2" t="str">
        <f>TEXT(Gold[[#This Row],[Date]],"YYYY-MM")</f>
        <v>2024-12</v>
      </c>
      <c r="N53" s="3">
        <f t="shared" si="1"/>
        <v>138.63</v>
      </c>
      <c r="O53" s="3" cm="1">
        <f t="array" ref="O53">LOOKUP(2,1/($I:$I=M53),$B:$B)</f>
        <v>134.29</v>
      </c>
      <c r="P53" s="16">
        <f t="shared" si="2"/>
        <v>-3.1306355045805367E-2</v>
      </c>
      <c r="Z53" s="20" t="s">
        <v>1138</v>
      </c>
      <c r="AA53">
        <v>140.11000000000001</v>
      </c>
    </row>
    <row r="54" spans="1:27" x14ac:dyDescent="0.3">
      <c r="A54" s="1">
        <v>45642</v>
      </c>
      <c r="B54" s="3">
        <v>132</v>
      </c>
      <c r="C54">
        <v>134.18</v>
      </c>
      <c r="D54">
        <v>134.4</v>
      </c>
      <c r="E54">
        <v>130.41999999999999</v>
      </c>
      <c r="F54" t="s">
        <v>207</v>
      </c>
      <c r="G54">
        <v>-1.6799999999999999E-2</v>
      </c>
      <c r="H54" s="2">
        <f>NVIDIA[[#This Row],[Price]]/B53-1</f>
        <v>-1.6759776536312887E-2</v>
      </c>
      <c r="I54" s="2" t="str">
        <f t="shared" si="0"/>
        <v>2024-12</v>
      </c>
      <c r="J54" s="3">
        <f t="shared" si="3"/>
        <v>139.82550000000001</v>
      </c>
      <c r="K54" s="16">
        <v>0</v>
      </c>
      <c r="L54" s="16"/>
      <c r="M54" s="2" t="str">
        <f>TEXT(Gold[[#This Row],[Date]],"YYYY-MM")</f>
        <v>2024-12</v>
      </c>
      <c r="N54" s="3">
        <f t="shared" si="1"/>
        <v>138.63</v>
      </c>
      <c r="O54" s="3" cm="1">
        <f t="array" ref="O54">LOOKUP(2,1/($I:$I=M54),$B:$B)</f>
        <v>134.29</v>
      </c>
      <c r="P54" s="16">
        <f t="shared" si="2"/>
        <v>-3.1306355045805367E-2</v>
      </c>
      <c r="Z54" s="20" t="s">
        <v>1139</v>
      </c>
      <c r="AA54">
        <v>121.67</v>
      </c>
    </row>
    <row r="55" spans="1:27" x14ac:dyDescent="0.3">
      <c r="A55" s="1">
        <v>45643</v>
      </c>
      <c r="B55" s="3">
        <v>130.38999999999999</v>
      </c>
      <c r="C55">
        <v>129.09</v>
      </c>
      <c r="D55">
        <v>131.59</v>
      </c>
      <c r="E55">
        <v>126.86</v>
      </c>
      <c r="F55" t="s">
        <v>206</v>
      </c>
      <c r="G55">
        <v>-1.2200000000000001E-2</v>
      </c>
      <c r="H55" s="2">
        <f>NVIDIA[[#This Row],[Price]]/B54-1</f>
        <v>-1.2196969696969817E-2</v>
      </c>
      <c r="I55" s="2" t="str">
        <f t="shared" si="0"/>
        <v>2024-12</v>
      </c>
      <c r="J55" s="3">
        <f t="shared" si="3"/>
        <v>139.33750000000001</v>
      </c>
      <c r="K55" s="16">
        <v>0</v>
      </c>
      <c r="L55" s="16"/>
      <c r="M55" s="2" t="str">
        <f>TEXT(Gold[[#This Row],[Date]],"YYYY-MM")</f>
        <v>2024-12</v>
      </c>
      <c r="N55" s="3">
        <f t="shared" si="1"/>
        <v>138.63</v>
      </c>
      <c r="O55" s="3" cm="1">
        <f t="array" ref="O55">LOOKUP(2,1/($I:$I=M55),$B:$B)</f>
        <v>134.29</v>
      </c>
      <c r="P55" s="16">
        <f t="shared" si="2"/>
        <v>-3.1306355045805367E-2</v>
      </c>
      <c r="Z55" s="19" t="s">
        <v>1152</v>
      </c>
      <c r="AA55">
        <v>157.99</v>
      </c>
    </row>
    <row r="56" spans="1:27" x14ac:dyDescent="0.3">
      <c r="A56" s="1">
        <v>45644</v>
      </c>
      <c r="B56" s="3">
        <v>128.91</v>
      </c>
      <c r="C56">
        <v>133.86000000000001</v>
      </c>
      <c r="D56">
        <v>136.69999999999999</v>
      </c>
      <c r="E56">
        <v>128.28</v>
      </c>
      <c r="F56" t="s">
        <v>205</v>
      </c>
      <c r="G56">
        <v>-1.14E-2</v>
      </c>
      <c r="H56" s="2">
        <f>NVIDIA[[#This Row],[Price]]/B55-1</f>
        <v>-1.135056369353471E-2</v>
      </c>
      <c r="I56" s="2" t="str">
        <f t="shared" si="0"/>
        <v>2024-12</v>
      </c>
      <c r="J56" s="3">
        <f t="shared" si="3"/>
        <v>138.4325</v>
      </c>
      <c r="K56" s="16">
        <v>0</v>
      </c>
      <c r="L56" s="16"/>
      <c r="M56" s="2" t="str">
        <f>TEXT(Gold[[#This Row],[Date]],"YYYY-MM")</f>
        <v>2024-12</v>
      </c>
      <c r="N56" s="3">
        <f t="shared" si="1"/>
        <v>138.63</v>
      </c>
      <c r="O56" s="3" cm="1">
        <f t="array" ref="O56">LOOKUP(2,1/($I:$I=M56),$B:$B)</f>
        <v>134.29</v>
      </c>
      <c r="P56" s="16">
        <f t="shared" si="2"/>
        <v>-3.1306355045805367E-2</v>
      </c>
      <c r="Z56" s="20" t="s">
        <v>1140</v>
      </c>
      <c r="AA56">
        <v>114.33</v>
      </c>
    </row>
    <row r="57" spans="1:27" x14ac:dyDescent="0.3">
      <c r="A57" s="1">
        <v>45645</v>
      </c>
      <c r="B57" s="3">
        <v>130.68</v>
      </c>
      <c r="C57">
        <v>131.76</v>
      </c>
      <c r="D57">
        <v>134.03</v>
      </c>
      <c r="E57">
        <v>129.55000000000001</v>
      </c>
      <c r="F57" t="s">
        <v>204</v>
      </c>
      <c r="G57">
        <v>1.37E-2</v>
      </c>
      <c r="H57" s="2">
        <f>NVIDIA[[#This Row],[Price]]/B56-1</f>
        <v>1.3730509657901013E-2</v>
      </c>
      <c r="I57" s="2" t="str">
        <f t="shared" si="0"/>
        <v>2024-12</v>
      </c>
      <c r="J57" s="3">
        <f t="shared" si="3"/>
        <v>137.67199999999997</v>
      </c>
      <c r="K57" s="16">
        <v>0</v>
      </c>
      <c r="L57" s="16"/>
      <c r="M57" s="2" t="str">
        <f>TEXT(Gold[[#This Row],[Date]],"YYYY-MM")</f>
        <v>2024-12</v>
      </c>
      <c r="N57" s="3">
        <f t="shared" si="1"/>
        <v>138.63</v>
      </c>
      <c r="O57" s="3" cm="1">
        <f t="array" ref="O57">LOOKUP(2,1/($I:$I=M57),$B:$B)</f>
        <v>134.29</v>
      </c>
      <c r="P57" s="16">
        <f t="shared" si="2"/>
        <v>-3.1306355045805367E-2</v>
      </c>
      <c r="Z57" s="20" t="s">
        <v>1141</v>
      </c>
      <c r="AA57">
        <v>139.19</v>
      </c>
    </row>
    <row r="58" spans="1:27" x14ac:dyDescent="0.3">
      <c r="A58" s="1">
        <v>45646</v>
      </c>
      <c r="B58" s="3">
        <v>134.69999999999999</v>
      </c>
      <c r="C58">
        <v>129.81</v>
      </c>
      <c r="D58">
        <v>135.28</v>
      </c>
      <c r="E58">
        <v>128.22</v>
      </c>
      <c r="F58" t="s">
        <v>203</v>
      </c>
      <c r="G58">
        <v>3.0800000000000001E-2</v>
      </c>
      <c r="H58" s="2">
        <f>NVIDIA[[#This Row],[Price]]/B57-1</f>
        <v>3.0762167125803375E-2</v>
      </c>
      <c r="I58" s="2" t="str">
        <f t="shared" si="0"/>
        <v>2024-12</v>
      </c>
      <c r="J58" s="3">
        <f t="shared" si="3"/>
        <v>137.07349999999997</v>
      </c>
      <c r="K58" s="16">
        <v>0</v>
      </c>
      <c r="L58" s="16"/>
      <c r="M58" s="2" t="str">
        <f>TEXT(Gold[[#This Row],[Date]],"YYYY-MM")</f>
        <v>2024-12</v>
      </c>
      <c r="N58" s="3">
        <f t="shared" si="1"/>
        <v>138.63</v>
      </c>
      <c r="O58" s="3" cm="1">
        <f t="array" ref="O58">LOOKUP(2,1/($I:$I=M58),$B:$B)</f>
        <v>134.29</v>
      </c>
      <c r="P58" s="16">
        <f t="shared" si="2"/>
        <v>-3.1306355045805367E-2</v>
      </c>
      <c r="Z58" s="20" t="s">
        <v>1142</v>
      </c>
      <c r="AA58">
        <v>157.99</v>
      </c>
    </row>
    <row r="59" spans="1:27" x14ac:dyDescent="0.3">
      <c r="A59" s="1">
        <v>45649</v>
      </c>
      <c r="B59" s="3">
        <v>139.66999999999999</v>
      </c>
      <c r="C59">
        <v>136.28</v>
      </c>
      <c r="D59">
        <v>139.79</v>
      </c>
      <c r="E59">
        <v>135.12</v>
      </c>
      <c r="F59" t="s">
        <v>202</v>
      </c>
      <c r="G59">
        <v>3.6900000000000002E-2</v>
      </c>
      <c r="H59" s="2">
        <f>NVIDIA[[#This Row],[Price]]/B58-1</f>
        <v>3.6896807720861124E-2</v>
      </c>
      <c r="I59" s="2" t="str">
        <f t="shared" si="0"/>
        <v>2024-12</v>
      </c>
      <c r="J59" s="3">
        <f t="shared" si="3"/>
        <v>136.95949999999996</v>
      </c>
      <c r="K59" s="16">
        <v>0</v>
      </c>
      <c r="L59" s="16"/>
      <c r="M59" s="2" t="str">
        <f>TEXT(Gold[[#This Row],[Date]],"YYYY-MM")</f>
        <v>2024-12</v>
      </c>
      <c r="N59" s="3">
        <f t="shared" si="1"/>
        <v>138.63</v>
      </c>
      <c r="O59" s="3" cm="1">
        <f t="array" ref="O59">LOOKUP(2,1/($I:$I=M59),$B:$B)</f>
        <v>134.29</v>
      </c>
      <c r="P59" s="16">
        <f t="shared" si="2"/>
        <v>-3.1306355045805367E-2</v>
      </c>
      <c r="Z59" s="19" t="s">
        <v>1153</v>
      </c>
      <c r="AA59">
        <v>186.58</v>
      </c>
    </row>
    <row r="60" spans="1:27" x14ac:dyDescent="0.3">
      <c r="A60" s="1">
        <v>45650</v>
      </c>
      <c r="B60" s="3">
        <v>140.22</v>
      </c>
      <c r="C60">
        <v>140</v>
      </c>
      <c r="D60">
        <v>141.9</v>
      </c>
      <c r="E60">
        <v>138.65</v>
      </c>
      <c r="F60" t="s">
        <v>201</v>
      </c>
      <c r="G60">
        <v>3.8999999999999998E-3</v>
      </c>
      <c r="H60" s="2">
        <f>NVIDIA[[#This Row],[Price]]/B59-1</f>
        <v>3.9378535118494984E-3</v>
      </c>
      <c r="I60" s="2" t="str">
        <f t="shared" si="0"/>
        <v>2024-12</v>
      </c>
      <c r="J60" s="3">
        <f t="shared" si="3"/>
        <v>137.16949999999994</v>
      </c>
      <c r="K60" s="16">
        <v>0</v>
      </c>
      <c r="L60" s="16"/>
      <c r="M60" s="2" t="str">
        <f>TEXT(Gold[[#This Row],[Date]],"YYYY-MM")</f>
        <v>2024-12</v>
      </c>
      <c r="N60" s="3">
        <f t="shared" si="1"/>
        <v>138.63</v>
      </c>
      <c r="O60" s="3" cm="1">
        <f t="array" ref="O60">LOOKUP(2,1/($I:$I=M60),$B:$B)</f>
        <v>134.29</v>
      </c>
      <c r="P60" s="16">
        <f t="shared" si="2"/>
        <v>-3.1306355045805367E-2</v>
      </c>
      <c r="Z60" s="20" t="s">
        <v>1143</v>
      </c>
      <c r="AA60">
        <v>179.27</v>
      </c>
    </row>
    <row r="61" spans="1:27" x14ac:dyDescent="0.3">
      <c r="A61" s="1">
        <v>45652</v>
      </c>
      <c r="B61" s="3">
        <v>139.93</v>
      </c>
      <c r="C61">
        <v>139.69999999999999</v>
      </c>
      <c r="D61">
        <v>140.85</v>
      </c>
      <c r="E61">
        <v>137.72999999999999</v>
      </c>
      <c r="F61" t="s">
        <v>200</v>
      </c>
      <c r="G61">
        <v>-2.0999999999999999E-3</v>
      </c>
      <c r="H61" s="2">
        <f>NVIDIA[[#This Row],[Price]]/B60-1</f>
        <v>-2.068178576522528E-3</v>
      </c>
      <c r="I61" s="2" t="str">
        <f t="shared" si="0"/>
        <v>2024-12</v>
      </c>
      <c r="J61" s="3">
        <f t="shared" si="3"/>
        <v>137.31999999999996</v>
      </c>
      <c r="K61" s="16">
        <f>_xlfn.STDEV.S(B2:B61)</f>
        <v>6.351343565321101</v>
      </c>
      <c r="L61" s="16"/>
      <c r="M61" s="2" t="str">
        <f>TEXT(Gold[[#This Row],[Date]],"YYYY-MM")</f>
        <v>2024-12</v>
      </c>
      <c r="N61" s="3">
        <f t="shared" si="1"/>
        <v>138.63</v>
      </c>
      <c r="O61" s="3" cm="1">
        <f t="array" ref="O61">LOOKUP(2,1/($I:$I=M61),$B:$B)</f>
        <v>134.29</v>
      </c>
      <c r="P61" s="16">
        <f t="shared" si="2"/>
        <v>-3.1306355045805367E-2</v>
      </c>
      <c r="Z61" s="20" t="s">
        <v>1144</v>
      </c>
      <c r="AA61">
        <v>183.16</v>
      </c>
    </row>
    <row r="62" spans="1:27" x14ac:dyDescent="0.3">
      <c r="A62" s="1">
        <v>45653</v>
      </c>
      <c r="B62" s="3">
        <v>137.01</v>
      </c>
      <c r="C62">
        <v>138.55000000000001</v>
      </c>
      <c r="D62">
        <v>139.02000000000001</v>
      </c>
      <c r="E62">
        <v>134.71</v>
      </c>
      <c r="F62" t="s">
        <v>199</v>
      </c>
      <c r="G62">
        <v>-2.0899999999999998E-2</v>
      </c>
      <c r="H62" s="2">
        <f>NVIDIA[[#This Row],[Price]]/B61-1</f>
        <v>-2.086757664546568E-2</v>
      </c>
      <c r="I62" s="2" t="str">
        <f t="shared" si="0"/>
        <v>2024-12</v>
      </c>
      <c r="J62" s="3">
        <f t="shared" si="3"/>
        <v>137.40349999999998</v>
      </c>
      <c r="K62" s="16">
        <f t="shared" ref="K62:K125" si="4">_xlfn.STDEV.S(B3:B62)</f>
        <v>5.8213351507925646</v>
      </c>
      <c r="L62" s="16"/>
      <c r="M62" s="2" t="str">
        <f>TEXT(Gold[[#This Row],[Date]],"YYYY-MM")</f>
        <v>2024-12</v>
      </c>
      <c r="N62" s="3">
        <f t="shared" si="1"/>
        <v>138.63</v>
      </c>
      <c r="O62" s="3" cm="1">
        <f t="array" ref="O62">LOOKUP(2,1/($I:$I=M62),$B:$B)</f>
        <v>134.29</v>
      </c>
      <c r="P62" s="16">
        <f t="shared" si="2"/>
        <v>-3.1306355045805367E-2</v>
      </c>
      <c r="Z62" s="20" t="s">
        <v>1145</v>
      </c>
      <c r="AA62">
        <v>186.58</v>
      </c>
    </row>
    <row r="63" spans="1:27" x14ac:dyDescent="0.3">
      <c r="A63" s="1">
        <v>45656</v>
      </c>
      <c r="B63" s="3">
        <v>137.49</v>
      </c>
      <c r="C63">
        <v>134.83000000000001</v>
      </c>
      <c r="D63">
        <v>140.27000000000001</v>
      </c>
      <c r="E63">
        <v>134.02000000000001</v>
      </c>
      <c r="F63" t="s">
        <v>198</v>
      </c>
      <c r="G63">
        <v>3.5000000000000001E-3</v>
      </c>
      <c r="H63" s="2">
        <f>NVIDIA[[#This Row],[Price]]/B62-1</f>
        <v>3.5033939128532587E-3</v>
      </c>
      <c r="I63" s="2" t="str">
        <f t="shared" si="0"/>
        <v>2024-12</v>
      </c>
      <c r="J63" s="3">
        <f t="shared" si="3"/>
        <v>137.36549999999997</v>
      </c>
      <c r="K63" s="16">
        <f t="shared" si="4"/>
        <v>5.4463616736520519</v>
      </c>
      <c r="L63" s="16"/>
      <c r="M63" s="2" t="str">
        <f>TEXT(Gold[[#This Row],[Date]],"YYYY-MM")</f>
        <v>2024-12</v>
      </c>
      <c r="N63" s="3">
        <f t="shared" si="1"/>
        <v>138.63</v>
      </c>
      <c r="O63" s="3" cm="1">
        <f t="array" ref="O63">LOOKUP(2,1/($I:$I=M63),$B:$B)</f>
        <v>134.29</v>
      </c>
      <c r="P63" s="16">
        <f t="shared" si="2"/>
        <v>-3.1306355045805367E-2</v>
      </c>
      <c r="Z63" s="19" t="s">
        <v>1150</v>
      </c>
      <c r="AA63">
        <v>188.77</v>
      </c>
    </row>
    <row r="64" spans="1:27" x14ac:dyDescent="0.3">
      <c r="A64" s="1">
        <v>45657</v>
      </c>
      <c r="B64" s="3">
        <v>134.29</v>
      </c>
      <c r="C64">
        <v>138.03</v>
      </c>
      <c r="D64">
        <v>138.07</v>
      </c>
      <c r="E64">
        <v>133.83000000000001</v>
      </c>
      <c r="F64" t="s">
        <v>197</v>
      </c>
      <c r="G64">
        <v>-2.3300000000000001E-2</v>
      </c>
      <c r="H64" s="2">
        <f>NVIDIA[[#This Row],[Price]]/B63-1</f>
        <v>-2.3274419957815207E-2</v>
      </c>
      <c r="I64" s="2" t="str">
        <f t="shared" si="0"/>
        <v>2024-12</v>
      </c>
      <c r="J64" s="3">
        <f t="shared" si="3"/>
        <v>137.14849999999996</v>
      </c>
      <c r="K64" s="16">
        <f t="shared" si="4"/>
        <v>5.1687206205314808</v>
      </c>
      <c r="L64" s="16"/>
      <c r="M64" s="2" t="str">
        <f>TEXT(Gold[[#This Row],[Date]],"YYYY-MM")</f>
        <v>2024-12</v>
      </c>
      <c r="N64" s="3">
        <f t="shared" si="1"/>
        <v>138.63</v>
      </c>
      <c r="O64" s="3" cm="1">
        <f t="array" ref="O64">LOOKUP(2,1/($I:$I=M64),$B:$B)</f>
        <v>134.29</v>
      </c>
      <c r="P64" s="16">
        <f t="shared" si="2"/>
        <v>-3.1306355045805367E-2</v>
      </c>
      <c r="Z64" s="20" t="s">
        <v>1146</v>
      </c>
      <c r="AA64">
        <v>188.77</v>
      </c>
    </row>
    <row r="65" spans="1:27" x14ac:dyDescent="0.3">
      <c r="A65" s="1">
        <v>45659</v>
      </c>
      <c r="B65" s="3">
        <v>138.31</v>
      </c>
      <c r="C65">
        <v>136</v>
      </c>
      <c r="D65">
        <v>138.88</v>
      </c>
      <c r="E65">
        <v>134.63</v>
      </c>
      <c r="F65" t="s">
        <v>196</v>
      </c>
      <c r="G65">
        <v>2.9899999999999999E-2</v>
      </c>
      <c r="H65" s="2">
        <f>NVIDIA[[#This Row],[Price]]/B64-1</f>
        <v>2.9935214833569201E-2</v>
      </c>
      <c r="I65" s="2" t="str">
        <f t="shared" si="0"/>
        <v>2025-01</v>
      </c>
      <c r="J65" s="3">
        <f t="shared" si="3"/>
        <v>137.05099999999999</v>
      </c>
      <c r="K65" s="16">
        <f t="shared" si="4"/>
        <v>4.9547129307346047</v>
      </c>
      <c r="L65" s="16"/>
      <c r="M65" s="2" t="str">
        <f>TEXT(Gold[[#This Row],[Date]],"YYYY-MM")</f>
        <v>2024-12</v>
      </c>
      <c r="N65" s="3">
        <f t="shared" si="1"/>
        <v>138.63</v>
      </c>
      <c r="O65" s="3" cm="1">
        <f t="array" ref="O65">LOOKUP(2,1/($I:$I=M65),$B:$B)</f>
        <v>134.29</v>
      </c>
      <c r="P65" s="16">
        <f t="shared" si="2"/>
        <v>-3.1306355045805367E-2</v>
      </c>
      <c r="Z65" s="18" t="s">
        <v>1133</v>
      </c>
      <c r="AA65">
        <v>188.77</v>
      </c>
    </row>
    <row r="66" spans="1:27" x14ac:dyDescent="0.3">
      <c r="A66" s="1">
        <v>45660</v>
      </c>
      <c r="B66" s="3">
        <v>144.47</v>
      </c>
      <c r="C66">
        <v>140.01</v>
      </c>
      <c r="D66">
        <v>144.9</v>
      </c>
      <c r="E66">
        <v>139.72999999999999</v>
      </c>
      <c r="F66" t="s">
        <v>195</v>
      </c>
      <c r="G66">
        <v>4.4499999999999998E-2</v>
      </c>
      <c r="H66" s="2">
        <f>NVIDIA[[#This Row],[Price]]/B65-1</f>
        <v>4.4537632853734355E-2</v>
      </c>
      <c r="I66" s="2" t="str">
        <f t="shared" ref="I66:I129" si="5">TEXT(A66,"YYYY-MM")</f>
        <v>2025-01</v>
      </c>
      <c r="J66" s="3">
        <f t="shared" si="3"/>
        <v>137.01749999999998</v>
      </c>
      <c r="K66" s="16">
        <f t="shared" si="4"/>
        <v>4.9326853368898727</v>
      </c>
      <c r="L66" s="16"/>
      <c r="M66" s="2" t="str">
        <f>TEXT(Gold[[#This Row],[Date]],"YYYY-MM")</f>
        <v>2025-01</v>
      </c>
      <c r="N66" s="3">
        <f t="shared" si="1"/>
        <v>138.31</v>
      </c>
      <c r="O66" s="3" cm="1">
        <f t="array" ref="O66">LOOKUP(2,1/($I:$I=M66),$B:$B)</f>
        <v>120.07</v>
      </c>
      <c r="P66" s="16">
        <f t="shared" si="2"/>
        <v>-0.13187766611235641</v>
      </c>
    </row>
    <row r="67" spans="1:27" x14ac:dyDescent="0.3">
      <c r="A67" s="1">
        <v>45663</v>
      </c>
      <c r="B67" s="3">
        <v>149.43</v>
      </c>
      <c r="C67">
        <v>148.59</v>
      </c>
      <c r="D67">
        <v>152.16</v>
      </c>
      <c r="E67">
        <v>147.82</v>
      </c>
      <c r="F67" t="s">
        <v>194</v>
      </c>
      <c r="G67">
        <v>3.4299999999999997E-2</v>
      </c>
      <c r="H67" s="2">
        <f>NVIDIA[[#This Row],[Price]]/B66-1</f>
        <v>3.4332387346854176E-2</v>
      </c>
      <c r="I67" s="2" t="str">
        <f t="shared" si="5"/>
        <v>2025-01</v>
      </c>
      <c r="J67" s="3">
        <f t="shared" si="3"/>
        <v>137.23599999999999</v>
      </c>
      <c r="K67" s="16">
        <f t="shared" si="4"/>
        <v>5.0223259855454154</v>
      </c>
      <c r="L67" s="16"/>
      <c r="M67" s="2" t="str">
        <f>TEXT(Gold[[#This Row],[Date]],"YYYY-MM")</f>
        <v>2025-01</v>
      </c>
      <c r="N67" s="3">
        <f t="shared" ref="N67:N130" si="6">INDEX($B:$B,MATCH(M67,$I:$I,0))</f>
        <v>138.31</v>
      </c>
      <c r="O67" s="3" cm="1">
        <f t="array" ref="O67">LOOKUP(2,1/($I:$I=M67),$B:$B)</f>
        <v>120.07</v>
      </c>
      <c r="P67" s="16">
        <f t="shared" ref="P67:P130" si="7">O67/N67-1</f>
        <v>-0.13187766611235641</v>
      </c>
    </row>
    <row r="68" spans="1:27" x14ac:dyDescent="0.3">
      <c r="A68" s="1">
        <v>45664</v>
      </c>
      <c r="B68" s="3">
        <v>140.13999999999999</v>
      </c>
      <c r="C68">
        <v>153.03</v>
      </c>
      <c r="D68">
        <v>153.13</v>
      </c>
      <c r="E68">
        <v>140.01</v>
      </c>
      <c r="F68" t="s">
        <v>193</v>
      </c>
      <c r="G68">
        <v>-6.2199999999999998E-2</v>
      </c>
      <c r="H68" s="2">
        <f>NVIDIA[[#This Row],[Price]]/B67-1</f>
        <v>-6.2169577728702574E-2</v>
      </c>
      <c r="I68" s="2" t="str">
        <f t="shared" si="5"/>
        <v>2025-01</v>
      </c>
      <c r="J68" s="3">
        <f t="shared" si="3"/>
        <v>137.12099999999998</v>
      </c>
      <c r="K68" s="16">
        <f t="shared" si="4"/>
        <v>4.9829514403109698</v>
      </c>
      <c r="L68" s="16"/>
      <c r="M68" s="2" t="str">
        <f>TEXT(Gold[[#This Row],[Date]],"YYYY-MM")</f>
        <v>2025-01</v>
      </c>
      <c r="N68" s="3">
        <f t="shared" si="6"/>
        <v>138.31</v>
      </c>
      <c r="O68" s="3" cm="1">
        <f t="array" ref="O68">LOOKUP(2,1/($I:$I=M68),$B:$B)</f>
        <v>120.07</v>
      </c>
      <c r="P68" s="16">
        <f t="shared" si="7"/>
        <v>-0.13187766611235641</v>
      </c>
    </row>
    <row r="69" spans="1:27" x14ac:dyDescent="0.3">
      <c r="A69" s="1">
        <v>45665</v>
      </c>
      <c r="B69" s="3">
        <v>140.11000000000001</v>
      </c>
      <c r="C69">
        <v>142.58000000000001</v>
      </c>
      <c r="D69">
        <v>143.94999999999999</v>
      </c>
      <c r="E69">
        <v>137.56</v>
      </c>
      <c r="F69" t="s">
        <v>192</v>
      </c>
      <c r="G69">
        <v>-2.0000000000000001E-4</v>
      </c>
      <c r="H69" s="2">
        <f>NVIDIA[[#This Row],[Price]]/B68-1</f>
        <v>-2.1407164264286571E-4</v>
      </c>
      <c r="I69" s="2" t="str">
        <f t="shared" si="5"/>
        <v>2025-01</v>
      </c>
      <c r="J69" s="3">
        <f t="shared" si="3"/>
        <v>137.18599999999998</v>
      </c>
      <c r="K69" s="16">
        <f t="shared" si="4"/>
        <v>4.9414340081091011</v>
      </c>
      <c r="L69" s="16"/>
      <c r="M69" s="2" t="str">
        <f>TEXT(Gold[[#This Row],[Date]],"YYYY-MM")</f>
        <v>2025-01</v>
      </c>
      <c r="N69" s="3">
        <f t="shared" si="6"/>
        <v>138.31</v>
      </c>
      <c r="O69" s="3" cm="1">
        <f t="array" ref="O69">LOOKUP(2,1/($I:$I=M69),$B:$B)</f>
        <v>120.07</v>
      </c>
      <c r="P69" s="16">
        <f t="shared" si="7"/>
        <v>-0.13187766611235641</v>
      </c>
    </row>
    <row r="70" spans="1:27" x14ac:dyDescent="0.3">
      <c r="A70" s="1">
        <v>45667</v>
      </c>
      <c r="B70" s="3">
        <v>135.91</v>
      </c>
      <c r="C70">
        <v>137.44999999999999</v>
      </c>
      <c r="D70">
        <v>139.91999999999999</v>
      </c>
      <c r="E70">
        <v>134.22</v>
      </c>
      <c r="F70" t="s">
        <v>191</v>
      </c>
      <c r="G70">
        <v>-0.03</v>
      </c>
      <c r="H70" s="2">
        <f>NVIDIA[[#This Row],[Price]]/B69-1</f>
        <v>-2.997644707729652E-2</v>
      </c>
      <c r="I70" s="2" t="str">
        <f t="shared" si="5"/>
        <v>2025-01</v>
      </c>
      <c r="J70" s="3">
        <f t="shared" si="3"/>
        <v>137.22799999999998</v>
      </c>
      <c r="K70" s="16">
        <f t="shared" si="4"/>
        <v>4.961990226275109</v>
      </c>
      <c r="L70" s="16"/>
      <c r="M70" s="2" t="str">
        <f>TEXT(Gold[[#This Row],[Date]],"YYYY-MM")</f>
        <v>2025-01</v>
      </c>
      <c r="N70" s="3">
        <f t="shared" si="6"/>
        <v>138.31</v>
      </c>
      <c r="O70" s="3" cm="1">
        <f t="array" ref="O70">LOOKUP(2,1/($I:$I=M70),$B:$B)</f>
        <v>120.07</v>
      </c>
      <c r="P70" s="16">
        <f t="shared" si="7"/>
        <v>-0.13187766611235641</v>
      </c>
    </row>
    <row r="71" spans="1:27" x14ac:dyDescent="0.3">
      <c r="A71" s="1">
        <v>45670</v>
      </c>
      <c r="B71" s="3">
        <v>133.22999999999999</v>
      </c>
      <c r="C71">
        <v>129.99</v>
      </c>
      <c r="D71">
        <v>133.49</v>
      </c>
      <c r="E71">
        <v>129.51</v>
      </c>
      <c r="F71" t="s">
        <v>190</v>
      </c>
      <c r="G71">
        <v>-1.9699999999999999E-2</v>
      </c>
      <c r="H71" s="2">
        <f>NVIDIA[[#This Row],[Price]]/B70-1</f>
        <v>-1.9718931645942184E-2</v>
      </c>
      <c r="I71" s="2" t="str">
        <f t="shared" si="5"/>
        <v>2025-01</v>
      </c>
      <c r="J71" s="3">
        <f t="shared" si="3"/>
        <v>136.92400000000001</v>
      </c>
      <c r="K71" s="16">
        <f t="shared" si="4"/>
        <v>4.9208919630351975</v>
      </c>
      <c r="L71" s="16"/>
      <c r="M71" s="2" t="str">
        <f>TEXT(Gold[[#This Row],[Date]],"YYYY-MM")</f>
        <v>2025-01</v>
      </c>
      <c r="N71" s="3">
        <f t="shared" si="6"/>
        <v>138.31</v>
      </c>
      <c r="O71" s="3" cm="1">
        <f t="array" ref="O71">LOOKUP(2,1/($I:$I=M71),$B:$B)</f>
        <v>120.07</v>
      </c>
      <c r="P71" s="16">
        <f t="shared" si="7"/>
        <v>-0.13187766611235641</v>
      </c>
    </row>
    <row r="72" spans="1:27" x14ac:dyDescent="0.3">
      <c r="A72" s="1">
        <v>45671</v>
      </c>
      <c r="B72" s="3">
        <v>131.76</v>
      </c>
      <c r="C72">
        <v>136.05000000000001</v>
      </c>
      <c r="D72">
        <v>136.38</v>
      </c>
      <c r="E72">
        <v>130.05000000000001</v>
      </c>
      <c r="F72" t="s">
        <v>189</v>
      </c>
      <c r="G72">
        <v>-1.0999999999999999E-2</v>
      </c>
      <c r="H72" s="2">
        <f>NVIDIA[[#This Row],[Price]]/B71-1</f>
        <v>-1.103355100202652E-2</v>
      </c>
      <c r="I72" s="2" t="str">
        <f t="shared" si="5"/>
        <v>2025-01</v>
      </c>
      <c r="J72" s="3">
        <f t="shared" si="3"/>
        <v>136.64499999999998</v>
      </c>
      <c r="K72" s="16">
        <f t="shared" si="4"/>
        <v>5.0021469373710765</v>
      </c>
      <c r="L72" s="16"/>
      <c r="M72" s="2" t="str">
        <f>TEXT(Gold[[#This Row],[Date]],"YYYY-MM")</f>
        <v>2025-01</v>
      </c>
      <c r="N72" s="3">
        <f t="shared" si="6"/>
        <v>138.31</v>
      </c>
      <c r="O72" s="3" cm="1">
        <f t="array" ref="O72">LOOKUP(2,1/($I:$I=M72),$B:$B)</f>
        <v>120.07</v>
      </c>
      <c r="P72" s="16">
        <f t="shared" si="7"/>
        <v>-0.13187766611235641</v>
      </c>
    </row>
    <row r="73" spans="1:27" x14ac:dyDescent="0.3">
      <c r="A73" s="1">
        <v>45672</v>
      </c>
      <c r="B73" s="3">
        <v>136.24</v>
      </c>
      <c r="C73">
        <v>133.65</v>
      </c>
      <c r="D73">
        <v>136.44999999999999</v>
      </c>
      <c r="E73">
        <v>131.29</v>
      </c>
      <c r="F73" t="s">
        <v>188</v>
      </c>
      <c r="G73">
        <v>3.4000000000000002E-2</v>
      </c>
      <c r="H73" s="2">
        <f>NVIDIA[[#This Row],[Price]]/B72-1</f>
        <v>3.4001214329083318E-2</v>
      </c>
      <c r="I73" s="2" t="str">
        <f t="shared" si="5"/>
        <v>2025-01</v>
      </c>
      <c r="J73" s="3">
        <f t="shared" si="3"/>
        <v>136.74449999999996</v>
      </c>
      <c r="K73" s="16">
        <f t="shared" si="4"/>
        <v>5.0094425414681805</v>
      </c>
      <c r="L73" s="16"/>
      <c r="M73" s="2" t="str">
        <f>TEXT(Gold[[#This Row],[Date]],"YYYY-MM")</f>
        <v>2025-01</v>
      </c>
      <c r="N73" s="3">
        <f t="shared" si="6"/>
        <v>138.31</v>
      </c>
      <c r="O73" s="3" cm="1">
        <f t="array" ref="O73">LOOKUP(2,1/($I:$I=M73),$B:$B)</f>
        <v>120.07</v>
      </c>
      <c r="P73" s="16">
        <f t="shared" si="7"/>
        <v>-0.13187766611235641</v>
      </c>
    </row>
    <row r="74" spans="1:27" x14ac:dyDescent="0.3">
      <c r="A74" s="1">
        <v>45673</v>
      </c>
      <c r="B74" s="3">
        <v>133.57</v>
      </c>
      <c r="C74">
        <v>138.63999999999999</v>
      </c>
      <c r="D74">
        <v>138.75</v>
      </c>
      <c r="E74">
        <v>133.49</v>
      </c>
      <c r="F74" t="s">
        <v>187</v>
      </c>
      <c r="G74">
        <v>-1.9599999999999999E-2</v>
      </c>
      <c r="H74" s="2">
        <f>NVIDIA[[#This Row],[Price]]/B73-1</f>
        <v>-1.9597768643570324E-2</v>
      </c>
      <c r="I74" s="2" t="str">
        <f t="shared" si="5"/>
        <v>2025-01</v>
      </c>
      <c r="J74" s="3">
        <f t="shared" si="3"/>
        <v>136.82299999999998</v>
      </c>
      <c r="K74" s="16">
        <f t="shared" si="4"/>
        <v>5.0672660002721504</v>
      </c>
      <c r="L74" s="16"/>
      <c r="M74" s="2" t="str">
        <f>TEXT(Gold[[#This Row],[Date]],"YYYY-MM")</f>
        <v>2025-01</v>
      </c>
      <c r="N74" s="3">
        <f t="shared" si="6"/>
        <v>138.31</v>
      </c>
      <c r="O74" s="3" cm="1">
        <f t="array" ref="O74">LOOKUP(2,1/($I:$I=M74),$B:$B)</f>
        <v>120.07</v>
      </c>
      <c r="P74" s="16">
        <f t="shared" si="7"/>
        <v>-0.13187766611235641</v>
      </c>
    </row>
    <row r="75" spans="1:27" x14ac:dyDescent="0.3">
      <c r="A75" s="1">
        <v>45674</v>
      </c>
      <c r="B75" s="3">
        <v>137.71</v>
      </c>
      <c r="C75">
        <v>136.69</v>
      </c>
      <c r="D75">
        <v>138.5</v>
      </c>
      <c r="E75">
        <v>135.46</v>
      </c>
      <c r="F75" t="s">
        <v>186</v>
      </c>
      <c r="G75">
        <v>3.1E-2</v>
      </c>
      <c r="H75" s="2">
        <f>NVIDIA[[#This Row],[Price]]/B74-1</f>
        <v>3.0994983903571249E-2</v>
      </c>
      <c r="I75" s="2" t="str">
        <f t="shared" si="5"/>
        <v>2025-01</v>
      </c>
      <c r="J75" s="3">
        <f t="shared" si="3"/>
        <v>137.18900000000002</v>
      </c>
      <c r="K75" s="16">
        <f t="shared" si="4"/>
        <v>5.0445001068176829</v>
      </c>
      <c r="L75" s="16"/>
      <c r="M75" s="2" t="str">
        <f>TEXT(Gold[[#This Row],[Date]],"YYYY-MM")</f>
        <v>2025-01</v>
      </c>
      <c r="N75" s="3">
        <f t="shared" si="6"/>
        <v>138.31</v>
      </c>
      <c r="O75" s="3" cm="1">
        <f t="array" ref="O75">LOOKUP(2,1/($I:$I=M75),$B:$B)</f>
        <v>120.07</v>
      </c>
      <c r="P75" s="16">
        <f t="shared" si="7"/>
        <v>-0.13187766611235641</v>
      </c>
    </row>
    <row r="76" spans="1:27" x14ac:dyDescent="0.3">
      <c r="A76" s="1">
        <v>45678</v>
      </c>
      <c r="B76" s="3">
        <v>140.83000000000001</v>
      </c>
      <c r="C76">
        <v>139.16</v>
      </c>
      <c r="D76">
        <v>141.83000000000001</v>
      </c>
      <c r="E76">
        <v>137.09</v>
      </c>
      <c r="F76" t="s">
        <v>185</v>
      </c>
      <c r="G76">
        <v>2.2700000000000001E-2</v>
      </c>
      <c r="H76" s="2">
        <f>NVIDIA[[#This Row],[Price]]/B75-1</f>
        <v>2.265630673153729E-2</v>
      </c>
      <c r="I76" s="2" t="str">
        <f t="shared" si="5"/>
        <v>2025-01</v>
      </c>
      <c r="J76" s="3">
        <f t="shared" si="3"/>
        <v>137.78500000000003</v>
      </c>
      <c r="K76" s="16">
        <f t="shared" si="4"/>
        <v>5.019354436060703</v>
      </c>
      <c r="L76" s="16"/>
      <c r="M76" s="2" t="str">
        <f>TEXT(Gold[[#This Row],[Date]],"YYYY-MM")</f>
        <v>2025-01</v>
      </c>
      <c r="N76" s="3">
        <f t="shared" si="6"/>
        <v>138.31</v>
      </c>
      <c r="O76" s="3" cm="1">
        <f t="array" ref="O76">LOOKUP(2,1/($I:$I=M76),$B:$B)</f>
        <v>120.07</v>
      </c>
      <c r="P76" s="16">
        <f t="shared" si="7"/>
        <v>-0.13187766611235641</v>
      </c>
    </row>
    <row r="77" spans="1:27" x14ac:dyDescent="0.3">
      <c r="A77" s="1">
        <v>45679</v>
      </c>
      <c r="B77" s="3">
        <v>147.07</v>
      </c>
      <c r="C77">
        <v>144.66</v>
      </c>
      <c r="D77">
        <v>147.79</v>
      </c>
      <c r="E77">
        <v>143.66999999999999</v>
      </c>
      <c r="F77" t="s">
        <v>184</v>
      </c>
      <c r="G77">
        <v>4.4299999999999999E-2</v>
      </c>
      <c r="H77" s="2">
        <f>NVIDIA[[#This Row],[Price]]/B76-1</f>
        <v>4.43087410352907E-2</v>
      </c>
      <c r="I77" s="2" t="str">
        <f t="shared" si="5"/>
        <v>2025-01</v>
      </c>
      <c r="J77" s="3">
        <f t="shared" si="3"/>
        <v>138.6045</v>
      </c>
      <c r="K77" s="16">
        <f t="shared" si="4"/>
        <v>5.1140722659386562</v>
      </c>
      <c r="L77" s="16"/>
      <c r="M77" s="2" t="str">
        <f>TEXT(Gold[[#This Row],[Date]],"YYYY-MM")</f>
        <v>2025-01</v>
      </c>
      <c r="N77" s="3">
        <f t="shared" si="6"/>
        <v>138.31</v>
      </c>
      <c r="O77" s="3" cm="1">
        <f t="array" ref="O77">LOOKUP(2,1/($I:$I=M77),$B:$B)</f>
        <v>120.07</v>
      </c>
      <c r="P77" s="16">
        <f t="shared" si="7"/>
        <v>-0.13187766611235641</v>
      </c>
    </row>
    <row r="78" spans="1:27" x14ac:dyDescent="0.3">
      <c r="A78" s="1">
        <v>45680</v>
      </c>
      <c r="B78" s="3">
        <v>147.22</v>
      </c>
      <c r="C78">
        <v>145.05000000000001</v>
      </c>
      <c r="D78">
        <v>147.22999999999999</v>
      </c>
      <c r="E78">
        <v>143.72</v>
      </c>
      <c r="F78" t="s">
        <v>183</v>
      </c>
      <c r="G78">
        <v>1E-3</v>
      </c>
      <c r="H78" s="2">
        <f>NVIDIA[[#This Row],[Price]]/B77-1</f>
        <v>1.0199224858911116E-3</v>
      </c>
      <c r="I78" s="2" t="str">
        <f t="shared" si="5"/>
        <v>2025-01</v>
      </c>
      <c r="J78" s="3">
        <f t="shared" si="3"/>
        <v>139.23050000000001</v>
      </c>
      <c r="K78" s="16">
        <f t="shared" si="4"/>
        <v>5.2069149887975863</v>
      </c>
      <c r="L78" s="16"/>
      <c r="M78" s="2" t="str">
        <f>TEXT(Gold[[#This Row],[Date]],"YYYY-MM")</f>
        <v>2025-01</v>
      </c>
      <c r="N78" s="3">
        <f t="shared" si="6"/>
        <v>138.31</v>
      </c>
      <c r="O78" s="3" cm="1">
        <f t="array" ref="O78">LOOKUP(2,1/($I:$I=M78),$B:$B)</f>
        <v>120.07</v>
      </c>
      <c r="P78" s="16">
        <f t="shared" si="7"/>
        <v>-0.13187766611235641</v>
      </c>
    </row>
    <row r="79" spans="1:27" x14ac:dyDescent="0.3">
      <c r="A79" s="1">
        <v>45681</v>
      </c>
      <c r="B79" s="3">
        <v>142.62</v>
      </c>
      <c r="C79">
        <v>148.37</v>
      </c>
      <c r="D79">
        <v>148.97</v>
      </c>
      <c r="E79">
        <v>141.88</v>
      </c>
      <c r="F79" t="s">
        <v>182</v>
      </c>
      <c r="G79">
        <v>-3.1199999999999999E-2</v>
      </c>
      <c r="H79" s="2">
        <f>NVIDIA[[#This Row],[Price]]/B78-1</f>
        <v>-3.1245754652900359E-2</v>
      </c>
      <c r="I79" s="2" t="str">
        <f t="shared" si="5"/>
        <v>2025-01</v>
      </c>
      <c r="J79" s="3">
        <f t="shared" si="3"/>
        <v>139.37799999999999</v>
      </c>
      <c r="K79" s="16">
        <f t="shared" si="4"/>
        <v>5.2151705341786254</v>
      </c>
      <c r="L79" s="16"/>
      <c r="M79" s="2" t="str">
        <f>TEXT(Gold[[#This Row],[Date]],"YYYY-MM")</f>
        <v>2025-01</v>
      </c>
      <c r="N79" s="3">
        <f t="shared" si="6"/>
        <v>138.31</v>
      </c>
      <c r="O79" s="3" cm="1">
        <f t="array" ref="O79">LOOKUP(2,1/($I:$I=M79),$B:$B)</f>
        <v>120.07</v>
      </c>
      <c r="P79" s="16">
        <f t="shared" si="7"/>
        <v>-0.13187766611235641</v>
      </c>
    </row>
    <row r="80" spans="1:27" x14ac:dyDescent="0.3">
      <c r="A80" s="1">
        <v>45684</v>
      </c>
      <c r="B80" s="3">
        <v>118.42</v>
      </c>
      <c r="C80">
        <v>124.8</v>
      </c>
      <c r="D80">
        <v>128.4</v>
      </c>
      <c r="E80">
        <v>116.7</v>
      </c>
      <c r="F80" t="s">
        <v>181</v>
      </c>
      <c r="G80">
        <v>-0.16969999999999999</v>
      </c>
      <c r="H80" s="2">
        <f>NVIDIA[[#This Row],[Price]]/B79-1</f>
        <v>-0.16968167157481417</v>
      </c>
      <c r="I80" s="2" t="str">
        <f t="shared" si="5"/>
        <v>2025-01</v>
      </c>
      <c r="J80" s="3">
        <f t="shared" si="3"/>
        <v>138.28800000000001</v>
      </c>
      <c r="K80" s="16">
        <f t="shared" si="4"/>
        <v>5.8951638970330036</v>
      </c>
      <c r="L80" s="16"/>
      <c r="M80" s="2" t="str">
        <f>TEXT(Gold[[#This Row],[Date]],"YYYY-MM")</f>
        <v>2025-01</v>
      </c>
      <c r="N80" s="3">
        <f t="shared" si="6"/>
        <v>138.31</v>
      </c>
      <c r="O80" s="3" cm="1">
        <f t="array" ref="O80">LOOKUP(2,1/($I:$I=M80),$B:$B)</f>
        <v>120.07</v>
      </c>
      <c r="P80" s="16">
        <f t="shared" si="7"/>
        <v>-0.13187766611235641</v>
      </c>
    </row>
    <row r="81" spans="1:16" x14ac:dyDescent="0.3">
      <c r="A81" s="1">
        <v>45685</v>
      </c>
      <c r="B81" s="3">
        <v>128.99</v>
      </c>
      <c r="C81">
        <v>121.81</v>
      </c>
      <c r="D81">
        <v>129</v>
      </c>
      <c r="E81">
        <v>116.25</v>
      </c>
      <c r="F81" t="s">
        <v>180</v>
      </c>
      <c r="G81">
        <v>8.9300000000000004E-2</v>
      </c>
      <c r="H81" s="2">
        <f>NVIDIA[[#This Row],[Price]]/B80-1</f>
        <v>8.9258571187299518E-2</v>
      </c>
      <c r="I81" s="2" t="str">
        <f t="shared" si="5"/>
        <v>2025-01</v>
      </c>
      <c r="J81" s="3">
        <f t="shared" si="3"/>
        <v>137.74099999999999</v>
      </c>
      <c r="K81" s="16">
        <f t="shared" si="4"/>
        <v>6.0396172545883138</v>
      </c>
      <c r="L81" s="16"/>
      <c r="M81" s="2" t="str">
        <f>TEXT(Gold[[#This Row],[Date]],"YYYY-MM")</f>
        <v>2025-01</v>
      </c>
      <c r="N81" s="3">
        <f t="shared" si="6"/>
        <v>138.31</v>
      </c>
      <c r="O81" s="3" cm="1">
        <f t="array" ref="O81">LOOKUP(2,1/($I:$I=M81),$B:$B)</f>
        <v>120.07</v>
      </c>
      <c r="P81" s="16">
        <f t="shared" si="7"/>
        <v>-0.13187766611235641</v>
      </c>
    </row>
    <row r="82" spans="1:16" x14ac:dyDescent="0.3">
      <c r="A82" s="1">
        <v>45686</v>
      </c>
      <c r="B82" s="3">
        <v>123.7</v>
      </c>
      <c r="C82">
        <v>126.5</v>
      </c>
      <c r="D82">
        <v>126.89</v>
      </c>
      <c r="E82">
        <v>120.05</v>
      </c>
      <c r="F82" t="s">
        <v>179</v>
      </c>
      <c r="G82">
        <v>-4.1000000000000002E-2</v>
      </c>
      <c r="H82" s="2">
        <f>NVIDIA[[#This Row],[Price]]/B81-1</f>
        <v>-4.1010931079928703E-2</v>
      </c>
      <c r="I82" s="2" t="str">
        <f t="shared" si="5"/>
        <v>2025-01</v>
      </c>
      <c r="J82" s="3">
        <f t="shared" si="3"/>
        <v>137.07549999999998</v>
      </c>
      <c r="K82" s="16">
        <f t="shared" si="4"/>
        <v>6.3609466369907599</v>
      </c>
      <c r="L82" s="16"/>
      <c r="M82" s="2" t="str">
        <f>TEXT(Gold[[#This Row],[Date]],"YYYY-MM")</f>
        <v>2025-01</v>
      </c>
      <c r="N82" s="3">
        <f t="shared" si="6"/>
        <v>138.31</v>
      </c>
      <c r="O82" s="3" cm="1">
        <f t="array" ref="O82">LOOKUP(2,1/($I:$I=M82),$B:$B)</f>
        <v>120.07</v>
      </c>
      <c r="P82" s="16">
        <f t="shared" si="7"/>
        <v>-0.13187766611235641</v>
      </c>
    </row>
    <row r="83" spans="1:16" x14ac:dyDescent="0.3">
      <c r="A83" s="1">
        <v>45687</v>
      </c>
      <c r="B83" s="3">
        <v>124.65</v>
      </c>
      <c r="C83">
        <v>123.1</v>
      </c>
      <c r="D83">
        <v>125</v>
      </c>
      <c r="E83">
        <v>118.1</v>
      </c>
      <c r="F83" t="s">
        <v>178</v>
      </c>
      <c r="G83">
        <v>7.7000000000000002E-3</v>
      </c>
      <c r="H83" s="2">
        <f>NVIDIA[[#This Row],[Price]]/B82-1</f>
        <v>7.6798706548100171E-3</v>
      </c>
      <c r="I83" s="2" t="str">
        <f t="shared" si="5"/>
        <v>2025-01</v>
      </c>
      <c r="J83" s="3">
        <f t="shared" si="3"/>
        <v>136.43349999999998</v>
      </c>
      <c r="K83" s="16">
        <f t="shared" si="4"/>
        <v>6.5762706361756402</v>
      </c>
      <c r="L83" s="16"/>
      <c r="M83" s="2" t="str">
        <f>TEXT(Gold[[#This Row],[Date]],"YYYY-MM")</f>
        <v>2025-01</v>
      </c>
      <c r="N83" s="3">
        <f t="shared" si="6"/>
        <v>138.31</v>
      </c>
      <c r="O83" s="3" cm="1">
        <f t="array" ref="O83">LOOKUP(2,1/($I:$I=M83),$B:$B)</f>
        <v>120.07</v>
      </c>
      <c r="P83" s="16">
        <f t="shared" si="7"/>
        <v>-0.13187766611235641</v>
      </c>
    </row>
    <row r="84" spans="1:16" x14ac:dyDescent="0.3">
      <c r="A84" s="1">
        <v>45688</v>
      </c>
      <c r="B84" s="3">
        <v>120.07</v>
      </c>
      <c r="C84">
        <v>123.78</v>
      </c>
      <c r="D84">
        <v>127.85</v>
      </c>
      <c r="E84">
        <v>119.19</v>
      </c>
      <c r="F84" t="s">
        <v>177</v>
      </c>
      <c r="G84">
        <v>-3.6700000000000003E-2</v>
      </c>
      <c r="H84" s="2">
        <f>NVIDIA[[#This Row],[Price]]/B83-1</f>
        <v>-3.6742880064179806E-2</v>
      </c>
      <c r="I84" s="2" t="str">
        <f t="shared" si="5"/>
        <v>2025-01</v>
      </c>
      <c r="J84" s="3">
        <f t="shared" si="3"/>
        <v>135.7225</v>
      </c>
      <c r="K84" s="16">
        <f t="shared" si="4"/>
        <v>6.9939674954694784</v>
      </c>
      <c r="L84" s="16"/>
      <c r="M84" s="2" t="str">
        <f>TEXT(Gold[[#This Row],[Date]],"YYYY-MM")</f>
        <v>2025-01</v>
      </c>
      <c r="N84" s="3">
        <f t="shared" si="6"/>
        <v>138.31</v>
      </c>
      <c r="O84" s="3" cm="1">
        <f t="array" ref="O84">LOOKUP(2,1/($I:$I=M84),$B:$B)</f>
        <v>120.07</v>
      </c>
      <c r="P84" s="16">
        <f t="shared" si="7"/>
        <v>-0.13187766611235641</v>
      </c>
    </row>
    <row r="85" spans="1:16" x14ac:dyDescent="0.3">
      <c r="A85" s="1">
        <v>45691</v>
      </c>
      <c r="B85" s="3">
        <v>116.66</v>
      </c>
      <c r="C85">
        <v>114.75</v>
      </c>
      <c r="D85">
        <v>118.57</v>
      </c>
      <c r="E85">
        <v>113.01</v>
      </c>
      <c r="F85" t="s">
        <v>176</v>
      </c>
      <c r="G85">
        <v>-2.8400000000000002E-2</v>
      </c>
      <c r="H85" s="2">
        <f>NVIDIA[[#This Row],[Price]]/B84-1</f>
        <v>-2.8400099941700674E-2</v>
      </c>
      <c r="I85" s="2" t="str">
        <f t="shared" si="5"/>
        <v>2025-02</v>
      </c>
      <c r="J85" s="3">
        <f t="shared" si="3"/>
        <v>134.64000000000001</v>
      </c>
      <c r="K85" s="16">
        <f t="shared" si="4"/>
        <v>7.5367027737973693</v>
      </c>
      <c r="L85" s="16"/>
      <c r="M85" s="2" t="str">
        <f>TEXT(Gold[[#This Row],[Date]],"YYYY-MM")</f>
        <v>2025-01</v>
      </c>
      <c r="N85" s="3">
        <f t="shared" si="6"/>
        <v>138.31</v>
      </c>
      <c r="O85" s="3" cm="1">
        <f t="array" ref="O85">LOOKUP(2,1/($I:$I=M85),$B:$B)</f>
        <v>120.07</v>
      </c>
      <c r="P85" s="16">
        <f t="shared" si="7"/>
        <v>-0.13187766611235641</v>
      </c>
    </row>
    <row r="86" spans="1:16" x14ac:dyDescent="0.3">
      <c r="A86" s="1">
        <v>45692</v>
      </c>
      <c r="B86" s="3">
        <v>118.65</v>
      </c>
      <c r="C86">
        <v>116.96</v>
      </c>
      <c r="D86">
        <v>121.2</v>
      </c>
      <c r="E86">
        <v>116.7</v>
      </c>
      <c r="F86" t="s">
        <v>175</v>
      </c>
      <c r="G86">
        <v>1.7100000000000001E-2</v>
      </c>
      <c r="H86" s="2">
        <f>NVIDIA[[#This Row],[Price]]/B85-1</f>
        <v>1.705811760672038E-2</v>
      </c>
      <c r="I86" s="2" t="str">
        <f t="shared" si="5"/>
        <v>2025-02</v>
      </c>
      <c r="J86" s="3">
        <f t="shared" ref="J86:J149" si="8">AVERAGE(B67:B86)</f>
        <v>133.34899999999999</v>
      </c>
      <c r="K86" s="16">
        <f t="shared" si="4"/>
        <v>7.9433400025102934</v>
      </c>
      <c r="L86" s="16"/>
      <c r="M86" s="2" t="str">
        <f>TEXT(Gold[[#This Row],[Date]],"YYYY-MM")</f>
        <v>2025-01</v>
      </c>
      <c r="N86" s="3">
        <f t="shared" si="6"/>
        <v>138.31</v>
      </c>
      <c r="O86" s="3" cm="1">
        <f t="array" ref="O86">LOOKUP(2,1/($I:$I=M86),$B:$B)</f>
        <v>120.07</v>
      </c>
      <c r="P86" s="16">
        <f t="shared" si="7"/>
        <v>-0.13187766611235641</v>
      </c>
    </row>
    <row r="87" spans="1:16" x14ac:dyDescent="0.3">
      <c r="A87" s="1">
        <v>45693</v>
      </c>
      <c r="B87" s="3">
        <v>124.83</v>
      </c>
      <c r="C87">
        <v>121.76</v>
      </c>
      <c r="D87">
        <v>125</v>
      </c>
      <c r="E87">
        <v>120.76</v>
      </c>
      <c r="F87" t="s">
        <v>174</v>
      </c>
      <c r="G87">
        <v>5.21E-2</v>
      </c>
      <c r="H87" s="2">
        <f>NVIDIA[[#This Row],[Price]]/B86-1</f>
        <v>5.2085967130214961E-2</v>
      </c>
      <c r="I87" s="2" t="str">
        <f t="shared" si="5"/>
        <v>2025-02</v>
      </c>
      <c r="J87" s="3">
        <f t="shared" si="8"/>
        <v>132.119</v>
      </c>
      <c r="K87" s="16">
        <f t="shared" si="4"/>
        <v>8.0509836645034678</v>
      </c>
      <c r="L87" s="16"/>
      <c r="M87" s="2" t="str">
        <f>TEXT(Gold[[#This Row],[Date]],"YYYY-MM")</f>
        <v>2025-01</v>
      </c>
      <c r="N87" s="3">
        <f t="shared" si="6"/>
        <v>138.31</v>
      </c>
      <c r="O87" s="3" cm="1">
        <f t="array" ref="O87">LOOKUP(2,1/($I:$I=M87),$B:$B)</f>
        <v>120.07</v>
      </c>
      <c r="P87" s="16">
        <f t="shared" si="7"/>
        <v>-0.13187766611235641</v>
      </c>
    </row>
    <row r="88" spans="1:16" x14ac:dyDescent="0.3">
      <c r="A88" s="1">
        <v>45694</v>
      </c>
      <c r="B88" s="3">
        <v>128.68</v>
      </c>
      <c r="C88">
        <v>127.42</v>
      </c>
      <c r="D88">
        <v>128.77000000000001</v>
      </c>
      <c r="E88">
        <v>125.21</v>
      </c>
      <c r="F88" t="s">
        <v>173</v>
      </c>
      <c r="G88">
        <v>3.0800000000000001E-2</v>
      </c>
      <c r="H88" s="2">
        <f>NVIDIA[[#This Row],[Price]]/B87-1</f>
        <v>3.0841945045261721E-2</v>
      </c>
      <c r="I88" s="2" t="str">
        <f t="shared" si="5"/>
        <v>2025-02</v>
      </c>
      <c r="J88" s="3">
        <f t="shared" si="8"/>
        <v>131.54599999999999</v>
      </c>
      <c r="K88" s="16">
        <f t="shared" si="4"/>
        <v>7.9887693133074587</v>
      </c>
      <c r="L88" s="16"/>
      <c r="M88" s="2" t="str">
        <f>TEXT(Gold[[#This Row],[Date]],"YYYY-MM")</f>
        <v>2025-02</v>
      </c>
      <c r="N88" s="3">
        <f t="shared" si="6"/>
        <v>116.66</v>
      </c>
      <c r="O88" s="3" cm="1">
        <f t="array" ref="O88">LOOKUP(2,1/($I:$I=M88),$B:$B)</f>
        <v>124.92</v>
      </c>
      <c r="P88" s="16">
        <f t="shared" si="7"/>
        <v>7.0804045945482619E-2</v>
      </c>
    </row>
    <row r="89" spans="1:16" x14ac:dyDescent="0.3">
      <c r="A89" s="1">
        <v>45695</v>
      </c>
      <c r="B89" s="3">
        <v>129.84</v>
      </c>
      <c r="C89">
        <v>129.22</v>
      </c>
      <c r="D89">
        <v>130.37</v>
      </c>
      <c r="E89">
        <v>125</v>
      </c>
      <c r="F89" t="s">
        <v>172</v>
      </c>
      <c r="G89">
        <v>8.9999999999999993E-3</v>
      </c>
      <c r="H89" s="2">
        <f>NVIDIA[[#This Row],[Price]]/B88-1</f>
        <v>9.0146098849859246E-3</v>
      </c>
      <c r="I89" s="2" t="str">
        <f t="shared" si="5"/>
        <v>2025-02</v>
      </c>
      <c r="J89" s="3">
        <f t="shared" si="8"/>
        <v>131.03250000000003</v>
      </c>
      <c r="K89" s="16">
        <f t="shared" si="4"/>
        <v>7.9232449463730434</v>
      </c>
      <c r="L89" s="16"/>
      <c r="M89" s="2" t="str">
        <f>TEXT(Gold[[#This Row],[Date]],"YYYY-MM")</f>
        <v>2025-02</v>
      </c>
      <c r="N89" s="3">
        <f t="shared" si="6"/>
        <v>116.66</v>
      </c>
      <c r="O89" s="3" cm="1">
        <f t="array" ref="O89">LOOKUP(2,1/($I:$I=M89),$B:$B)</f>
        <v>124.92</v>
      </c>
      <c r="P89" s="16">
        <f t="shared" si="7"/>
        <v>7.0804045945482619E-2</v>
      </c>
    </row>
    <row r="90" spans="1:16" x14ac:dyDescent="0.3">
      <c r="A90" s="1">
        <v>45698</v>
      </c>
      <c r="B90" s="3">
        <v>133.57</v>
      </c>
      <c r="C90">
        <v>130.09</v>
      </c>
      <c r="D90">
        <v>135</v>
      </c>
      <c r="E90">
        <v>129.96</v>
      </c>
      <c r="F90" t="s">
        <v>171</v>
      </c>
      <c r="G90">
        <v>2.87E-2</v>
      </c>
      <c r="H90" s="2">
        <f>NVIDIA[[#This Row],[Price]]/B89-1</f>
        <v>2.8727664818237741E-2</v>
      </c>
      <c r="I90" s="2" t="str">
        <f t="shared" si="5"/>
        <v>2025-02</v>
      </c>
      <c r="J90" s="3">
        <f t="shared" si="8"/>
        <v>130.91550000000001</v>
      </c>
      <c r="K90" s="16">
        <f t="shared" si="4"/>
        <v>7.8565816735537304</v>
      </c>
      <c r="L90" s="16"/>
      <c r="M90" s="2" t="str">
        <f>TEXT(Gold[[#This Row],[Date]],"YYYY-MM")</f>
        <v>2025-02</v>
      </c>
      <c r="N90" s="3">
        <f t="shared" si="6"/>
        <v>116.66</v>
      </c>
      <c r="O90" s="3" cm="1">
        <f t="array" ref="O90">LOOKUP(2,1/($I:$I=M90),$B:$B)</f>
        <v>124.92</v>
      </c>
      <c r="P90" s="16">
        <f t="shared" si="7"/>
        <v>7.0804045945482619E-2</v>
      </c>
    </row>
    <row r="91" spans="1:16" x14ac:dyDescent="0.3">
      <c r="A91" s="1">
        <v>45699</v>
      </c>
      <c r="B91" s="3">
        <v>132.80000000000001</v>
      </c>
      <c r="C91">
        <v>132.58000000000001</v>
      </c>
      <c r="D91">
        <v>134.47999999999999</v>
      </c>
      <c r="E91">
        <v>131.02000000000001</v>
      </c>
      <c r="F91" t="s">
        <v>170</v>
      </c>
      <c r="G91">
        <v>-5.7999999999999996E-3</v>
      </c>
      <c r="H91" s="2">
        <f>NVIDIA[[#This Row],[Price]]/B90-1</f>
        <v>-5.7647675376205632E-3</v>
      </c>
      <c r="I91" s="2" t="str">
        <f t="shared" si="5"/>
        <v>2025-02</v>
      </c>
      <c r="J91" s="3">
        <f t="shared" si="8"/>
        <v>130.89400000000003</v>
      </c>
      <c r="K91" s="16">
        <f t="shared" si="4"/>
        <v>7.7213805061597593</v>
      </c>
      <c r="L91" s="16"/>
      <c r="M91" s="2" t="str">
        <f>TEXT(Gold[[#This Row],[Date]],"YYYY-MM")</f>
        <v>2025-02</v>
      </c>
      <c r="N91" s="3">
        <f t="shared" si="6"/>
        <v>116.66</v>
      </c>
      <c r="O91" s="3" cm="1">
        <f t="array" ref="O91">LOOKUP(2,1/($I:$I=M91),$B:$B)</f>
        <v>124.92</v>
      </c>
      <c r="P91" s="16">
        <f t="shared" si="7"/>
        <v>7.0804045945482619E-2</v>
      </c>
    </row>
    <row r="92" spans="1:16" x14ac:dyDescent="0.3">
      <c r="A92" s="1">
        <v>45700</v>
      </c>
      <c r="B92" s="3">
        <v>131.13999999999999</v>
      </c>
      <c r="C92">
        <v>130.02000000000001</v>
      </c>
      <c r="D92">
        <v>132.24</v>
      </c>
      <c r="E92">
        <v>129.08000000000001</v>
      </c>
      <c r="F92" t="s">
        <v>169</v>
      </c>
      <c r="G92">
        <v>-1.2500000000000001E-2</v>
      </c>
      <c r="H92" s="2">
        <f>NVIDIA[[#This Row],[Price]]/B91-1</f>
        <v>-1.2500000000000178E-2</v>
      </c>
      <c r="I92" s="2" t="str">
        <f t="shared" si="5"/>
        <v>2025-02</v>
      </c>
      <c r="J92" s="3">
        <f t="shared" si="8"/>
        <v>130.86300000000003</v>
      </c>
      <c r="K92" s="16">
        <f t="shared" si="4"/>
        <v>7.6403755490861469</v>
      </c>
      <c r="L92" s="16"/>
      <c r="M92" s="2" t="str">
        <f>TEXT(Gold[[#This Row],[Date]],"YYYY-MM")</f>
        <v>2025-02</v>
      </c>
      <c r="N92" s="3">
        <f t="shared" si="6"/>
        <v>116.66</v>
      </c>
      <c r="O92" s="3" cm="1">
        <f t="array" ref="O92">LOOKUP(2,1/($I:$I=M92),$B:$B)</f>
        <v>124.92</v>
      </c>
      <c r="P92" s="16">
        <f t="shared" si="7"/>
        <v>7.0804045945482619E-2</v>
      </c>
    </row>
    <row r="93" spans="1:16" x14ac:dyDescent="0.3">
      <c r="A93" s="1">
        <v>45701</v>
      </c>
      <c r="B93" s="3">
        <v>135.29</v>
      </c>
      <c r="C93">
        <v>131.55000000000001</v>
      </c>
      <c r="D93">
        <v>136.5</v>
      </c>
      <c r="E93">
        <v>131.16999999999999</v>
      </c>
      <c r="F93" t="s">
        <v>168</v>
      </c>
      <c r="G93">
        <v>3.1600000000000003E-2</v>
      </c>
      <c r="H93" s="2">
        <f>NVIDIA[[#This Row],[Price]]/B92-1</f>
        <v>3.1645569620253111E-2</v>
      </c>
      <c r="I93" s="2" t="str">
        <f t="shared" si="5"/>
        <v>2025-02</v>
      </c>
      <c r="J93" s="3">
        <f t="shared" si="8"/>
        <v>130.81550000000001</v>
      </c>
      <c r="K93" s="16">
        <f t="shared" si="4"/>
        <v>7.512905241615357</v>
      </c>
      <c r="L93" s="16"/>
      <c r="M93" s="2" t="str">
        <f>TEXT(Gold[[#This Row],[Date]],"YYYY-MM")</f>
        <v>2025-02</v>
      </c>
      <c r="N93" s="3">
        <f t="shared" si="6"/>
        <v>116.66</v>
      </c>
      <c r="O93" s="3" cm="1">
        <f t="array" ref="O93">LOOKUP(2,1/($I:$I=M93),$B:$B)</f>
        <v>124.92</v>
      </c>
      <c r="P93" s="16">
        <f t="shared" si="7"/>
        <v>7.0804045945482619E-2</v>
      </c>
    </row>
    <row r="94" spans="1:16" x14ac:dyDescent="0.3">
      <c r="A94" s="1">
        <v>45702</v>
      </c>
      <c r="B94" s="3">
        <v>138.85</v>
      </c>
      <c r="C94">
        <v>136.47999999999999</v>
      </c>
      <c r="D94">
        <v>139.25</v>
      </c>
      <c r="E94">
        <v>135.5</v>
      </c>
      <c r="F94" t="s">
        <v>167</v>
      </c>
      <c r="G94">
        <v>2.63E-2</v>
      </c>
      <c r="H94" s="2">
        <f>NVIDIA[[#This Row],[Price]]/B93-1</f>
        <v>2.6313844334392877E-2</v>
      </c>
      <c r="I94" s="2" t="str">
        <f t="shared" si="5"/>
        <v>2025-02</v>
      </c>
      <c r="J94" s="3">
        <f t="shared" si="8"/>
        <v>131.0795</v>
      </c>
      <c r="K94" s="16">
        <f t="shared" si="4"/>
        <v>7.4812067064953309</v>
      </c>
      <c r="L94" s="16"/>
      <c r="M94" s="2" t="str">
        <f>TEXT(Gold[[#This Row],[Date]],"YYYY-MM")</f>
        <v>2025-02</v>
      </c>
      <c r="N94" s="3">
        <f t="shared" si="6"/>
        <v>116.66</v>
      </c>
      <c r="O94" s="3" cm="1">
        <f t="array" ref="O94">LOOKUP(2,1/($I:$I=M94),$B:$B)</f>
        <v>124.92</v>
      </c>
      <c r="P94" s="16">
        <f t="shared" si="7"/>
        <v>7.0804045945482619E-2</v>
      </c>
    </row>
    <row r="95" spans="1:16" x14ac:dyDescent="0.3">
      <c r="A95" s="1">
        <v>45706</v>
      </c>
      <c r="B95" s="3">
        <v>139.4</v>
      </c>
      <c r="C95">
        <v>141.27000000000001</v>
      </c>
      <c r="D95">
        <v>143.44</v>
      </c>
      <c r="E95">
        <v>137.93</v>
      </c>
      <c r="F95" t="s">
        <v>166</v>
      </c>
      <c r="G95">
        <v>4.0000000000000001E-3</v>
      </c>
      <c r="H95" s="2">
        <f>NVIDIA[[#This Row],[Price]]/B94-1</f>
        <v>3.961109110551142E-3</v>
      </c>
      <c r="I95" s="2" t="str">
        <f t="shared" si="5"/>
        <v>2025-02</v>
      </c>
      <c r="J95" s="3">
        <f t="shared" si="8"/>
        <v>131.16399999999999</v>
      </c>
      <c r="K95" s="16">
        <f t="shared" si="4"/>
        <v>7.474624754861523</v>
      </c>
      <c r="L95" s="16"/>
      <c r="M95" s="2" t="str">
        <f>TEXT(Gold[[#This Row],[Date]],"YYYY-MM")</f>
        <v>2025-02</v>
      </c>
      <c r="N95" s="3">
        <f t="shared" si="6"/>
        <v>116.66</v>
      </c>
      <c r="O95" s="3" cm="1">
        <f t="array" ref="O95">LOOKUP(2,1/($I:$I=M95),$B:$B)</f>
        <v>124.92</v>
      </c>
      <c r="P95" s="16">
        <f t="shared" si="7"/>
        <v>7.0804045945482619E-2</v>
      </c>
    </row>
    <row r="96" spans="1:16" x14ac:dyDescent="0.3">
      <c r="A96" s="1">
        <v>45707</v>
      </c>
      <c r="B96" s="3">
        <v>139.22999999999999</v>
      </c>
      <c r="C96">
        <v>139.51</v>
      </c>
      <c r="D96">
        <v>141.36000000000001</v>
      </c>
      <c r="E96">
        <v>137.22</v>
      </c>
      <c r="F96" t="s">
        <v>165</v>
      </c>
      <c r="G96">
        <v>-1.1999999999999999E-3</v>
      </c>
      <c r="H96" s="2">
        <f>NVIDIA[[#This Row],[Price]]/B95-1</f>
        <v>-1.2195121951220633E-3</v>
      </c>
      <c r="I96" s="2" t="str">
        <f t="shared" si="5"/>
        <v>2025-02</v>
      </c>
      <c r="J96" s="3">
        <f t="shared" si="8"/>
        <v>131.084</v>
      </c>
      <c r="K96" s="16">
        <f t="shared" si="4"/>
        <v>7.3449274763450436</v>
      </c>
      <c r="L96" s="16"/>
      <c r="M96" s="2" t="str">
        <f>TEXT(Gold[[#This Row],[Date]],"YYYY-MM")</f>
        <v>2025-02</v>
      </c>
      <c r="N96" s="3">
        <f t="shared" si="6"/>
        <v>116.66</v>
      </c>
      <c r="O96" s="3" cm="1">
        <f t="array" ref="O96">LOOKUP(2,1/($I:$I=M96),$B:$B)</f>
        <v>124.92</v>
      </c>
      <c r="P96" s="16">
        <f t="shared" si="7"/>
        <v>7.0804045945482619E-2</v>
      </c>
    </row>
    <row r="97" spans="1:16" x14ac:dyDescent="0.3">
      <c r="A97" s="1">
        <v>45708</v>
      </c>
      <c r="B97" s="3">
        <v>140.11000000000001</v>
      </c>
      <c r="C97">
        <v>140.03</v>
      </c>
      <c r="D97">
        <v>140.66</v>
      </c>
      <c r="E97">
        <v>136.79</v>
      </c>
      <c r="F97" t="s">
        <v>164</v>
      </c>
      <c r="G97">
        <v>6.3E-3</v>
      </c>
      <c r="H97" s="2">
        <f>NVIDIA[[#This Row],[Price]]/B96-1</f>
        <v>6.3204769087124024E-3</v>
      </c>
      <c r="I97" s="2" t="str">
        <f t="shared" si="5"/>
        <v>2025-02</v>
      </c>
      <c r="J97" s="3">
        <f t="shared" si="8"/>
        <v>130.73599999999999</v>
      </c>
      <c r="K97" s="16">
        <f t="shared" si="4"/>
        <v>7.2471633940381821</v>
      </c>
      <c r="L97" s="16"/>
      <c r="M97" s="2" t="str">
        <f>TEXT(Gold[[#This Row],[Date]],"YYYY-MM")</f>
        <v>2025-02</v>
      </c>
      <c r="N97" s="3">
        <f t="shared" si="6"/>
        <v>116.66</v>
      </c>
      <c r="O97" s="3" cm="1">
        <f t="array" ref="O97">LOOKUP(2,1/($I:$I=M97),$B:$B)</f>
        <v>124.92</v>
      </c>
      <c r="P97" s="16">
        <f t="shared" si="7"/>
        <v>7.0804045945482619E-2</v>
      </c>
    </row>
    <row r="98" spans="1:16" x14ac:dyDescent="0.3">
      <c r="A98" s="1">
        <v>45709</v>
      </c>
      <c r="B98" s="3">
        <v>134.43</v>
      </c>
      <c r="C98">
        <v>140.04</v>
      </c>
      <c r="D98">
        <v>141.46</v>
      </c>
      <c r="E98">
        <v>134.03</v>
      </c>
      <c r="F98" t="s">
        <v>163</v>
      </c>
      <c r="G98">
        <v>-4.0500000000000001E-2</v>
      </c>
      <c r="H98" s="2">
        <f>NVIDIA[[#This Row],[Price]]/B97-1</f>
        <v>-4.0539576047391335E-2</v>
      </c>
      <c r="I98" s="2" t="str">
        <f t="shared" si="5"/>
        <v>2025-02</v>
      </c>
      <c r="J98" s="3">
        <f t="shared" si="8"/>
        <v>130.09649999999999</v>
      </c>
      <c r="K98" s="16">
        <f t="shared" si="4"/>
        <v>7.1031412224443846</v>
      </c>
      <c r="L98" s="16"/>
      <c r="M98" s="2" t="str">
        <f>TEXT(Gold[[#This Row],[Date]],"YYYY-MM")</f>
        <v>2025-02</v>
      </c>
      <c r="N98" s="3">
        <f t="shared" si="6"/>
        <v>116.66</v>
      </c>
      <c r="O98" s="3" cm="1">
        <f t="array" ref="O98">LOOKUP(2,1/($I:$I=M98),$B:$B)</f>
        <v>124.92</v>
      </c>
      <c r="P98" s="16">
        <f t="shared" si="7"/>
        <v>7.0804045945482619E-2</v>
      </c>
    </row>
    <row r="99" spans="1:16" x14ac:dyDescent="0.3">
      <c r="A99" s="1">
        <v>45712</v>
      </c>
      <c r="B99" s="3">
        <v>130.28</v>
      </c>
      <c r="C99">
        <v>136.56</v>
      </c>
      <c r="D99">
        <v>138.59</v>
      </c>
      <c r="E99">
        <v>130.08000000000001</v>
      </c>
      <c r="F99" t="s">
        <v>162</v>
      </c>
      <c r="G99">
        <v>-3.09E-2</v>
      </c>
      <c r="H99" s="2">
        <f>NVIDIA[[#This Row],[Price]]/B98-1</f>
        <v>-3.0871085323216585E-2</v>
      </c>
      <c r="I99" s="2" t="str">
        <f t="shared" si="5"/>
        <v>2025-02</v>
      </c>
      <c r="J99" s="3">
        <f t="shared" si="8"/>
        <v>129.47949999999997</v>
      </c>
      <c r="K99" s="16">
        <f t="shared" si="4"/>
        <v>7.0823536657193058</v>
      </c>
      <c r="L99" s="16"/>
      <c r="M99" s="2" t="str">
        <f>TEXT(Gold[[#This Row],[Date]],"YYYY-MM")</f>
        <v>2025-02</v>
      </c>
      <c r="N99" s="3">
        <f t="shared" si="6"/>
        <v>116.66</v>
      </c>
      <c r="O99" s="3" cm="1">
        <f t="array" ref="O99">LOOKUP(2,1/($I:$I=M99),$B:$B)</f>
        <v>124.92</v>
      </c>
      <c r="P99" s="16">
        <f t="shared" si="7"/>
        <v>7.0804045945482619E-2</v>
      </c>
    </row>
    <row r="100" spans="1:16" x14ac:dyDescent="0.3">
      <c r="A100" s="1">
        <v>45713</v>
      </c>
      <c r="B100" s="3">
        <v>126.63</v>
      </c>
      <c r="C100">
        <v>129.97999999999999</v>
      </c>
      <c r="D100">
        <v>130.19999999999999</v>
      </c>
      <c r="E100">
        <v>124.44</v>
      </c>
      <c r="F100" t="s">
        <v>161</v>
      </c>
      <c r="G100">
        <v>-2.8000000000000001E-2</v>
      </c>
      <c r="H100" s="2">
        <f>NVIDIA[[#This Row],[Price]]/B99-1</f>
        <v>-2.8016579674547182E-2</v>
      </c>
      <c r="I100" s="2" t="str">
        <f t="shared" si="5"/>
        <v>2025-02</v>
      </c>
      <c r="J100" s="3">
        <f t="shared" si="8"/>
        <v>129.89000000000001</v>
      </c>
      <c r="K100" s="16">
        <f t="shared" si="4"/>
        <v>7.1687713274056089</v>
      </c>
      <c r="L100" s="16"/>
      <c r="M100" s="2" t="str">
        <f>TEXT(Gold[[#This Row],[Date]],"YYYY-MM")</f>
        <v>2025-02</v>
      </c>
      <c r="N100" s="3">
        <f t="shared" si="6"/>
        <v>116.66</v>
      </c>
      <c r="O100" s="3" cm="1">
        <f t="array" ref="O100">LOOKUP(2,1/($I:$I=M100),$B:$B)</f>
        <v>124.92</v>
      </c>
      <c r="P100" s="16">
        <f t="shared" si="7"/>
        <v>7.0804045945482619E-2</v>
      </c>
    </row>
    <row r="101" spans="1:16" x14ac:dyDescent="0.3">
      <c r="A101" s="1">
        <v>45714</v>
      </c>
      <c r="B101" s="3">
        <v>131.28</v>
      </c>
      <c r="C101">
        <v>129.99</v>
      </c>
      <c r="D101">
        <v>133.72999999999999</v>
      </c>
      <c r="E101">
        <v>128.49</v>
      </c>
      <c r="F101" t="s">
        <v>160</v>
      </c>
      <c r="G101">
        <v>3.6700000000000003E-2</v>
      </c>
      <c r="H101" s="2">
        <f>NVIDIA[[#This Row],[Price]]/B100-1</f>
        <v>3.6721156124141174E-2</v>
      </c>
      <c r="I101" s="2" t="str">
        <f t="shared" si="5"/>
        <v>2025-02</v>
      </c>
      <c r="J101" s="3">
        <f t="shared" si="8"/>
        <v>130.00450000000004</v>
      </c>
      <c r="K101" s="16">
        <f t="shared" si="4"/>
        <v>7.1816787829339006</v>
      </c>
      <c r="L101" s="16"/>
      <c r="M101" s="2" t="str">
        <f>TEXT(Gold[[#This Row],[Date]],"YYYY-MM")</f>
        <v>2025-02</v>
      </c>
      <c r="N101" s="3">
        <f t="shared" si="6"/>
        <v>116.66</v>
      </c>
      <c r="O101" s="3" cm="1">
        <f t="array" ref="O101">LOOKUP(2,1/($I:$I=M101),$B:$B)</f>
        <v>124.92</v>
      </c>
      <c r="P101" s="16">
        <f t="shared" si="7"/>
        <v>7.0804045945482619E-2</v>
      </c>
    </row>
    <row r="102" spans="1:16" x14ac:dyDescent="0.3">
      <c r="A102" s="1">
        <v>45715</v>
      </c>
      <c r="B102" s="3">
        <v>120.15</v>
      </c>
      <c r="C102">
        <v>135</v>
      </c>
      <c r="D102">
        <v>135.01</v>
      </c>
      <c r="E102">
        <v>120.01</v>
      </c>
      <c r="F102" t="s">
        <v>159</v>
      </c>
      <c r="G102">
        <v>-8.48E-2</v>
      </c>
      <c r="H102" s="2">
        <f>NVIDIA[[#This Row],[Price]]/B101-1</f>
        <v>-8.4780621572212E-2</v>
      </c>
      <c r="I102" s="2" t="str">
        <f t="shared" si="5"/>
        <v>2025-02</v>
      </c>
      <c r="J102" s="3">
        <f t="shared" si="8"/>
        <v>129.82700000000003</v>
      </c>
      <c r="K102" s="16">
        <f t="shared" si="4"/>
        <v>7.4335915234732326</v>
      </c>
      <c r="L102" s="16"/>
      <c r="M102" s="2" t="str">
        <f>TEXT(Gold[[#This Row],[Date]],"YYYY-MM")</f>
        <v>2025-02</v>
      </c>
      <c r="N102" s="3">
        <f t="shared" si="6"/>
        <v>116.66</v>
      </c>
      <c r="O102" s="3" cm="1">
        <f t="array" ref="O102">LOOKUP(2,1/($I:$I=M102),$B:$B)</f>
        <v>124.92</v>
      </c>
      <c r="P102" s="16">
        <f t="shared" si="7"/>
        <v>7.0804045945482619E-2</v>
      </c>
    </row>
    <row r="103" spans="1:16" x14ac:dyDescent="0.3">
      <c r="A103" s="1">
        <v>45716</v>
      </c>
      <c r="B103" s="3">
        <v>124.92</v>
      </c>
      <c r="C103">
        <v>118.02</v>
      </c>
      <c r="D103">
        <v>125.09</v>
      </c>
      <c r="E103">
        <v>116.4</v>
      </c>
      <c r="F103" t="s">
        <v>158</v>
      </c>
      <c r="G103">
        <v>3.9699999999999999E-2</v>
      </c>
      <c r="H103" s="2">
        <f>NVIDIA[[#This Row],[Price]]/B102-1</f>
        <v>3.970037453183517E-2</v>
      </c>
      <c r="I103" s="2" t="str">
        <f t="shared" si="5"/>
        <v>2025-02</v>
      </c>
      <c r="J103" s="3">
        <f t="shared" si="8"/>
        <v>129.84050000000002</v>
      </c>
      <c r="K103" s="16">
        <f t="shared" si="4"/>
        <v>7.526398473576247</v>
      </c>
      <c r="L103" s="16"/>
      <c r="M103" s="2" t="str">
        <f>TEXT(Gold[[#This Row],[Date]],"YYYY-MM")</f>
        <v>2025-02</v>
      </c>
      <c r="N103" s="3">
        <f t="shared" si="6"/>
        <v>116.66</v>
      </c>
      <c r="O103" s="3" cm="1">
        <f t="array" ref="O103">LOOKUP(2,1/($I:$I=M103),$B:$B)</f>
        <v>124.92</v>
      </c>
      <c r="P103" s="16">
        <f t="shared" si="7"/>
        <v>7.0804045945482619E-2</v>
      </c>
    </row>
    <row r="104" spans="1:16" x14ac:dyDescent="0.3">
      <c r="A104" s="1">
        <v>45719</v>
      </c>
      <c r="B104" s="3">
        <v>114.06</v>
      </c>
      <c r="C104">
        <v>123.51</v>
      </c>
      <c r="D104">
        <v>123.7</v>
      </c>
      <c r="E104">
        <v>112.28</v>
      </c>
      <c r="F104" t="s">
        <v>157</v>
      </c>
      <c r="G104">
        <v>-8.6900000000000005E-2</v>
      </c>
      <c r="H104" s="2">
        <f>NVIDIA[[#This Row],[Price]]/B103-1</f>
        <v>-8.6935638808837701E-2</v>
      </c>
      <c r="I104" s="2" t="str">
        <f t="shared" si="5"/>
        <v>2025-03</v>
      </c>
      <c r="J104" s="3">
        <f t="shared" si="8"/>
        <v>129.54000000000002</v>
      </c>
      <c r="K104" s="16">
        <f t="shared" si="4"/>
        <v>7.9565707416010367</v>
      </c>
      <c r="L104" s="16"/>
      <c r="M104" s="2" t="str">
        <f>TEXT(Gold[[#This Row],[Date]],"YYYY-MM")</f>
        <v>2025-02</v>
      </c>
      <c r="N104" s="3">
        <f t="shared" si="6"/>
        <v>116.66</v>
      </c>
      <c r="O104" s="3" cm="1">
        <f t="array" ref="O104">LOOKUP(2,1/($I:$I=M104),$B:$B)</f>
        <v>124.92</v>
      </c>
      <c r="P104" s="16">
        <f t="shared" si="7"/>
        <v>7.0804045945482619E-2</v>
      </c>
    </row>
    <row r="105" spans="1:16" x14ac:dyDescent="0.3">
      <c r="A105" s="1">
        <v>45720</v>
      </c>
      <c r="B105" s="3">
        <v>115.99</v>
      </c>
      <c r="C105">
        <v>110.64</v>
      </c>
      <c r="D105">
        <v>119.31</v>
      </c>
      <c r="E105">
        <v>110.11</v>
      </c>
      <c r="F105" t="s">
        <v>156</v>
      </c>
      <c r="G105">
        <v>1.6899999999999998E-2</v>
      </c>
      <c r="H105" s="2">
        <f>NVIDIA[[#This Row],[Price]]/B104-1</f>
        <v>1.6920918814658847E-2</v>
      </c>
      <c r="I105" s="2" t="str">
        <f t="shared" si="5"/>
        <v>2025-03</v>
      </c>
      <c r="J105" s="3">
        <f t="shared" si="8"/>
        <v>129.50650000000002</v>
      </c>
      <c r="K105" s="16">
        <f t="shared" si="4"/>
        <v>8.2514706701495939</v>
      </c>
      <c r="L105" s="16"/>
      <c r="M105" s="2" t="str">
        <f>TEXT(Gold[[#This Row],[Date]],"YYYY-MM")</f>
        <v>2025-02</v>
      </c>
      <c r="N105" s="3">
        <f t="shared" si="6"/>
        <v>116.66</v>
      </c>
      <c r="O105" s="3" cm="1">
        <f t="array" ref="O105">LOOKUP(2,1/($I:$I=M105),$B:$B)</f>
        <v>124.92</v>
      </c>
      <c r="P105" s="16">
        <f t="shared" si="7"/>
        <v>7.0804045945482619E-2</v>
      </c>
    </row>
    <row r="106" spans="1:16" x14ac:dyDescent="0.3">
      <c r="A106" s="1">
        <v>45721</v>
      </c>
      <c r="B106" s="3">
        <v>117.3</v>
      </c>
      <c r="C106">
        <v>117.58</v>
      </c>
      <c r="D106">
        <v>118.28</v>
      </c>
      <c r="E106">
        <v>114.51</v>
      </c>
      <c r="F106" t="s">
        <v>155</v>
      </c>
      <c r="G106">
        <v>1.1299999999999999E-2</v>
      </c>
      <c r="H106" s="2">
        <f>NVIDIA[[#This Row],[Price]]/B105-1</f>
        <v>1.1294077075610032E-2</v>
      </c>
      <c r="I106" s="2" t="str">
        <f t="shared" si="5"/>
        <v>2025-03</v>
      </c>
      <c r="J106" s="3">
        <f t="shared" si="8"/>
        <v>129.43900000000002</v>
      </c>
      <c r="K106" s="16">
        <f t="shared" si="4"/>
        <v>8.3808676030385438</v>
      </c>
      <c r="L106" s="16"/>
      <c r="M106" s="2" t="str">
        <f>TEXT(Gold[[#This Row],[Date]],"YYYY-MM")</f>
        <v>2025-02</v>
      </c>
      <c r="N106" s="3">
        <f t="shared" si="6"/>
        <v>116.66</v>
      </c>
      <c r="O106" s="3" cm="1">
        <f t="array" ref="O106">LOOKUP(2,1/($I:$I=M106),$B:$B)</f>
        <v>124.92</v>
      </c>
      <c r="P106" s="16">
        <f t="shared" si="7"/>
        <v>7.0804045945482619E-2</v>
      </c>
    </row>
    <row r="107" spans="1:16" x14ac:dyDescent="0.3">
      <c r="A107" s="1">
        <v>45722</v>
      </c>
      <c r="B107" s="3">
        <v>110.57</v>
      </c>
      <c r="C107">
        <v>113.53</v>
      </c>
      <c r="D107">
        <v>115.35</v>
      </c>
      <c r="E107">
        <v>110.22</v>
      </c>
      <c r="F107" t="s">
        <v>154</v>
      </c>
      <c r="G107">
        <v>-5.74E-2</v>
      </c>
      <c r="H107" s="2">
        <f>NVIDIA[[#This Row],[Price]]/B106-1</f>
        <v>-5.737425404944585E-2</v>
      </c>
      <c r="I107" s="2" t="str">
        <f t="shared" si="5"/>
        <v>2025-03</v>
      </c>
      <c r="J107" s="3">
        <f t="shared" si="8"/>
        <v>128.726</v>
      </c>
      <c r="K107" s="16">
        <f t="shared" si="4"/>
        <v>8.7337781768795733</v>
      </c>
      <c r="L107" s="16"/>
      <c r="M107" s="2" t="str">
        <f>TEXT(Gold[[#This Row],[Date]],"YYYY-MM")</f>
        <v>2025-02</v>
      </c>
      <c r="N107" s="3">
        <f t="shared" si="6"/>
        <v>116.66</v>
      </c>
      <c r="O107" s="3" cm="1">
        <f t="array" ref="O107">LOOKUP(2,1/($I:$I=M107),$B:$B)</f>
        <v>124.92</v>
      </c>
      <c r="P107" s="16">
        <f t="shared" si="7"/>
        <v>7.0804045945482619E-2</v>
      </c>
    </row>
    <row r="108" spans="1:16" x14ac:dyDescent="0.3">
      <c r="A108" s="1">
        <v>45723</v>
      </c>
      <c r="B108" s="3">
        <v>112.69</v>
      </c>
      <c r="C108">
        <v>111.25</v>
      </c>
      <c r="D108">
        <v>113.48</v>
      </c>
      <c r="E108">
        <v>107.56</v>
      </c>
      <c r="F108" t="s">
        <v>153</v>
      </c>
      <c r="G108">
        <v>1.9199999999999998E-2</v>
      </c>
      <c r="H108" s="2">
        <f>NVIDIA[[#This Row],[Price]]/B107-1</f>
        <v>1.9173374333001814E-2</v>
      </c>
      <c r="I108" s="2" t="str">
        <f t="shared" si="5"/>
        <v>2025-03</v>
      </c>
      <c r="J108" s="3">
        <f t="shared" si="8"/>
        <v>127.92650000000003</v>
      </c>
      <c r="K108" s="16">
        <f t="shared" si="4"/>
        <v>9.0111593888396762</v>
      </c>
      <c r="L108" s="16"/>
      <c r="M108" s="2" t="str">
        <f>TEXT(Gold[[#This Row],[Date]],"YYYY-MM")</f>
        <v>2025-03</v>
      </c>
      <c r="N108" s="3">
        <f t="shared" si="6"/>
        <v>114.06</v>
      </c>
      <c r="O108" s="3" cm="1">
        <f t="array" ref="O108">LOOKUP(2,1/($I:$I=M108),$B:$B)</f>
        <v>108.38</v>
      </c>
      <c r="P108" s="16">
        <f t="shared" si="7"/>
        <v>-4.9798351744695823E-2</v>
      </c>
    </row>
    <row r="109" spans="1:16" x14ac:dyDescent="0.3">
      <c r="A109" s="1">
        <v>45726</v>
      </c>
      <c r="B109" s="3">
        <v>106.98</v>
      </c>
      <c r="C109">
        <v>109.9</v>
      </c>
      <c r="D109">
        <v>111.85</v>
      </c>
      <c r="E109">
        <v>105.46</v>
      </c>
      <c r="F109" t="s">
        <v>152</v>
      </c>
      <c r="G109">
        <v>-5.0700000000000002E-2</v>
      </c>
      <c r="H109" s="2">
        <f>NVIDIA[[#This Row],[Price]]/B108-1</f>
        <v>-5.0669979590025727E-2</v>
      </c>
      <c r="I109" s="2" t="str">
        <f t="shared" si="5"/>
        <v>2025-03</v>
      </c>
      <c r="J109" s="3">
        <f t="shared" si="8"/>
        <v>126.78350000000003</v>
      </c>
      <c r="K109" s="16">
        <f t="shared" si="4"/>
        <v>9.5368963907741797</v>
      </c>
      <c r="L109" s="16"/>
      <c r="M109" s="2" t="str">
        <f>TEXT(Gold[[#This Row],[Date]],"YYYY-MM")</f>
        <v>2025-03</v>
      </c>
      <c r="N109" s="3">
        <f t="shared" si="6"/>
        <v>114.06</v>
      </c>
      <c r="O109" s="3" cm="1">
        <f t="array" ref="O109">LOOKUP(2,1/($I:$I=M109),$B:$B)</f>
        <v>108.38</v>
      </c>
      <c r="P109" s="16">
        <f t="shared" si="7"/>
        <v>-4.9798351744695823E-2</v>
      </c>
    </row>
    <row r="110" spans="1:16" x14ac:dyDescent="0.3">
      <c r="A110" s="1">
        <v>45727</v>
      </c>
      <c r="B110" s="3">
        <v>108.76</v>
      </c>
      <c r="C110">
        <v>106.99</v>
      </c>
      <c r="D110">
        <v>112.24</v>
      </c>
      <c r="E110">
        <v>104.77</v>
      </c>
      <c r="F110" t="s">
        <v>151</v>
      </c>
      <c r="G110">
        <v>1.66E-2</v>
      </c>
      <c r="H110" s="2">
        <f>NVIDIA[[#This Row],[Price]]/B109-1</f>
        <v>1.6638624041876993E-2</v>
      </c>
      <c r="I110" s="2" t="str">
        <f t="shared" si="5"/>
        <v>2025-03</v>
      </c>
      <c r="J110" s="3">
        <f t="shared" si="8"/>
        <v>125.54300000000003</v>
      </c>
      <c r="K110" s="16">
        <f t="shared" si="4"/>
        <v>9.9726932410571028</v>
      </c>
      <c r="L110" s="16"/>
      <c r="M110" s="2" t="str">
        <f>TEXT(Gold[[#This Row],[Date]],"YYYY-MM")</f>
        <v>2025-03</v>
      </c>
      <c r="N110" s="3">
        <f t="shared" si="6"/>
        <v>114.06</v>
      </c>
      <c r="O110" s="3" cm="1">
        <f t="array" ref="O110">LOOKUP(2,1/($I:$I=M110),$B:$B)</f>
        <v>108.38</v>
      </c>
      <c r="P110" s="16">
        <f t="shared" si="7"/>
        <v>-4.9798351744695823E-2</v>
      </c>
    </row>
    <row r="111" spans="1:16" x14ac:dyDescent="0.3">
      <c r="A111" s="1">
        <v>45728</v>
      </c>
      <c r="B111" s="3">
        <v>115.74</v>
      </c>
      <c r="C111">
        <v>114.12</v>
      </c>
      <c r="D111">
        <v>116.76</v>
      </c>
      <c r="E111">
        <v>112.88</v>
      </c>
      <c r="F111" t="s">
        <v>150</v>
      </c>
      <c r="G111">
        <v>6.4199999999999993E-2</v>
      </c>
      <c r="H111" s="2">
        <f>NVIDIA[[#This Row],[Price]]/B110-1</f>
        <v>6.4178006620080774E-2</v>
      </c>
      <c r="I111" s="2" t="str">
        <f t="shared" si="5"/>
        <v>2025-03</v>
      </c>
      <c r="J111" s="3">
        <f t="shared" si="8"/>
        <v>124.69000000000001</v>
      </c>
      <c r="K111" s="16">
        <f t="shared" si="4"/>
        <v>10.112219190126002</v>
      </c>
      <c r="L111" s="16"/>
      <c r="M111" s="2" t="str">
        <f>TEXT(Gold[[#This Row],[Date]],"YYYY-MM")</f>
        <v>2025-03</v>
      </c>
      <c r="N111" s="3">
        <f t="shared" si="6"/>
        <v>114.06</v>
      </c>
      <c r="O111" s="3" cm="1">
        <f t="array" ref="O111">LOOKUP(2,1/($I:$I=M111),$B:$B)</f>
        <v>108.38</v>
      </c>
      <c r="P111" s="16">
        <f t="shared" si="7"/>
        <v>-4.9798351744695823E-2</v>
      </c>
    </row>
    <row r="112" spans="1:16" x14ac:dyDescent="0.3">
      <c r="A112" s="1">
        <v>45729</v>
      </c>
      <c r="B112" s="3">
        <v>115.58</v>
      </c>
      <c r="C112">
        <v>117.03</v>
      </c>
      <c r="D112">
        <v>117.76</v>
      </c>
      <c r="E112">
        <v>113.79</v>
      </c>
      <c r="F112" t="s">
        <v>149</v>
      </c>
      <c r="G112">
        <v>-1.4E-3</v>
      </c>
      <c r="H112" s="2">
        <f>NVIDIA[[#This Row],[Price]]/B111-1</f>
        <v>-1.382408847416583E-3</v>
      </c>
      <c r="I112" s="2" t="str">
        <f t="shared" si="5"/>
        <v>2025-03</v>
      </c>
      <c r="J112" s="3">
        <f t="shared" si="8"/>
        <v>123.91199999999999</v>
      </c>
      <c r="K112" s="16">
        <f t="shared" si="4"/>
        <v>10.264067265765467</v>
      </c>
      <c r="L112" s="16"/>
      <c r="M112" s="2" t="str">
        <f>TEXT(Gold[[#This Row],[Date]],"YYYY-MM")</f>
        <v>2025-03</v>
      </c>
      <c r="N112" s="3">
        <f t="shared" si="6"/>
        <v>114.06</v>
      </c>
      <c r="O112" s="3" cm="1">
        <f t="array" ref="O112">LOOKUP(2,1/($I:$I=M112),$B:$B)</f>
        <v>108.38</v>
      </c>
      <c r="P112" s="16">
        <f t="shared" si="7"/>
        <v>-4.9798351744695823E-2</v>
      </c>
    </row>
    <row r="113" spans="1:16" x14ac:dyDescent="0.3">
      <c r="A113" s="1">
        <v>45730</v>
      </c>
      <c r="B113" s="3">
        <v>121.67</v>
      </c>
      <c r="C113">
        <v>118.61</v>
      </c>
      <c r="D113">
        <v>121.88</v>
      </c>
      <c r="E113">
        <v>118.15</v>
      </c>
      <c r="F113" t="s">
        <v>148</v>
      </c>
      <c r="G113">
        <v>5.2699999999999997E-2</v>
      </c>
      <c r="H113" s="2">
        <f>NVIDIA[[#This Row],[Price]]/B112-1</f>
        <v>5.2690776951029639E-2</v>
      </c>
      <c r="I113" s="2" t="str">
        <f t="shared" si="5"/>
        <v>2025-03</v>
      </c>
      <c r="J113" s="3">
        <f t="shared" si="8"/>
        <v>123.23099999999999</v>
      </c>
      <c r="K113" s="16">
        <f t="shared" si="4"/>
        <v>10.313978825314679</v>
      </c>
      <c r="L113" s="16"/>
      <c r="M113" s="2" t="str">
        <f>TEXT(Gold[[#This Row],[Date]],"YYYY-MM")</f>
        <v>2025-03</v>
      </c>
      <c r="N113" s="3">
        <f t="shared" si="6"/>
        <v>114.06</v>
      </c>
      <c r="O113" s="3" cm="1">
        <f t="array" ref="O113">LOOKUP(2,1/($I:$I=M113),$B:$B)</f>
        <v>108.38</v>
      </c>
      <c r="P113" s="16">
        <f t="shared" si="7"/>
        <v>-4.9798351744695823E-2</v>
      </c>
    </row>
    <row r="114" spans="1:16" x14ac:dyDescent="0.3">
      <c r="A114" s="1">
        <v>45733</v>
      </c>
      <c r="B114" s="3">
        <v>119.53</v>
      </c>
      <c r="C114">
        <v>122.74</v>
      </c>
      <c r="D114">
        <v>122.89</v>
      </c>
      <c r="E114">
        <v>118.03</v>
      </c>
      <c r="F114" t="s">
        <v>147</v>
      </c>
      <c r="G114">
        <v>-1.7600000000000001E-2</v>
      </c>
      <c r="H114" s="2">
        <f>NVIDIA[[#This Row],[Price]]/B113-1</f>
        <v>-1.7588559217555644E-2</v>
      </c>
      <c r="I114" s="2" t="str">
        <f t="shared" si="5"/>
        <v>2025-03</v>
      </c>
      <c r="J114" s="3">
        <f t="shared" si="8"/>
        <v>122.26500000000001</v>
      </c>
      <c r="K114" s="16">
        <f t="shared" si="4"/>
        <v>10.403647061254109</v>
      </c>
      <c r="L114" s="16"/>
      <c r="M114" s="2" t="str">
        <f>TEXT(Gold[[#This Row],[Date]],"YYYY-MM")</f>
        <v>2025-03</v>
      </c>
      <c r="N114" s="3">
        <f t="shared" si="6"/>
        <v>114.06</v>
      </c>
      <c r="O114" s="3" cm="1">
        <f t="array" ref="O114">LOOKUP(2,1/($I:$I=M114),$B:$B)</f>
        <v>108.38</v>
      </c>
      <c r="P114" s="16">
        <f t="shared" si="7"/>
        <v>-4.9798351744695823E-2</v>
      </c>
    </row>
    <row r="115" spans="1:16" x14ac:dyDescent="0.3">
      <c r="A115" s="1">
        <v>45734</v>
      </c>
      <c r="B115" s="3">
        <v>115.43</v>
      </c>
      <c r="C115">
        <v>118</v>
      </c>
      <c r="D115">
        <v>119.02</v>
      </c>
      <c r="E115">
        <v>114.54</v>
      </c>
      <c r="F115" t="s">
        <v>146</v>
      </c>
      <c r="G115">
        <v>-3.4299999999999997E-2</v>
      </c>
      <c r="H115" s="2">
        <f>NVIDIA[[#This Row],[Price]]/B114-1</f>
        <v>-3.4301012298167732E-2</v>
      </c>
      <c r="I115" s="2" t="str">
        <f t="shared" si="5"/>
        <v>2025-03</v>
      </c>
      <c r="J115" s="3">
        <f t="shared" si="8"/>
        <v>121.06649999999999</v>
      </c>
      <c r="K115" s="16">
        <f t="shared" si="4"/>
        <v>10.573383408110919</v>
      </c>
      <c r="L115" s="16"/>
      <c r="M115" s="2" t="str">
        <f>TEXT(Gold[[#This Row],[Date]],"YYYY-MM")</f>
        <v>2025-03</v>
      </c>
      <c r="N115" s="3">
        <f t="shared" si="6"/>
        <v>114.06</v>
      </c>
      <c r="O115" s="3" cm="1">
        <f t="array" ref="O115">LOOKUP(2,1/($I:$I=M115),$B:$B)</f>
        <v>108.38</v>
      </c>
      <c r="P115" s="16">
        <f t="shared" si="7"/>
        <v>-4.9798351744695823E-2</v>
      </c>
    </row>
    <row r="116" spans="1:16" x14ac:dyDescent="0.3">
      <c r="A116" s="1">
        <v>45735</v>
      </c>
      <c r="B116" s="3">
        <v>117.52</v>
      </c>
      <c r="C116">
        <v>117.27</v>
      </c>
      <c r="D116">
        <v>120.44</v>
      </c>
      <c r="E116">
        <v>115.68</v>
      </c>
      <c r="F116" t="s">
        <v>145</v>
      </c>
      <c r="G116">
        <v>1.8100000000000002E-2</v>
      </c>
      <c r="H116" s="2">
        <f>NVIDIA[[#This Row],[Price]]/B115-1</f>
        <v>1.8106211556787599E-2</v>
      </c>
      <c r="I116" s="2" t="str">
        <f t="shared" si="5"/>
        <v>2025-03</v>
      </c>
      <c r="J116" s="3">
        <f t="shared" si="8"/>
        <v>119.98099999999999</v>
      </c>
      <c r="K116" s="16">
        <f t="shared" si="4"/>
        <v>10.691341287746521</v>
      </c>
      <c r="L116" s="16"/>
      <c r="M116" s="2" t="str">
        <f>TEXT(Gold[[#This Row],[Date]],"YYYY-MM")</f>
        <v>2025-03</v>
      </c>
      <c r="N116" s="3">
        <f t="shared" si="6"/>
        <v>114.06</v>
      </c>
      <c r="O116" s="3" cm="1">
        <f t="array" ref="O116">LOOKUP(2,1/($I:$I=M116),$B:$B)</f>
        <v>108.38</v>
      </c>
      <c r="P116" s="16">
        <f t="shared" si="7"/>
        <v>-4.9798351744695823E-2</v>
      </c>
    </row>
    <row r="117" spans="1:16" x14ac:dyDescent="0.3">
      <c r="A117" s="1">
        <v>45736</v>
      </c>
      <c r="B117" s="3">
        <v>118.53</v>
      </c>
      <c r="C117">
        <v>116.55</v>
      </c>
      <c r="D117">
        <v>120.2</v>
      </c>
      <c r="E117">
        <v>116.47</v>
      </c>
      <c r="F117" t="s">
        <v>144</v>
      </c>
      <c r="G117">
        <v>8.6E-3</v>
      </c>
      <c r="H117" s="2">
        <f>NVIDIA[[#This Row],[Price]]/B116-1</f>
        <v>8.5942818243702757E-3</v>
      </c>
      <c r="I117" s="2" t="str">
        <f t="shared" si="5"/>
        <v>2025-03</v>
      </c>
      <c r="J117" s="3">
        <f t="shared" si="8"/>
        <v>118.902</v>
      </c>
      <c r="K117" s="16">
        <f t="shared" si="4"/>
        <v>10.785508999510922</v>
      </c>
      <c r="L117" s="16"/>
      <c r="M117" s="2" t="str">
        <f>TEXT(Gold[[#This Row],[Date]],"YYYY-MM")</f>
        <v>2025-03</v>
      </c>
      <c r="N117" s="3">
        <f t="shared" si="6"/>
        <v>114.06</v>
      </c>
      <c r="O117" s="3" cm="1">
        <f t="array" ref="O117">LOOKUP(2,1/($I:$I=M117),$B:$B)</f>
        <v>108.38</v>
      </c>
      <c r="P117" s="16">
        <f t="shared" si="7"/>
        <v>-4.9798351744695823E-2</v>
      </c>
    </row>
    <row r="118" spans="1:16" x14ac:dyDescent="0.3">
      <c r="A118" s="1">
        <v>45737</v>
      </c>
      <c r="B118" s="3">
        <v>117.7</v>
      </c>
      <c r="C118">
        <v>116.94</v>
      </c>
      <c r="D118">
        <v>117.99</v>
      </c>
      <c r="E118">
        <v>115.42</v>
      </c>
      <c r="F118" t="s">
        <v>143</v>
      </c>
      <c r="G118">
        <v>-7.0000000000000001E-3</v>
      </c>
      <c r="H118" s="2">
        <f>NVIDIA[[#This Row],[Price]]/B117-1</f>
        <v>-7.002446637981885E-3</v>
      </c>
      <c r="I118" s="2" t="str">
        <f t="shared" si="5"/>
        <v>2025-03</v>
      </c>
      <c r="J118" s="3">
        <f t="shared" si="8"/>
        <v>118.0655</v>
      </c>
      <c r="K118" s="16">
        <f t="shared" si="4"/>
        <v>10.867281058244057</v>
      </c>
      <c r="L118" s="16"/>
      <c r="M118" s="2" t="str">
        <f>TEXT(Gold[[#This Row],[Date]],"YYYY-MM")</f>
        <v>2025-03</v>
      </c>
      <c r="N118" s="3">
        <f t="shared" si="6"/>
        <v>114.06</v>
      </c>
      <c r="O118" s="3" cm="1">
        <f t="array" ref="O118">LOOKUP(2,1/($I:$I=M118),$B:$B)</f>
        <v>108.38</v>
      </c>
      <c r="P118" s="16">
        <f t="shared" si="7"/>
        <v>-4.9798351744695823E-2</v>
      </c>
    </row>
    <row r="119" spans="1:16" x14ac:dyDescent="0.3">
      <c r="A119" s="1">
        <v>45740</v>
      </c>
      <c r="B119" s="3">
        <v>121.41</v>
      </c>
      <c r="C119">
        <v>119.88</v>
      </c>
      <c r="D119">
        <v>122.22</v>
      </c>
      <c r="E119">
        <v>119.34</v>
      </c>
      <c r="F119" t="s">
        <v>142</v>
      </c>
      <c r="G119">
        <v>3.15E-2</v>
      </c>
      <c r="H119" s="2">
        <f>NVIDIA[[#This Row],[Price]]/B118-1</f>
        <v>3.152081563296516E-2</v>
      </c>
      <c r="I119" s="2" t="str">
        <f t="shared" si="5"/>
        <v>2025-03</v>
      </c>
      <c r="J119" s="3">
        <f t="shared" si="8"/>
        <v>117.62199999999999</v>
      </c>
      <c r="K119" s="16">
        <f t="shared" si="4"/>
        <v>10.822724182423462</v>
      </c>
      <c r="L119" s="16"/>
      <c r="M119" s="2" t="str">
        <f>TEXT(Gold[[#This Row],[Date]],"YYYY-MM")</f>
        <v>2025-03</v>
      </c>
      <c r="N119" s="3">
        <f t="shared" si="6"/>
        <v>114.06</v>
      </c>
      <c r="O119" s="3" cm="1">
        <f t="array" ref="O119">LOOKUP(2,1/($I:$I=M119),$B:$B)</f>
        <v>108.38</v>
      </c>
      <c r="P119" s="16">
        <f t="shared" si="7"/>
        <v>-4.9798351744695823E-2</v>
      </c>
    </row>
    <row r="120" spans="1:16" x14ac:dyDescent="0.3">
      <c r="A120" s="1">
        <v>45741</v>
      </c>
      <c r="B120" s="3">
        <v>120.69</v>
      </c>
      <c r="C120">
        <v>120.54</v>
      </c>
      <c r="D120">
        <v>121.29</v>
      </c>
      <c r="E120">
        <v>118.92</v>
      </c>
      <c r="F120" t="s">
        <v>141</v>
      </c>
      <c r="G120">
        <v>-5.8999999999999999E-3</v>
      </c>
      <c r="H120" s="2">
        <f>NVIDIA[[#This Row],[Price]]/B119-1</f>
        <v>-5.9303187546330127E-3</v>
      </c>
      <c r="I120" s="2" t="str">
        <f t="shared" si="5"/>
        <v>2025-03</v>
      </c>
      <c r="J120" s="3">
        <f t="shared" si="8"/>
        <v>117.325</v>
      </c>
      <c r="K120" s="16">
        <f t="shared" si="4"/>
        <v>10.76779877730238</v>
      </c>
      <c r="L120" s="16"/>
      <c r="M120" s="2" t="str">
        <f>TEXT(Gold[[#This Row],[Date]],"YYYY-MM")</f>
        <v>2025-03</v>
      </c>
      <c r="N120" s="3">
        <f t="shared" si="6"/>
        <v>114.06</v>
      </c>
      <c r="O120" s="3" cm="1">
        <f t="array" ref="O120">LOOKUP(2,1/($I:$I=M120),$B:$B)</f>
        <v>108.38</v>
      </c>
      <c r="P120" s="16">
        <f t="shared" si="7"/>
        <v>-4.9798351744695823E-2</v>
      </c>
    </row>
    <row r="121" spans="1:16" x14ac:dyDescent="0.3">
      <c r="A121" s="1">
        <v>45742</v>
      </c>
      <c r="B121" s="3">
        <v>113.76</v>
      </c>
      <c r="C121">
        <v>118.73</v>
      </c>
      <c r="D121">
        <v>118.84</v>
      </c>
      <c r="E121">
        <v>112.71</v>
      </c>
      <c r="F121" t="s">
        <v>140</v>
      </c>
      <c r="G121">
        <v>-5.74E-2</v>
      </c>
      <c r="H121" s="2">
        <f>NVIDIA[[#This Row],[Price]]/B120-1</f>
        <v>-5.7419835943325781E-2</v>
      </c>
      <c r="I121" s="2" t="str">
        <f t="shared" si="5"/>
        <v>2025-03</v>
      </c>
      <c r="J121" s="3">
        <f t="shared" si="8"/>
        <v>116.44900000000003</v>
      </c>
      <c r="K121" s="16">
        <f t="shared" si="4"/>
        <v>10.826869039204748</v>
      </c>
      <c r="L121" s="16"/>
      <c r="M121" s="2" t="str">
        <f>TEXT(Gold[[#This Row],[Date]],"YYYY-MM")</f>
        <v>2025-03</v>
      </c>
      <c r="N121" s="3">
        <f t="shared" si="6"/>
        <v>114.06</v>
      </c>
      <c r="O121" s="3" cm="1">
        <f t="array" ref="O121">LOOKUP(2,1/($I:$I=M121),$B:$B)</f>
        <v>108.38</v>
      </c>
      <c r="P121" s="16">
        <f t="shared" si="7"/>
        <v>-4.9798351744695823E-2</v>
      </c>
    </row>
    <row r="122" spans="1:16" x14ac:dyDescent="0.3">
      <c r="A122" s="1">
        <v>45743</v>
      </c>
      <c r="B122" s="3">
        <v>111.43</v>
      </c>
      <c r="C122">
        <v>111.35</v>
      </c>
      <c r="D122">
        <v>114.45</v>
      </c>
      <c r="E122">
        <v>110.66</v>
      </c>
      <c r="F122" t="s">
        <v>139</v>
      </c>
      <c r="G122">
        <v>-2.0500000000000001E-2</v>
      </c>
      <c r="H122" s="2">
        <f>NVIDIA[[#This Row],[Price]]/B121-1</f>
        <v>-2.0481715893108321E-2</v>
      </c>
      <c r="I122" s="2" t="str">
        <f t="shared" si="5"/>
        <v>2025-03</v>
      </c>
      <c r="J122" s="3">
        <f t="shared" si="8"/>
        <v>116.01300000000001</v>
      </c>
      <c r="K122" s="16">
        <f t="shared" si="4"/>
        <v>10.971334425118791</v>
      </c>
      <c r="L122" s="16"/>
      <c r="M122" s="2" t="str">
        <f>TEXT(Gold[[#This Row],[Date]],"YYYY-MM")</f>
        <v>2025-03</v>
      </c>
      <c r="N122" s="3">
        <f t="shared" si="6"/>
        <v>114.06</v>
      </c>
      <c r="O122" s="3" cm="1">
        <f t="array" ref="O122">LOOKUP(2,1/($I:$I=M122),$B:$B)</f>
        <v>108.38</v>
      </c>
      <c r="P122" s="16">
        <f t="shared" si="7"/>
        <v>-4.9798351744695823E-2</v>
      </c>
    </row>
    <row r="123" spans="1:16" x14ac:dyDescent="0.3">
      <c r="A123" s="1">
        <v>45744</v>
      </c>
      <c r="B123" s="3">
        <v>109.67</v>
      </c>
      <c r="C123">
        <v>111.49</v>
      </c>
      <c r="D123">
        <v>112.87</v>
      </c>
      <c r="E123">
        <v>109.07</v>
      </c>
      <c r="F123" t="s">
        <v>138</v>
      </c>
      <c r="G123">
        <v>-1.5800000000000002E-2</v>
      </c>
      <c r="H123" s="2">
        <f>NVIDIA[[#This Row],[Price]]/B122-1</f>
        <v>-1.5794669299111552E-2</v>
      </c>
      <c r="I123" s="2" t="str">
        <f t="shared" si="5"/>
        <v>2025-03</v>
      </c>
      <c r="J123" s="3">
        <f t="shared" si="8"/>
        <v>115.25050000000002</v>
      </c>
      <c r="K123" s="16">
        <f t="shared" si="4"/>
        <v>11.13458217944142</v>
      </c>
      <c r="L123" s="16"/>
      <c r="M123" s="2" t="str">
        <f>TEXT(Gold[[#This Row],[Date]],"YYYY-MM")</f>
        <v>2025-03</v>
      </c>
      <c r="N123" s="3">
        <f t="shared" si="6"/>
        <v>114.06</v>
      </c>
      <c r="O123" s="3" cm="1">
        <f t="array" ref="O123">LOOKUP(2,1/($I:$I=M123),$B:$B)</f>
        <v>108.38</v>
      </c>
      <c r="P123" s="16">
        <f t="shared" si="7"/>
        <v>-4.9798351744695823E-2</v>
      </c>
    </row>
    <row r="124" spans="1:16" x14ac:dyDescent="0.3">
      <c r="A124" s="1">
        <v>45747</v>
      </c>
      <c r="B124" s="3">
        <v>108.38</v>
      </c>
      <c r="C124">
        <v>105.13</v>
      </c>
      <c r="D124">
        <v>110.96</v>
      </c>
      <c r="E124">
        <v>103.65</v>
      </c>
      <c r="F124" t="s">
        <v>137</v>
      </c>
      <c r="G124">
        <v>-1.18E-2</v>
      </c>
      <c r="H124" s="2">
        <f>NVIDIA[[#This Row],[Price]]/B123-1</f>
        <v>-1.1762560408498324E-2</v>
      </c>
      <c r="I124" s="2" t="str">
        <f t="shared" si="5"/>
        <v>2025-03</v>
      </c>
      <c r="J124" s="3">
        <f t="shared" si="8"/>
        <v>114.96650000000002</v>
      </c>
      <c r="K124" s="16">
        <f t="shared" si="4"/>
        <v>11.354225421192512</v>
      </c>
      <c r="L124" s="16"/>
      <c r="M124" s="2" t="str">
        <f>TEXT(Gold[[#This Row],[Date]],"YYYY-MM")</f>
        <v>2025-03</v>
      </c>
      <c r="N124" s="3">
        <f t="shared" si="6"/>
        <v>114.06</v>
      </c>
      <c r="O124" s="3" cm="1">
        <f t="array" ref="O124">LOOKUP(2,1/($I:$I=M124),$B:$B)</f>
        <v>108.38</v>
      </c>
      <c r="P124" s="16">
        <f t="shared" si="7"/>
        <v>-4.9798351744695823E-2</v>
      </c>
    </row>
    <row r="125" spans="1:16" x14ac:dyDescent="0.3">
      <c r="A125" s="1">
        <v>45748</v>
      </c>
      <c r="B125" s="3">
        <v>110.15</v>
      </c>
      <c r="C125">
        <v>108.51</v>
      </c>
      <c r="D125">
        <v>110.2</v>
      </c>
      <c r="E125">
        <v>106.47</v>
      </c>
      <c r="F125" t="s">
        <v>136</v>
      </c>
      <c r="G125">
        <v>1.6299999999999999E-2</v>
      </c>
      <c r="H125" s="2">
        <f>NVIDIA[[#This Row],[Price]]/B124-1</f>
        <v>1.6331426462447007E-2</v>
      </c>
      <c r="I125" s="2" t="str">
        <f t="shared" si="5"/>
        <v>2025-04</v>
      </c>
      <c r="J125" s="3">
        <f t="shared" si="8"/>
        <v>114.67450000000004</v>
      </c>
      <c r="K125" s="16">
        <f t="shared" si="4"/>
        <v>11.449597279079617</v>
      </c>
      <c r="L125" s="16"/>
      <c r="M125" s="2" t="str">
        <f>TEXT(Gold[[#This Row],[Date]],"YYYY-MM")</f>
        <v>2025-03</v>
      </c>
      <c r="N125" s="3">
        <f t="shared" si="6"/>
        <v>114.06</v>
      </c>
      <c r="O125" s="3" cm="1">
        <f t="array" ref="O125">LOOKUP(2,1/($I:$I=M125),$B:$B)</f>
        <v>108.38</v>
      </c>
      <c r="P125" s="16">
        <f t="shared" si="7"/>
        <v>-4.9798351744695823E-2</v>
      </c>
    </row>
    <row r="126" spans="1:16" x14ac:dyDescent="0.3">
      <c r="A126" s="1">
        <v>45749</v>
      </c>
      <c r="B126" s="3">
        <v>110.42</v>
      </c>
      <c r="C126">
        <v>107.29</v>
      </c>
      <c r="D126">
        <v>111.98</v>
      </c>
      <c r="E126">
        <v>106.79</v>
      </c>
      <c r="F126" t="s">
        <v>135</v>
      </c>
      <c r="G126">
        <v>2.5000000000000001E-3</v>
      </c>
      <c r="H126" s="2">
        <f>NVIDIA[[#This Row],[Price]]/B125-1</f>
        <v>2.451202905129346E-3</v>
      </c>
      <c r="I126" s="2" t="str">
        <f t="shared" si="5"/>
        <v>2025-04</v>
      </c>
      <c r="J126" s="3">
        <f t="shared" si="8"/>
        <v>114.33050000000003</v>
      </c>
      <c r="K126" s="16">
        <f t="shared" ref="K126:K189" si="9">_xlfn.STDEV.S(B67:B126)</f>
        <v>11.376017159464437</v>
      </c>
      <c r="L126" s="16"/>
      <c r="M126" s="2" t="str">
        <f>TEXT(Gold[[#This Row],[Date]],"YYYY-MM")</f>
        <v>2025-03</v>
      </c>
      <c r="N126" s="3">
        <f t="shared" si="6"/>
        <v>114.06</v>
      </c>
      <c r="O126" s="3" cm="1">
        <f t="array" ref="O126">LOOKUP(2,1/($I:$I=M126),$B:$B)</f>
        <v>108.38</v>
      </c>
      <c r="P126" s="16">
        <f t="shared" si="7"/>
        <v>-4.9798351744695823E-2</v>
      </c>
    </row>
    <row r="127" spans="1:16" x14ac:dyDescent="0.3">
      <c r="A127" s="1">
        <v>45750</v>
      </c>
      <c r="B127" s="3">
        <v>101.8</v>
      </c>
      <c r="C127">
        <v>103.51</v>
      </c>
      <c r="D127">
        <v>105.63</v>
      </c>
      <c r="E127">
        <v>101.6</v>
      </c>
      <c r="F127" t="s">
        <v>134</v>
      </c>
      <c r="G127">
        <v>-7.8100000000000003E-2</v>
      </c>
      <c r="H127" s="2">
        <f>NVIDIA[[#This Row],[Price]]/B126-1</f>
        <v>-7.806556783191454E-2</v>
      </c>
      <c r="I127" s="2" t="str">
        <f t="shared" si="5"/>
        <v>2025-04</v>
      </c>
      <c r="J127" s="3">
        <f t="shared" si="8"/>
        <v>113.89200000000002</v>
      </c>
      <c r="K127" s="16">
        <f t="shared" si="9"/>
        <v>11.354299173331402</v>
      </c>
      <c r="L127" s="16"/>
      <c r="M127" s="2" t="str">
        <f>TEXT(Gold[[#This Row],[Date]],"YYYY-MM")</f>
        <v>2025-03</v>
      </c>
      <c r="N127" s="3">
        <f t="shared" si="6"/>
        <v>114.06</v>
      </c>
      <c r="O127" s="3" cm="1">
        <f t="array" ref="O127">LOOKUP(2,1/($I:$I=M127),$B:$B)</f>
        <v>108.38</v>
      </c>
      <c r="P127" s="16">
        <f t="shared" si="7"/>
        <v>-4.9798351744695823E-2</v>
      </c>
    </row>
    <row r="128" spans="1:16" x14ac:dyDescent="0.3">
      <c r="A128" s="1">
        <v>45751</v>
      </c>
      <c r="B128" s="3">
        <v>94.31</v>
      </c>
      <c r="C128">
        <v>98.91</v>
      </c>
      <c r="D128">
        <v>100.13</v>
      </c>
      <c r="E128">
        <v>92.11</v>
      </c>
      <c r="F128" t="s">
        <v>133</v>
      </c>
      <c r="G128">
        <v>-7.3599999999999999E-2</v>
      </c>
      <c r="H128" s="2">
        <f>NVIDIA[[#This Row],[Price]]/B127-1</f>
        <v>-7.3575638506876206E-2</v>
      </c>
      <c r="I128" s="2" t="str">
        <f t="shared" si="5"/>
        <v>2025-04</v>
      </c>
      <c r="J128" s="3">
        <f t="shared" si="8"/>
        <v>112.97300000000003</v>
      </c>
      <c r="K128" s="16">
        <f t="shared" si="9"/>
        <v>11.843542877085214</v>
      </c>
      <c r="L128" s="16"/>
      <c r="M128" s="2" t="str">
        <f>TEXT(Gold[[#This Row],[Date]],"YYYY-MM")</f>
        <v>2025-03</v>
      </c>
      <c r="N128" s="3">
        <f t="shared" si="6"/>
        <v>114.06</v>
      </c>
      <c r="O128" s="3" cm="1">
        <f t="array" ref="O128">LOOKUP(2,1/($I:$I=M128),$B:$B)</f>
        <v>108.38</v>
      </c>
      <c r="P128" s="16">
        <f t="shared" si="7"/>
        <v>-4.9798351744695823E-2</v>
      </c>
    </row>
    <row r="129" spans="1:16" x14ac:dyDescent="0.3">
      <c r="A129" s="1">
        <v>45754</v>
      </c>
      <c r="B129" s="3">
        <v>97.64</v>
      </c>
      <c r="C129">
        <v>87.46</v>
      </c>
      <c r="D129">
        <v>101.75</v>
      </c>
      <c r="E129">
        <v>86.62</v>
      </c>
      <c r="F129" t="s">
        <v>132</v>
      </c>
      <c r="G129">
        <v>3.5299999999999998E-2</v>
      </c>
      <c r="H129" s="2">
        <f>NVIDIA[[#This Row],[Price]]/B128-1</f>
        <v>3.5309087053334798E-2</v>
      </c>
      <c r="I129" s="2" t="str">
        <f t="shared" si="5"/>
        <v>2025-04</v>
      </c>
      <c r="J129" s="3">
        <f t="shared" si="8"/>
        <v>112.50600000000001</v>
      </c>
      <c r="K129" s="16">
        <f t="shared" si="9"/>
        <v>12.138864865628447</v>
      </c>
      <c r="L129" s="16"/>
      <c r="M129" s="2" t="str">
        <f>TEXT(Gold[[#This Row],[Date]],"YYYY-MM")</f>
        <v>2025-04</v>
      </c>
      <c r="N129" s="3">
        <f t="shared" si="6"/>
        <v>110.15</v>
      </c>
      <c r="O129" s="3" cm="1">
        <f t="array" ref="O129">LOOKUP(2,1/($I:$I=M129),$B:$B)</f>
        <v>108.92</v>
      </c>
      <c r="P129" s="16">
        <f t="shared" si="7"/>
        <v>-1.1166591012256033E-2</v>
      </c>
    </row>
    <row r="130" spans="1:16" x14ac:dyDescent="0.3">
      <c r="A130" s="1">
        <v>45755</v>
      </c>
      <c r="B130" s="3">
        <v>96.3</v>
      </c>
      <c r="C130">
        <v>103.81</v>
      </c>
      <c r="D130">
        <v>105.85</v>
      </c>
      <c r="E130">
        <v>94.46</v>
      </c>
      <c r="F130" t="s">
        <v>131</v>
      </c>
      <c r="G130">
        <v>-1.37E-2</v>
      </c>
      <c r="H130" s="2">
        <f>NVIDIA[[#This Row],[Price]]/B129-1</f>
        <v>-1.3723883654240154E-2</v>
      </c>
      <c r="I130" s="2" t="str">
        <f t="shared" ref="I130:I193" si="10">TEXT(A130,"YYYY-MM")</f>
        <v>2025-04</v>
      </c>
      <c r="J130" s="3">
        <f t="shared" si="8"/>
        <v>111.88300000000004</v>
      </c>
      <c r="K130" s="16">
        <f t="shared" si="9"/>
        <v>12.52032428033464</v>
      </c>
      <c r="L130" s="16"/>
      <c r="M130" s="2" t="str">
        <f>TEXT(Gold[[#This Row],[Date]],"YYYY-MM")</f>
        <v>2025-04</v>
      </c>
      <c r="N130" s="3">
        <f t="shared" si="6"/>
        <v>110.15</v>
      </c>
      <c r="O130" s="3" cm="1">
        <f t="array" ref="O130">LOOKUP(2,1/($I:$I=M130),$B:$B)</f>
        <v>108.92</v>
      </c>
      <c r="P130" s="16">
        <f t="shared" si="7"/>
        <v>-1.1166591012256033E-2</v>
      </c>
    </row>
    <row r="131" spans="1:16" x14ac:dyDescent="0.3">
      <c r="A131" s="1">
        <v>45756</v>
      </c>
      <c r="B131" s="3">
        <v>114.33</v>
      </c>
      <c r="C131">
        <v>98.89</v>
      </c>
      <c r="D131">
        <v>115.1</v>
      </c>
      <c r="E131">
        <v>97.53</v>
      </c>
      <c r="F131" t="s">
        <v>130</v>
      </c>
      <c r="G131">
        <v>0.18720000000000001</v>
      </c>
      <c r="H131" s="2">
        <f>NVIDIA[[#This Row],[Price]]/B130-1</f>
        <v>0.18722741433021817</v>
      </c>
      <c r="I131" s="2" t="str">
        <f t="shared" si="10"/>
        <v>2025-04</v>
      </c>
      <c r="J131" s="3">
        <f t="shared" si="8"/>
        <v>111.81250000000003</v>
      </c>
      <c r="K131" s="16">
        <f t="shared" si="9"/>
        <v>12.490686757658926</v>
      </c>
      <c r="L131" s="16"/>
      <c r="M131" s="2" t="str">
        <f>TEXT(Gold[[#This Row],[Date]],"YYYY-MM")</f>
        <v>2025-04</v>
      </c>
      <c r="N131" s="3">
        <f t="shared" ref="N131:N194" si="11">INDEX($B:$B,MATCH(M131,$I:$I,0))</f>
        <v>110.15</v>
      </c>
      <c r="O131" s="3" cm="1">
        <f t="array" ref="O131">LOOKUP(2,1/($I:$I=M131),$B:$B)</f>
        <v>108.92</v>
      </c>
      <c r="P131" s="16">
        <f t="shared" ref="P131:P194" si="12">O131/N131-1</f>
        <v>-1.1166591012256033E-2</v>
      </c>
    </row>
    <row r="132" spans="1:16" x14ac:dyDescent="0.3">
      <c r="A132" s="1">
        <v>45757</v>
      </c>
      <c r="B132" s="3">
        <v>107.57</v>
      </c>
      <c r="C132">
        <v>109.37</v>
      </c>
      <c r="D132">
        <v>110.86</v>
      </c>
      <c r="E132">
        <v>99.15</v>
      </c>
      <c r="F132" t="s">
        <v>129</v>
      </c>
      <c r="G132">
        <v>-5.91E-2</v>
      </c>
      <c r="H132" s="2">
        <f>NVIDIA[[#This Row],[Price]]/B131-1</f>
        <v>-5.9127088253301929E-2</v>
      </c>
      <c r="I132" s="2" t="str">
        <f t="shared" si="10"/>
        <v>2025-04</v>
      </c>
      <c r="J132" s="3">
        <f t="shared" si="8"/>
        <v>111.41200000000003</v>
      </c>
      <c r="K132" s="16">
        <f t="shared" si="9"/>
        <v>12.575705441231863</v>
      </c>
      <c r="L132" s="16"/>
      <c r="M132" s="2" t="str">
        <f>TEXT(Gold[[#This Row],[Date]],"YYYY-MM")</f>
        <v>2025-04</v>
      </c>
      <c r="N132" s="3">
        <f t="shared" si="11"/>
        <v>110.15</v>
      </c>
      <c r="O132" s="3" cm="1">
        <f t="array" ref="O132">LOOKUP(2,1/($I:$I=M132),$B:$B)</f>
        <v>108.92</v>
      </c>
      <c r="P132" s="16">
        <f t="shared" si="12"/>
        <v>-1.1166591012256033E-2</v>
      </c>
    </row>
    <row r="133" spans="1:16" x14ac:dyDescent="0.3">
      <c r="A133" s="1">
        <v>45758</v>
      </c>
      <c r="B133" s="3">
        <v>110.93</v>
      </c>
      <c r="C133">
        <v>108.5</v>
      </c>
      <c r="D133">
        <v>111.55</v>
      </c>
      <c r="E133">
        <v>107.48</v>
      </c>
      <c r="F133" t="s">
        <v>128</v>
      </c>
      <c r="G133">
        <v>3.1199999999999999E-2</v>
      </c>
      <c r="H133" s="2">
        <f>NVIDIA[[#This Row],[Price]]/B132-1</f>
        <v>3.1235474574695665E-2</v>
      </c>
      <c r="I133" s="2" t="str">
        <f t="shared" si="10"/>
        <v>2025-04</v>
      </c>
      <c r="J133" s="3">
        <f t="shared" si="8"/>
        <v>110.875</v>
      </c>
      <c r="K133" s="16">
        <f t="shared" si="9"/>
        <v>12.516429667048202</v>
      </c>
      <c r="L133" s="16"/>
      <c r="M133" s="2" t="str">
        <f>TEXT(Gold[[#This Row],[Date]],"YYYY-MM")</f>
        <v>2025-04</v>
      </c>
      <c r="N133" s="3">
        <f t="shared" si="11"/>
        <v>110.15</v>
      </c>
      <c r="O133" s="3" cm="1">
        <f t="array" ref="O133">LOOKUP(2,1/($I:$I=M133),$B:$B)</f>
        <v>108.92</v>
      </c>
      <c r="P133" s="16">
        <f t="shared" si="12"/>
        <v>-1.1166591012256033E-2</v>
      </c>
    </row>
    <row r="134" spans="1:16" x14ac:dyDescent="0.3">
      <c r="A134" s="1">
        <v>45761</v>
      </c>
      <c r="B134" s="3">
        <v>110.71</v>
      </c>
      <c r="C134">
        <v>114.11</v>
      </c>
      <c r="D134">
        <v>114.29</v>
      </c>
      <c r="E134">
        <v>109.07</v>
      </c>
      <c r="F134" t="s">
        <v>127</v>
      </c>
      <c r="G134">
        <v>-2E-3</v>
      </c>
      <c r="H134" s="2">
        <f>NVIDIA[[#This Row],[Price]]/B133-1</f>
        <v>-1.9832326692510449E-3</v>
      </c>
      <c r="I134" s="2" t="str">
        <f t="shared" si="10"/>
        <v>2025-04</v>
      </c>
      <c r="J134" s="3">
        <f t="shared" si="8"/>
        <v>110.434</v>
      </c>
      <c r="K134" s="16">
        <f t="shared" si="9"/>
        <v>12.495051824011872</v>
      </c>
      <c r="L134" s="16"/>
      <c r="M134" s="2" t="str">
        <f>TEXT(Gold[[#This Row],[Date]],"YYYY-MM")</f>
        <v>2025-04</v>
      </c>
      <c r="N134" s="3">
        <f t="shared" si="11"/>
        <v>110.15</v>
      </c>
      <c r="O134" s="3" cm="1">
        <f t="array" ref="O134">LOOKUP(2,1/($I:$I=M134),$B:$B)</f>
        <v>108.92</v>
      </c>
      <c r="P134" s="16">
        <f t="shared" si="12"/>
        <v>-1.1166591012256033E-2</v>
      </c>
    </row>
    <row r="135" spans="1:16" x14ac:dyDescent="0.3">
      <c r="A135" s="1">
        <v>45762</v>
      </c>
      <c r="B135" s="3">
        <v>112.2</v>
      </c>
      <c r="C135">
        <v>110.97</v>
      </c>
      <c r="D135">
        <v>113.61</v>
      </c>
      <c r="E135">
        <v>110.5</v>
      </c>
      <c r="F135" t="s">
        <v>126</v>
      </c>
      <c r="G135">
        <v>1.35E-2</v>
      </c>
      <c r="H135" s="2">
        <f>NVIDIA[[#This Row],[Price]]/B134-1</f>
        <v>1.3458585493631992E-2</v>
      </c>
      <c r="I135" s="2" t="str">
        <f t="shared" si="10"/>
        <v>2025-04</v>
      </c>
      <c r="J135" s="3">
        <f t="shared" si="8"/>
        <v>110.27249999999999</v>
      </c>
      <c r="K135" s="16">
        <f t="shared" si="9"/>
        <v>12.359078508607139</v>
      </c>
      <c r="L135" s="16"/>
      <c r="M135" s="2" t="str">
        <f>TEXT(Gold[[#This Row],[Date]],"YYYY-MM")</f>
        <v>2025-04</v>
      </c>
      <c r="N135" s="3">
        <f t="shared" si="11"/>
        <v>110.15</v>
      </c>
      <c r="O135" s="3" cm="1">
        <f t="array" ref="O135">LOOKUP(2,1/($I:$I=M135),$B:$B)</f>
        <v>108.92</v>
      </c>
      <c r="P135" s="16">
        <f t="shared" si="12"/>
        <v>-1.1166591012256033E-2</v>
      </c>
    </row>
    <row r="136" spans="1:16" x14ac:dyDescent="0.3">
      <c r="A136" s="1">
        <v>45763</v>
      </c>
      <c r="B136" s="3">
        <v>104.49</v>
      </c>
      <c r="C136">
        <v>104.55</v>
      </c>
      <c r="D136">
        <v>106.79</v>
      </c>
      <c r="E136">
        <v>100.45</v>
      </c>
      <c r="F136" t="s">
        <v>125</v>
      </c>
      <c r="G136">
        <v>-6.8699999999999997E-2</v>
      </c>
      <c r="H136" s="2">
        <f>NVIDIA[[#This Row],[Price]]/B135-1</f>
        <v>-6.8716577540107071E-2</v>
      </c>
      <c r="I136" s="2" t="str">
        <f t="shared" si="10"/>
        <v>2025-04</v>
      </c>
      <c r="J136" s="3">
        <f t="shared" si="8"/>
        <v>109.62099999999998</v>
      </c>
      <c r="K136" s="16">
        <f t="shared" si="9"/>
        <v>12.252542519497096</v>
      </c>
      <c r="L136" s="16"/>
      <c r="M136" s="2" t="str">
        <f>TEXT(Gold[[#This Row],[Date]],"YYYY-MM")</f>
        <v>2025-04</v>
      </c>
      <c r="N136" s="3">
        <f t="shared" si="11"/>
        <v>110.15</v>
      </c>
      <c r="O136" s="3" cm="1">
        <f t="array" ref="O136">LOOKUP(2,1/($I:$I=M136),$B:$B)</f>
        <v>108.92</v>
      </c>
      <c r="P136" s="16">
        <f t="shared" si="12"/>
        <v>-1.1166591012256033E-2</v>
      </c>
    </row>
    <row r="137" spans="1:16" x14ac:dyDescent="0.3">
      <c r="A137" s="1">
        <v>45764</v>
      </c>
      <c r="B137" s="3">
        <v>101.49</v>
      </c>
      <c r="C137">
        <v>104.45</v>
      </c>
      <c r="D137">
        <v>104.47</v>
      </c>
      <c r="E137">
        <v>100.05</v>
      </c>
      <c r="F137" t="s">
        <v>124</v>
      </c>
      <c r="G137">
        <v>-2.87E-2</v>
      </c>
      <c r="H137" s="2">
        <f>NVIDIA[[#This Row],[Price]]/B136-1</f>
        <v>-2.8710881424059753E-2</v>
      </c>
      <c r="I137" s="2" t="str">
        <f t="shared" si="10"/>
        <v>2025-04</v>
      </c>
      <c r="J137" s="3">
        <f t="shared" si="8"/>
        <v>108.76899999999998</v>
      </c>
      <c r="K137" s="16">
        <f t="shared" si="9"/>
        <v>11.969890148597502</v>
      </c>
      <c r="L137" s="16"/>
      <c r="M137" s="2" t="str">
        <f>TEXT(Gold[[#This Row],[Date]],"YYYY-MM")</f>
        <v>2025-04</v>
      </c>
      <c r="N137" s="3">
        <f t="shared" si="11"/>
        <v>110.15</v>
      </c>
      <c r="O137" s="3" cm="1">
        <f t="array" ref="O137">LOOKUP(2,1/($I:$I=M137),$B:$B)</f>
        <v>108.92</v>
      </c>
      <c r="P137" s="16">
        <f t="shared" si="12"/>
        <v>-1.1166591012256033E-2</v>
      </c>
    </row>
    <row r="138" spans="1:16" x14ac:dyDescent="0.3">
      <c r="A138" s="1">
        <v>45768</v>
      </c>
      <c r="B138" s="3">
        <v>96.91</v>
      </c>
      <c r="C138">
        <v>98.77</v>
      </c>
      <c r="D138">
        <v>99.44</v>
      </c>
      <c r="E138">
        <v>95.04</v>
      </c>
      <c r="F138" t="s">
        <v>123</v>
      </c>
      <c r="G138">
        <v>-4.5100000000000001E-2</v>
      </c>
      <c r="H138" s="2">
        <f>NVIDIA[[#This Row],[Price]]/B137-1</f>
        <v>-4.5127598778204714E-2</v>
      </c>
      <c r="I138" s="2" t="str">
        <f t="shared" si="10"/>
        <v>2025-04</v>
      </c>
      <c r="J138" s="3">
        <f t="shared" si="8"/>
        <v>107.72949999999999</v>
      </c>
      <c r="K138" s="16">
        <f t="shared" si="9"/>
        <v>11.75312687207904</v>
      </c>
      <c r="L138" s="16"/>
      <c r="M138" s="2" t="str">
        <f>TEXT(Gold[[#This Row],[Date]],"YYYY-MM")</f>
        <v>2025-04</v>
      </c>
      <c r="N138" s="3">
        <f t="shared" si="11"/>
        <v>110.15</v>
      </c>
      <c r="O138" s="3" cm="1">
        <f t="array" ref="O138">LOOKUP(2,1/($I:$I=M138),$B:$B)</f>
        <v>108.92</v>
      </c>
      <c r="P138" s="16">
        <f t="shared" si="12"/>
        <v>-1.1166591012256033E-2</v>
      </c>
    </row>
    <row r="139" spans="1:16" x14ac:dyDescent="0.3">
      <c r="A139" s="1">
        <v>45769</v>
      </c>
      <c r="B139" s="3">
        <v>98.89</v>
      </c>
      <c r="C139">
        <v>98.78</v>
      </c>
      <c r="D139">
        <v>99.81</v>
      </c>
      <c r="E139">
        <v>97.28</v>
      </c>
      <c r="F139" t="s">
        <v>122</v>
      </c>
      <c r="G139">
        <v>2.0400000000000001E-2</v>
      </c>
      <c r="H139" s="2">
        <f>NVIDIA[[#This Row],[Price]]/B138-1</f>
        <v>2.0431328036322416E-2</v>
      </c>
      <c r="I139" s="2" t="str">
        <f t="shared" si="10"/>
        <v>2025-04</v>
      </c>
      <c r="J139" s="3">
        <f t="shared" si="8"/>
        <v>106.60350000000001</v>
      </c>
      <c r="K139" s="16">
        <f t="shared" si="9"/>
        <v>11.59510623929617</v>
      </c>
      <c r="L139" s="16"/>
      <c r="M139" s="2" t="str">
        <f>TEXT(Gold[[#This Row],[Date]],"YYYY-MM")</f>
        <v>2025-04</v>
      </c>
      <c r="N139" s="3">
        <f t="shared" si="11"/>
        <v>110.15</v>
      </c>
      <c r="O139" s="3" cm="1">
        <f t="array" ref="O139">LOOKUP(2,1/($I:$I=M139),$B:$B)</f>
        <v>108.92</v>
      </c>
      <c r="P139" s="16">
        <f t="shared" si="12"/>
        <v>-1.1166591012256033E-2</v>
      </c>
    </row>
    <row r="140" spans="1:16" x14ac:dyDescent="0.3">
      <c r="A140" s="1">
        <v>45770</v>
      </c>
      <c r="B140" s="3">
        <v>102.71</v>
      </c>
      <c r="C140">
        <v>104.52</v>
      </c>
      <c r="D140">
        <v>104.8</v>
      </c>
      <c r="E140">
        <v>102.02</v>
      </c>
      <c r="F140" t="s">
        <v>121</v>
      </c>
      <c r="G140">
        <v>3.8600000000000002E-2</v>
      </c>
      <c r="H140" s="2">
        <f>NVIDIA[[#This Row],[Price]]/B139-1</f>
        <v>3.8628779451916229E-2</v>
      </c>
      <c r="I140" s="2" t="str">
        <f t="shared" si="10"/>
        <v>2025-04</v>
      </c>
      <c r="J140" s="3">
        <f t="shared" si="8"/>
        <v>105.70450000000001</v>
      </c>
      <c r="K140" s="16">
        <f t="shared" si="9"/>
        <v>11.759415627655773</v>
      </c>
      <c r="L140" s="16"/>
      <c r="M140" s="2" t="str">
        <f>TEXT(Gold[[#This Row],[Date]],"YYYY-MM")</f>
        <v>2025-04</v>
      </c>
      <c r="N140" s="3">
        <f t="shared" si="11"/>
        <v>110.15</v>
      </c>
      <c r="O140" s="3" cm="1">
        <f t="array" ref="O140">LOOKUP(2,1/($I:$I=M140),$B:$B)</f>
        <v>108.92</v>
      </c>
      <c r="P140" s="16">
        <f t="shared" si="12"/>
        <v>-1.1166591012256033E-2</v>
      </c>
    </row>
    <row r="141" spans="1:16" x14ac:dyDescent="0.3">
      <c r="A141" s="1">
        <v>45771</v>
      </c>
      <c r="B141" s="3">
        <v>106.43</v>
      </c>
      <c r="C141">
        <v>103.47</v>
      </c>
      <c r="D141">
        <v>106.54</v>
      </c>
      <c r="E141">
        <v>103.11</v>
      </c>
      <c r="F141" t="s">
        <v>120</v>
      </c>
      <c r="G141">
        <v>3.6200000000000003E-2</v>
      </c>
      <c r="H141" s="2">
        <f>NVIDIA[[#This Row],[Price]]/B140-1</f>
        <v>3.621847921331911E-2</v>
      </c>
      <c r="I141" s="2" t="str">
        <f t="shared" si="10"/>
        <v>2025-04</v>
      </c>
      <c r="J141" s="3">
        <f t="shared" si="8"/>
        <v>105.33800000000001</v>
      </c>
      <c r="K141" s="16">
        <f t="shared" si="9"/>
        <v>11.751018000137181</v>
      </c>
      <c r="L141" s="16"/>
      <c r="M141" s="2" t="str">
        <f>TEXT(Gold[[#This Row],[Date]],"YYYY-MM")</f>
        <v>2025-04</v>
      </c>
      <c r="N141" s="3">
        <f t="shared" si="11"/>
        <v>110.15</v>
      </c>
      <c r="O141" s="3" cm="1">
        <f t="array" ref="O141">LOOKUP(2,1/($I:$I=M141),$B:$B)</f>
        <v>108.92</v>
      </c>
      <c r="P141" s="16">
        <f t="shared" si="12"/>
        <v>-1.1166591012256033E-2</v>
      </c>
    </row>
    <row r="142" spans="1:16" x14ac:dyDescent="0.3">
      <c r="A142" s="1">
        <v>45772</v>
      </c>
      <c r="B142" s="3">
        <v>111.01</v>
      </c>
      <c r="C142">
        <v>106.85</v>
      </c>
      <c r="D142">
        <v>111.92</v>
      </c>
      <c r="E142">
        <v>105.73</v>
      </c>
      <c r="F142" t="s">
        <v>119</v>
      </c>
      <c r="G142">
        <v>4.2999999999999997E-2</v>
      </c>
      <c r="H142" s="2">
        <f>NVIDIA[[#This Row],[Price]]/B141-1</f>
        <v>4.303297942309503E-2</v>
      </c>
      <c r="I142" s="2" t="str">
        <f t="shared" si="10"/>
        <v>2025-04</v>
      </c>
      <c r="J142" s="3">
        <f t="shared" si="8"/>
        <v>105.31700000000004</v>
      </c>
      <c r="K142" s="16">
        <f t="shared" si="9"/>
        <v>11.747413183215066</v>
      </c>
      <c r="L142" s="16"/>
      <c r="M142" s="2" t="str">
        <f>TEXT(Gold[[#This Row],[Date]],"YYYY-MM")</f>
        <v>2025-04</v>
      </c>
      <c r="N142" s="3">
        <f t="shared" si="11"/>
        <v>110.15</v>
      </c>
      <c r="O142" s="3" cm="1">
        <f t="array" ref="O142">LOOKUP(2,1/($I:$I=M142),$B:$B)</f>
        <v>108.92</v>
      </c>
      <c r="P142" s="16">
        <f t="shared" si="12"/>
        <v>-1.1166591012256033E-2</v>
      </c>
    </row>
    <row r="143" spans="1:16" x14ac:dyDescent="0.3">
      <c r="A143" s="1">
        <v>45775</v>
      </c>
      <c r="B143" s="3">
        <v>108.73</v>
      </c>
      <c r="C143">
        <v>109.69</v>
      </c>
      <c r="D143">
        <v>110.37</v>
      </c>
      <c r="E143">
        <v>106.02</v>
      </c>
      <c r="F143" t="s">
        <v>118</v>
      </c>
      <c r="G143">
        <v>-2.0500000000000001E-2</v>
      </c>
      <c r="H143" s="2">
        <f>NVIDIA[[#This Row],[Price]]/B142-1</f>
        <v>-2.0538690208089405E-2</v>
      </c>
      <c r="I143" s="2" t="str">
        <f t="shared" si="10"/>
        <v>2025-04</v>
      </c>
      <c r="J143" s="3">
        <f t="shared" si="8"/>
        <v>105.27000000000001</v>
      </c>
      <c r="K143" s="16">
        <f t="shared" si="9"/>
        <v>11.752687294575134</v>
      </c>
      <c r="L143" s="16"/>
      <c r="M143" s="2" t="str">
        <f>TEXT(Gold[[#This Row],[Date]],"YYYY-MM")</f>
        <v>2025-04</v>
      </c>
      <c r="N143" s="3">
        <f t="shared" si="11"/>
        <v>110.15</v>
      </c>
      <c r="O143" s="3" cm="1">
        <f t="array" ref="O143">LOOKUP(2,1/($I:$I=M143),$B:$B)</f>
        <v>108.92</v>
      </c>
      <c r="P143" s="16">
        <f t="shared" si="12"/>
        <v>-1.1166591012256033E-2</v>
      </c>
    </row>
    <row r="144" spans="1:16" x14ac:dyDescent="0.3">
      <c r="A144" s="1">
        <v>45776</v>
      </c>
      <c r="B144" s="3">
        <v>109.02</v>
      </c>
      <c r="C144">
        <v>107.67</v>
      </c>
      <c r="D144">
        <v>110.2</v>
      </c>
      <c r="E144">
        <v>107.44</v>
      </c>
      <c r="F144" t="s">
        <v>117</v>
      </c>
      <c r="G144">
        <v>2.7000000000000001E-3</v>
      </c>
      <c r="H144" s="2">
        <f>NVIDIA[[#This Row],[Price]]/B143-1</f>
        <v>2.6671571783316583E-3</v>
      </c>
      <c r="I144" s="2" t="str">
        <f t="shared" si="10"/>
        <v>2025-04</v>
      </c>
      <c r="J144" s="3">
        <f t="shared" si="8"/>
        <v>105.30200000000002</v>
      </c>
      <c r="K144" s="16">
        <f t="shared" si="9"/>
        <v>11.786898082720041</v>
      </c>
      <c r="L144" s="16"/>
      <c r="M144" s="2" t="str">
        <f>TEXT(Gold[[#This Row],[Date]],"YYYY-MM")</f>
        <v>2025-04</v>
      </c>
      <c r="N144" s="3">
        <f t="shared" si="11"/>
        <v>110.15</v>
      </c>
      <c r="O144" s="3" cm="1">
        <f t="array" ref="O144">LOOKUP(2,1/($I:$I=M144),$B:$B)</f>
        <v>108.92</v>
      </c>
      <c r="P144" s="16">
        <f t="shared" si="12"/>
        <v>-1.1166591012256033E-2</v>
      </c>
    </row>
    <row r="145" spans="1:16" x14ac:dyDescent="0.3">
      <c r="A145" s="1">
        <v>45777</v>
      </c>
      <c r="B145" s="3">
        <v>108.92</v>
      </c>
      <c r="C145">
        <v>104.47</v>
      </c>
      <c r="D145">
        <v>108.92</v>
      </c>
      <c r="E145">
        <v>104.08</v>
      </c>
      <c r="F145" t="s">
        <v>116</v>
      </c>
      <c r="G145">
        <v>-8.9999999999999998E-4</v>
      </c>
      <c r="H145" s="2">
        <f>NVIDIA[[#This Row],[Price]]/B144-1</f>
        <v>-9.1726288754356844E-4</v>
      </c>
      <c r="I145" s="2" t="str">
        <f t="shared" si="10"/>
        <v>2025-04</v>
      </c>
      <c r="J145" s="3">
        <f t="shared" si="8"/>
        <v>105.24050000000003</v>
      </c>
      <c r="K145" s="16">
        <f t="shared" si="9"/>
        <v>11.828542912352669</v>
      </c>
      <c r="L145" s="16"/>
      <c r="M145" s="2" t="str">
        <f>TEXT(Gold[[#This Row],[Date]],"YYYY-MM")</f>
        <v>2025-04</v>
      </c>
      <c r="N145" s="3">
        <f t="shared" si="11"/>
        <v>110.15</v>
      </c>
      <c r="O145" s="3" cm="1">
        <f t="array" ref="O145">LOOKUP(2,1/($I:$I=M145),$B:$B)</f>
        <v>108.92</v>
      </c>
      <c r="P145" s="16">
        <f t="shared" si="12"/>
        <v>-1.1166591012256033E-2</v>
      </c>
    </row>
    <row r="146" spans="1:16" x14ac:dyDescent="0.3">
      <c r="A146" s="1">
        <v>45778</v>
      </c>
      <c r="B146" s="3">
        <v>111.61</v>
      </c>
      <c r="C146">
        <v>113.08</v>
      </c>
      <c r="D146">
        <v>114.94</v>
      </c>
      <c r="E146">
        <v>111.3</v>
      </c>
      <c r="F146" t="s">
        <v>115</v>
      </c>
      <c r="G146">
        <v>2.47E-2</v>
      </c>
      <c r="H146" s="2">
        <f>NVIDIA[[#This Row],[Price]]/B145-1</f>
        <v>2.4697025339698753E-2</v>
      </c>
      <c r="I146" s="2" t="str">
        <f t="shared" si="10"/>
        <v>2025-05</v>
      </c>
      <c r="J146" s="3">
        <f t="shared" si="8"/>
        <v>105.30000000000003</v>
      </c>
      <c r="K146" s="16">
        <f t="shared" si="9"/>
        <v>11.841500108960009</v>
      </c>
      <c r="L146" s="16"/>
      <c r="M146" s="2" t="str">
        <f>TEXT(Gold[[#This Row],[Date]],"YYYY-MM")</f>
        <v>2025-04</v>
      </c>
      <c r="N146" s="3">
        <f t="shared" si="11"/>
        <v>110.15</v>
      </c>
      <c r="O146" s="3" cm="1">
        <f t="array" ref="O146">LOOKUP(2,1/($I:$I=M146),$B:$B)</f>
        <v>108.92</v>
      </c>
      <c r="P146" s="16">
        <f t="shared" si="12"/>
        <v>-1.1166591012256033E-2</v>
      </c>
    </row>
    <row r="147" spans="1:16" x14ac:dyDescent="0.3">
      <c r="A147" s="1">
        <v>45779</v>
      </c>
      <c r="B147" s="3">
        <v>114.5</v>
      </c>
      <c r="C147">
        <v>114.18</v>
      </c>
      <c r="D147">
        <v>115.4</v>
      </c>
      <c r="E147">
        <v>113.37</v>
      </c>
      <c r="F147" t="s">
        <v>114</v>
      </c>
      <c r="G147">
        <v>2.5899999999999999E-2</v>
      </c>
      <c r="H147" s="2">
        <f>NVIDIA[[#This Row],[Price]]/B146-1</f>
        <v>2.5893737120329829E-2</v>
      </c>
      <c r="I147" s="2" t="str">
        <f t="shared" si="10"/>
        <v>2025-05</v>
      </c>
      <c r="J147" s="3">
        <f t="shared" si="8"/>
        <v>105.93500000000002</v>
      </c>
      <c r="K147" s="16">
        <f t="shared" si="9"/>
        <v>11.791202029934331</v>
      </c>
      <c r="L147" s="16"/>
      <c r="M147" s="2" t="str">
        <f>TEXT(Gold[[#This Row],[Date]],"YYYY-MM")</f>
        <v>2025-04</v>
      </c>
      <c r="N147" s="3">
        <f t="shared" si="11"/>
        <v>110.15</v>
      </c>
      <c r="O147" s="3" cm="1">
        <f t="array" ref="O147">LOOKUP(2,1/($I:$I=M147),$B:$B)</f>
        <v>108.92</v>
      </c>
      <c r="P147" s="16">
        <f t="shared" si="12"/>
        <v>-1.1166591012256033E-2</v>
      </c>
    </row>
    <row r="148" spans="1:16" x14ac:dyDescent="0.3">
      <c r="A148" s="1">
        <v>45782</v>
      </c>
      <c r="B148" s="3">
        <v>113.82</v>
      </c>
      <c r="C148">
        <v>112.9</v>
      </c>
      <c r="D148">
        <v>114.67</v>
      </c>
      <c r="E148">
        <v>112.66</v>
      </c>
      <c r="F148" t="s">
        <v>113</v>
      </c>
      <c r="G148">
        <v>-5.8999999999999999E-3</v>
      </c>
      <c r="H148" s="2">
        <f>NVIDIA[[#This Row],[Price]]/B147-1</f>
        <v>-5.9388646288209834E-3</v>
      </c>
      <c r="I148" s="2" t="str">
        <f t="shared" si="10"/>
        <v>2025-05</v>
      </c>
      <c r="J148" s="3">
        <f t="shared" si="8"/>
        <v>106.91050000000003</v>
      </c>
      <c r="K148" s="16">
        <f t="shared" si="9"/>
        <v>11.679826395660527</v>
      </c>
      <c r="L148" s="16"/>
      <c r="M148" s="2" t="str">
        <f>TEXT(Gold[[#This Row],[Date]],"YYYY-MM")</f>
        <v>2025-04</v>
      </c>
      <c r="N148" s="3">
        <f t="shared" si="11"/>
        <v>110.15</v>
      </c>
      <c r="O148" s="3" cm="1">
        <f t="array" ref="O148">LOOKUP(2,1/($I:$I=M148),$B:$B)</f>
        <v>108.92</v>
      </c>
      <c r="P148" s="16">
        <f t="shared" si="12"/>
        <v>-1.1166591012256033E-2</v>
      </c>
    </row>
    <row r="149" spans="1:16" x14ac:dyDescent="0.3">
      <c r="A149" s="1">
        <v>45783</v>
      </c>
      <c r="B149" s="3">
        <v>113.54</v>
      </c>
      <c r="C149">
        <v>111.48</v>
      </c>
      <c r="D149">
        <v>114.74</v>
      </c>
      <c r="E149">
        <v>110.82</v>
      </c>
      <c r="F149" t="s">
        <v>112</v>
      </c>
      <c r="G149">
        <v>-2.5000000000000001E-3</v>
      </c>
      <c r="H149" s="2">
        <f>NVIDIA[[#This Row],[Price]]/B148-1</f>
        <v>-2.4600246002458581E-3</v>
      </c>
      <c r="I149" s="2" t="str">
        <f t="shared" si="10"/>
        <v>2025-05</v>
      </c>
      <c r="J149" s="3">
        <f t="shared" si="8"/>
        <v>107.7055</v>
      </c>
      <c r="K149" s="16">
        <f t="shared" si="9"/>
        <v>11.539685026398015</v>
      </c>
      <c r="L149" s="16"/>
      <c r="M149" s="2" t="str">
        <f>TEXT(Gold[[#This Row],[Date]],"YYYY-MM")</f>
        <v>2025-04</v>
      </c>
      <c r="N149" s="3">
        <f t="shared" si="11"/>
        <v>110.15</v>
      </c>
      <c r="O149" s="3" cm="1">
        <f t="array" ref="O149">LOOKUP(2,1/($I:$I=M149),$B:$B)</f>
        <v>108.92</v>
      </c>
      <c r="P149" s="16">
        <f t="shared" si="12"/>
        <v>-1.1166591012256033E-2</v>
      </c>
    </row>
    <row r="150" spans="1:16" x14ac:dyDescent="0.3">
      <c r="A150" s="1">
        <v>45784</v>
      </c>
      <c r="B150" s="3">
        <v>117.06</v>
      </c>
      <c r="C150">
        <v>113.04</v>
      </c>
      <c r="D150">
        <v>117.68</v>
      </c>
      <c r="E150">
        <v>112.28</v>
      </c>
      <c r="F150" t="s">
        <v>111</v>
      </c>
      <c r="G150">
        <v>3.1E-2</v>
      </c>
      <c r="H150" s="2">
        <f>NVIDIA[[#This Row],[Price]]/B149-1</f>
        <v>3.1002289941870709E-2</v>
      </c>
      <c r="I150" s="2" t="str">
        <f t="shared" si="10"/>
        <v>2025-05</v>
      </c>
      <c r="J150" s="3">
        <f t="shared" ref="J150:J213" si="13">AVERAGE(B131:B150)</f>
        <v>108.7435</v>
      </c>
      <c r="K150" s="16">
        <f t="shared" si="9"/>
        <v>11.29984963026795</v>
      </c>
      <c r="L150" s="16"/>
      <c r="M150" s="2" t="str">
        <f>TEXT(Gold[[#This Row],[Date]],"YYYY-MM")</f>
        <v>2025-05</v>
      </c>
      <c r="N150" s="3">
        <f t="shared" si="11"/>
        <v>111.61</v>
      </c>
      <c r="O150" s="3" cm="1">
        <f t="array" ref="O150">LOOKUP(2,1/($I:$I=M150),$B:$B)</f>
        <v>135.13</v>
      </c>
      <c r="P150" s="16">
        <f t="shared" si="12"/>
        <v>0.2107338052145864</v>
      </c>
    </row>
    <row r="151" spans="1:16" x14ac:dyDescent="0.3">
      <c r="A151" s="1">
        <v>45785</v>
      </c>
      <c r="B151" s="3">
        <v>117.37</v>
      </c>
      <c r="C151">
        <v>118.25</v>
      </c>
      <c r="D151">
        <v>118.68</v>
      </c>
      <c r="E151">
        <v>115.85</v>
      </c>
      <c r="F151" t="s">
        <v>110</v>
      </c>
      <c r="G151">
        <v>2.5999999999999999E-3</v>
      </c>
      <c r="H151" s="2">
        <f>NVIDIA[[#This Row],[Price]]/B150-1</f>
        <v>2.6482145908082177E-3</v>
      </c>
      <c r="I151" s="2" t="str">
        <f t="shared" si="10"/>
        <v>2025-05</v>
      </c>
      <c r="J151" s="3">
        <f t="shared" si="13"/>
        <v>108.8955</v>
      </c>
      <c r="K151" s="16">
        <f t="shared" si="9"/>
        <v>11.070152704635777</v>
      </c>
      <c r="L151" s="16"/>
      <c r="M151" s="2" t="str">
        <f>TEXT(Gold[[#This Row],[Date]],"YYYY-MM")</f>
        <v>2025-05</v>
      </c>
      <c r="N151" s="3">
        <f t="shared" si="11"/>
        <v>111.61</v>
      </c>
      <c r="O151" s="3" cm="1">
        <f t="array" ref="O151">LOOKUP(2,1/($I:$I=M151),$B:$B)</f>
        <v>135.13</v>
      </c>
      <c r="P151" s="16">
        <f t="shared" si="12"/>
        <v>0.2107338052145864</v>
      </c>
    </row>
    <row r="152" spans="1:16" x14ac:dyDescent="0.3">
      <c r="A152" s="1">
        <v>45786</v>
      </c>
      <c r="B152" s="3">
        <v>116.65</v>
      </c>
      <c r="C152">
        <v>117.35</v>
      </c>
      <c r="D152">
        <v>118.23</v>
      </c>
      <c r="E152">
        <v>115.21</v>
      </c>
      <c r="F152" t="s">
        <v>109</v>
      </c>
      <c r="G152">
        <v>-6.1000000000000004E-3</v>
      </c>
      <c r="H152" s="2">
        <f>NVIDIA[[#This Row],[Price]]/B151-1</f>
        <v>-6.1344466217942983E-3</v>
      </c>
      <c r="I152" s="2" t="str">
        <f t="shared" si="10"/>
        <v>2025-05</v>
      </c>
      <c r="J152" s="3">
        <f t="shared" si="13"/>
        <v>109.34949999999999</v>
      </c>
      <c r="K152" s="16">
        <f t="shared" si="9"/>
        <v>10.871293888917227</v>
      </c>
      <c r="L152" s="16"/>
      <c r="M152" s="2" t="str">
        <f>TEXT(Gold[[#This Row],[Date]],"YYYY-MM")</f>
        <v>2025-05</v>
      </c>
      <c r="N152" s="3">
        <f t="shared" si="11"/>
        <v>111.61</v>
      </c>
      <c r="O152" s="3" cm="1">
        <f t="array" ref="O152">LOOKUP(2,1/($I:$I=M152),$B:$B)</f>
        <v>135.13</v>
      </c>
      <c r="P152" s="16">
        <f t="shared" si="12"/>
        <v>0.2107338052145864</v>
      </c>
    </row>
    <row r="153" spans="1:16" x14ac:dyDescent="0.3">
      <c r="A153" s="1">
        <v>45789</v>
      </c>
      <c r="B153" s="3">
        <v>123</v>
      </c>
      <c r="C153">
        <v>121.97</v>
      </c>
      <c r="D153">
        <v>123</v>
      </c>
      <c r="E153">
        <v>120.28</v>
      </c>
      <c r="F153" t="s">
        <v>108</v>
      </c>
      <c r="G153">
        <v>5.4399999999999997E-2</v>
      </c>
      <c r="H153" s="2">
        <f>NVIDIA[[#This Row],[Price]]/B152-1</f>
        <v>5.4436348049721417E-2</v>
      </c>
      <c r="I153" s="2" t="str">
        <f t="shared" si="10"/>
        <v>2025-05</v>
      </c>
      <c r="J153" s="3">
        <f t="shared" si="13"/>
        <v>109.953</v>
      </c>
      <c r="K153" s="16">
        <f t="shared" si="9"/>
        <v>10.592642308387759</v>
      </c>
      <c r="L153" s="16"/>
      <c r="M153" s="2" t="str">
        <f>TEXT(Gold[[#This Row],[Date]],"YYYY-MM")</f>
        <v>2025-05</v>
      </c>
      <c r="N153" s="3">
        <f t="shared" si="11"/>
        <v>111.61</v>
      </c>
      <c r="O153" s="3" cm="1">
        <f t="array" ref="O153">LOOKUP(2,1/($I:$I=M153),$B:$B)</f>
        <v>135.13</v>
      </c>
      <c r="P153" s="16">
        <f t="shared" si="12"/>
        <v>0.2107338052145864</v>
      </c>
    </row>
    <row r="154" spans="1:16" x14ac:dyDescent="0.3">
      <c r="A154" s="1">
        <v>45790</v>
      </c>
      <c r="B154" s="3">
        <v>129.93</v>
      </c>
      <c r="C154">
        <v>124.98</v>
      </c>
      <c r="D154">
        <v>131.22</v>
      </c>
      <c r="E154">
        <v>124.47</v>
      </c>
      <c r="F154" t="s">
        <v>107</v>
      </c>
      <c r="G154">
        <v>5.6300000000000003E-2</v>
      </c>
      <c r="H154" s="2">
        <f>NVIDIA[[#This Row],[Price]]/B153-1</f>
        <v>5.6341463414634196E-2</v>
      </c>
      <c r="I154" s="2" t="str">
        <f t="shared" si="10"/>
        <v>2025-05</v>
      </c>
      <c r="J154" s="3">
        <f t="shared" si="13"/>
        <v>110.91399999999999</v>
      </c>
      <c r="K154" s="16">
        <f t="shared" si="9"/>
        <v>10.306490199189476</v>
      </c>
      <c r="L154" s="16"/>
      <c r="M154" s="2" t="str">
        <f>TEXT(Gold[[#This Row],[Date]],"YYYY-MM")</f>
        <v>2025-05</v>
      </c>
      <c r="N154" s="3">
        <f t="shared" si="11"/>
        <v>111.61</v>
      </c>
      <c r="O154" s="3" cm="1">
        <f t="array" ref="O154">LOOKUP(2,1/($I:$I=M154),$B:$B)</f>
        <v>135.13</v>
      </c>
      <c r="P154" s="16">
        <f t="shared" si="12"/>
        <v>0.2107338052145864</v>
      </c>
    </row>
    <row r="155" spans="1:16" x14ac:dyDescent="0.3">
      <c r="A155" s="1">
        <v>45791</v>
      </c>
      <c r="B155" s="3">
        <v>135.34</v>
      </c>
      <c r="C155">
        <v>133.19999999999999</v>
      </c>
      <c r="D155">
        <v>135.43</v>
      </c>
      <c r="E155">
        <v>131.68</v>
      </c>
      <c r="F155" t="s">
        <v>106</v>
      </c>
      <c r="G155">
        <v>4.1599999999999998E-2</v>
      </c>
      <c r="H155" s="2">
        <f>NVIDIA[[#This Row],[Price]]/B154-1</f>
        <v>4.1637804971907943E-2</v>
      </c>
      <c r="I155" s="2" t="str">
        <f t="shared" si="10"/>
        <v>2025-05</v>
      </c>
      <c r="J155" s="3">
        <f t="shared" si="13"/>
        <v>112.07099999999998</v>
      </c>
      <c r="K155" s="16">
        <f t="shared" si="9"/>
        <v>10.152671352566298</v>
      </c>
      <c r="L155" s="16"/>
      <c r="M155" s="2" t="str">
        <f>TEXT(Gold[[#This Row],[Date]],"YYYY-MM")</f>
        <v>2025-05</v>
      </c>
      <c r="N155" s="3">
        <f t="shared" si="11"/>
        <v>111.61</v>
      </c>
      <c r="O155" s="3" cm="1">
        <f t="array" ref="O155">LOOKUP(2,1/($I:$I=M155),$B:$B)</f>
        <v>135.13</v>
      </c>
      <c r="P155" s="16">
        <f t="shared" si="12"/>
        <v>0.2107338052145864</v>
      </c>
    </row>
    <row r="156" spans="1:16" x14ac:dyDescent="0.3">
      <c r="A156" s="1">
        <v>45792</v>
      </c>
      <c r="B156" s="3">
        <v>134.83000000000001</v>
      </c>
      <c r="C156">
        <v>134.29</v>
      </c>
      <c r="D156">
        <v>136.30000000000001</v>
      </c>
      <c r="E156">
        <v>132.66</v>
      </c>
      <c r="F156" t="s">
        <v>105</v>
      </c>
      <c r="G156">
        <v>-3.8E-3</v>
      </c>
      <c r="H156" s="2">
        <f>NVIDIA[[#This Row],[Price]]/B155-1</f>
        <v>-3.7682872764888131E-3</v>
      </c>
      <c r="I156" s="2" t="str">
        <f t="shared" si="10"/>
        <v>2025-05</v>
      </c>
      <c r="J156" s="3">
        <f t="shared" si="13"/>
        <v>113.58799999999999</v>
      </c>
      <c r="K156" s="16">
        <f t="shared" si="9"/>
        <v>9.9853084734891624</v>
      </c>
      <c r="L156" s="16"/>
      <c r="M156" s="2" t="str">
        <f>TEXT(Gold[[#This Row],[Date]],"YYYY-MM")</f>
        <v>2025-05</v>
      </c>
      <c r="N156" s="3">
        <f t="shared" si="11"/>
        <v>111.61</v>
      </c>
      <c r="O156" s="3" cm="1">
        <f t="array" ref="O156">LOOKUP(2,1/($I:$I=M156),$B:$B)</f>
        <v>135.13</v>
      </c>
      <c r="P156" s="16">
        <f t="shared" si="12"/>
        <v>0.2107338052145864</v>
      </c>
    </row>
    <row r="157" spans="1:16" x14ac:dyDescent="0.3">
      <c r="A157" s="1">
        <v>45793</v>
      </c>
      <c r="B157" s="3">
        <v>135.4</v>
      </c>
      <c r="C157">
        <v>136.22</v>
      </c>
      <c r="D157">
        <v>136.35</v>
      </c>
      <c r="E157">
        <v>133.46</v>
      </c>
      <c r="F157" t="s">
        <v>104</v>
      </c>
      <c r="G157">
        <v>4.1999999999999997E-3</v>
      </c>
      <c r="H157" s="2">
        <f>NVIDIA[[#This Row],[Price]]/B156-1</f>
        <v>4.2275457984126685E-3</v>
      </c>
      <c r="I157" s="2" t="str">
        <f t="shared" si="10"/>
        <v>2025-05</v>
      </c>
      <c r="J157" s="3">
        <f t="shared" si="13"/>
        <v>115.2835</v>
      </c>
      <c r="K157" s="16">
        <f t="shared" si="9"/>
        <v>9.796463819235079</v>
      </c>
      <c r="L157" s="16"/>
      <c r="M157" s="2" t="str">
        <f>TEXT(Gold[[#This Row],[Date]],"YYYY-MM")</f>
        <v>2025-05</v>
      </c>
      <c r="N157" s="3">
        <f t="shared" si="11"/>
        <v>111.61</v>
      </c>
      <c r="O157" s="3" cm="1">
        <f t="array" ref="O157">LOOKUP(2,1/($I:$I=M157),$B:$B)</f>
        <v>135.13</v>
      </c>
      <c r="P157" s="16">
        <f t="shared" si="12"/>
        <v>0.2107338052145864</v>
      </c>
    </row>
    <row r="158" spans="1:16" x14ac:dyDescent="0.3">
      <c r="A158" s="1">
        <v>45796</v>
      </c>
      <c r="B158" s="3">
        <v>135.57</v>
      </c>
      <c r="C158">
        <v>132.38999999999999</v>
      </c>
      <c r="D158">
        <v>135.87</v>
      </c>
      <c r="E158">
        <v>132.38999999999999</v>
      </c>
      <c r="F158" t="s">
        <v>103</v>
      </c>
      <c r="G158">
        <v>1.2999999999999999E-3</v>
      </c>
      <c r="H158" s="2">
        <f>NVIDIA[[#This Row],[Price]]/B157-1</f>
        <v>1.2555391432791385E-3</v>
      </c>
      <c r="I158" s="2" t="str">
        <f t="shared" si="10"/>
        <v>2025-05</v>
      </c>
      <c r="J158" s="3">
        <f t="shared" si="13"/>
        <v>117.2165</v>
      </c>
      <c r="K158" s="16">
        <f t="shared" si="9"/>
        <v>9.8371523528117315</v>
      </c>
      <c r="L158" s="16"/>
      <c r="M158" s="2" t="str">
        <f>TEXT(Gold[[#This Row],[Date]],"YYYY-MM")</f>
        <v>2025-05</v>
      </c>
      <c r="N158" s="3">
        <f t="shared" si="11"/>
        <v>111.61</v>
      </c>
      <c r="O158" s="3" cm="1">
        <f t="array" ref="O158">LOOKUP(2,1/($I:$I=M158),$B:$B)</f>
        <v>135.13</v>
      </c>
      <c r="P158" s="16">
        <f t="shared" si="12"/>
        <v>0.2107338052145864</v>
      </c>
    </row>
    <row r="159" spans="1:16" x14ac:dyDescent="0.3">
      <c r="A159" s="1">
        <v>45797</v>
      </c>
      <c r="B159" s="3">
        <v>134.38</v>
      </c>
      <c r="C159">
        <v>134.29</v>
      </c>
      <c r="D159">
        <v>134.58000000000001</v>
      </c>
      <c r="E159">
        <v>132.62</v>
      </c>
      <c r="F159" t="s">
        <v>102</v>
      </c>
      <c r="G159">
        <v>-8.8000000000000005E-3</v>
      </c>
      <c r="H159" s="2">
        <f>NVIDIA[[#This Row],[Price]]/B158-1</f>
        <v>-8.7777531902337724E-3</v>
      </c>
      <c r="I159" s="2" t="str">
        <f t="shared" si="10"/>
        <v>2025-05</v>
      </c>
      <c r="J159" s="3">
        <f t="shared" si="13"/>
        <v>118.99100000000001</v>
      </c>
      <c r="K159" s="16">
        <f t="shared" si="9"/>
        <v>9.9632081527445404</v>
      </c>
      <c r="L159" s="16"/>
      <c r="M159" s="2" t="str">
        <f>TEXT(Gold[[#This Row],[Date]],"YYYY-MM")</f>
        <v>2025-05</v>
      </c>
      <c r="N159" s="3">
        <f t="shared" si="11"/>
        <v>111.61</v>
      </c>
      <c r="O159" s="3" cm="1">
        <f t="array" ref="O159">LOOKUP(2,1/($I:$I=M159),$B:$B)</f>
        <v>135.13</v>
      </c>
      <c r="P159" s="16">
        <f t="shared" si="12"/>
        <v>0.2107338052145864</v>
      </c>
    </row>
    <row r="160" spans="1:16" x14ac:dyDescent="0.3">
      <c r="A160" s="1">
        <v>45798</v>
      </c>
      <c r="B160" s="3">
        <v>131.80000000000001</v>
      </c>
      <c r="C160">
        <v>133.06</v>
      </c>
      <c r="D160">
        <v>137.4</v>
      </c>
      <c r="E160">
        <v>130.59</v>
      </c>
      <c r="F160" t="s">
        <v>101</v>
      </c>
      <c r="G160">
        <v>-1.9199999999999998E-2</v>
      </c>
      <c r="H160" s="2">
        <f>NVIDIA[[#This Row],[Price]]/B159-1</f>
        <v>-1.9199285607977234E-2</v>
      </c>
      <c r="I160" s="2" t="str">
        <f t="shared" si="10"/>
        <v>2025-05</v>
      </c>
      <c r="J160" s="3">
        <f t="shared" si="13"/>
        <v>120.44550000000001</v>
      </c>
      <c r="K160" s="16">
        <f t="shared" si="9"/>
        <v>10.092244239281506</v>
      </c>
      <c r="L160" s="16"/>
      <c r="M160" s="2" t="str">
        <f>TEXT(Gold[[#This Row],[Date]],"YYYY-MM")</f>
        <v>2025-05</v>
      </c>
      <c r="N160" s="3">
        <f t="shared" si="11"/>
        <v>111.61</v>
      </c>
      <c r="O160" s="3" cm="1">
        <f t="array" ref="O160">LOOKUP(2,1/($I:$I=M160),$B:$B)</f>
        <v>135.13</v>
      </c>
      <c r="P160" s="16">
        <f t="shared" si="12"/>
        <v>0.2107338052145864</v>
      </c>
    </row>
    <row r="161" spans="1:16" x14ac:dyDescent="0.3">
      <c r="A161" s="1">
        <v>45799</v>
      </c>
      <c r="B161" s="3">
        <v>132.83000000000001</v>
      </c>
      <c r="C161">
        <v>132.22999999999999</v>
      </c>
      <c r="D161">
        <v>134.25</v>
      </c>
      <c r="E161">
        <v>131.55000000000001</v>
      </c>
      <c r="F161" t="s">
        <v>100</v>
      </c>
      <c r="G161">
        <v>7.7999999999999996E-3</v>
      </c>
      <c r="H161" s="2">
        <f>NVIDIA[[#This Row],[Price]]/B160-1</f>
        <v>7.8148710166918711E-3</v>
      </c>
      <c r="I161" s="2" t="str">
        <f t="shared" si="10"/>
        <v>2025-05</v>
      </c>
      <c r="J161" s="3">
        <f t="shared" si="13"/>
        <v>121.7655</v>
      </c>
      <c r="K161" s="16">
        <f t="shared" si="9"/>
        <v>10.137826903337515</v>
      </c>
      <c r="L161" s="16"/>
      <c r="M161" s="2" t="str">
        <f>TEXT(Gold[[#This Row],[Date]],"YYYY-MM")</f>
        <v>2025-05</v>
      </c>
      <c r="N161" s="3">
        <f t="shared" si="11"/>
        <v>111.61</v>
      </c>
      <c r="O161" s="3" cm="1">
        <f t="array" ref="O161">LOOKUP(2,1/($I:$I=M161),$B:$B)</f>
        <v>135.13</v>
      </c>
      <c r="P161" s="16">
        <f t="shared" si="12"/>
        <v>0.2107338052145864</v>
      </c>
    </row>
    <row r="162" spans="1:16" x14ac:dyDescent="0.3">
      <c r="A162" s="1">
        <v>45800</v>
      </c>
      <c r="B162" s="3">
        <v>131.29</v>
      </c>
      <c r="C162">
        <v>130</v>
      </c>
      <c r="D162">
        <v>132.68</v>
      </c>
      <c r="E162">
        <v>129.16</v>
      </c>
      <c r="F162" t="s">
        <v>99</v>
      </c>
      <c r="G162">
        <v>-1.1599999999999999E-2</v>
      </c>
      <c r="H162" s="2">
        <f>NVIDIA[[#This Row],[Price]]/B161-1</f>
        <v>-1.1593766468418476E-2</v>
      </c>
      <c r="I162" s="2" t="str">
        <f t="shared" si="10"/>
        <v>2025-05</v>
      </c>
      <c r="J162" s="3">
        <f t="shared" si="13"/>
        <v>122.77949999999998</v>
      </c>
      <c r="K162" s="16">
        <f t="shared" si="9"/>
        <v>10.342671112167462</v>
      </c>
      <c r="L162" s="16"/>
      <c r="M162" s="2" t="str">
        <f>TEXT(Gold[[#This Row],[Date]],"YYYY-MM")</f>
        <v>2025-05</v>
      </c>
      <c r="N162" s="3">
        <f t="shared" si="11"/>
        <v>111.61</v>
      </c>
      <c r="O162" s="3" cm="1">
        <f t="array" ref="O162">LOOKUP(2,1/($I:$I=M162),$B:$B)</f>
        <v>135.13</v>
      </c>
      <c r="P162" s="16">
        <f t="shared" si="12"/>
        <v>0.2107338052145864</v>
      </c>
    </row>
    <row r="163" spans="1:16" x14ac:dyDescent="0.3">
      <c r="A163" s="1">
        <v>45804</v>
      </c>
      <c r="B163" s="3">
        <v>135.5</v>
      </c>
      <c r="C163">
        <v>134.15</v>
      </c>
      <c r="D163">
        <v>135.66</v>
      </c>
      <c r="E163">
        <v>133.31</v>
      </c>
      <c r="F163" t="s">
        <v>98</v>
      </c>
      <c r="G163">
        <v>3.2099999999999997E-2</v>
      </c>
      <c r="H163" s="2">
        <f>NVIDIA[[#This Row],[Price]]/B162-1</f>
        <v>3.2066417853606533E-2</v>
      </c>
      <c r="I163" s="2" t="str">
        <f t="shared" si="10"/>
        <v>2025-05</v>
      </c>
      <c r="J163" s="3">
        <f t="shared" si="13"/>
        <v>124.11800000000001</v>
      </c>
      <c r="K163" s="16">
        <f t="shared" si="9"/>
        <v>10.606632786506594</v>
      </c>
      <c r="L163" s="16"/>
      <c r="M163" s="2" t="str">
        <f>TEXT(Gold[[#This Row],[Date]],"YYYY-MM")</f>
        <v>2025-05</v>
      </c>
      <c r="N163" s="3">
        <f t="shared" si="11"/>
        <v>111.61</v>
      </c>
      <c r="O163" s="3" cm="1">
        <f t="array" ref="O163">LOOKUP(2,1/($I:$I=M163),$B:$B)</f>
        <v>135.13</v>
      </c>
      <c r="P163" s="16">
        <f t="shared" si="12"/>
        <v>0.2107338052145864</v>
      </c>
    </row>
    <row r="164" spans="1:16" x14ac:dyDescent="0.3">
      <c r="A164" s="1">
        <v>45805</v>
      </c>
      <c r="B164" s="3">
        <v>134.81</v>
      </c>
      <c r="C164">
        <v>136.02000000000001</v>
      </c>
      <c r="D164">
        <v>137.25</v>
      </c>
      <c r="E164">
        <v>134.79</v>
      </c>
      <c r="F164" t="s">
        <v>97</v>
      </c>
      <c r="G164">
        <v>-5.1000000000000004E-3</v>
      </c>
      <c r="H164" s="2">
        <f>NVIDIA[[#This Row],[Price]]/B163-1</f>
        <v>-5.0922509225092005E-3</v>
      </c>
      <c r="I164" s="2" t="str">
        <f t="shared" si="10"/>
        <v>2025-05</v>
      </c>
      <c r="J164" s="3">
        <f t="shared" si="13"/>
        <v>125.4075</v>
      </c>
      <c r="K164" s="16">
        <f t="shared" si="9"/>
        <v>10.913307141667076</v>
      </c>
      <c r="L164" s="16"/>
      <c r="M164" s="2" t="str">
        <f>TEXT(Gold[[#This Row],[Date]],"YYYY-MM")</f>
        <v>2025-05</v>
      </c>
      <c r="N164" s="3">
        <f t="shared" si="11"/>
        <v>111.61</v>
      </c>
      <c r="O164" s="3" cm="1">
        <f t="array" ref="O164">LOOKUP(2,1/($I:$I=M164),$B:$B)</f>
        <v>135.13</v>
      </c>
      <c r="P164" s="16">
        <f t="shared" si="12"/>
        <v>0.2107338052145864</v>
      </c>
    </row>
    <row r="165" spans="1:16" x14ac:dyDescent="0.3">
      <c r="A165" s="1">
        <v>45806</v>
      </c>
      <c r="B165" s="3">
        <v>139.19</v>
      </c>
      <c r="C165">
        <v>142.24</v>
      </c>
      <c r="D165">
        <v>143.49</v>
      </c>
      <c r="E165">
        <v>137.91</v>
      </c>
      <c r="F165" t="s">
        <v>96</v>
      </c>
      <c r="G165">
        <v>3.2500000000000001E-2</v>
      </c>
      <c r="H165" s="2">
        <f>NVIDIA[[#This Row],[Price]]/B164-1</f>
        <v>3.2490171352273611E-2</v>
      </c>
      <c r="I165" s="2" t="str">
        <f t="shared" si="10"/>
        <v>2025-05</v>
      </c>
      <c r="J165" s="3">
        <f t="shared" si="13"/>
        <v>126.92100000000001</v>
      </c>
      <c r="K165" s="16">
        <f t="shared" si="9"/>
        <v>11.343381524341835</v>
      </c>
      <c r="L165" s="16"/>
      <c r="M165" s="2" t="str">
        <f>TEXT(Gold[[#This Row],[Date]],"YYYY-MM")</f>
        <v>2025-05</v>
      </c>
      <c r="N165" s="3">
        <f t="shared" si="11"/>
        <v>111.61</v>
      </c>
      <c r="O165" s="3" cm="1">
        <f t="array" ref="O165">LOOKUP(2,1/($I:$I=M165),$B:$B)</f>
        <v>135.13</v>
      </c>
      <c r="P165" s="16">
        <f t="shared" si="12"/>
        <v>0.2107338052145864</v>
      </c>
    </row>
    <row r="166" spans="1:16" x14ac:dyDescent="0.3">
      <c r="A166" s="1">
        <v>45807</v>
      </c>
      <c r="B166" s="3">
        <v>135.13</v>
      </c>
      <c r="C166">
        <v>138.71</v>
      </c>
      <c r="D166">
        <v>139.62</v>
      </c>
      <c r="E166">
        <v>132.91999999999999</v>
      </c>
      <c r="F166" t="s">
        <v>95</v>
      </c>
      <c r="G166">
        <v>-2.92E-2</v>
      </c>
      <c r="H166" s="2">
        <f>NVIDIA[[#This Row],[Price]]/B165-1</f>
        <v>-2.9168762123715775E-2</v>
      </c>
      <c r="I166" s="2" t="str">
        <f t="shared" si="10"/>
        <v>2025-05</v>
      </c>
      <c r="J166" s="3">
        <f t="shared" si="13"/>
        <v>128.09699999999998</v>
      </c>
      <c r="K166" s="16">
        <f t="shared" si="9"/>
        <v>11.618563797540304</v>
      </c>
      <c r="L166" s="16"/>
      <c r="M166" s="2" t="str">
        <f>TEXT(Gold[[#This Row],[Date]],"YYYY-MM")</f>
        <v>2025-05</v>
      </c>
      <c r="N166" s="3">
        <f t="shared" si="11"/>
        <v>111.61</v>
      </c>
      <c r="O166" s="3" cm="1">
        <f t="array" ref="O166">LOOKUP(2,1/($I:$I=M166),$B:$B)</f>
        <v>135.13</v>
      </c>
      <c r="P166" s="16">
        <f t="shared" si="12"/>
        <v>0.2107338052145864</v>
      </c>
    </row>
    <row r="167" spans="1:16" x14ac:dyDescent="0.3">
      <c r="A167" s="1">
        <v>45810</v>
      </c>
      <c r="B167" s="3">
        <v>137.38</v>
      </c>
      <c r="C167">
        <v>135.49</v>
      </c>
      <c r="D167">
        <v>138.12</v>
      </c>
      <c r="E167">
        <v>135.4</v>
      </c>
      <c r="F167" t="s">
        <v>94</v>
      </c>
      <c r="G167">
        <v>1.67E-2</v>
      </c>
      <c r="H167" s="2">
        <f>NVIDIA[[#This Row],[Price]]/B166-1</f>
        <v>1.6650632724043435E-2</v>
      </c>
      <c r="I167" s="2" t="str">
        <f t="shared" si="10"/>
        <v>2025-06</v>
      </c>
      <c r="J167" s="3">
        <f t="shared" si="13"/>
        <v>129.24100000000004</v>
      </c>
      <c r="K167" s="16">
        <f t="shared" si="9"/>
        <v>11.921338822550066</v>
      </c>
      <c r="L167" s="16"/>
      <c r="M167" s="2" t="str">
        <f>TEXT(Gold[[#This Row],[Date]],"YYYY-MM")</f>
        <v>2025-05</v>
      </c>
      <c r="N167" s="3">
        <f t="shared" si="11"/>
        <v>111.61</v>
      </c>
      <c r="O167" s="3" cm="1">
        <f t="array" ref="O167">LOOKUP(2,1/($I:$I=M167),$B:$B)</f>
        <v>135.13</v>
      </c>
      <c r="P167" s="16">
        <f t="shared" si="12"/>
        <v>0.2107338052145864</v>
      </c>
    </row>
    <row r="168" spans="1:16" x14ac:dyDescent="0.3">
      <c r="A168" s="1">
        <v>45811</v>
      </c>
      <c r="B168" s="3">
        <v>141.22</v>
      </c>
      <c r="C168">
        <v>138.78</v>
      </c>
      <c r="D168">
        <v>142</v>
      </c>
      <c r="E168">
        <v>137.94999999999999</v>
      </c>
      <c r="F168" t="s">
        <v>93</v>
      </c>
      <c r="G168">
        <v>2.8000000000000001E-2</v>
      </c>
      <c r="H168" s="2">
        <f>NVIDIA[[#This Row],[Price]]/B167-1</f>
        <v>2.795166690930273E-2</v>
      </c>
      <c r="I168" s="2" t="str">
        <f t="shared" si="10"/>
        <v>2025-06</v>
      </c>
      <c r="J168" s="3">
        <f t="shared" si="13"/>
        <v>130.61100000000002</v>
      </c>
      <c r="K168" s="16">
        <f t="shared" si="9"/>
        <v>12.334458941229686</v>
      </c>
      <c r="L168" s="16"/>
      <c r="M168" s="2" t="str">
        <f>TEXT(Gold[[#This Row],[Date]],"YYYY-MM")</f>
        <v>2025-05</v>
      </c>
      <c r="N168" s="3">
        <f t="shared" si="11"/>
        <v>111.61</v>
      </c>
      <c r="O168" s="3" cm="1">
        <f t="array" ref="O168">LOOKUP(2,1/($I:$I=M168),$B:$B)</f>
        <v>135.13</v>
      </c>
      <c r="P168" s="16">
        <f t="shared" si="12"/>
        <v>0.2107338052145864</v>
      </c>
    </row>
    <row r="169" spans="1:16" x14ac:dyDescent="0.3">
      <c r="A169" s="1">
        <v>45812</v>
      </c>
      <c r="B169" s="3">
        <v>141.91999999999999</v>
      </c>
      <c r="C169">
        <v>142.19</v>
      </c>
      <c r="D169">
        <v>142.38999999999999</v>
      </c>
      <c r="E169">
        <v>139.54</v>
      </c>
      <c r="F169" t="s">
        <v>92</v>
      </c>
      <c r="G169">
        <v>5.0000000000000001E-3</v>
      </c>
      <c r="H169" s="2">
        <f>NVIDIA[[#This Row],[Price]]/B168-1</f>
        <v>4.9568049851294038E-3</v>
      </c>
      <c r="I169" s="2" t="str">
        <f t="shared" si="10"/>
        <v>2025-06</v>
      </c>
      <c r="J169" s="3">
        <f t="shared" si="13"/>
        <v>132.03</v>
      </c>
      <c r="K169" s="16">
        <f t="shared" si="9"/>
        <v>12.681380865257346</v>
      </c>
      <c r="L169" s="16"/>
      <c r="M169" s="2" t="str">
        <f>TEXT(Gold[[#This Row],[Date]],"YYYY-MM")</f>
        <v>2025-05</v>
      </c>
      <c r="N169" s="3">
        <f t="shared" si="11"/>
        <v>111.61</v>
      </c>
      <c r="O169" s="3" cm="1">
        <f t="array" ref="O169">LOOKUP(2,1/($I:$I=M169),$B:$B)</f>
        <v>135.13</v>
      </c>
      <c r="P169" s="16">
        <f t="shared" si="12"/>
        <v>0.2107338052145864</v>
      </c>
    </row>
    <row r="170" spans="1:16" x14ac:dyDescent="0.3">
      <c r="A170" s="1">
        <v>45813</v>
      </c>
      <c r="B170" s="3">
        <v>139.99</v>
      </c>
      <c r="C170">
        <v>142.16999999999999</v>
      </c>
      <c r="D170">
        <v>144</v>
      </c>
      <c r="E170">
        <v>138.83000000000001</v>
      </c>
      <c r="F170" t="s">
        <v>91</v>
      </c>
      <c r="G170">
        <v>-1.3599999999999999E-2</v>
      </c>
      <c r="H170" s="2">
        <f>NVIDIA[[#This Row],[Price]]/B169-1</f>
        <v>-1.3599210822998753E-2</v>
      </c>
      <c r="I170" s="2" t="str">
        <f t="shared" si="10"/>
        <v>2025-06</v>
      </c>
      <c r="J170" s="3">
        <f t="shared" si="13"/>
        <v>133.17649999999998</v>
      </c>
      <c r="K170" s="16">
        <f t="shared" si="9"/>
        <v>12.958059512430033</v>
      </c>
      <c r="L170" s="16"/>
      <c r="M170" s="2" t="str">
        <f>TEXT(Gold[[#This Row],[Date]],"YYYY-MM")</f>
        <v>2025-05</v>
      </c>
      <c r="N170" s="3">
        <f t="shared" si="11"/>
        <v>111.61</v>
      </c>
      <c r="O170" s="3" cm="1">
        <f t="array" ref="O170">LOOKUP(2,1/($I:$I=M170),$B:$B)</f>
        <v>135.13</v>
      </c>
      <c r="P170" s="16">
        <f t="shared" si="12"/>
        <v>0.2107338052145864</v>
      </c>
    </row>
    <row r="171" spans="1:16" x14ac:dyDescent="0.3">
      <c r="A171" s="1">
        <v>45814</v>
      </c>
      <c r="B171" s="3">
        <v>141.72</v>
      </c>
      <c r="C171">
        <v>142.51</v>
      </c>
      <c r="D171">
        <v>143.27000000000001</v>
      </c>
      <c r="E171">
        <v>141.51</v>
      </c>
      <c r="F171" t="s">
        <v>90</v>
      </c>
      <c r="G171">
        <v>1.24E-2</v>
      </c>
      <c r="H171" s="2">
        <f>NVIDIA[[#This Row],[Price]]/B170-1</f>
        <v>1.235802557325516E-2</v>
      </c>
      <c r="I171" s="2" t="str">
        <f t="shared" si="10"/>
        <v>2025-06</v>
      </c>
      <c r="J171" s="3">
        <f t="shared" si="13"/>
        <v>134.39399999999998</v>
      </c>
      <c r="K171" s="16">
        <f t="shared" si="9"/>
        <v>13.31270616030889</v>
      </c>
      <c r="L171" s="16"/>
      <c r="M171" s="2" t="str">
        <f>TEXT(Gold[[#This Row],[Date]],"YYYY-MM")</f>
        <v>2025-05</v>
      </c>
      <c r="N171" s="3">
        <f t="shared" si="11"/>
        <v>111.61</v>
      </c>
      <c r="O171" s="3" cm="1">
        <f t="array" ref="O171">LOOKUP(2,1/($I:$I=M171),$B:$B)</f>
        <v>135.13</v>
      </c>
      <c r="P171" s="16">
        <f t="shared" si="12"/>
        <v>0.2107338052145864</v>
      </c>
    </row>
    <row r="172" spans="1:16" x14ac:dyDescent="0.3">
      <c r="A172" s="1">
        <v>45817</v>
      </c>
      <c r="B172" s="3">
        <v>142.63</v>
      </c>
      <c r="C172">
        <v>143.19</v>
      </c>
      <c r="D172">
        <v>145</v>
      </c>
      <c r="E172">
        <v>141.94</v>
      </c>
      <c r="F172" t="s">
        <v>89</v>
      </c>
      <c r="G172">
        <v>6.4000000000000003E-3</v>
      </c>
      <c r="H172" s="2">
        <f>NVIDIA[[#This Row],[Price]]/B171-1</f>
        <v>6.4211120519332976E-3</v>
      </c>
      <c r="I172" s="2" t="str">
        <f t="shared" si="10"/>
        <v>2025-06</v>
      </c>
      <c r="J172" s="3">
        <f t="shared" si="13"/>
        <v>135.69300000000001</v>
      </c>
      <c r="K172" s="16">
        <f t="shared" si="9"/>
        <v>13.669943088379835</v>
      </c>
      <c r="L172" s="16"/>
      <c r="M172" s="2" t="str">
        <f>TEXT(Gold[[#This Row],[Date]],"YYYY-MM")</f>
        <v>2025-06</v>
      </c>
      <c r="N172" s="3">
        <f t="shared" si="11"/>
        <v>137.38</v>
      </c>
      <c r="O172" s="3" cm="1">
        <f t="array" ref="O172">LOOKUP(2,1/($I:$I=M172),$B:$B)</f>
        <v>157.99</v>
      </c>
      <c r="P172" s="16">
        <f t="shared" si="12"/>
        <v>0.15002183723977303</v>
      </c>
    </row>
    <row r="173" spans="1:16" x14ac:dyDescent="0.3">
      <c r="A173" s="1">
        <v>45818</v>
      </c>
      <c r="B173" s="3">
        <v>143.96</v>
      </c>
      <c r="C173">
        <v>142.69</v>
      </c>
      <c r="D173">
        <v>144.29</v>
      </c>
      <c r="E173">
        <v>141.52000000000001</v>
      </c>
      <c r="F173" t="s">
        <v>88</v>
      </c>
      <c r="G173">
        <v>9.2999999999999992E-3</v>
      </c>
      <c r="H173" s="2">
        <f>NVIDIA[[#This Row],[Price]]/B172-1</f>
        <v>9.3248264740939391E-3</v>
      </c>
      <c r="I173" s="2" t="str">
        <f t="shared" si="10"/>
        <v>2025-06</v>
      </c>
      <c r="J173" s="3">
        <f t="shared" si="13"/>
        <v>136.74100000000001</v>
      </c>
      <c r="K173" s="16">
        <f t="shared" si="9"/>
        <v>14.046455245781654</v>
      </c>
      <c r="L173" s="16"/>
      <c r="M173" s="2" t="str">
        <f>TEXT(Gold[[#This Row],[Date]],"YYYY-MM")</f>
        <v>2025-06</v>
      </c>
      <c r="N173" s="3">
        <f t="shared" si="11"/>
        <v>137.38</v>
      </c>
      <c r="O173" s="3" cm="1">
        <f t="array" ref="O173">LOOKUP(2,1/($I:$I=M173),$B:$B)</f>
        <v>157.99</v>
      </c>
      <c r="P173" s="16">
        <f t="shared" si="12"/>
        <v>0.15002183723977303</v>
      </c>
    </row>
    <row r="174" spans="1:16" x14ac:dyDescent="0.3">
      <c r="A174" s="1">
        <v>45819</v>
      </c>
      <c r="B174" s="3">
        <v>142.83000000000001</v>
      </c>
      <c r="C174">
        <v>144.61000000000001</v>
      </c>
      <c r="D174">
        <v>144.99</v>
      </c>
      <c r="E174">
        <v>141.87</v>
      </c>
      <c r="F174" t="s">
        <v>87</v>
      </c>
      <c r="G174">
        <v>-7.7999999999999996E-3</v>
      </c>
      <c r="H174" s="2">
        <f>NVIDIA[[#This Row],[Price]]/B173-1</f>
        <v>-7.8494026118366422E-3</v>
      </c>
      <c r="I174" s="2" t="str">
        <f t="shared" si="10"/>
        <v>2025-06</v>
      </c>
      <c r="J174" s="3">
        <f t="shared" si="13"/>
        <v>137.38600000000002</v>
      </c>
      <c r="K174" s="16">
        <f t="shared" si="9"/>
        <v>14.374278322341533</v>
      </c>
      <c r="L174" s="16"/>
      <c r="M174" s="2" t="str">
        <f>TEXT(Gold[[#This Row],[Date]],"YYYY-MM")</f>
        <v>2025-06</v>
      </c>
      <c r="N174" s="3">
        <f t="shared" si="11"/>
        <v>137.38</v>
      </c>
      <c r="O174" s="3" cm="1">
        <f t="array" ref="O174">LOOKUP(2,1/($I:$I=M174),$B:$B)</f>
        <v>157.99</v>
      </c>
      <c r="P174" s="16">
        <f t="shared" si="12"/>
        <v>0.15002183723977303</v>
      </c>
    </row>
    <row r="175" spans="1:16" x14ac:dyDescent="0.3">
      <c r="A175" s="1">
        <v>45820</v>
      </c>
      <c r="B175" s="3">
        <v>145</v>
      </c>
      <c r="C175">
        <v>141.97</v>
      </c>
      <c r="D175">
        <v>145</v>
      </c>
      <c r="E175">
        <v>141.85</v>
      </c>
      <c r="F175" t="s">
        <v>86</v>
      </c>
      <c r="G175">
        <v>1.52E-2</v>
      </c>
      <c r="H175" s="2">
        <f>NVIDIA[[#This Row],[Price]]/B174-1</f>
        <v>1.5192886648463189E-2</v>
      </c>
      <c r="I175" s="2" t="str">
        <f t="shared" si="10"/>
        <v>2025-06</v>
      </c>
      <c r="J175" s="3">
        <f t="shared" si="13"/>
        <v>137.869</v>
      </c>
      <c r="K175" s="16">
        <f t="shared" si="9"/>
        <v>14.732111737389703</v>
      </c>
      <c r="L175" s="16"/>
      <c r="M175" s="2" t="str">
        <f>TEXT(Gold[[#This Row],[Date]],"YYYY-MM")</f>
        <v>2025-06</v>
      </c>
      <c r="N175" s="3">
        <f t="shared" si="11"/>
        <v>137.38</v>
      </c>
      <c r="O175" s="3" cm="1">
        <f t="array" ref="O175">LOOKUP(2,1/($I:$I=M175),$B:$B)</f>
        <v>157.99</v>
      </c>
      <c r="P175" s="16">
        <f t="shared" si="12"/>
        <v>0.15002183723977303</v>
      </c>
    </row>
    <row r="176" spans="1:16" x14ac:dyDescent="0.3">
      <c r="A176" s="1">
        <v>45821</v>
      </c>
      <c r="B176" s="3">
        <v>141.97</v>
      </c>
      <c r="C176">
        <v>142.47999999999999</v>
      </c>
      <c r="D176">
        <v>143.58000000000001</v>
      </c>
      <c r="E176">
        <v>140.85</v>
      </c>
      <c r="F176" t="s">
        <v>85</v>
      </c>
      <c r="G176">
        <v>-2.0899999999999998E-2</v>
      </c>
      <c r="H176" s="2">
        <f>NVIDIA[[#This Row],[Price]]/B175-1</f>
        <v>-2.0896551724137957E-2</v>
      </c>
      <c r="I176" s="2" t="str">
        <f t="shared" si="10"/>
        <v>2025-06</v>
      </c>
      <c r="J176" s="3">
        <f t="shared" si="13"/>
        <v>138.226</v>
      </c>
      <c r="K176" s="16">
        <f t="shared" si="9"/>
        <v>14.996143703922661</v>
      </c>
      <c r="L176" s="16"/>
      <c r="M176" s="2" t="str">
        <f>TEXT(Gold[[#This Row],[Date]],"YYYY-MM")</f>
        <v>2025-06</v>
      </c>
      <c r="N176" s="3">
        <f t="shared" si="11"/>
        <v>137.38</v>
      </c>
      <c r="O176" s="3" cm="1">
        <f t="array" ref="O176">LOOKUP(2,1/($I:$I=M176),$B:$B)</f>
        <v>157.99</v>
      </c>
      <c r="P176" s="16">
        <f t="shared" si="12"/>
        <v>0.15002183723977303</v>
      </c>
    </row>
    <row r="177" spans="1:16" x14ac:dyDescent="0.3">
      <c r="A177" s="1">
        <v>45824</v>
      </c>
      <c r="B177" s="3">
        <v>144.69</v>
      </c>
      <c r="C177">
        <v>143.35</v>
      </c>
      <c r="D177">
        <v>146.18</v>
      </c>
      <c r="E177">
        <v>143.19999999999999</v>
      </c>
      <c r="F177" t="s">
        <v>84</v>
      </c>
      <c r="G177">
        <v>1.9199999999999998E-2</v>
      </c>
      <c r="H177" s="2">
        <f>NVIDIA[[#This Row],[Price]]/B176-1</f>
        <v>1.9158977248714404E-2</v>
      </c>
      <c r="I177" s="2" t="str">
        <f t="shared" si="10"/>
        <v>2025-06</v>
      </c>
      <c r="J177" s="3">
        <f t="shared" si="13"/>
        <v>138.69049999999999</v>
      </c>
      <c r="K177" s="16">
        <f t="shared" si="9"/>
        <v>15.315428287051446</v>
      </c>
      <c r="L177" s="16"/>
      <c r="M177" s="2" t="str">
        <f>TEXT(Gold[[#This Row],[Date]],"YYYY-MM")</f>
        <v>2025-06</v>
      </c>
      <c r="N177" s="3">
        <f t="shared" si="11"/>
        <v>137.38</v>
      </c>
      <c r="O177" s="3" cm="1">
        <f t="array" ref="O177">LOOKUP(2,1/($I:$I=M177),$B:$B)</f>
        <v>157.99</v>
      </c>
      <c r="P177" s="16">
        <f t="shared" si="12"/>
        <v>0.15002183723977303</v>
      </c>
    </row>
    <row r="178" spans="1:16" x14ac:dyDescent="0.3">
      <c r="A178" s="1">
        <v>45825</v>
      </c>
      <c r="B178" s="3">
        <v>144.12</v>
      </c>
      <c r="C178">
        <v>144.49</v>
      </c>
      <c r="D178">
        <v>145.22</v>
      </c>
      <c r="E178">
        <v>143.78</v>
      </c>
      <c r="F178" t="s">
        <v>83</v>
      </c>
      <c r="G178">
        <v>-3.8999999999999998E-3</v>
      </c>
      <c r="H178" s="2">
        <f>NVIDIA[[#This Row],[Price]]/B177-1</f>
        <v>-3.9394567696453553E-3</v>
      </c>
      <c r="I178" s="2" t="str">
        <f t="shared" si="10"/>
        <v>2025-06</v>
      </c>
      <c r="J178" s="3">
        <f t="shared" si="13"/>
        <v>139.11799999999999</v>
      </c>
      <c r="K178" s="16">
        <f t="shared" si="9"/>
        <v>15.598628630147024</v>
      </c>
      <c r="L178" s="16"/>
      <c r="M178" s="2" t="str">
        <f>TEXT(Gold[[#This Row],[Date]],"YYYY-MM")</f>
        <v>2025-06</v>
      </c>
      <c r="N178" s="3">
        <f t="shared" si="11"/>
        <v>137.38</v>
      </c>
      <c r="O178" s="3" cm="1">
        <f t="array" ref="O178">LOOKUP(2,1/($I:$I=M178),$B:$B)</f>
        <v>157.99</v>
      </c>
      <c r="P178" s="16">
        <f t="shared" si="12"/>
        <v>0.15002183723977303</v>
      </c>
    </row>
    <row r="179" spans="1:16" x14ac:dyDescent="0.3">
      <c r="A179" s="1">
        <v>45826</v>
      </c>
      <c r="B179" s="3">
        <v>145.47999999999999</v>
      </c>
      <c r="C179">
        <v>144.01</v>
      </c>
      <c r="D179">
        <v>145.65</v>
      </c>
      <c r="E179">
        <v>143.12</v>
      </c>
      <c r="F179" t="s">
        <v>82</v>
      </c>
      <c r="G179">
        <v>9.4000000000000004E-3</v>
      </c>
      <c r="H179" s="2">
        <f>NVIDIA[[#This Row],[Price]]/B178-1</f>
        <v>9.4365806272549424E-3</v>
      </c>
      <c r="I179" s="2" t="str">
        <f t="shared" si="10"/>
        <v>2025-06</v>
      </c>
      <c r="J179" s="3">
        <f t="shared" si="13"/>
        <v>139.673</v>
      </c>
      <c r="K179" s="16">
        <f t="shared" si="9"/>
        <v>15.906553525402359</v>
      </c>
      <c r="L179" s="16"/>
      <c r="M179" s="2" t="str">
        <f>TEXT(Gold[[#This Row],[Date]],"YYYY-MM")</f>
        <v>2025-06</v>
      </c>
      <c r="N179" s="3">
        <f t="shared" si="11"/>
        <v>137.38</v>
      </c>
      <c r="O179" s="3" cm="1">
        <f t="array" ref="O179">LOOKUP(2,1/($I:$I=M179),$B:$B)</f>
        <v>157.99</v>
      </c>
      <c r="P179" s="16">
        <f t="shared" si="12"/>
        <v>0.15002183723977303</v>
      </c>
    </row>
    <row r="180" spans="1:16" x14ac:dyDescent="0.3">
      <c r="A180" s="1">
        <v>45828</v>
      </c>
      <c r="B180" s="3">
        <v>143.85</v>
      </c>
      <c r="C180">
        <v>145.44999999999999</v>
      </c>
      <c r="D180">
        <v>146.19999999999999</v>
      </c>
      <c r="E180">
        <v>142.65</v>
      </c>
      <c r="F180" t="s">
        <v>81</v>
      </c>
      <c r="G180">
        <v>-1.12E-2</v>
      </c>
      <c r="H180" s="2">
        <f>NVIDIA[[#This Row],[Price]]/B179-1</f>
        <v>-1.1204289249381327E-2</v>
      </c>
      <c r="I180" s="2" t="str">
        <f t="shared" si="10"/>
        <v>2025-06</v>
      </c>
      <c r="J180" s="3">
        <f t="shared" si="13"/>
        <v>140.27549999999999</v>
      </c>
      <c r="K180" s="16">
        <f t="shared" si="9"/>
        <v>16.159252320728406</v>
      </c>
      <c r="L180" s="16"/>
      <c r="M180" s="2" t="str">
        <f>TEXT(Gold[[#This Row],[Date]],"YYYY-MM")</f>
        <v>2025-06</v>
      </c>
      <c r="N180" s="3">
        <f t="shared" si="11"/>
        <v>137.38</v>
      </c>
      <c r="O180" s="3" cm="1">
        <f t="array" ref="O180">LOOKUP(2,1/($I:$I=M180),$B:$B)</f>
        <v>157.99</v>
      </c>
      <c r="P180" s="16">
        <f t="shared" si="12"/>
        <v>0.15002183723977303</v>
      </c>
    </row>
    <row r="181" spans="1:16" x14ac:dyDescent="0.3">
      <c r="A181" s="1">
        <v>45831</v>
      </c>
      <c r="B181" s="3">
        <v>144.16999999999999</v>
      </c>
      <c r="C181">
        <v>142.5</v>
      </c>
      <c r="D181">
        <v>144.78</v>
      </c>
      <c r="E181">
        <v>142.03</v>
      </c>
      <c r="F181" t="s">
        <v>80</v>
      </c>
      <c r="G181">
        <v>2.2000000000000001E-3</v>
      </c>
      <c r="H181" s="2">
        <f>NVIDIA[[#This Row],[Price]]/B180-1</f>
        <v>2.2245394508166871E-3</v>
      </c>
      <c r="I181" s="2" t="str">
        <f t="shared" si="10"/>
        <v>2025-06</v>
      </c>
      <c r="J181" s="3">
        <f t="shared" si="13"/>
        <v>140.8425</v>
      </c>
      <c r="K181" s="16">
        <f t="shared" si="9"/>
        <v>16.367463018125758</v>
      </c>
      <c r="L181" s="16"/>
      <c r="M181" s="2" t="str">
        <f>TEXT(Gold[[#This Row],[Date]],"YYYY-MM")</f>
        <v>2025-06</v>
      </c>
      <c r="N181" s="3">
        <f t="shared" si="11"/>
        <v>137.38</v>
      </c>
      <c r="O181" s="3" cm="1">
        <f t="array" ref="O181">LOOKUP(2,1/($I:$I=M181),$B:$B)</f>
        <v>157.99</v>
      </c>
      <c r="P181" s="16">
        <f t="shared" si="12"/>
        <v>0.15002183723977303</v>
      </c>
    </row>
    <row r="182" spans="1:16" x14ac:dyDescent="0.3">
      <c r="A182" s="1">
        <v>45832</v>
      </c>
      <c r="B182" s="3">
        <v>147.9</v>
      </c>
      <c r="C182">
        <v>145.56</v>
      </c>
      <c r="D182">
        <v>147.96</v>
      </c>
      <c r="E182">
        <v>145.5</v>
      </c>
      <c r="F182" t="s">
        <v>79</v>
      </c>
      <c r="G182">
        <v>2.5899999999999999E-2</v>
      </c>
      <c r="H182" s="2">
        <f>NVIDIA[[#This Row],[Price]]/B181-1</f>
        <v>2.5872234167996222E-2</v>
      </c>
      <c r="I182" s="2" t="str">
        <f t="shared" si="10"/>
        <v>2025-06</v>
      </c>
      <c r="J182" s="3">
        <f t="shared" si="13"/>
        <v>141.67299999999997</v>
      </c>
      <c r="K182" s="16">
        <f t="shared" si="9"/>
        <v>16.61903164947023</v>
      </c>
      <c r="L182" s="16"/>
      <c r="M182" s="2" t="str">
        <f>TEXT(Gold[[#This Row],[Date]],"YYYY-MM")</f>
        <v>2025-06</v>
      </c>
      <c r="N182" s="3">
        <f t="shared" si="11"/>
        <v>137.38</v>
      </c>
      <c r="O182" s="3" cm="1">
        <f t="array" ref="O182">LOOKUP(2,1/($I:$I=M182),$B:$B)</f>
        <v>157.99</v>
      </c>
      <c r="P182" s="16">
        <f t="shared" si="12"/>
        <v>0.15002183723977303</v>
      </c>
    </row>
    <row r="183" spans="1:16" x14ac:dyDescent="0.3">
      <c r="A183" s="1">
        <v>45833</v>
      </c>
      <c r="B183" s="3">
        <v>154.31</v>
      </c>
      <c r="C183">
        <v>149.27000000000001</v>
      </c>
      <c r="D183">
        <v>154.44999999999999</v>
      </c>
      <c r="E183">
        <v>149.26</v>
      </c>
      <c r="F183" t="s">
        <v>78</v>
      </c>
      <c r="G183">
        <v>4.3299999999999998E-2</v>
      </c>
      <c r="H183" s="2">
        <f>NVIDIA[[#This Row],[Price]]/B182-1</f>
        <v>4.3340094658553152E-2</v>
      </c>
      <c r="I183" s="2" t="str">
        <f t="shared" si="10"/>
        <v>2025-06</v>
      </c>
      <c r="J183" s="3">
        <f t="shared" si="13"/>
        <v>142.61349999999999</v>
      </c>
      <c r="K183" s="16">
        <f t="shared" si="9"/>
        <v>16.995440707157535</v>
      </c>
      <c r="L183" s="16"/>
      <c r="M183" s="2" t="str">
        <f>TEXT(Gold[[#This Row],[Date]],"YYYY-MM")</f>
        <v>2025-06</v>
      </c>
      <c r="N183" s="3">
        <f t="shared" si="11"/>
        <v>137.38</v>
      </c>
      <c r="O183" s="3" cm="1">
        <f t="array" ref="O183">LOOKUP(2,1/($I:$I=M183),$B:$B)</f>
        <v>157.99</v>
      </c>
      <c r="P183" s="16">
        <f t="shared" si="12"/>
        <v>0.15002183723977303</v>
      </c>
    </row>
    <row r="184" spans="1:16" x14ac:dyDescent="0.3">
      <c r="A184" s="1">
        <v>45834</v>
      </c>
      <c r="B184" s="3">
        <v>155.02000000000001</v>
      </c>
      <c r="C184">
        <v>155.97999999999999</v>
      </c>
      <c r="D184">
        <v>156.71</v>
      </c>
      <c r="E184">
        <v>154</v>
      </c>
      <c r="F184" t="s">
        <v>77</v>
      </c>
      <c r="G184">
        <v>4.5999999999999999E-3</v>
      </c>
      <c r="H184" s="2">
        <f>NVIDIA[[#This Row],[Price]]/B183-1</f>
        <v>4.6011276002850821E-3</v>
      </c>
      <c r="I184" s="2" t="str">
        <f t="shared" si="10"/>
        <v>2025-06</v>
      </c>
      <c r="J184" s="3">
        <f t="shared" si="13"/>
        <v>143.624</v>
      </c>
      <c r="K184" s="16">
        <f t="shared" si="9"/>
        <v>17.33215382585005</v>
      </c>
      <c r="L184" s="16"/>
      <c r="M184" s="2" t="str">
        <f>TEXT(Gold[[#This Row],[Date]],"YYYY-MM")</f>
        <v>2025-06</v>
      </c>
      <c r="N184" s="3">
        <f t="shared" si="11"/>
        <v>137.38</v>
      </c>
      <c r="O184" s="3" cm="1">
        <f t="array" ref="O184">LOOKUP(2,1/($I:$I=M184),$B:$B)</f>
        <v>157.99</v>
      </c>
      <c r="P184" s="16">
        <f t="shared" si="12"/>
        <v>0.15002183723977303</v>
      </c>
    </row>
    <row r="185" spans="1:16" x14ac:dyDescent="0.3">
      <c r="A185" s="1">
        <v>45835</v>
      </c>
      <c r="B185" s="3">
        <v>157.75</v>
      </c>
      <c r="C185">
        <v>156.04</v>
      </c>
      <c r="D185">
        <v>158.71</v>
      </c>
      <c r="E185">
        <v>155.26</v>
      </c>
      <c r="F185" t="s">
        <v>76</v>
      </c>
      <c r="G185">
        <v>1.7600000000000001E-2</v>
      </c>
      <c r="H185" s="2">
        <f>NVIDIA[[#This Row],[Price]]/B184-1</f>
        <v>1.7610630886337075E-2</v>
      </c>
      <c r="I185" s="2" t="str">
        <f t="shared" si="10"/>
        <v>2025-06</v>
      </c>
      <c r="J185" s="3">
        <f t="shared" si="13"/>
        <v>144.55199999999999</v>
      </c>
      <c r="K185" s="16">
        <f t="shared" si="9"/>
        <v>17.735933752510295</v>
      </c>
      <c r="L185" s="16"/>
      <c r="M185" s="2" t="str">
        <f>TEXT(Gold[[#This Row],[Date]],"YYYY-MM")</f>
        <v>2025-06</v>
      </c>
      <c r="N185" s="3">
        <f t="shared" si="11"/>
        <v>137.38</v>
      </c>
      <c r="O185" s="3" cm="1">
        <f t="array" ref="O185">LOOKUP(2,1/($I:$I=M185),$B:$B)</f>
        <v>157.99</v>
      </c>
      <c r="P185" s="16">
        <f t="shared" si="12"/>
        <v>0.15002183723977303</v>
      </c>
    </row>
    <row r="186" spans="1:16" x14ac:dyDescent="0.3">
      <c r="A186" s="1">
        <v>45838</v>
      </c>
      <c r="B186" s="3">
        <v>157.99</v>
      </c>
      <c r="C186">
        <v>158.4</v>
      </c>
      <c r="D186">
        <v>158.66</v>
      </c>
      <c r="E186">
        <v>155.96</v>
      </c>
      <c r="F186" t="s">
        <v>75</v>
      </c>
      <c r="G186">
        <v>1.5E-3</v>
      </c>
      <c r="H186" s="2">
        <f>NVIDIA[[#This Row],[Price]]/B185-1</f>
        <v>1.5213946117274002E-3</v>
      </c>
      <c r="I186" s="2" t="str">
        <f t="shared" si="10"/>
        <v>2025-06</v>
      </c>
      <c r="J186" s="3">
        <f t="shared" si="13"/>
        <v>145.69500000000002</v>
      </c>
      <c r="K186" s="16">
        <f t="shared" si="9"/>
        <v>18.106532784923679</v>
      </c>
      <c r="L186" s="16"/>
      <c r="M186" s="2" t="str">
        <f>TEXT(Gold[[#This Row],[Date]],"YYYY-MM")</f>
        <v>2025-06</v>
      </c>
      <c r="N186" s="3">
        <f t="shared" si="11"/>
        <v>137.38</v>
      </c>
      <c r="O186" s="3" cm="1">
        <f t="array" ref="O186">LOOKUP(2,1/($I:$I=M186),$B:$B)</f>
        <v>157.99</v>
      </c>
      <c r="P186" s="16">
        <f t="shared" si="12"/>
        <v>0.15002183723977303</v>
      </c>
    </row>
    <row r="187" spans="1:16" x14ac:dyDescent="0.3">
      <c r="A187" s="1">
        <v>45839</v>
      </c>
      <c r="B187" s="3">
        <v>153.30000000000001</v>
      </c>
      <c r="C187">
        <v>156.29</v>
      </c>
      <c r="D187">
        <v>157.19999999999999</v>
      </c>
      <c r="E187">
        <v>151.49</v>
      </c>
      <c r="F187" t="s">
        <v>74</v>
      </c>
      <c r="G187">
        <v>-2.9700000000000001E-2</v>
      </c>
      <c r="H187" s="2">
        <f>NVIDIA[[#This Row],[Price]]/B186-1</f>
        <v>-2.9685423128046118E-2</v>
      </c>
      <c r="I187" s="2" t="str">
        <f t="shared" si="10"/>
        <v>2025-07</v>
      </c>
      <c r="J187" s="3">
        <f t="shared" si="13"/>
        <v>146.49100000000004</v>
      </c>
      <c r="K187" s="16">
        <f t="shared" si="9"/>
        <v>18.142981588039749</v>
      </c>
      <c r="L187" s="16"/>
      <c r="M187" s="2" t="str">
        <f>TEXT(Gold[[#This Row],[Date]],"YYYY-MM")</f>
        <v>2025-06</v>
      </c>
      <c r="N187" s="3">
        <f t="shared" si="11"/>
        <v>137.38</v>
      </c>
      <c r="O187" s="3" cm="1">
        <f t="array" ref="O187">LOOKUP(2,1/($I:$I=M187),$B:$B)</f>
        <v>157.99</v>
      </c>
      <c r="P187" s="16">
        <f t="shared" si="12"/>
        <v>0.15002183723977303</v>
      </c>
    </row>
    <row r="188" spans="1:16" x14ac:dyDescent="0.3">
      <c r="A188" s="1">
        <v>45840</v>
      </c>
      <c r="B188" s="3">
        <v>157.25</v>
      </c>
      <c r="C188">
        <v>152.97999999999999</v>
      </c>
      <c r="D188">
        <v>157.6</v>
      </c>
      <c r="E188">
        <v>152.97</v>
      </c>
      <c r="F188" t="s">
        <v>73</v>
      </c>
      <c r="G188">
        <v>2.58E-2</v>
      </c>
      <c r="H188" s="2">
        <f>NVIDIA[[#This Row],[Price]]/B187-1</f>
        <v>2.5766470971950284E-2</v>
      </c>
      <c r="I188" s="2" t="str">
        <f t="shared" si="10"/>
        <v>2025-07</v>
      </c>
      <c r="J188" s="3">
        <f t="shared" si="13"/>
        <v>147.29250000000002</v>
      </c>
      <c r="K188" s="16">
        <f t="shared" si="9"/>
        <v>18.026963840611881</v>
      </c>
      <c r="L188" s="16"/>
      <c r="M188" s="2" t="str">
        <f>TEXT(Gold[[#This Row],[Date]],"YYYY-MM")</f>
        <v>2025-06</v>
      </c>
      <c r="N188" s="3">
        <f t="shared" si="11"/>
        <v>137.38</v>
      </c>
      <c r="O188" s="3" cm="1">
        <f t="array" ref="O188">LOOKUP(2,1/($I:$I=M188),$B:$B)</f>
        <v>157.99</v>
      </c>
      <c r="P188" s="16">
        <f t="shared" si="12"/>
        <v>0.15002183723977303</v>
      </c>
    </row>
    <row r="189" spans="1:16" x14ac:dyDescent="0.3">
      <c r="A189" s="1">
        <v>45841</v>
      </c>
      <c r="B189" s="3">
        <v>159.34</v>
      </c>
      <c r="C189">
        <v>158.37</v>
      </c>
      <c r="D189">
        <v>160.97999999999999</v>
      </c>
      <c r="E189">
        <v>157.77000000000001</v>
      </c>
      <c r="F189" t="s">
        <v>72</v>
      </c>
      <c r="G189">
        <v>1.3299999999999999E-2</v>
      </c>
      <c r="H189" s="2">
        <f>NVIDIA[[#This Row],[Price]]/B188-1</f>
        <v>1.3290937996820462E-2</v>
      </c>
      <c r="I189" s="2" t="str">
        <f t="shared" si="10"/>
        <v>2025-07</v>
      </c>
      <c r="J189" s="3">
        <f t="shared" si="13"/>
        <v>148.16350000000003</v>
      </c>
      <c r="K189" s="16">
        <f t="shared" si="9"/>
        <v>18.009813423464895</v>
      </c>
      <c r="L189" s="16"/>
      <c r="M189" s="2" t="str">
        <f>TEXT(Gold[[#This Row],[Date]],"YYYY-MM")</f>
        <v>2025-06</v>
      </c>
      <c r="N189" s="3">
        <f t="shared" si="11"/>
        <v>137.38</v>
      </c>
      <c r="O189" s="3" cm="1">
        <f t="array" ref="O189">LOOKUP(2,1/($I:$I=M189),$B:$B)</f>
        <v>157.99</v>
      </c>
      <c r="P189" s="16">
        <f t="shared" si="12"/>
        <v>0.15002183723977303</v>
      </c>
    </row>
    <row r="190" spans="1:16" x14ac:dyDescent="0.3">
      <c r="A190" s="1">
        <v>45845</v>
      </c>
      <c r="B190" s="3">
        <v>158.24</v>
      </c>
      <c r="C190">
        <v>158.19999999999999</v>
      </c>
      <c r="D190">
        <v>159.31</v>
      </c>
      <c r="E190">
        <v>157.34</v>
      </c>
      <c r="F190" t="s">
        <v>71</v>
      </c>
      <c r="G190">
        <v>-6.8999999999999999E-3</v>
      </c>
      <c r="H190" s="2">
        <f>NVIDIA[[#This Row],[Price]]/B189-1</f>
        <v>-6.9034768419731218E-3</v>
      </c>
      <c r="I190" s="2" t="str">
        <f t="shared" si="10"/>
        <v>2025-07</v>
      </c>
      <c r="J190" s="3">
        <f t="shared" si="13"/>
        <v>149.07600000000002</v>
      </c>
      <c r="K190" s="16">
        <f t="shared" ref="K190:K252" si="14">_xlfn.STDEV.S(B131:B190)</f>
        <v>17.860794846321049</v>
      </c>
      <c r="L190" s="16"/>
      <c r="M190" s="2" t="str">
        <f>TEXT(Gold[[#This Row],[Date]],"YYYY-MM")</f>
        <v>2025-06</v>
      </c>
      <c r="N190" s="3">
        <f t="shared" si="11"/>
        <v>137.38</v>
      </c>
      <c r="O190" s="3" cm="1">
        <f t="array" ref="O190">LOOKUP(2,1/($I:$I=M190),$B:$B)</f>
        <v>157.99</v>
      </c>
      <c r="P190" s="16">
        <f t="shared" si="12"/>
        <v>0.15002183723977303</v>
      </c>
    </row>
    <row r="191" spans="1:16" x14ac:dyDescent="0.3">
      <c r="A191" s="1">
        <v>45846</v>
      </c>
      <c r="B191" s="3">
        <v>160</v>
      </c>
      <c r="C191">
        <v>159.33000000000001</v>
      </c>
      <c r="D191">
        <v>160.22</v>
      </c>
      <c r="E191">
        <v>158.38999999999999</v>
      </c>
      <c r="F191" t="s">
        <v>70</v>
      </c>
      <c r="G191">
        <v>1.11E-2</v>
      </c>
      <c r="H191" s="2">
        <f>NVIDIA[[#This Row],[Price]]/B190-1</f>
        <v>1.1122345803842304E-2</v>
      </c>
      <c r="I191" s="2" t="str">
        <f t="shared" si="10"/>
        <v>2025-07</v>
      </c>
      <c r="J191" s="3">
        <f t="shared" si="13"/>
        <v>149.99</v>
      </c>
      <c r="K191" s="16">
        <f t="shared" si="14"/>
        <v>18.138280195385764</v>
      </c>
      <c r="L191" s="16"/>
      <c r="M191" s="2" t="str">
        <f>TEXT(Gold[[#This Row],[Date]],"YYYY-MM")</f>
        <v>2025-06</v>
      </c>
      <c r="N191" s="3">
        <f t="shared" si="11"/>
        <v>137.38</v>
      </c>
      <c r="O191" s="3" cm="1">
        <f t="array" ref="O191">LOOKUP(2,1/($I:$I=M191),$B:$B)</f>
        <v>157.99</v>
      </c>
      <c r="P191" s="16">
        <f t="shared" si="12"/>
        <v>0.15002183723977303</v>
      </c>
    </row>
    <row r="192" spans="1:16" x14ac:dyDescent="0.3">
      <c r="A192" s="1">
        <v>45847</v>
      </c>
      <c r="B192" s="3">
        <v>162.88</v>
      </c>
      <c r="C192">
        <v>161.22</v>
      </c>
      <c r="D192">
        <v>164.42</v>
      </c>
      <c r="E192">
        <v>161.16</v>
      </c>
      <c r="F192" t="s">
        <v>69</v>
      </c>
      <c r="G192">
        <v>1.7999999999999999E-2</v>
      </c>
      <c r="H192" s="2">
        <f>NVIDIA[[#This Row],[Price]]/B191-1</f>
        <v>1.8000000000000016E-2</v>
      </c>
      <c r="I192" s="2" t="str">
        <f t="shared" si="10"/>
        <v>2025-07</v>
      </c>
      <c r="J192" s="3">
        <f t="shared" si="13"/>
        <v>151.0025</v>
      </c>
      <c r="K192" s="16">
        <f t="shared" si="14"/>
        <v>18.327025566132988</v>
      </c>
      <c r="L192" s="16"/>
      <c r="M192" s="2" t="str">
        <f>TEXT(Gold[[#This Row],[Date]],"YYYY-MM")</f>
        <v>2025-06</v>
      </c>
      <c r="N192" s="3">
        <f t="shared" si="11"/>
        <v>137.38</v>
      </c>
      <c r="O192" s="3" cm="1">
        <f t="array" ref="O192">LOOKUP(2,1/($I:$I=M192),$B:$B)</f>
        <v>157.99</v>
      </c>
      <c r="P192" s="16">
        <f t="shared" si="12"/>
        <v>0.15002183723977303</v>
      </c>
    </row>
    <row r="193" spans="1:16" x14ac:dyDescent="0.3">
      <c r="A193" s="1">
        <v>45848</v>
      </c>
      <c r="B193" s="3">
        <v>164.1</v>
      </c>
      <c r="C193">
        <v>164.32</v>
      </c>
      <c r="D193">
        <v>164.5</v>
      </c>
      <c r="E193">
        <v>161.61000000000001</v>
      </c>
      <c r="F193" t="s">
        <v>68</v>
      </c>
      <c r="G193">
        <v>7.4999999999999997E-3</v>
      </c>
      <c r="H193" s="2">
        <f>NVIDIA[[#This Row],[Price]]/B192-1</f>
        <v>7.4901768172888072E-3</v>
      </c>
      <c r="I193" s="2" t="str">
        <f t="shared" si="10"/>
        <v>2025-07</v>
      </c>
      <c r="J193" s="3">
        <f t="shared" si="13"/>
        <v>152.0095</v>
      </c>
      <c r="K193" s="16">
        <f t="shared" si="14"/>
        <v>18.574022600529155</v>
      </c>
      <c r="L193" s="16"/>
      <c r="M193" s="2" t="str">
        <f>TEXT(Gold[[#This Row],[Date]],"YYYY-MM")</f>
        <v>2025-07</v>
      </c>
      <c r="N193" s="3">
        <f t="shared" si="11"/>
        <v>153.30000000000001</v>
      </c>
      <c r="O193" s="3" cm="1">
        <f t="array" ref="O193">LOOKUP(2,1/($I:$I=M193),$B:$B)</f>
        <v>177.87</v>
      </c>
      <c r="P193" s="16">
        <f t="shared" si="12"/>
        <v>0.16027397260273957</v>
      </c>
    </row>
    <row r="194" spans="1:16" x14ac:dyDescent="0.3">
      <c r="A194" s="1">
        <v>45849</v>
      </c>
      <c r="B194" s="3">
        <v>164.92</v>
      </c>
      <c r="C194">
        <v>163.71</v>
      </c>
      <c r="D194">
        <v>167.89</v>
      </c>
      <c r="E194">
        <v>163.47</v>
      </c>
      <c r="F194" t="s">
        <v>67</v>
      </c>
      <c r="G194">
        <v>5.0000000000000001E-3</v>
      </c>
      <c r="H194" s="2">
        <f>NVIDIA[[#This Row],[Price]]/B193-1</f>
        <v>4.9969530773918969E-3</v>
      </c>
      <c r="I194" s="2" t="str">
        <f t="shared" ref="I194:I252" si="15">TEXT(A194,"YYYY-MM")</f>
        <v>2025-07</v>
      </c>
      <c r="J194" s="3">
        <f t="shared" si="13"/>
        <v>153.114</v>
      </c>
      <c r="K194" s="16">
        <f t="shared" si="14"/>
        <v>18.793455267830616</v>
      </c>
      <c r="L194" s="16"/>
      <c r="M194" s="2" t="str">
        <f>TEXT(Gold[[#This Row],[Date]],"YYYY-MM")</f>
        <v>2025-07</v>
      </c>
      <c r="N194" s="3">
        <f t="shared" si="11"/>
        <v>153.30000000000001</v>
      </c>
      <c r="O194" s="3" cm="1">
        <f t="array" ref="O194">LOOKUP(2,1/($I:$I=M194),$B:$B)</f>
        <v>177.87</v>
      </c>
      <c r="P194" s="16">
        <f t="shared" si="12"/>
        <v>0.16027397260273957</v>
      </c>
    </row>
    <row r="195" spans="1:16" x14ac:dyDescent="0.3">
      <c r="A195" s="1">
        <v>45852</v>
      </c>
      <c r="B195" s="3">
        <v>164.07</v>
      </c>
      <c r="C195">
        <v>165.37</v>
      </c>
      <c r="D195">
        <v>165.49</v>
      </c>
      <c r="E195">
        <v>162.02000000000001</v>
      </c>
      <c r="F195" t="s">
        <v>66</v>
      </c>
      <c r="G195">
        <v>-5.1999999999999998E-3</v>
      </c>
      <c r="H195" s="2">
        <f>NVIDIA[[#This Row],[Price]]/B194-1</f>
        <v>-5.1540140674265489E-3</v>
      </c>
      <c r="I195" s="2" t="str">
        <f t="shared" si="15"/>
        <v>2025-07</v>
      </c>
      <c r="J195" s="3">
        <f t="shared" si="13"/>
        <v>154.06750000000002</v>
      </c>
      <c r="K195" s="16">
        <f t="shared" si="14"/>
        <v>18.97493032002269</v>
      </c>
      <c r="L195" s="16"/>
      <c r="M195" s="2" t="str">
        <f>TEXT(Gold[[#This Row],[Date]],"YYYY-MM")</f>
        <v>2025-07</v>
      </c>
      <c r="N195" s="3">
        <f t="shared" ref="N195:N258" si="16">INDEX($B:$B,MATCH(M195,$I:$I,0))</f>
        <v>153.30000000000001</v>
      </c>
      <c r="O195" s="3" cm="1">
        <f t="array" ref="O195">LOOKUP(2,1/($I:$I=M195),$B:$B)</f>
        <v>177.87</v>
      </c>
      <c r="P195" s="16">
        <f t="shared" ref="P195:P258" si="17">O195/N195-1</f>
        <v>0.16027397260273957</v>
      </c>
    </row>
    <row r="196" spans="1:16" x14ac:dyDescent="0.3">
      <c r="A196" s="1">
        <v>45853</v>
      </c>
      <c r="B196" s="3">
        <v>170.7</v>
      </c>
      <c r="C196">
        <v>171.19</v>
      </c>
      <c r="D196">
        <v>172.4</v>
      </c>
      <c r="E196">
        <v>169.2</v>
      </c>
      <c r="F196" t="s">
        <v>65</v>
      </c>
      <c r="G196">
        <v>4.0399999999999998E-2</v>
      </c>
      <c r="H196" s="2">
        <f>NVIDIA[[#This Row],[Price]]/B195-1</f>
        <v>4.0409581276284579E-2</v>
      </c>
      <c r="I196" s="2" t="str">
        <f t="shared" si="15"/>
        <v>2025-07</v>
      </c>
      <c r="J196" s="3">
        <f t="shared" si="13"/>
        <v>155.50399999999999</v>
      </c>
      <c r="K196" s="16">
        <f t="shared" si="14"/>
        <v>19.114821196614106</v>
      </c>
      <c r="L196" s="16"/>
      <c r="M196" s="2" t="str">
        <f>TEXT(Gold[[#This Row],[Date]],"YYYY-MM")</f>
        <v>2025-07</v>
      </c>
      <c r="N196" s="3">
        <f t="shared" si="16"/>
        <v>153.30000000000001</v>
      </c>
      <c r="O196" s="3" cm="1">
        <f t="array" ref="O196">LOOKUP(2,1/($I:$I=M196),$B:$B)</f>
        <v>177.87</v>
      </c>
      <c r="P196" s="16">
        <f t="shared" si="17"/>
        <v>0.16027397260273957</v>
      </c>
    </row>
    <row r="197" spans="1:16" x14ac:dyDescent="0.3">
      <c r="A197" s="1">
        <v>45854</v>
      </c>
      <c r="B197" s="3">
        <v>171.37</v>
      </c>
      <c r="C197">
        <v>171.06</v>
      </c>
      <c r="D197">
        <v>171.75</v>
      </c>
      <c r="E197">
        <v>168.9</v>
      </c>
      <c r="F197" t="s">
        <v>64</v>
      </c>
      <c r="G197">
        <v>3.8999999999999998E-3</v>
      </c>
      <c r="H197" s="2">
        <f>NVIDIA[[#This Row],[Price]]/B196-1</f>
        <v>3.9250146455771517E-3</v>
      </c>
      <c r="I197" s="2" t="str">
        <f t="shared" si="15"/>
        <v>2025-07</v>
      </c>
      <c r="J197" s="3">
        <f t="shared" si="13"/>
        <v>156.83799999999999</v>
      </c>
      <c r="K197" s="16">
        <f t="shared" si="14"/>
        <v>19.119467837664164</v>
      </c>
      <c r="L197" s="16"/>
      <c r="M197" s="2" t="str">
        <f>TEXT(Gold[[#This Row],[Date]],"YYYY-MM")</f>
        <v>2025-07</v>
      </c>
      <c r="N197" s="3">
        <f t="shared" si="16"/>
        <v>153.30000000000001</v>
      </c>
      <c r="O197" s="3" cm="1">
        <f t="array" ref="O197">LOOKUP(2,1/($I:$I=M197),$B:$B)</f>
        <v>177.87</v>
      </c>
      <c r="P197" s="16">
        <f t="shared" si="17"/>
        <v>0.16027397260273957</v>
      </c>
    </row>
    <row r="198" spans="1:16" x14ac:dyDescent="0.3">
      <c r="A198" s="1">
        <v>45855</v>
      </c>
      <c r="B198" s="3">
        <v>173</v>
      </c>
      <c r="C198">
        <v>172.02</v>
      </c>
      <c r="D198">
        <v>174.16</v>
      </c>
      <c r="E198">
        <v>170.83</v>
      </c>
      <c r="F198" t="s">
        <v>63</v>
      </c>
      <c r="G198">
        <v>9.4999999999999998E-3</v>
      </c>
      <c r="H198" s="2">
        <f>NVIDIA[[#This Row],[Price]]/B197-1</f>
        <v>9.5115831242340576E-3</v>
      </c>
      <c r="I198" s="2" t="str">
        <f t="shared" si="15"/>
        <v>2025-07</v>
      </c>
      <c r="J198" s="3">
        <f t="shared" si="13"/>
        <v>158.28199999999998</v>
      </c>
      <c r="K198" s="16">
        <f t="shared" si="14"/>
        <v>18.942161155403671</v>
      </c>
      <c r="L198" s="16"/>
      <c r="M198" s="2" t="str">
        <f>TEXT(Gold[[#This Row],[Date]],"YYYY-MM")</f>
        <v>2025-07</v>
      </c>
      <c r="N198" s="3">
        <f t="shared" si="16"/>
        <v>153.30000000000001</v>
      </c>
      <c r="O198" s="3" cm="1">
        <f t="array" ref="O198">LOOKUP(2,1/($I:$I=M198),$B:$B)</f>
        <v>177.87</v>
      </c>
      <c r="P198" s="16">
        <f t="shared" si="17"/>
        <v>0.16027397260273957</v>
      </c>
    </row>
    <row r="199" spans="1:16" x14ac:dyDescent="0.3">
      <c r="A199" s="1">
        <v>45856</v>
      </c>
      <c r="B199" s="3">
        <v>172.41</v>
      </c>
      <c r="C199">
        <v>173.64</v>
      </c>
      <c r="D199">
        <v>174.25</v>
      </c>
      <c r="E199">
        <v>171.26</v>
      </c>
      <c r="F199" t="s">
        <v>62</v>
      </c>
      <c r="G199">
        <v>-3.3999999999999998E-3</v>
      </c>
      <c r="H199" s="2">
        <f>NVIDIA[[#This Row],[Price]]/B198-1</f>
        <v>-3.4104046242774411E-3</v>
      </c>
      <c r="I199" s="2" t="str">
        <f t="shared" si="15"/>
        <v>2025-07</v>
      </c>
      <c r="J199" s="3">
        <f t="shared" si="13"/>
        <v>159.62849999999997</v>
      </c>
      <c r="K199" s="16">
        <f t="shared" si="14"/>
        <v>18.732585340285507</v>
      </c>
      <c r="L199" s="16"/>
      <c r="M199" s="2" t="str">
        <f>TEXT(Gold[[#This Row],[Date]],"YYYY-MM")</f>
        <v>2025-07</v>
      </c>
      <c r="N199" s="3">
        <f t="shared" si="16"/>
        <v>153.30000000000001</v>
      </c>
      <c r="O199" s="3" cm="1">
        <f t="array" ref="O199">LOOKUP(2,1/($I:$I=M199),$B:$B)</f>
        <v>177.87</v>
      </c>
      <c r="P199" s="16">
        <f t="shared" si="17"/>
        <v>0.16027397260273957</v>
      </c>
    </row>
    <row r="200" spans="1:16" x14ac:dyDescent="0.3">
      <c r="A200" s="1">
        <v>45859</v>
      </c>
      <c r="B200" s="3">
        <v>171.38</v>
      </c>
      <c r="C200">
        <v>172.75</v>
      </c>
      <c r="D200">
        <v>173.38</v>
      </c>
      <c r="E200">
        <v>171</v>
      </c>
      <c r="F200" t="s">
        <v>61</v>
      </c>
      <c r="G200">
        <v>-6.0000000000000001E-3</v>
      </c>
      <c r="H200" s="2">
        <f>NVIDIA[[#This Row],[Price]]/B199-1</f>
        <v>-5.9741314308915383E-3</v>
      </c>
      <c r="I200" s="2" t="str">
        <f t="shared" si="15"/>
        <v>2025-07</v>
      </c>
      <c r="J200" s="3">
        <f t="shared" si="13"/>
        <v>161.005</v>
      </c>
      <c r="K200" s="16">
        <f t="shared" si="14"/>
        <v>18.547882282760828</v>
      </c>
      <c r="L200" s="16"/>
      <c r="M200" s="2" t="str">
        <f>TEXT(Gold[[#This Row],[Date]],"YYYY-MM")</f>
        <v>2025-07</v>
      </c>
      <c r="N200" s="3">
        <f t="shared" si="16"/>
        <v>153.30000000000001</v>
      </c>
      <c r="O200" s="3" cm="1">
        <f t="array" ref="O200">LOOKUP(2,1/($I:$I=M200),$B:$B)</f>
        <v>177.87</v>
      </c>
      <c r="P200" s="16">
        <f t="shared" si="17"/>
        <v>0.16027397260273957</v>
      </c>
    </row>
    <row r="201" spans="1:16" x14ac:dyDescent="0.3">
      <c r="A201" s="1">
        <v>45860</v>
      </c>
      <c r="B201" s="3">
        <v>167.03</v>
      </c>
      <c r="C201">
        <v>171.34</v>
      </c>
      <c r="D201">
        <v>171.39</v>
      </c>
      <c r="E201">
        <v>164.58</v>
      </c>
      <c r="F201" t="s">
        <v>60</v>
      </c>
      <c r="G201">
        <v>-2.5399999999999999E-2</v>
      </c>
      <c r="H201" s="2">
        <f>NVIDIA[[#This Row],[Price]]/B200-1</f>
        <v>-2.5382191620959227E-2</v>
      </c>
      <c r="I201" s="2" t="str">
        <f t="shared" si="15"/>
        <v>2025-07</v>
      </c>
      <c r="J201" s="3">
        <f t="shared" si="13"/>
        <v>162.148</v>
      </c>
      <c r="K201" s="16">
        <f t="shared" si="14"/>
        <v>18.305390469093961</v>
      </c>
      <c r="L201" s="16"/>
      <c r="M201" s="2" t="str">
        <f>TEXT(Gold[[#This Row],[Date]],"YYYY-MM")</f>
        <v>2025-07</v>
      </c>
      <c r="N201" s="3">
        <f t="shared" si="16"/>
        <v>153.30000000000001</v>
      </c>
      <c r="O201" s="3" cm="1">
        <f t="array" ref="O201">LOOKUP(2,1/($I:$I=M201),$B:$B)</f>
        <v>177.87</v>
      </c>
      <c r="P201" s="16">
        <f t="shared" si="17"/>
        <v>0.16027397260273957</v>
      </c>
    </row>
    <row r="202" spans="1:16" x14ac:dyDescent="0.3">
      <c r="A202" s="1">
        <v>45861</v>
      </c>
      <c r="B202" s="3">
        <v>170.78</v>
      </c>
      <c r="C202">
        <v>169.53</v>
      </c>
      <c r="D202">
        <v>171.26</v>
      </c>
      <c r="E202">
        <v>167.97</v>
      </c>
      <c r="F202" t="s">
        <v>56</v>
      </c>
      <c r="G202">
        <v>2.2499999999999999E-2</v>
      </c>
      <c r="H202" s="2">
        <f>NVIDIA[[#This Row],[Price]]/B201-1</f>
        <v>2.2451056696401794E-2</v>
      </c>
      <c r="I202" s="2" t="str">
        <f t="shared" si="15"/>
        <v>2025-07</v>
      </c>
      <c r="J202" s="3">
        <f t="shared" si="13"/>
        <v>163.292</v>
      </c>
      <c r="K202" s="16">
        <f t="shared" si="14"/>
        <v>18.239502931916416</v>
      </c>
      <c r="L202" s="16"/>
      <c r="M202" s="2" t="str">
        <f>TEXT(Gold[[#This Row],[Date]],"YYYY-MM")</f>
        <v>2025-07</v>
      </c>
      <c r="N202" s="3">
        <f t="shared" si="16"/>
        <v>153.30000000000001</v>
      </c>
      <c r="O202" s="3" cm="1">
        <f t="array" ref="O202">LOOKUP(2,1/($I:$I=M202),$B:$B)</f>
        <v>177.87</v>
      </c>
      <c r="P202" s="16">
        <f t="shared" si="17"/>
        <v>0.16027397260273957</v>
      </c>
    </row>
    <row r="203" spans="1:16" x14ac:dyDescent="0.3">
      <c r="A203" s="1">
        <v>45862</v>
      </c>
      <c r="B203" s="3">
        <v>173.74</v>
      </c>
      <c r="C203">
        <v>172.44</v>
      </c>
      <c r="D203">
        <v>173.83</v>
      </c>
      <c r="E203">
        <v>171.3</v>
      </c>
      <c r="F203" t="s">
        <v>59</v>
      </c>
      <c r="G203">
        <v>1.7299999999999999E-2</v>
      </c>
      <c r="H203" s="2">
        <f>NVIDIA[[#This Row],[Price]]/B202-1</f>
        <v>1.73322403091698E-2</v>
      </c>
      <c r="I203" s="2" t="str">
        <f t="shared" si="15"/>
        <v>2025-07</v>
      </c>
      <c r="J203" s="3">
        <f t="shared" si="13"/>
        <v>164.26350000000002</v>
      </c>
      <c r="K203" s="16">
        <f t="shared" si="14"/>
        <v>18.125073138368112</v>
      </c>
      <c r="L203" s="16"/>
      <c r="M203" s="2" t="str">
        <f>TEXT(Gold[[#This Row],[Date]],"YYYY-MM")</f>
        <v>2025-07</v>
      </c>
      <c r="N203" s="3">
        <f t="shared" si="16"/>
        <v>153.30000000000001</v>
      </c>
      <c r="O203" s="3" cm="1">
        <f t="array" ref="O203">LOOKUP(2,1/($I:$I=M203),$B:$B)</f>
        <v>177.87</v>
      </c>
      <c r="P203" s="16">
        <f t="shared" si="17"/>
        <v>0.16027397260273957</v>
      </c>
    </row>
    <row r="204" spans="1:16" x14ac:dyDescent="0.3">
      <c r="A204" s="1">
        <v>45863</v>
      </c>
      <c r="B204" s="3">
        <v>173.5</v>
      </c>
      <c r="C204">
        <v>173.61</v>
      </c>
      <c r="D204">
        <v>174.72</v>
      </c>
      <c r="E204">
        <v>172.96</v>
      </c>
      <c r="F204" t="s">
        <v>58</v>
      </c>
      <c r="G204">
        <v>-1.4E-3</v>
      </c>
      <c r="H204" s="2">
        <f>NVIDIA[[#This Row],[Price]]/B203-1</f>
        <v>-1.3813744675953421E-3</v>
      </c>
      <c r="I204" s="2" t="str">
        <f t="shared" si="15"/>
        <v>2025-07</v>
      </c>
      <c r="J204" s="3">
        <f t="shared" si="13"/>
        <v>165.1875</v>
      </c>
      <c r="K204" s="16">
        <f t="shared" si="14"/>
        <v>17.946783382693159</v>
      </c>
      <c r="L204" s="16"/>
      <c r="M204" s="2" t="str">
        <f>TEXT(Gold[[#This Row],[Date]],"YYYY-MM")</f>
        <v>2025-07</v>
      </c>
      <c r="N204" s="3">
        <f t="shared" si="16"/>
        <v>153.30000000000001</v>
      </c>
      <c r="O204" s="3" cm="1">
        <f t="array" ref="O204">LOOKUP(2,1/($I:$I=M204),$B:$B)</f>
        <v>177.87</v>
      </c>
      <c r="P204" s="16">
        <f t="shared" si="17"/>
        <v>0.16027397260273957</v>
      </c>
    </row>
    <row r="205" spans="1:16" x14ac:dyDescent="0.3">
      <c r="A205" s="1">
        <v>45866</v>
      </c>
      <c r="B205" s="3">
        <v>176.75</v>
      </c>
      <c r="C205">
        <v>174.02</v>
      </c>
      <c r="D205">
        <v>177</v>
      </c>
      <c r="E205">
        <v>173.97</v>
      </c>
      <c r="F205" t="s">
        <v>57</v>
      </c>
      <c r="G205">
        <v>1.8700000000000001E-2</v>
      </c>
      <c r="H205" s="2">
        <f>NVIDIA[[#This Row],[Price]]/B204-1</f>
        <v>1.8731988472622474E-2</v>
      </c>
      <c r="I205" s="2" t="str">
        <f t="shared" si="15"/>
        <v>2025-07</v>
      </c>
      <c r="J205" s="3">
        <f t="shared" si="13"/>
        <v>166.13749999999999</v>
      </c>
      <c r="K205" s="16">
        <f t="shared" si="14"/>
        <v>17.787858217665089</v>
      </c>
      <c r="L205" s="16"/>
      <c r="M205" s="2" t="str">
        <f>TEXT(Gold[[#This Row],[Date]],"YYYY-MM")</f>
        <v>2025-07</v>
      </c>
      <c r="N205" s="3">
        <f t="shared" si="16"/>
        <v>153.30000000000001</v>
      </c>
      <c r="O205" s="3" cm="1">
        <f t="array" ref="O205">LOOKUP(2,1/($I:$I=M205),$B:$B)</f>
        <v>177.87</v>
      </c>
      <c r="P205" s="16">
        <f t="shared" si="17"/>
        <v>0.16027397260273957</v>
      </c>
    </row>
    <row r="206" spans="1:16" x14ac:dyDescent="0.3">
      <c r="A206" s="1">
        <v>45867</v>
      </c>
      <c r="B206" s="3">
        <v>175.51</v>
      </c>
      <c r="C206">
        <v>177.96</v>
      </c>
      <c r="D206">
        <v>179.38</v>
      </c>
      <c r="E206">
        <v>175.02</v>
      </c>
      <c r="F206" t="s">
        <v>56</v>
      </c>
      <c r="G206">
        <v>-7.0000000000000001E-3</v>
      </c>
      <c r="H206" s="2">
        <f>NVIDIA[[#This Row],[Price]]/B205-1</f>
        <v>-7.0155586987270535E-3</v>
      </c>
      <c r="I206" s="2" t="str">
        <f t="shared" si="15"/>
        <v>2025-07</v>
      </c>
      <c r="J206" s="3">
        <f t="shared" si="13"/>
        <v>167.01350000000002</v>
      </c>
      <c r="K206" s="16">
        <f t="shared" si="14"/>
        <v>17.613926163323459</v>
      </c>
      <c r="L206" s="16"/>
      <c r="M206" s="2" t="str">
        <f>TEXT(Gold[[#This Row],[Date]],"YYYY-MM")</f>
        <v>2025-07</v>
      </c>
      <c r="N206" s="3">
        <f t="shared" si="16"/>
        <v>153.30000000000001</v>
      </c>
      <c r="O206" s="3" cm="1">
        <f t="array" ref="O206">LOOKUP(2,1/($I:$I=M206),$B:$B)</f>
        <v>177.87</v>
      </c>
      <c r="P206" s="16">
        <f t="shared" si="17"/>
        <v>0.16027397260273957</v>
      </c>
    </row>
    <row r="207" spans="1:16" x14ac:dyDescent="0.3">
      <c r="A207" s="1">
        <v>45868</v>
      </c>
      <c r="B207" s="3">
        <v>179.27</v>
      </c>
      <c r="C207">
        <v>176.51</v>
      </c>
      <c r="D207">
        <v>179.89</v>
      </c>
      <c r="E207">
        <v>176.04</v>
      </c>
      <c r="F207" t="s">
        <v>55</v>
      </c>
      <c r="G207">
        <v>2.1399999999999999E-2</v>
      </c>
      <c r="H207" s="2">
        <f>NVIDIA[[#This Row],[Price]]/B206-1</f>
        <v>2.1423280724745197E-2</v>
      </c>
      <c r="I207" s="2" t="str">
        <f t="shared" si="15"/>
        <v>2025-07</v>
      </c>
      <c r="J207" s="3">
        <f t="shared" si="13"/>
        <v>168.31200000000001</v>
      </c>
      <c r="K207" s="16">
        <f t="shared" si="14"/>
        <v>17.577120863585623</v>
      </c>
      <c r="L207" s="16"/>
      <c r="M207" s="2" t="str">
        <f>TEXT(Gold[[#This Row],[Date]],"YYYY-MM")</f>
        <v>2025-07</v>
      </c>
      <c r="N207" s="3">
        <f t="shared" si="16"/>
        <v>153.30000000000001</v>
      </c>
      <c r="O207" s="3" cm="1">
        <f t="array" ref="O207">LOOKUP(2,1/($I:$I=M207),$B:$B)</f>
        <v>177.87</v>
      </c>
      <c r="P207" s="16">
        <f t="shared" si="17"/>
        <v>0.16027397260273957</v>
      </c>
    </row>
    <row r="208" spans="1:16" x14ac:dyDescent="0.3">
      <c r="A208" s="1">
        <v>45869</v>
      </c>
      <c r="B208" s="3">
        <v>177.87</v>
      </c>
      <c r="C208">
        <v>182.9</v>
      </c>
      <c r="D208">
        <v>183.3</v>
      </c>
      <c r="E208">
        <v>175.93</v>
      </c>
      <c r="F208" t="s">
        <v>54</v>
      </c>
      <c r="G208">
        <v>-7.7999999999999996E-3</v>
      </c>
      <c r="H208" s="2">
        <f>NVIDIA[[#This Row],[Price]]/B207-1</f>
        <v>-7.8094494338148968E-3</v>
      </c>
      <c r="I208" s="2" t="str">
        <f t="shared" si="15"/>
        <v>2025-07</v>
      </c>
      <c r="J208" s="3">
        <f t="shared" si="13"/>
        <v>169.34300000000002</v>
      </c>
      <c r="K208" s="16">
        <f t="shared" si="14"/>
        <v>17.409352550940277</v>
      </c>
      <c r="L208" s="16"/>
      <c r="M208" s="2" t="str">
        <f>TEXT(Gold[[#This Row],[Date]],"YYYY-MM")</f>
        <v>2025-07</v>
      </c>
      <c r="N208" s="3">
        <f t="shared" si="16"/>
        <v>153.30000000000001</v>
      </c>
      <c r="O208" s="3" cm="1">
        <f t="array" ref="O208">LOOKUP(2,1/($I:$I=M208),$B:$B)</f>
        <v>177.87</v>
      </c>
      <c r="P208" s="16">
        <f t="shared" si="17"/>
        <v>0.16027397260273957</v>
      </c>
    </row>
    <row r="209" spans="1:16" x14ac:dyDescent="0.3">
      <c r="A209" s="1">
        <v>45870</v>
      </c>
      <c r="B209" s="3">
        <v>173.72</v>
      </c>
      <c r="C209">
        <v>174.09</v>
      </c>
      <c r="D209">
        <v>176.54</v>
      </c>
      <c r="E209">
        <v>170.89</v>
      </c>
      <c r="F209" t="s">
        <v>53</v>
      </c>
      <c r="G209">
        <v>-2.3300000000000001E-2</v>
      </c>
      <c r="H209" s="2">
        <f>NVIDIA[[#This Row],[Price]]/B208-1</f>
        <v>-2.3331646708270148E-2</v>
      </c>
      <c r="I209" s="2" t="str">
        <f t="shared" si="15"/>
        <v>2025-08</v>
      </c>
      <c r="J209" s="3">
        <f t="shared" si="13"/>
        <v>170.06199999999998</v>
      </c>
      <c r="K209" s="16">
        <f t="shared" si="14"/>
        <v>17.056965622376421</v>
      </c>
      <c r="L209" s="16"/>
      <c r="M209" s="2" t="str">
        <f>TEXT(Gold[[#This Row],[Date]],"YYYY-MM")</f>
        <v>2025-07</v>
      </c>
      <c r="N209" s="3">
        <f t="shared" si="16"/>
        <v>153.30000000000001</v>
      </c>
      <c r="O209" s="3" cm="1">
        <f t="array" ref="O209">LOOKUP(2,1/($I:$I=M209),$B:$B)</f>
        <v>177.87</v>
      </c>
      <c r="P209" s="16">
        <f t="shared" si="17"/>
        <v>0.16027397260273957</v>
      </c>
    </row>
    <row r="210" spans="1:16" x14ac:dyDescent="0.3">
      <c r="A210" s="1">
        <v>45873</v>
      </c>
      <c r="B210" s="3">
        <v>180</v>
      </c>
      <c r="C210">
        <v>175.16</v>
      </c>
      <c r="D210">
        <v>180.2</v>
      </c>
      <c r="E210">
        <v>174.52</v>
      </c>
      <c r="F210" t="s">
        <v>52</v>
      </c>
      <c r="G210">
        <v>3.6200000000000003E-2</v>
      </c>
      <c r="H210" s="2">
        <f>NVIDIA[[#This Row],[Price]]/B209-1</f>
        <v>3.6150126640571045E-2</v>
      </c>
      <c r="I210" s="2" t="str">
        <f t="shared" si="15"/>
        <v>2025-08</v>
      </c>
      <c r="J210" s="3">
        <f t="shared" si="13"/>
        <v>171.15</v>
      </c>
      <c r="K210" s="16">
        <f t="shared" si="14"/>
        <v>16.926399027541226</v>
      </c>
      <c r="L210" s="16"/>
      <c r="M210" s="2" t="str">
        <f>TEXT(Gold[[#This Row],[Date]],"YYYY-MM")</f>
        <v>2025-07</v>
      </c>
      <c r="N210" s="3">
        <f t="shared" si="16"/>
        <v>153.30000000000001</v>
      </c>
      <c r="O210" s="3" cm="1">
        <f t="array" ref="O210">LOOKUP(2,1/($I:$I=M210),$B:$B)</f>
        <v>177.87</v>
      </c>
      <c r="P210" s="16">
        <f t="shared" si="17"/>
        <v>0.16027397260273957</v>
      </c>
    </row>
    <row r="211" spans="1:16" x14ac:dyDescent="0.3">
      <c r="A211" s="1">
        <v>45874</v>
      </c>
      <c r="B211" s="3">
        <v>178.26</v>
      </c>
      <c r="C211">
        <v>179.62</v>
      </c>
      <c r="D211">
        <v>180.26</v>
      </c>
      <c r="E211">
        <v>175.9</v>
      </c>
      <c r="F211" t="s">
        <v>51</v>
      </c>
      <c r="G211">
        <v>-9.7000000000000003E-3</v>
      </c>
      <c r="H211" s="2">
        <f>NVIDIA[[#This Row],[Price]]/B210-1</f>
        <v>-9.6666666666667123E-3</v>
      </c>
      <c r="I211" s="2" t="str">
        <f t="shared" si="15"/>
        <v>2025-08</v>
      </c>
      <c r="J211" s="3">
        <f t="shared" si="13"/>
        <v>172.06300000000002</v>
      </c>
      <c r="K211" s="16">
        <f t="shared" si="14"/>
        <v>16.691454598391726</v>
      </c>
      <c r="L211" s="16"/>
      <c r="M211" s="2" t="str">
        <f>TEXT(Gold[[#This Row],[Date]],"YYYY-MM")</f>
        <v>2025-07</v>
      </c>
      <c r="N211" s="3">
        <f t="shared" si="16"/>
        <v>153.30000000000001</v>
      </c>
      <c r="O211" s="3" cm="1">
        <f t="array" ref="O211">LOOKUP(2,1/($I:$I=M211),$B:$B)</f>
        <v>177.87</v>
      </c>
      <c r="P211" s="16">
        <f t="shared" si="17"/>
        <v>0.16027397260273957</v>
      </c>
    </row>
    <row r="212" spans="1:16" x14ac:dyDescent="0.3">
      <c r="A212" s="1">
        <v>45875</v>
      </c>
      <c r="B212" s="3">
        <v>179.42</v>
      </c>
      <c r="C212">
        <v>176.32</v>
      </c>
      <c r="D212">
        <v>179.9</v>
      </c>
      <c r="E212">
        <v>176.25</v>
      </c>
      <c r="F212" t="s">
        <v>50</v>
      </c>
      <c r="G212">
        <v>6.4999999999999997E-3</v>
      </c>
      <c r="H212" s="2">
        <f>NVIDIA[[#This Row],[Price]]/B211-1</f>
        <v>6.5073488163356341E-3</v>
      </c>
      <c r="I212" s="2" t="str">
        <f t="shared" si="15"/>
        <v>2025-08</v>
      </c>
      <c r="J212" s="3">
        <f t="shared" si="13"/>
        <v>172.89000000000001</v>
      </c>
      <c r="K212" s="16">
        <f t="shared" si="14"/>
        <v>16.393226845634157</v>
      </c>
      <c r="L212" s="16"/>
      <c r="M212" s="2" t="str">
        <f>TEXT(Gold[[#This Row],[Date]],"YYYY-MM")</f>
        <v>2025-07</v>
      </c>
      <c r="N212" s="3">
        <f t="shared" si="16"/>
        <v>153.30000000000001</v>
      </c>
      <c r="O212" s="3" cm="1">
        <f t="array" ref="O212">LOOKUP(2,1/($I:$I=M212),$B:$B)</f>
        <v>177.87</v>
      </c>
      <c r="P212" s="16">
        <f t="shared" si="17"/>
        <v>0.16027397260273957</v>
      </c>
    </row>
    <row r="213" spans="1:16" x14ac:dyDescent="0.3">
      <c r="A213" s="1">
        <v>45876</v>
      </c>
      <c r="B213" s="3">
        <v>180.77</v>
      </c>
      <c r="C213">
        <v>181.57</v>
      </c>
      <c r="D213">
        <v>183.88</v>
      </c>
      <c r="E213">
        <v>178.79</v>
      </c>
      <c r="F213" t="s">
        <v>49</v>
      </c>
      <c r="G213">
        <v>7.4999999999999997E-3</v>
      </c>
      <c r="H213" s="2">
        <f>NVIDIA[[#This Row],[Price]]/B212-1</f>
        <v>7.5242447887640118E-3</v>
      </c>
      <c r="I213" s="2" t="str">
        <f t="shared" si="15"/>
        <v>2025-08</v>
      </c>
      <c r="J213" s="3">
        <f t="shared" si="13"/>
        <v>173.7235</v>
      </c>
      <c r="K213" s="16">
        <f t="shared" si="14"/>
        <v>16.285865640518072</v>
      </c>
      <c r="L213" s="16"/>
      <c r="M213" s="2" t="str">
        <f>TEXT(Gold[[#This Row],[Date]],"YYYY-MM")</f>
        <v>2025-07</v>
      </c>
      <c r="N213" s="3">
        <f t="shared" si="16"/>
        <v>153.30000000000001</v>
      </c>
      <c r="O213" s="3" cm="1">
        <f t="array" ref="O213">LOOKUP(2,1/($I:$I=M213),$B:$B)</f>
        <v>177.87</v>
      </c>
      <c r="P213" s="16">
        <f t="shared" si="17"/>
        <v>0.16027397260273957</v>
      </c>
    </row>
    <row r="214" spans="1:16" x14ac:dyDescent="0.3">
      <c r="A214" s="1">
        <v>45877</v>
      </c>
      <c r="B214" s="3">
        <v>182.7</v>
      </c>
      <c r="C214">
        <v>181.55</v>
      </c>
      <c r="D214">
        <v>183.3</v>
      </c>
      <c r="E214">
        <v>180.4</v>
      </c>
      <c r="F214" t="s">
        <v>48</v>
      </c>
      <c r="G214">
        <v>1.0699999999999999E-2</v>
      </c>
      <c r="H214" s="2">
        <f>NVIDIA[[#This Row],[Price]]/B213-1</f>
        <v>1.0676550312551658E-2</v>
      </c>
      <c r="I214" s="2" t="str">
        <f t="shared" si="15"/>
        <v>2025-08</v>
      </c>
      <c r="J214" s="3">
        <f t="shared" ref="J214:J252" si="18">AVERAGE(B195:B214)</f>
        <v>174.61249999999998</v>
      </c>
      <c r="K214" s="16">
        <f t="shared" si="14"/>
        <v>16.379904143362772</v>
      </c>
      <c r="L214" s="16"/>
      <c r="M214" s="2" t="str">
        <f>TEXT(Gold[[#This Row],[Date]],"YYYY-MM")</f>
        <v>2025-07</v>
      </c>
      <c r="N214" s="3">
        <f t="shared" si="16"/>
        <v>153.30000000000001</v>
      </c>
      <c r="O214" s="3" cm="1">
        <f t="array" ref="O214">LOOKUP(2,1/($I:$I=M214),$B:$B)</f>
        <v>177.87</v>
      </c>
      <c r="P214" s="16">
        <f t="shared" si="17"/>
        <v>0.16027397260273957</v>
      </c>
    </row>
    <row r="215" spans="1:16" x14ac:dyDescent="0.3">
      <c r="A215" s="1">
        <v>45880</v>
      </c>
      <c r="B215" s="3">
        <v>182.06</v>
      </c>
      <c r="C215">
        <v>182.05</v>
      </c>
      <c r="D215">
        <v>183.84</v>
      </c>
      <c r="E215">
        <v>180.25</v>
      </c>
      <c r="F215" t="s">
        <v>47</v>
      </c>
      <c r="G215">
        <v>-3.5000000000000001E-3</v>
      </c>
      <c r="H215" s="2">
        <f>NVIDIA[[#This Row],[Price]]/B214-1</f>
        <v>-3.5030103995620232E-3</v>
      </c>
      <c r="I215" s="2" t="str">
        <f t="shared" si="15"/>
        <v>2025-08</v>
      </c>
      <c r="J215" s="3">
        <f t="shared" si="18"/>
        <v>175.512</v>
      </c>
      <c r="K215" s="16">
        <f t="shared" si="14"/>
        <v>16.537383955975365</v>
      </c>
      <c r="L215" s="16"/>
      <c r="M215" s="2" t="str">
        <f>TEXT(Gold[[#This Row],[Date]],"YYYY-MM")</f>
        <v>2025-07</v>
      </c>
      <c r="N215" s="3">
        <f t="shared" si="16"/>
        <v>153.30000000000001</v>
      </c>
      <c r="O215" s="3" cm="1">
        <f t="array" ref="O215">LOOKUP(2,1/($I:$I=M215),$B:$B)</f>
        <v>177.87</v>
      </c>
      <c r="P215" s="16">
        <f t="shared" si="17"/>
        <v>0.16027397260273957</v>
      </c>
    </row>
    <row r="216" spans="1:16" x14ac:dyDescent="0.3">
      <c r="A216" s="1">
        <v>45881</v>
      </c>
      <c r="B216" s="3">
        <v>183.16</v>
      </c>
      <c r="C216">
        <v>182.96</v>
      </c>
      <c r="D216">
        <v>184.48</v>
      </c>
      <c r="E216">
        <v>179.46</v>
      </c>
      <c r="F216" t="s">
        <v>46</v>
      </c>
      <c r="G216">
        <v>6.0000000000000001E-3</v>
      </c>
      <c r="H216" s="2">
        <f>NVIDIA[[#This Row],[Price]]/B215-1</f>
        <v>6.0419641876303665E-3</v>
      </c>
      <c r="I216" s="2" t="str">
        <f t="shared" si="15"/>
        <v>2025-08</v>
      </c>
      <c r="J216" s="3">
        <f t="shared" si="18"/>
        <v>176.13499999999999</v>
      </c>
      <c r="K216" s="16">
        <f t="shared" si="14"/>
        <v>16.674325759922642</v>
      </c>
      <c r="L216" s="16"/>
      <c r="M216" s="2" t="str">
        <f>TEXT(Gold[[#This Row],[Date]],"YYYY-MM")</f>
        <v>2025-08</v>
      </c>
      <c r="N216" s="3">
        <f t="shared" si="16"/>
        <v>173.72</v>
      </c>
      <c r="O216" s="3" cm="1">
        <f t="array" ref="O216">LOOKUP(2,1/($I:$I=M216),$B:$B)</f>
        <v>174.18</v>
      </c>
      <c r="P216" s="16">
        <f t="shared" si="17"/>
        <v>2.6479392125260404E-3</v>
      </c>
    </row>
    <row r="217" spans="1:16" x14ac:dyDescent="0.3">
      <c r="A217" s="1">
        <v>45882</v>
      </c>
      <c r="B217" s="3">
        <v>181.59</v>
      </c>
      <c r="C217">
        <v>182.62</v>
      </c>
      <c r="D217">
        <v>183.97</v>
      </c>
      <c r="E217">
        <v>179.35</v>
      </c>
      <c r="F217" t="s">
        <v>45</v>
      </c>
      <c r="G217">
        <v>-8.6E-3</v>
      </c>
      <c r="H217" s="2">
        <f>NVIDIA[[#This Row],[Price]]/B216-1</f>
        <v>-8.5717405547062198E-3</v>
      </c>
      <c r="I217" s="2" t="str">
        <f t="shared" si="15"/>
        <v>2025-08</v>
      </c>
      <c r="J217" s="3">
        <f t="shared" si="18"/>
        <v>176.64599999999996</v>
      </c>
      <c r="K217" s="16">
        <f t="shared" si="14"/>
        <v>16.744063033338637</v>
      </c>
      <c r="L217" s="16"/>
      <c r="M217" s="2" t="str">
        <f>TEXT(Gold[[#This Row],[Date]],"YYYY-MM")</f>
        <v>2025-08</v>
      </c>
      <c r="N217" s="3">
        <f t="shared" si="16"/>
        <v>173.72</v>
      </c>
      <c r="O217" s="3" cm="1">
        <f t="array" ref="O217">LOOKUP(2,1/($I:$I=M217),$B:$B)</f>
        <v>174.18</v>
      </c>
      <c r="P217" s="16">
        <f t="shared" si="17"/>
        <v>2.6479392125260404E-3</v>
      </c>
    </row>
    <row r="218" spans="1:16" x14ac:dyDescent="0.3">
      <c r="A218" s="1">
        <v>45883</v>
      </c>
      <c r="B218" s="3">
        <v>182.02</v>
      </c>
      <c r="C218">
        <v>179.75</v>
      </c>
      <c r="D218">
        <v>183.02</v>
      </c>
      <c r="E218">
        <v>179.46</v>
      </c>
      <c r="F218" t="s">
        <v>44</v>
      </c>
      <c r="G218">
        <v>2.3999999999999998E-3</v>
      </c>
      <c r="H218" s="2">
        <f>NVIDIA[[#This Row],[Price]]/B217-1</f>
        <v>2.367971804614788E-3</v>
      </c>
      <c r="I218" s="2" t="str">
        <f t="shared" si="15"/>
        <v>2025-08</v>
      </c>
      <c r="J218" s="3">
        <f t="shared" si="18"/>
        <v>177.09700000000001</v>
      </c>
      <c r="K218" s="16">
        <f t="shared" si="14"/>
        <v>16.79178586182487</v>
      </c>
      <c r="L218" s="16"/>
      <c r="M218" s="2" t="str">
        <f>TEXT(Gold[[#This Row],[Date]],"YYYY-MM")</f>
        <v>2025-08</v>
      </c>
      <c r="N218" s="3">
        <f t="shared" si="16"/>
        <v>173.72</v>
      </c>
      <c r="O218" s="3" cm="1">
        <f t="array" ref="O218">LOOKUP(2,1/($I:$I=M218),$B:$B)</f>
        <v>174.18</v>
      </c>
      <c r="P218" s="16">
        <f t="shared" si="17"/>
        <v>2.6479392125260404E-3</v>
      </c>
    </row>
    <row r="219" spans="1:16" x14ac:dyDescent="0.3">
      <c r="A219" s="1">
        <v>45884</v>
      </c>
      <c r="B219" s="3">
        <v>180.45</v>
      </c>
      <c r="C219">
        <v>181.88</v>
      </c>
      <c r="D219">
        <v>181.9</v>
      </c>
      <c r="E219">
        <v>178.04</v>
      </c>
      <c r="F219" t="s">
        <v>43</v>
      </c>
      <c r="G219">
        <v>-8.6E-3</v>
      </c>
      <c r="H219" s="2">
        <f>NVIDIA[[#This Row],[Price]]/B218-1</f>
        <v>-8.62542577738723E-3</v>
      </c>
      <c r="I219" s="2" t="str">
        <f t="shared" si="15"/>
        <v>2025-08</v>
      </c>
      <c r="J219" s="3">
        <f t="shared" si="18"/>
        <v>177.49899999999997</v>
      </c>
      <c r="K219" s="16">
        <f t="shared" si="14"/>
        <v>16.738942601215005</v>
      </c>
      <c r="L219" s="16"/>
      <c r="M219" s="2" t="str">
        <f>TEXT(Gold[[#This Row],[Date]],"YYYY-MM")</f>
        <v>2025-08</v>
      </c>
      <c r="N219" s="3">
        <f t="shared" si="16"/>
        <v>173.72</v>
      </c>
      <c r="O219" s="3" cm="1">
        <f t="array" ref="O219">LOOKUP(2,1/($I:$I=M219),$B:$B)</f>
        <v>174.18</v>
      </c>
      <c r="P219" s="16">
        <f t="shared" si="17"/>
        <v>2.6479392125260404E-3</v>
      </c>
    </row>
    <row r="220" spans="1:16" x14ac:dyDescent="0.3">
      <c r="A220" s="1">
        <v>45887</v>
      </c>
      <c r="B220" s="3">
        <v>182.01</v>
      </c>
      <c r="C220">
        <v>180.6</v>
      </c>
      <c r="D220">
        <v>182.94</v>
      </c>
      <c r="E220">
        <v>180.59</v>
      </c>
      <c r="F220" t="s">
        <v>42</v>
      </c>
      <c r="G220">
        <v>8.6E-3</v>
      </c>
      <c r="H220" s="2">
        <f>NVIDIA[[#This Row],[Price]]/B219-1</f>
        <v>8.6450540315876623E-3</v>
      </c>
      <c r="I220" s="2" t="str">
        <f t="shared" si="15"/>
        <v>2025-08</v>
      </c>
      <c r="J220" s="3">
        <f t="shared" si="18"/>
        <v>178.03049999999999</v>
      </c>
      <c r="K220" s="16">
        <f t="shared" si="14"/>
        <v>16.614074283383353</v>
      </c>
      <c r="L220" s="16"/>
      <c r="M220" s="2" t="str">
        <f>TEXT(Gold[[#This Row],[Date]],"YYYY-MM")</f>
        <v>2025-08</v>
      </c>
      <c r="N220" s="3">
        <f t="shared" si="16"/>
        <v>173.72</v>
      </c>
      <c r="O220" s="3" cm="1">
        <f t="array" ref="O220">LOOKUP(2,1/($I:$I=M220),$B:$B)</f>
        <v>174.18</v>
      </c>
      <c r="P220" s="16">
        <f t="shared" si="17"/>
        <v>2.6479392125260404E-3</v>
      </c>
    </row>
    <row r="221" spans="1:16" x14ac:dyDescent="0.3">
      <c r="A221" s="1">
        <v>45888</v>
      </c>
      <c r="B221" s="3">
        <v>175.64</v>
      </c>
      <c r="C221">
        <v>182.43</v>
      </c>
      <c r="D221">
        <v>182.5</v>
      </c>
      <c r="E221">
        <v>175.49</v>
      </c>
      <c r="F221" t="s">
        <v>41</v>
      </c>
      <c r="G221">
        <v>-3.5000000000000003E-2</v>
      </c>
      <c r="H221" s="2">
        <f>NVIDIA[[#This Row],[Price]]/B220-1</f>
        <v>-3.4998077028734698E-2</v>
      </c>
      <c r="I221" s="2" t="str">
        <f t="shared" si="15"/>
        <v>2025-08</v>
      </c>
      <c r="J221" s="3">
        <f t="shared" si="18"/>
        <v>178.46099999999998</v>
      </c>
      <c r="K221" s="16">
        <f t="shared" si="14"/>
        <v>16.35472264678015</v>
      </c>
      <c r="L221" s="16"/>
      <c r="M221" s="2" t="str">
        <f>TEXT(Gold[[#This Row],[Date]],"YYYY-MM")</f>
        <v>2025-08</v>
      </c>
      <c r="N221" s="3">
        <f t="shared" si="16"/>
        <v>173.72</v>
      </c>
      <c r="O221" s="3" cm="1">
        <f t="array" ref="O221">LOOKUP(2,1/($I:$I=M221),$B:$B)</f>
        <v>174.18</v>
      </c>
      <c r="P221" s="16">
        <f t="shared" si="17"/>
        <v>2.6479392125260404E-3</v>
      </c>
    </row>
    <row r="222" spans="1:16" x14ac:dyDescent="0.3">
      <c r="A222" s="1">
        <v>45889</v>
      </c>
      <c r="B222" s="3">
        <v>175.4</v>
      </c>
      <c r="C222">
        <v>175.16</v>
      </c>
      <c r="D222">
        <v>176</v>
      </c>
      <c r="E222">
        <v>168.8</v>
      </c>
      <c r="F222" t="s">
        <v>40</v>
      </c>
      <c r="G222">
        <v>-1.4E-3</v>
      </c>
      <c r="H222" s="2">
        <f>NVIDIA[[#This Row],[Price]]/B221-1</f>
        <v>-1.3664313368252357E-3</v>
      </c>
      <c r="I222" s="2" t="str">
        <f t="shared" si="15"/>
        <v>2025-08</v>
      </c>
      <c r="J222" s="3">
        <f t="shared" si="18"/>
        <v>178.69199999999995</v>
      </c>
      <c r="K222" s="16">
        <f t="shared" si="14"/>
        <v>16.007902783482404</v>
      </c>
      <c r="L222" s="16"/>
      <c r="M222" s="2" t="str">
        <f>TEXT(Gold[[#This Row],[Date]],"YYYY-MM")</f>
        <v>2025-08</v>
      </c>
      <c r="N222" s="3">
        <f t="shared" si="16"/>
        <v>173.72</v>
      </c>
      <c r="O222" s="3" cm="1">
        <f t="array" ref="O222">LOOKUP(2,1/($I:$I=M222),$B:$B)</f>
        <v>174.18</v>
      </c>
      <c r="P222" s="16">
        <f t="shared" si="17"/>
        <v>2.6479392125260404E-3</v>
      </c>
    </row>
    <row r="223" spans="1:16" x14ac:dyDescent="0.3">
      <c r="A223" s="1">
        <v>45890</v>
      </c>
      <c r="B223" s="3">
        <v>174.98</v>
      </c>
      <c r="C223">
        <v>174.85</v>
      </c>
      <c r="D223">
        <v>176.9</v>
      </c>
      <c r="E223">
        <v>173.81</v>
      </c>
      <c r="F223" t="s">
        <v>39</v>
      </c>
      <c r="G223">
        <v>-2.3999999999999998E-3</v>
      </c>
      <c r="H223" s="2">
        <f>NVIDIA[[#This Row],[Price]]/B222-1</f>
        <v>-2.3945267958951355E-3</v>
      </c>
      <c r="I223" s="2" t="str">
        <f t="shared" si="15"/>
        <v>2025-08</v>
      </c>
      <c r="J223" s="3">
        <f t="shared" si="18"/>
        <v>178.75399999999996</v>
      </c>
      <c r="K223" s="16">
        <f t="shared" si="14"/>
        <v>15.742011404228096</v>
      </c>
      <c r="L223" s="16"/>
      <c r="M223" s="2" t="str">
        <f>TEXT(Gold[[#This Row],[Date]],"YYYY-MM")</f>
        <v>2025-08</v>
      </c>
      <c r="N223" s="3">
        <f t="shared" si="16"/>
        <v>173.72</v>
      </c>
      <c r="O223" s="3" cm="1">
        <f t="array" ref="O223">LOOKUP(2,1/($I:$I=M223),$B:$B)</f>
        <v>174.18</v>
      </c>
      <c r="P223" s="16">
        <f t="shared" si="17"/>
        <v>2.6479392125260404E-3</v>
      </c>
    </row>
    <row r="224" spans="1:16" x14ac:dyDescent="0.3">
      <c r="A224" s="1">
        <v>45891</v>
      </c>
      <c r="B224" s="3">
        <v>177.99</v>
      </c>
      <c r="C224">
        <v>172.61</v>
      </c>
      <c r="D224">
        <v>178.59</v>
      </c>
      <c r="E224">
        <v>171.2</v>
      </c>
      <c r="F224" t="s">
        <v>38</v>
      </c>
      <c r="G224">
        <v>1.72E-2</v>
      </c>
      <c r="H224" s="2">
        <f>NVIDIA[[#This Row],[Price]]/B223-1</f>
        <v>1.7201965938964614E-2</v>
      </c>
      <c r="I224" s="2" t="str">
        <f t="shared" si="15"/>
        <v>2025-08</v>
      </c>
      <c r="J224" s="3">
        <f t="shared" si="18"/>
        <v>178.9785</v>
      </c>
      <c r="K224" s="16">
        <f t="shared" si="14"/>
        <v>15.468270165758806</v>
      </c>
      <c r="L224" s="16"/>
      <c r="M224" s="2" t="str">
        <f>TEXT(Gold[[#This Row],[Date]],"YYYY-MM")</f>
        <v>2025-08</v>
      </c>
      <c r="N224" s="3">
        <f t="shared" si="16"/>
        <v>173.72</v>
      </c>
      <c r="O224" s="3" cm="1">
        <f t="array" ref="O224">LOOKUP(2,1/($I:$I=M224),$B:$B)</f>
        <v>174.18</v>
      </c>
      <c r="P224" s="16">
        <f t="shared" si="17"/>
        <v>2.6479392125260404E-3</v>
      </c>
    </row>
    <row r="225" spans="1:16" x14ac:dyDescent="0.3">
      <c r="A225" s="1">
        <v>45894</v>
      </c>
      <c r="B225" s="3">
        <v>179.81</v>
      </c>
      <c r="C225">
        <v>178.35</v>
      </c>
      <c r="D225">
        <v>181.91</v>
      </c>
      <c r="E225">
        <v>176.57</v>
      </c>
      <c r="F225" t="s">
        <v>37</v>
      </c>
      <c r="G225">
        <v>1.0200000000000001E-2</v>
      </c>
      <c r="H225" s="2">
        <f>NVIDIA[[#This Row],[Price]]/B224-1</f>
        <v>1.0225293555817805E-2</v>
      </c>
      <c r="I225" s="2" t="str">
        <f t="shared" si="15"/>
        <v>2025-08</v>
      </c>
      <c r="J225" s="3">
        <f t="shared" si="18"/>
        <v>179.13150000000002</v>
      </c>
      <c r="K225" s="16">
        <f t="shared" si="14"/>
        <v>15.314611718564576</v>
      </c>
      <c r="L225" s="16"/>
      <c r="M225" s="2" t="str">
        <f>TEXT(Gold[[#This Row],[Date]],"YYYY-MM")</f>
        <v>2025-08</v>
      </c>
      <c r="N225" s="3">
        <f t="shared" si="16"/>
        <v>173.72</v>
      </c>
      <c r="O225" s="3" cm="1">
        <f t="array" ref="O225">LOOKUP(2,1/($I:$I=M225),$B:$B)</f>
        <v>174.18</v>
      </c>
      <c r="P225" s="16">
        <f t="shared" si="17"/>
        <v>2.6479392125260404E-3</v>
      </c>
    </row>
    <row r="226" spans="1:16" x14ac:dyDescent="0.3">
      <c r="A226" s="1">
        <v>45895</v>
      </c>
      <c r="B226" s="3">
        <v>181.77</v>
      </c>
      <c r="C226">
        <v>180.05</v>
      </c>
      <c r="D226">
        <v>182.39</v>
      </c>
      <c r="E226">
        <v>178.81</v>
      </c>
      <c r="F226" t="s">
        <v>36</v>
      </c>
      <c r="G226">
        <v>1.09E-2</v>
      </c>
      <c r="H226" s="2">
        <f>NVIDIA[[#This Row],[Price]]/B225-1</f>
        <v>1.0900394861242502E-2</v>
      </c>
      <c r="I226" s="2" t="str">
        <f t="shared" si="15"/>
        <v>2025-08</v>
      </c>
      <c r="J226" s="3">
        <f t="shared" si="18"/>
        <v>179.44450000000001</v>
      </c>
      <c r="K226" s="16">
        <f t="shared" si="14"/>
        <v>15.043156076627097</v>
      </c>
      <c r="L226" s="16"/>
      <c r="M226" s="2" t="str">
        <f>TEXT(Gold[[#This Row],[Date]],"YYYY-MM")</f>
        <v>2025-08</v>
      </c>
      <c r="N226" s="3">
        <f t="shared" si="16"/>
        <v>173.72</v>
      </c>
      <c r="O226" s="3" cm="1">
        <f t="array" ref="O226">LOOKUP(2,1/($I:$I=M226),$B:$B)</f>
        <v>174.18</v>
      </c>
      <c r="P226" s="16">
        <f t="shared" si="17"/>
        <v>2.6479392125260404E-3</v>
      </c>
    </row>
    <row r="227" spans="1:16" x14ac:dyDescent="0.3">
      <c r="A227" s="1">
        <v>45896</v>
      </c>
      <c r="B227" s="3">
        <v>181.6</v>
      </c>
      <c r="C227">
        <v>181.98</v>
      </c>
      <c r="D227">
        <v>182.49</v>
      </c>
      <c r="E227">
        <v>179.1</v>
      </c>
      <c r="F227" t="s">
        <v>35</v>
      </c>
      <c r="G227">
        <v>-8.9999999999999998E-4</v>
      </c>
      <c r="H227" s="2">
        <f>NVIDIA[[#This Row],[Price]]/B226-1</f>
        <v>-9.3524784067788858E-4</v>
      </c>
      <c r="I227" s="2" t="str">
        <f t="shared" si="15"/>
        <v>2025-08</v>
      </c>
      <c r="J227" s="3">
        <f t="shared" si="18"/>
        <v>179.56099999999998</v>
      </c>
      <c r="K227" s="16">
        <f t="shared" si="14"/>
        <v>14.795516476169739</v>
      </c>
      <c r="L227" s="16"/>
      <c r="M227" s="2" t="str">
        <f>TEXT(Gold[[#This Row],[Date]],"YYYY-MM")</f>
        <v>2025-08</v>
      </c>
      <c r="N227" s="3">
        <f t="shared" si="16"/>
        <v>173.72</v>
      </c>
      <c r="O227" s="3" cm="1">
        <f t="array" ref="O227">LOOKUP(2,1/($I:$I=M227),$B:$B)</f>
        <v>174.18</v>
      </c>
      <c r="P227" s="16">
        <f t="shared" si="17"/>
        <v>2.6479392125260404E-3</v>
      </c>
    </row>
    <row r="228" spans="1:16" x14ac:dyDescent="0.3">
      <c r="A228" s="1">
        <v>45897</v>
      </c>
      <c r="B228" s="3">
        <v>180.17</v>
      </c>
      <c r="C228">
        <v>180.82</v>
      </c>
      <c r="D228">
        <v>184.47</v>
      </c>
      <c r="E228">
        <v>176.41</v>
      </c>
      <c r="F228" t="s">
        <v>34</v>
      </c>
      <c r="G228">
        <v>-7.9000000000000008E-3</v>
      </c>
      <c r="H228" s="2">
        <f>NVIDIA[[#This Row],[Price]]/B227-1</f>
        <v>-7.8744493392071124E-3</v>
      </c>
      <c r="I228" s="2" t="str">
        <f t="shared" si="15"/>
        <v>2025-08</v>
      </c>
      <c r="J228" s="3">
        <f t="shared" si="18"/>
        <v>179.67599999999999</v>
      </c>
      <c r="K228" s="16">
        <f t="shared" si="14"/>
        <v>14.597075060118533</v>
      </c>
      <c r="L228" s="16"/>
      <c r="M228" s="2" t="str">
        <f>TEXT(Gold[[#This Row],[Date]],"YYYY-MM")</f>
        <v>2025-08</v>
      </c>
      <c r="N228" s="3">
        <f t="shared" si="16"/>
        <v>173.72</v>
      </c>
      <c r="O228" s="3" cm="1">
        <f t="array" ref="O228">LOOKUP(2,1/($I:$I=M228),$B:$B)</f>
        <v>174.18</v>
      </c>
      <c r="P228" s="16">
        <f t="shared" si="17"/>
        <v>2.6479392125260404E-3</v>
      </c>
    </row>
    <row r="229" spans="1:16" x14ac:dyDescent="0.3">
      <c r="A229" s="1">
        <v>45898</v>
      </c>
      <c r="B229" s="3">
        <v>174.18</v>
      </c>
      <c r="C229">
        <v>178.11</v>
      </c>
      <c r="D229">
        <v>178.15</v>
      </c>
      <c r="E229">
        <v>173.15</v>
      </c>
      <c r="F229" t="s">
        <v>33</v>
      </c>
      <c r="G229">
        <v>-3.32E-2</v>
      </c>
      <c r="H229" s="2">
        <f>NVIDIA[[#This Row],[Price]]/B228-1</f>
        <v>-3.3246378420380696E-2</v>
      </c>
      <c r="I229" s="2" t="str">
        <f t="shared" si="15"/>
        <v>2025-08</v>
      </c>
      <c r="J229" s="3">
        <f t="shared" si="18"/>
        <v>179.69899999999998</v>
      </c>
      <c r="K229" s="16">
        <f t="shared" si="14"/>
        <v>14.30742150568169</v>
      </c>
      <c r="L229" s="16"/>
      <c r="M229" s="2" t="str">
        <f>TEXT(Gold[[#This Row],[Date]],"YYYY-MM")</f>
        <v>2025-08</v>
      </c>
      <c r="N229" s="3">
        <f t="shared" si="16"/>
        <v>173.72</v>
      </c>
      <c r="O229" s="3" cm="1">
        <f t="array" ref="O229">LOOKUP(2,1/($I:$I=M229),$B:$B)</f>
        <v>174.18</v>
      </c>
      <c r="P229" s="16">
        <f t="shared" si="17"/>
        <v>2.6479392125260404E-3</v>
      </c>
    </row>
    <row r="230" spans="1:16" x14ac:dyDescent="0.3">
      <c r="A230" s="1">
        <v>45902</v>
      </c>
      <c r="B230" s="3">
        <v>170.78</v>
      </c>
      <c r="C230">
        <v>170</v>
      </c>
      <c r="D230">
        <v>172.38</v>
      </c>
      <c r="E230">
        <v>167.22</v>
      </c>
      <c r="F230" t="s">
        <v>32</v>
      </c>
      <c r="G230">
        <v>-1.95E-2</v>
      </c>
      <c r="H230" s="2">
        <f>NVIDIA[[#This Row],[Price]]/B229-1</f>
        <v>-1.952003674359859E-2</v>
      </c>
      <c r="I230" s="2" t="str">
        <f t="shared" si="15"/>
        <v>2025-09</v>
      </c>
      <c r="J230" s="3">
        <f t="shared" si="18"/>
        <v>179.238</v>
      </c>
      <c r="K230" s="16">
        <f t="shared" si="14"/>
        <v>13.906171023771165</v>
      </c>
      <c r="L230" s="16"/>
      <c r="M230" s="2" t="str">
        <f>TEXT(Gold[[#This Row],[Date]],"YYYY-MM")</f>
        <v>2025-08</v>
      </c>
      <c r="N230" s="3">
        <f t="shared" si="16"/>
        <v>173.72</v>
      </c>
      <c r="O230" s="3" cm="1">
        <f t="array" ref="O230">LOOKUP(2,1/($I:$I=M230),$B:$B)</f>
        <v>174.18</v>
      </c>
      <c r="P230" s="16">
        <f t="shared" si="17"/>
        <v>2.6479392125260404E-3</v>
      </c>
    </row>
    <row r="231" spans="1:16" x14ac:dyDescent="0.3">
      <c r="A231" s="1">
        <v>45903</v>
      </c>
      <c r="B231" s="3">
        <v>170.62</v>
      </c>
      <c r="C231">
        <v>171.06</v>
      </c>
      <c r="D231">
        <v>172.41</v>
      </c>
      <c r="E231">
        <v>168.88</v>
      </c>
      <c r="F231" t="s">
        <v>31</v>
      </c>
      <c r="G231">
        <v>-8.9999999999999998E-4</v>
      </c>
      <c r="H231" s="2">
        <f>NVIDIA[[#This Row],[Price]]/B230-1</f>
        <v>-9.3687785454965589E-4</v>
      </c>
      <c r="I231" s="2" t="str">
        <f t="shared" si="15"/>
        <v>2025-09</v>
      </c>
      <c r="J231" s="3">
        <f t="shared" si="18"/>
        <v>178.85600000000002</v>
      </c>
      <c r="K231" s="16">
        <f t="shared" si="14"/>
        <v>13.529135786931956</v>
      </c>
      <c r="L231" s="16"/>
      <c r="M231" s="2" t="str">
        <f>TEXT(Gold[[#This Row],[Date]],"YYYY-MM")</f>
        <v>2025-08</v>
      </c>
      <c r="N231" s="3">
        <f t="shared" si="16"/>
        <v>173.72</v>
      </c>
      <c r="O231" s="3" cm="1">
        <f t="array" ref="O231">LOOKUP(2,1/($I:$I=M231),$B:$B)</f>
        <v>174.18</v>
      </c>
      <c r="P231" s="16">
        <f t="shared" si="17"/>
        <v>2.6479392125260404E-3</v>
      </c>
    </row>
    <row r="232" spans="1:16" x14ac:dyDescent="0.3">
      <c r="A232" s="1">
        <v>45904</v>
      </c>
      <c r="B232" s="3">
        <v>171.66</v>
      </c>
      <c r="C232">
        <v>170.57</v>
      </c>
      <c r="D232">
        <v>171.86</v>
      </c>
      <c r="E232">
        <v>169.41</v>
      </c>
      <c r="F232" t="s">
        <v>30</v>
      </c>
      <c r="G232">
        <v>6.1000000000000004E-3</v>
      </c>
      <c r="H232" s="2">
        <f>NVIDIA[[#This Row],[Price]]/B231-1</f>
        <v>6.0954167155080619E-3</v>
      </c>
      <c r="I232" s="2" t="str">
        <f t="shared" si="15"/>
        <v>2025-09</v>
      </c>
      <c r="J232" s="3">
        <f t="shared" si="18"/>
        <v>178.46800000000002</v>
      </c>
      <c r="K232" s="16">
        <f t="shared" si="14"/>
        <v>13.157937325470771</v>
      </c>
      <c r="L232" s="16"/>
      <c r="M232" s="2" t="str">
        <f>TEXT(Gold[[#This Row],[Date]],"YYYY-MM")</f>
        <v>2025-08</v>
      </c>
      <c r="N232" s="3">
        <f t="shared" si="16"/>
        <v>173.72</v>
      </c>
      <c r="O232" s="3" cm="1">
        <f t="array" ref="O232">LOOKUP(2,1/($I:$I=M232),$B:$B)</f>
        <v>174.18</v>
      </c>
      <c r="P232" s="16">
        <f t="shared" si="17"/>
        <v>2.6479392125260404E-3</v>
      </c>
    </row>
    <row r="233" spans="1:16" x14ac:dyDescent="0.3">
      <c r="A233" s="1">
        <v>45905</v>
      </c>
      <c r="B233" s="3">
        <v>167.02</v>
      </c>
      <c r="C233">
        <v>168.03</v>
      </c>
      <c r="D233">
        <v>169.03</v>
      </c>
      <c r="E233">
        <v>164.07</v>
      </c>
      <c r="F233" t="s">
        <v>29</v>
      </c>
      <c r="G233">
        <v>-2.7E-2</v>
      </c>
      <c r="H233" s="2">
        <f>NVIDIA[[#This Row],[Price]]/B232-1</f>
        <v>-2.7030175929162237E-2</v>
      </c>
      <c r="I233" s="2" t="str">
        <f t="shared" si="15"/>
        <v>2025-09</v>
      </c>
      <c r="J233" s="3">
        <f t="shared" si="18"/>
        <v>177.78050000000002</v>
      </c>
      <c r="K233" s="16">
        <f t="shared" si="14"/>
        <v>12.791766564324027</v>
      </c>
      <c r="L233" s="16"/>
      <c r="M233" s="2" t="str">
        <f>TEXT(Gold[[#This Row],[Date]],"YYYY-MM")</f>
        <v>2025-08</v>
      </c>
      <c r="N233" s="3">
        <f t="shared" si="16"/>
        <v>173.72</v>
      </c>
      <c r="O233" s="3" cm="1">
        <f t="array" ref="O233">LOOKUP(2,1/($I:$I=M233),$B:$B)</f>
        <v>174.18</v>
      </c>
      <c r="P233" s="16">
        <f t="shared" si="17"/>
        <v>2.6479392125260404E-3</v>
      </c>
    </row>
    <row r="234" spans="1:16" x14ac:dyDescent="0.3">
      <c r="A234" s="1">
        <v>45908</v>
      </c>
      <c r="B234" s="3">
        <v>168.31</v>
      </c>
      <c r="C234">
        <v>167.55</v>
      </c>
      <c r="D234">
        <v>170.96</v>
      </c>
      <c r="E234">
        <v>167.35</v>
      </c>
      <c r="F234" t="s">
        <v>28</v>
      </c>
      <c r="G234">
        <v>7.7000000000000002E-3</v>
      </c>
      <c r="H234" s="2">
        <f>NVIDIA[[#This Row],[Price]]/B233-1</f>
        <v>7.7236259130641916E-3</v>
      </c>
      <c r="I234" s="2" t="str">
        <f t="shared" si="15"/>
        <v>2025-09</v>
      </c>
      <c r="J234" s="3">
        <f t="shared" si="18"/>
        <v>177.06099999999998</v>
      </c>
      <c r="K234" s="16">
        <f t="shared" si="14"/>
        <v>12.363244407846008</v>
      </c>
      <c r="L234" s="16"/>
      <c r="M234" s="2" t="str">
        <f>TEXT(Gold[[#This Row],[Date]],"YYYY-MM")</f>
        <v>2025-08</v>
      </c>
      <c r="N234" s="3">
        <f t="shared" si="16"/>
        <v>173.72</v>
      </c>
      <c r="O234" s="3" cm="1">
        <f t="array" ref="O234">LOOKUP(2,1/($I:$I=M234),$B:$B)</f>
        <v>174.18</v>
      </c>
      <c r="P234" s="16">
        <f t="shared" si="17"/>
        <v>2.6479392125260404E-3</v>
      </c>
    </row>
    <row r="235" spans="1:16" x14ac:dyDescent="0.3">
      <c r="A235" s="1">
        <v>45909</v>
      </c>
      <c r="B235" s="3">
        <v>170.76</v>
      </c>
      <c r="C235">
        <v>169.09</v>
      </c>
      <c r="D235">
        <v>170.98</v>
      </c>
      <c r="E235">
        <v>166.74</v>
      </c>
      <c r="F235" t="s">
        <v>27</v>
      </c>
      <c r="G235">
        <v>1.46E-2</v>
      </c>
      <c r="H235" s="2">
        <f>NVIDIA[[#This Row],[Price]]/B234-1</f>
        <v>1.4556473174499374E-2</v>
      </c>
      <c r="I235" s="2" t="str">
        <f t="shared" si="15"/>
        <v>2025-09</v>
      </c>
      <c r="J235" s="3">
        <f t="shared" si="18"/>
        <v>176.49600000000001</v>
      </c>
      <c r="K235" s="16">
        <f t="shared" si="14"/>
        <v>11.983161136328304</v>
      </c>
      <c r="L235" s="16"/>
      <c r="M235" s="2" t="str">
        <f>TEXT(Gold[[#This Row],[Date]],"YYYY-MM")</f>
        <v>2025-08</v>
      </c>
      <c r="N235" s="3">
        <f t="shared" si="16"/>
        <v>173.72</v>
      </c>
      <c r="O235" s="3" cm="1">
        <f t="array" ref="O235">LOOKUP(2,1/($I:$I=M235),$B:$B)</f>
        <v>174.18</v>
      </c>
      <c r="P235" s="16">
        <f t="shared" si="17"/>
        <v>2.6479392125260404E-3</v>
      </c>
    </row>
    <row r="236" spans="1:16" x14ac:dyDescent="0.3">
      <c r="A236" s="1">
        <v>45910</v>
      </c>
      <c r="B236" s="3">
        <v>177.33</v>
      </c>
      <c r="C236">
        <v>176.64</v>
      </c>
      <c r="D236">
        <v>179.29</v>
      </c>
      <c r="E236">
        <v>175.47</v>
      </c>
      <c r="F236" t="s">
        <v>26</v>
      </c>
      <c r="G236">
        <v>3.85E-2</v>
      </c>
      <c r="H236" s="2">
        <f>NVIDIA[[#This Row],[Price]]/B235-1</f>
        <v>3.8475052705551738E-2</v>
      </c>
      <c r="I236" s="2" t="str">
        <f t="shared" si="15"/>
        <v>2025-09</v>
      </c>
      <c r="J236" s="3">
        <f t="shared" si="18"/>
        <v>176.20449999999997</v>
      </c>
      <c r="K236" s="16">
        <f t="shared" si="14"/>
        <v>11.506737612382842</v>
      </c>
      <c r="L236" s="16"/>
      <c r="M236" s="2" t="str">
        <f>TEXT(Gold[[#This Row],[Date]],"YYYY-MM")</f>
        <v>2025-08</v>
      </c>
      <c r="N236" s="3">
        <f t="shared" si="16"/>
        <v>173.72</v>
      </c>
      <c r="O236" s="3" cm="1">
        <f t="array" ref="O236">LOOKUP(2,1/($I:$I=M236),$B:$B)</f>
        <v>174.18</v>
      </c>
      <c r="P236" s="16">
        <f t="shared" si="17"/>
        <v>2.6479392125260404E-3</v>
      </c>
    </row>
    <row r="237" spans="1:16" x14ac:dyDescent="0.3">
      <c r="A237" s="1">
        <v>45911</v>
      </c>
      <c r="B237" s="3">
        <v>177.17</v>
      </c>
      <c r="C237">
        <v>179.68</v>
      </c>
      <c r="D237">
        <v>180.28</v>
      </c>
      <c r="E237">
        <v>176.48</v>
      </c>
      <c r="F237" t="s">
        <v>25</v>
      </c>
      <c r="G237">
        <v>-8.9999999999999998E-4</v>
      </c>
      <c r="H237" s="2">
        <f>NVIDIA[[#This Row],[Price]]/B236-1</f>
        <v>-9.0227259910913293E-4</v>
      </c>
      <c r="I237" s="2" t="str">
        <f t="shared" si="15"/>
        <v>2025-09</v>
      </c>
      <c r="J237" s="3">
        <f t="shared" si="18"/>
        <v>175.98349999999999</v>
      </c>
      <c r="K237" s="16">
        <f t="shared" si="14"/>
        <v>11.086578635785596</v>
      </c>
      <c r="L237" s="16"/>
      <c r="M237" s="2" t="str">
        <f>TEXT(Gold[[#This Row],[Date]],"YYYY-MM")</f>
        <v>2025-09</v>
      </c>
      <c r="N237" s="3">
        <f t="shared" si="16"/>
        <v>170.78</v>
      </c>
      <c r="O237" s="3" cm="1">
        <f t="array" ref="O237">LOOKUP(2,1/($I:$I=M237),$B:$B)</f>
        <v>186.58</v>
      </c>
      <c r="P237" s="16">
        <f t="shared" si="17"/>
        <v>9.2516688136784264E-2</v>
      </c>
    </row>
    <row r="238" spans="1:16" x14ac:dyDescent="0.3">
      <c r="A238" s="1">
        <v>45912</v>
      </c>
      <c r="B238" s="3">
        <v>177.82</v>
      </c>
      <c r="C238">
        <v>177.77</v>
      </c>
      <c r="D238">
        <v>178.6</v>
      </c>
      <c r="E238">
        <v>176.45</v>
      </c>
      <c r="F238" t="s">
        <v>24</v>
      </c>
      <c r="G238">
        <v>3.7000000000000002E-3</v>
      </c>
      <c r="H238" s="2">
        <f>NVIDIA[[#This Row],[Price]]/B237-1</f>
        <v>3.6687926849918728E-3</v>
      </c>
      <c r="I238" s="2" t="str">
        <f t="shared" si="15"/>
        <v>2025-09</v>
      </c>
      <c r="J238" s="3">
        <f t="shared" si="18"/>
        <v>175.77349999999998</v>
      </c>
      <c r="K238" s="16">
        <f t="shared" si="14"/>
        <v>10.605590673370033</v>
      </c>
      <c r="L238" s="16"/>
      <c r="M238" s="2" t="str">
        <f>TEXT(Gold[[#This Row],[Date]],"YYYY-MM")</f>
        <v>2025-09</v>
      </c>
      <c r="N238" s="3">
        <f t="shared" si="16"/>
        <v>170.78</v>
      </c>
      <c r="O238" s="3" cm="1">
        <f t="array" ref="O238">LOOKUP(2,1/($I:$I=M238),$B:$B)</f>
        <v>186.58</v>
      </c>
      <c r="P238" s="16">
        <f t="shared" si="17"/>
        <v>9.2516688136784264E-2</v>
      </c>
    </row>
    <row r="239" spans="1:16" x14ac:dyDescent="0.3">
      <c r="A239" s="1">
        <v>45915</v>
      </c>
      <c r="B239" s="3">
        <v>177.75</v>
      </c>
      <c r="C239">
        <v>175.67</v>
      </c>
      <c r="D239">
        <v>178.85</v>
      </c>
      <c r="E239">
        <v>174.51</v>
      </c>
      <c r="F239" t="s">
        <v>23</v>
      </c>
      <c r="G239">
        <v>-4.0000000000000002E-4</v>
      </c>
      <c r="H239" s="2">
        <f>NVIDIA[[#This Row],[Price]]/B238-1</f>
        <v>-3.9365650657963158E-4</v>
      </c>
      <c r="I239" s="2" t="str">
        <f t="shared" si="15"/>
        <v>2025-09</v>
      </c>
      <c r="J239" s="3">
        <f t="shared" si="18"/>
        <v>175.63849999999999</v>
      </c>
      <c r="K239" s="16">
        <f t="shared" si="14"/>
        <v>10.128761498402724</v>
      </c>
      <c r="L239" s="16"/>
      <c r="M239" s="2" t="str">
        <f>TEXT(Gold[[#This Row],[Date]],"YYYY-MM")</f>
        <v>2025-09</v>
      </c>
      <c r="N239" s="3">
        <f t="shared" si="16"/>
        <v>170.78</v>
      </c>
      <c r="O239" s="3" cm="1">
        <f t="array" ref="O239">LOOKUP(2,1/($I:$I=M239),$B:$B)</f>
        <v>186.58</v>
      </c>
      <c r="P239" s="16">
        <f t="shared" si="17"/>
        <v>9.2516688136784264E-2</v>
      </c>
    </row>
    <row r="240" spans="1:16" x14ac:dyDescent="0.3">
      <c r="A240" s="1">
        <v>45916</v>
      </c>
      <c r="B240" s="3">
        <v>174.88</v>
      </c>
      <c r="C240">
        <v>177</v>
      </c>
      <c r="D240">
        <v>177.5</v>
      </c>
      <c r="E240">
        <v>174.38</v>
      </c>
      <c r="F240" t="s">
        <v>22</v>
      </c>
      <c r="G240">
        <v>-1.61E-2</v>
      </c>
      <c r="H240" s="2">
        <f>NVIDIA[[#This Row],[Price]]/B239-1</f>
        <v>-1.6146272855133592E-2</v>
      </c>
      <c r="I240" s="2" t="str">
        <f t="shared" si="15"/>
        <v>2025-09</v>
      </c>
      <c r="J240" s="3">
        <f t="shared" si="18"/>
        <v>175.28199999999998</v>
      </c>
      <c r="K240" s="16">
        <f t="shared" si="14"/>
        <v>9.4954419558993219</v>
      </c>
      <c r="L240" s="16"/>
      <c r="M240" s="2" t="str">
        <f>TEXT(Gold[[#This Row],[Date]],"YYYY-MM")</f>
        <v>2025-09</v>
      </c>
      <c r="N240" s="3">
        <f t="shared" si="16"/>
        <v>170.78</v>
      </c>
      <c r="O240" s="3" cm="1">
        <f t="array" ref="O240">LOOKUP(2,1/($I:$I=M240),$B:$B)</f>
        <v>186.58</v>
      </c>
      <c r="P240" s="16">
        <f t="shared" si="17"/>
        <v>9.2516688136784264E-2</v>
      </c>
    </row>
    <row r="241" spans="1:16" x14ac:dyDescent="0.3">
      <c r="A241" s="1">
        <v>45917</v>
      </c>
      <c r="B241" s="3">
        <v>170.29</v>
      </c>
      <c r="C241">
        <v>172.64</v>
      </c>
      <c r="D241">
        <v>173.2</v>
      </c>
      <c r="E241">
        <v>168.41</v>
      </c>
      <c r="F241" t="s">
        <v>21</v>
      </c>
      <c r="G241">
        <v>-2.6200000000000001E-2</v>
      </c>
      <c r="H241" s="2">
        <f>NVIDIA[[#This Row],[Price]]/B240-1</f>
        <v>-2.6246569075937809E-2</v>
      </c>
      <c r="I241" s="2" t="str">
        <f t="shared" si="15"/>
        <v>2025-09</v>
      </c>
      <c r="J241" s="3">
        <f t="shared" si="18"/>
        <v>175.01450000000003</v>
      </c>
      <c r="K241" s="16">
        <f t="shared" si="14"/>
        <v>8.7971334747678647</v>
      </c>
      <c r="L241" s="16"/>
      <c r="M241" s="2" t="str">
        <f>TEXT(Gold[[#This Row],[Date]],"YYYY-MM")</f>
        <v>2025-09</v>
      </c>
      <c r="N241" s="3">
        <f t="shared" si="16"/>
        <v>170.78</v>
      </c>
      <c r="O241" s="3" cm="1">
        <f t="array" ref="O241">LOOKUP(2,1/($I:$I=M241),$B:$B)</f>
        <v>186.58</v>
      </c>
      <c r="P241" s="16">
        <f t="shared" si="17"/>
        <v>9.2516688136784264E-2</v>
      </c>
    </row>
    <row r="242" spans="1:16" x14ac:dyDescent="0.3">
      <c r="A242" s="1">
        <v>45918</v>
      </c>
      <c r="B242" s="3">
        <v>176.24</v>
      </c>
      <c r="C242">
        <v>173.98</v>
      </c>
      <c r="D242">
        <v>177.1</v>
      </c>
      <c r="E242">
        <v>172.96</v>
      </c>
      <c r="F242" t="s">
        <v>20</v>
      </c>
      <c r="G242">
        <v>3.49E-2</v>
      </c>
      <c r="H242" s="2">
        <f>NVIDIA[[#This Row],[Price]]/B241-1</f>
        <v>3.4940395795407975E-2</v>
      </c>
      <c r="I242" s="2" t="str">
        <f t="shared" si="15"/>
        <v>2025-09</v>
      </c>
      <c r="J242" s="3">
        <f t="shared" si="18"/>
        <v>175.05650000000006</v>
      </c>
      <c r="K242" s="16">
        <f t="shared" si="14"/>
        <v>8.2306567259996282</v>
      </c>
      <c r="L242" s="16"/>
      <c r="M242" s="2" t="str">
        <f>TEXT(Gold[[#This Row],[Date]],"YYYY-MM")</f>
        <v>2025-09</v>
      </c>
      <c r="N242" s="3">
        <f t="shared" si="16"/>
        <v>170.78</v>
      </c>
      <c r="O242" s="3" cm="1">
        <f t="array" ref="O242">LOOKUP(2,1/($I:$I=M242),$B:$B)</f>
        <v>186.58</v>
      </c>
      <c r="P242" s="16">
        <f t="shared" si="17"/>
        <v>9.2516688136784264E-2</v>
      </c>
    </row>
    <row r="243" spans="1:16" x14ac:dyDescent="0.3">
      <c r="A243" s="1">
        <v>45919</v>
      </c>
      <c r="B243" s="3">
        <v>176.67</v>
      </c>
      <c r="C243">
        <v>175.77</v>
      </c>
      <c r="D243">
        <v>178.08</v>
      </c>
      <c r="E243">
        <v>175.18</v>
      </c>
      <c r="F243" t="s">
        <v>19</v>
      </c>
      <c r="G243">
        <v>2.3999999999999998E-3</v>
      </c>
      <c r="H243" s="2">
        <f>NVIDIA[[#This Row],[Price]]/B242-1</f>
        <v>2.4398547435313667E-3</v>
      </c>
      <c r="I243" s="2" t="str">
        <f t="shared" si="15"/>
        <v>2025-09</v>
      </c>
      <c r="J243" s="3">
        <f t="shared" si="18"/>
        <v>175.14100000000002</v>
      </c>
      <c r="K243" s="16">
        <f t="shared" si="14"/>
        <v>7.8996980043114311</v>
      </c>
      <c r="L243" s="16"/>
      <c r="M243" s="2" t="str">
        <f>TEXT(Gold[[#This Row],[Date]],"YYYY-MM")</f>
        <v>2025-09</v>
      </c>
      <c r="N243" s="3">
        <f t="shared" si="16"/>
        <v>170.78</v>
      </c>
      <c r="O243" s="3" cm="1">
        <f t="array" ref="O243">LOOKUP(2,1/($I:$I=M243),$B:$B)</f>
        <v>186.58</v>
      </c>
      <c r="P243" s="16">
        <f t="shared" si="17"/>
        <v>9.2516688136784264E-2</v>
      </c>
    </row>
    <row r="244" spans="1:16" x14ac:dyDescent="0.3">
      <c r="A244" s="1">
        <v>45922</v>
      </c>
      <c r="B244" s="3">
        <v>183.61</v>
      </c>
      <c r="C244">
        <v>175.3</v>
      </c>
      <c r="D244">
        <v>184.55</v>
      </c>
      <c r="E244">
        <v>174.71</v>
      </c>
      <c r="F244" t="s">
        <v>18</v>
      </c>
      <c r="G244">
        <v>3.9300000000000002E-2</v>
      </c>
      <c r="H244" s="2">
        <f>NVIDIA[[#This Row],[Price]]/B243-1</f>
        <v>3.9282277692873846E-2</v>
      </c>
      <c r="I244" s="2" t="str">
        <f t="shared" si="15"/>
        <v>2025-09</v>
      </c>
      <c r="J244" s="3">
        <f t="shared" si="18"/>
        <v>175.422</v>
      </c>
      <c r="K244" s="16">
        <f t="shared" si="14"/>
        <v>7.6729947305855219</v>
      </c>
      <c r="L244" s="16"/>
      <c r="M244" s="2" t="str">
        <f>TEXT(Gold[[#This Row],[Date]],"YYYY-MM")</f>
        <v>2025-09</v>
      </c>
      <c r="N244" s="3">
        <f t="shared" si="16"/>
        <v>170.78</v>
      </c>
      <c r="O244" s="3" cm="1">
        <f t="array" ref="O244">LOOKUP(2,1/($I:$I=M244),$B:$B)</f>
        <v>186.58</v>
      </c>
      <c r="P244" s="16">
        <f t="shared" si="17"/>
        <v>9.2516688136784264E-2</v>
      </c>
    </row>
    <row r="245" spans="1:16" x14ac:dyDescent="0.3">
      <c r="A245" s="1">
        <v>45923</v>
      </c>
      <c r="B245" s="3">
        <v>178.43</v>
      </c>
      <c r="C245">
        <v>181.97</v>
      </c>
      <c r="D245">
        <v>182.42</v>
      </c>
      <c r="E245">
        <v>176.21</v>
      </c>
      <c r="F245" t="s">
        <v>17</v>
      </c>
      <c r="G245">
        <v>-2.8199999999999999E-2</v>
      </c>
      <c r="H245" s="2">
        <f>NVIDIA[[#This Row],[Price]]/B244-1</f>
        <v>-2.8211971025543292E-2</v>
      </c>
      <c r="I245" s="2" t="str">
        <f t="shared" si="15"/>
        <v>2025-09</v>
      </c>
      <c r="J245" s="3">
        <f t="shared" si="18"/>
        <v>175.35300000000001</v>
      </c>
      <c r="K245" s="16">
        <f t="shared" si="14"/>
        <v>7.4279638532810388</v>
      </c>
      <c r="L245" s="16"/>
      <c r="M245" s="2" t="str">
        <f>TEXT(Gold[[#This Row],[Date]],"YYYY-MM")</f>
        <v>2025-09</v>
      </c>
      <c r="N245" s="3">
        <f t="shared" si="16"/>
        <v>170.78</v>
      </c>
      <c r="O245" s="3" cm="1">
        <f t="array" ref="O245">LOOKUP(2,1/($I:$I=M245),$B:$B)</f>
        <v>186.58</v>
      </c>
      <c r="P245" s="16">
        <f t="shared" si="17"/>
        <v>9.2516688136784264E-2</v>
      </c>
    </row>
    <row r="246" spans="1:16" x14ac:dyDescent="0.3">
      <c r="A246" s="1">
        <v>45924</v>
      </c>
      <c r="B246" s="3">
        <v>176.97</v>
      </c>
      <c r="C246">
        <v>179.77</v>
      </c>
      <c r="D246">
        <v>179.78</v>
      </c>
      <c r="E246">
        <v>175.4</v>
      </c>
      <c r="F246" t="s">
        <v>16</v>
      </c>
      <c r="G246">
        <v>-8.2000000000000007E-3</v>
      </c>
      <c r="H246" s="2">
        <f>NVIDIA[[#This Row],[Price]]/B245-1</f>
        <v>-8.1824805245754861E-3</v>
      </c>
      <c r="I246" s="2" t="str">
        <f t="shared" si="15"/>
        <v>2025-09</v>
      </c>
      <c r="J246" s="3">
        <f t="shared" si="18"/>
        <v>175.113</v>
      </c>
      <c r="K246" s="16">
        <f t="shared" si="14"/>
        <v>7.153566444882995</v>
      </c>
      <c r="L246" s="16"/>
      <c r="M246" s="2" t="str">
        <f>TEXT(Gold[[#This Row],[Date]],"YYYY-MM")</f>
        <v>2025-09</v>
      </c>
      <c r="N246" s="3">
        <f t="shared" si="16"/>
        <v>170.78</v>
      </c>
      <c r="O246" s="3" cm="1">
        <f t="array" ref="O246">LOOKUP(2,1/($I:$I=M246),$B:$B)</f>
        <v>186.58</v>
      </c>
      <c r="P246" s="16">
        <f t="shared" si="17"/>
        <v>9.2516688136784264E-2</v>
      </c>
    </row>
    <row r="247" spans="1:16" x14ac:dyDescent="0.3">
      <c r="A247" s="1">
        <v>45925</v>
      </c>
      <c r="B247" s="3">
        <v>177.69</v>
      </c>
      <c r="C247">
        <v>174.48</v>
      </c>
      <c r="D247">
        <v>180.26</v>
      </c>
      <c r="E247">
        <v>173.13</v>
      </c>
      <c r="F247" t="s">
        <v>15</v>
      </c>
      <c r="G247">
        <v>4.1000000000000003E-3</v>
      </c>
      <c r="H247" s="2">
        <f>NVIDIA[[#This Row],[Price]]/B246-1</f>
        <v>4.0684861840989406E-3</v>
      </c>
      <c r="I247" s="2" t="str">
        <f t="shared" si="15"/>
        <v>2025-09</v>
      </c>
      <c r="J247" s="3">
        <f t="shared" si="18"/>
        <v>174.91749999999996</v>
      </c>
      <c r="K247" s="16">
        <f t="shared" si="14"/>
        <v>6.6401760812368931</v>
      </c>
      <c r="L247" s="16"/>
      <c r="M247" s="2" t="str">
        <f>TEXT(Gold[[#This Row],[Date]],"YYYY-MM")</f>
        <v>2025-09</v>
      </c>
      <c r="N247" s="3">
        <f t="shared" si="16"/>
        <v>170.78</v>
      </c>
      <c r="O247" s="3" cm="1">
        <f t="array" ref="O247">LOOKUP(2,1/($I:$I=M247),$B:$B)</f>
        <v>186.58</v>
      </c>
      <c r="P247" s="16">
        <f t="shared" si="17"/>
        <v>9.2516688136784264E-2</v>
      </c>
    </row>
    <row r="248" spans="1:16" x14ac:dyDescent="0.3">
      <c r="A248" s="1">
        <v>45926</v>
      </c>
      <c r="B248" s="3">
        <v>178.19</v>
      </c>
      <c r="C248">
        <v>178.17</v>
      </c>
      <c r="D248">
        <v>179.77</v>
      </c>
      <c r="E248">
        <v>174.93</v>
      </c>
      <c r="F248" t="s">
        <v>14</v>
      </c>
      <c r="G248">
        <v>2.8E-3</v>
      </c>
      <c r="H248" s="2">
        <f>NVIDIA[[#This Row],[Price]]/B247-1</f>
        <v>2.8138893578704138E-3</v>
      </c>
      <c r="I248" s="2" t="str">
        <f t="shared" si="15"/>
        <v>2025-09</v>
      </c>
      <c r="J248" s="3">
        <f t="shared" si="18"/>
        <v>174.81849999999997</v>
      </c>
      <c r="K248" s="16">
        <f t="shared" si="14"/>
        <v>6.2708290547501226</v>
      </c>
      <c r="L248" s="16"/>
      <c r="M248" s="2" t="str">
        <f>TEXT(Gold[[#This Row],[Date]],"YYYY-MM")</f>
        <v>2025-09</v>
      </c>
      <c r="N248" s="3">
        <f t="shared" si="16"/>
        <v>170.78</v>
      </c>
      <c r="O248" s="3" cm="1">
        <f t="array" ref="O248">LOOKUP(2,1/($I:$I=M248),$B:$B)</f>
        <v>186.58</v>
      </c>
      <c r="P248" s="16">
        <f t="shared" si="17"/>
        <v>9.2516688136784264E-2</v>
      </c>
    </row>
    <row r="249" spans="1:16" x14ac:dyDescent="0.3">
      <c r="A249" s="1">
        <v>45929</v>
      </c>
      <c r="B249" s="3">
        <v>181.85</v>
      </c>
      <c r="C249">
        <v>180.43</v>
      </c>
      <c r="D249">
        <v>184</v>
      </c>
      <c r="E249">
        <v>180.32</v>
      </c>
      <c r="F249" t="s">
        <v>13</v>
      </c>
      <c r="G249">
        <v>2.0500000000000001E-2</v>
      </c>
      <c r="H249" s="2">
        <f>NVIDIA[[#This Row],[Price]]/B248-1</f>
        <v>2.0539873169089118E-2</v>
      </c>
      <c r="I249" s="2" t="str">
        <f t="shared" si="15"/>
        <v>2025-09</v>
      </c>
      <c r="J249" s="3">
        <f t="shared" si="18"/>
        <v>175.202</v>
      </c>
      <c r="K249" s="16">
        <f t="shared" si="14"/>
        <v>6.0095427973156479</v>
      </c>
      <c r="L249" s="16"/>
      <c r="M249" s="2" t="str">
        <f>TEXT(Gold[[#This Row],[Date]],"YYYY-MM")</f>
        <v>2025-09</v>
      </c>
      <c r="N249" s="3">
        <f t="shared" si="16"/>
        <v>170.78</v>
      </c>
      <c r="O249" s="3" cm="1">
        <f t="array" ref="O249">LOOKUP(2,1/($I:$I=M249),$B:$B)</f>
        <v>186.58</v>
      </c>
      <c r="P249" s="16">
        <f t="shared" si="17"/>
        <v>9.2516688136784264E-2</v>
      </c>
    </row>
    <row r="250" spans="1:16" x14ac:dyDescent="0.3">
      <c r="A250" s="1">
        <v>45930</v>
      </c>
      <c r="B250" s="3">
        <v>186.58</v>
      </c>
      <c r="C250">
        <v>182.08</v>
      </c>
      <c r="D250">
        <v>187.35</v>
      </c>
      <c r="E250">
        <v>181.48</v>
      </c>
      <c r="F250" t="s">
        <v>12</v>
      </c>
      <c r="G250">
        <v>2.5999999999999999E-2</v>
      </c>
      <c r="H250" s="2">
        <f>NVIDIA[[#This Row],[Price]]/B249-1</f>
        <v>2.6010448171570166E-2</v>
      </c>
      <c r="I250" s="2" t="str">
        <f t="shared" si="15"/>
        <v>2025-09</v>
      </c>
      <c r="J250" s="3">
        <f t="shared" si="18"/>
        <v>175.99199999999996</v>
      </c>
      <c r="K250" s="16">
        <f t="shared" si="14"/>
        <v>5.7802609758688712</v>
      </c>
      <c r="L250" s="16"/>
      <c r="M250" s="2" t="str">
        <f>TEXT(Gold[[#This Row],[Date]],"YYYY-MM")</f>
        <v>2025-09</v>
      </c>
      <c r="N250" s="3">
        <f t="shared" si="16"/>
        <v>170.78</v>
      </c>
      <c r="O250" s="3" cm="1">
        <f t="array" ref="O250">LOOKUP(2,1/($I:$I=M250),$B:$B)</f>
        <v>186.58</v>
      </c>
      <c r="P250" s="16">
        <f t="shared" si="17"/>
        <v>9.2516688136784264E-2</v>
      </c>
    </row>
    <row r="251" spans="1:16" x14ac:dyDescent="0.3">
      <c r="A251" s="1">
        <v>45931</v>
      </c>
      <c r="B251" s="3">
        <v>187.24</v>
      </c>
      <c r="C251">
        <v>185.24</v>
      </c>
      <c r="D251">
        <v>188.14</v>
      </c>
      <c r="E251">
        <v>183.9</v>
      </c>
      <c r="F251" t="s">
        <v>11</v>
      </c>
      <c r="G251">
        <v>3.5000000000000001E-3</v>
      </c>
      <c r="H251" s="2">
        <f>NVIDIA[[#This Row],[Price]]/B250-1</f>
        <v>3.5373566298637638E-3</v>
      </c>
      <c r="I251" s="2" t="str">
        <f t="shared" si="15"/>
        <v>2025-10</v>
      </c>
      <c r="J251" s="3">
        <f t="shared" si="18"/>
        <v>176.82299999999995</v>
      </c>
      <c r="K251" s="16">
        <f t="shared" si="14"/>
        <v>5.6127328610483112</v>
      </c>
      <c r="L251" s="16"/>
      <c r="M251" s="2" t="str">
        <f>TEXT(Gold[[#This Row],[Date]],"YYYY-MM")</f>
        <v>2025-09</v>
      </c>
      <c r="N251" s="3">
        <f t="shared" si="16"/>
        <v>170.78</v>
      </c>
      <c r="O251" s="3" cm="1">
        <f t="array" ref="O251">LOOKUP(2,1/($I:$I=M251),$B:$B)</f>
        <v>186.58</v>
      </c>
      <c r="P251" s="16">
        <f t="shared" si="17"/>
        <v>9.2516688136784264E-2</v>
      </c>
    </row>
    <row r="252" spans="1:16" x14ac:dyDescent="0.3">
      <c r="A252" s="1">
        <v>45932</v>
      </c>
      <c r="B252" s="3">
        <v>188.77</v>
      </c>
      <c r="C252">
        <v>189.6</v>
      </c>
      <c r="D252">
        <v>191</v>
      </c>
      <c r="E252">
        <v>188.3</v>
      </c>
      <c r="F252" t="s">
        <v>10</v>
      </c>
      <c r="G252">
        <v>8.2000000000000007E-3</v>
      </c>
      <c r="H252" s="2">
        <v>0</v>
      </c>
      <c r="I252" s="2" t="str">
        <f t="shared" si="15"/>
        <v>2025-10</v>
      </c>
      <c r="J252" s="3">
        <f t="shared" si="18"/>
        <v>177.67849999999996</v>
      </c>
      <c r="K252" s="16">
        <f t="shared" si="14"/>
        <v>5.5888561714437399</v>
      </c>
      <c r="L252" s="16"/>
      <c r="M252" s="2" t="str">
        <f>TEXT(Gold[[#This Row],[Date]],"YYYY-MM")</f>
        <v>2025-09</v>
      </c>
      <c r="N252" s="3">
        <f t="shared" si="16"/>
        <v>170.78</v>
      </c>
      <c r="O252" s="3" cm="1">
        <f t="array" ref="O252">LOOKUP(2,1/($I:$I=M252),$B:$B)</f>
        <v>186.58</v>
      </c>
      <c r="P252" s="16">
        <f t="shared" si="17"/>
        <v>9.2516688136784264E-2</v>
      </c>
    </row>
    <row r="253" spans="1:16" x14ac:dyDescent="0.3">
      <c r="M253" s="2" t="str">
        <f>TEXT(Gold[[#This Row],[Date]],"YYYY-MM")</f>
        <v>2025-09</v>
      </c>
      <c r="N253" s="3">
        <f t="shared" si="16"/>
        <v>170.78</v>
      </c>
      <c r="O253" s="3" cm="1">
        <f t="array" ref="O253">LOOKUP(2,1/($I:$I=M253),$B:$B)</f>
        <v>186.58</v>
      </c>
      <c r="P253" s="16">
        <f t="shared" si="17"/>
        <v>9.2516688136784264E-2</v>
      </c>
    </row>
    <row r="254" spans="1:16" x14ac:dyDescent="0.3">
      <c r="M254" s="2" t="str">
        <f>TEXT(Gold[[#This Row],[Date]],"YYYY-MM")</f>
        <v>2025-09</v>
      </c>
      <c r="N254" s="3">
        <f t="shared" si="16"/>
        <v>170.78</v>
      </c>
      <c r="O254" s="3" cm="1">
        <f t="array" ref="O254">LOOKUP(2,1/($I:$I=M254),$B:$B)</f>
        <v>186.58</v>
      </c>
      <c r="P254" s="16">
        <f t="shared" si="17"/>
        <v>9.2516688136784264E-2</v>
      </c>
    </row>
    <row r="255" spans="1:16" x14ac:dyDescent="0.3">
      <c r="M255" s="2" t="str">
        <f>TEXT(Gold[[#This Row],[Date]],"YYYY-MM")</f>
        <v>2025-09</v>
      </c>
      <c r="N255" s="3">
        <f t="shared" si="16"/>
        <v>170.78</v>
      </c>
      <c r="O255" s="3" cm="1">
        <f t="array" ref="O255">LOOKUP(2,1/($I:$I=M255),$B:$B)</f>
        <v>186.58</v>
      </c>
      <c r="P255" s="16">
        <f t="shared" si="17"/>
        <v>9.2516688136784264E-2</v>
      </c>
    </row>
    <row r="256" spans="1:16" x14ac:dyDescent="0.3">
      <c r="M256" s="2" t="str">
        <f>TEXT(Gold[[#This Row],[Date]],"YYYY-MM")</f>
        <v>2025-09</v>
      </c>
      <c r="N256" s="3">
        <f t="shared" si="16"/>
        <v>170.78</v>
      </c>
      <c r="O256" s="3" cm="1">
        <f t="array" ref="O256">LOOKUP(2,1/($I:$I=M256),$B:$B)</f>
        <v>186.58</v>
      </c>
      <c r="P256" s="16">
        <f t="shared" si="17"/>
        <v>9.2516688136784264E-2</v>
      </c>
    </row>
    <row r="257" spans="13:16" x14ac:dyDescent="0.3">
      <c r="M257" s="2" t="str">
        <f>TEXT(Gold[[#This Row],[Date]],"YYYY-MM")</f>
        <v>2025-09</v>
      </c>
      <c r="N257" s="3">
        <f t="shared" si="16"/>
        <v>170.78</v>
      </c>
      <c r="O257" s="3" cm="1">
        <f t="array" ref="O257">LOOKUP(2,1/($I:$I=M257),$B:$B)</f>
        <v>186.58</v>
      </c>
      <c r="P257" s="16">
        <f t="shared" si="17"/>
        <v>9.2516688136784264E-2</v>
      </c>
    </row>
    <row r="258" spans="13:16" x14ac:dyDescent="0.3">
      <c r="M258" s="2" t="str">
        <f>TEXT(Gold[[#This Row],[Date]],"YYYY-MM")</f>
        <v>2025-09</v>
      </c>
      <c r="N258" s="3">
        <f t="shared" si="16"/>
        <v>170.78</v>
      </c>
      <c r="O258" s="3" cm="1">
        <f t="array" ref="O258">LOOKUP(2,1/($I:$I=M258),$B:$B)</f>
        <v>186.58</v>
      </c>
      <c r="P258" s="16">
        <f t="shared" si="17"/>
        <v>9.2516688136784264E-2</v>
      </c>
    </row>
    <row r="259" spans="13:16" x14ac:dyDescent="0.3">
      <c r="M259" s="2" t="str">
        <f>TEXT(Gold[[#This Row],[Date]],"YYYY-MM")</f>
        <v>2025-09</v>
      </c>
      <c r="N259" s="3">
        <f t="shared" ref="N259:N261" si="19">INDEX($B:$B,MATCH(M259,$I:$I,0))</f>
        <v>170.78</v>
      </c>
      <c r="O259" s="3" cm="1">
        <f t="array" ref="O259">LOOKUP(2,1/($I:$I=M259),$B:$B)</f>
        <v>186.58</v>
      </c>
      <c r="P259" s="16">
        <f t="shared" ref="P259:P261" si="20">O259/N259-1</f>
        <v>9.2516688136784264E-2</v>
      </c>
    </row>
    <row r="260" spans="13:16" x14ac:dyDescent="0.3">
      <c r="M260" s="2" t="str">
        <f>TEXT(Gold[[#This Row],[Date]],"YYYY-MM")</f>
        <v>2025-10</v>
      </c>
      <c r="N260" s="3">
        <f t="shared" si="19"/>
        <v>187.24</v>
      </c>
      <c r="O260" s="3" cm="1">
        <f t="array" ref="O260">LOOKUP(2,1/($I:$I=M260),$B:$B)</f>
        <v>188.77</v>
      </c>
      <c r="P260" s="16">
        <f t="shared" si="20"/>
        <v>8.171330912198238E-3</v>
      </c>
    </row>
    <row r="261" spans="13:16" x14ac:dyDescent="0.3">
      <c r="M261" s="2" t="str">
        <f>TEXT(Gold[[#This Row],[Date]],"YYYY-MM")</f>
        <v>2025-10</v>
      </c>
      <c r="N261" s="3">
        <f t="shared" si="19"/>
        <v>187.24</v>
      </c>
      <c r="O261" s="3" cm="1">
        <f t="array" ref="O261">LOOKUP(2,1/($I:$I=M261),$B:$B)</f>
        <v>188.77</v>
      </c>
      <c r="P261" s="16">
        <f t="shared" si="20"/>
        <v>8.171330912198238E-3</v>
      </c>
    </row>
  </sheetData>
  <phoneticPr fontId="2" type="noConversion"/>
  <pageMargins left="0.7" right="0.7" top="0.75" bottom="0.75" header="0.3" footer="0.3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6EA3-8E4D-4D27-A284-A230484C7C65}">
  <dimension ref="A1:W367"/>
  <sheetViews>
    <sheetView topLeftCell="K1" zoomScaleNormal="100" workbookViewId="0">
      <selection activeCell="V70" sqref="V70"/>
    </sheetView>
  </sheetViews>
  <sheetFormatPr defaultRowHeight="14.4" x14ac:dyDescent="0.3"/>
  <cols>
    <col min="1" max="1" width="10.33203125" bestFit="1" customWidth="1"/>
    <col min="2" max="2" width="12.21875" style="3" bestFit="1" customWidth="1"/>
    <col min="3" max="5" width="9" style="3" hidden="1" customWidth="1"/>
    <col min="6" max="6" width="7.5546875" style="3" hidden="1" customWidth="1"/>
    <col min="7" max="7" width="11.21875" style="3" hidden="1" customWidth="1"/>
    <col min="8" max="8" width="8.6640625" style="2" bestFit="1" customWidth="1"/>
    <col min="9" max="9" width="12.33203125" style="2" bestFit="1" customWidth="1"/>
    <col min="10" max="10" width="21.109375" style="21" bestFit="1" customWidth="1"/>
    <col min="11" max="11" width="18.6640625" style="21" bestFit="1" customWidth="1"/>
    <col min="12" max="12" width="18.6640625" style="21" customWidth="1"/>
    <col min="13" max="13" width="17.21875" style="21" customWidth="1"/>
    <col min="14" max="14" width="21.21875" style="3" customWidth="1"/>
    <col min="15" max="15" width="20.88671875" style="3" customWidth="1"/>
    <col min="16" max="16" width="17.21875" style="16" customWidth="1"/>
    <col min="18" max="18" width="16.109375" bestFit="1" customWidth="1"/>
    <col min="19" max="19" width="12.6640625" bestFit="1" customWidth="1"/>
    <col min="22" max="22" width="13" bestFit="1" customWidth="1"/>
    <col min="23" max="23" width="11.33203125" bestFit="1" customWidth="1"/>
  </cols>
  <sheetData>
    <row r="1" spans="1:19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9</v>
      </c>
      <c r="I1" s="2" t="s">
        <v>1162</v>
      </c>
      <c r="J1" s="21" t="s">
        <v>1155</v>
      </c>
      <c r="K1" s="21" t="s">
        <v>1156</v>
      </c>
      <c r="M1" s="2" t="s">
        <v>1162</v>
      </c>
      <c r="N1" s="3" t="s">
        <v>1165</v>
      </c>
      <c r="O1" s="3" t="s">
        <v>1164</v>
      </c>
      <c r="P1" s="16" t="s">
        <v>1163</v>
      </c>
    </row>
    <row r="2" spans="1:19" x14ac:dyDescent="0.3">
      <c r="A2" s="1">
        <v>45567</v>
      </c>
      <c r="B2" s="3">
        <v>60645.7</v>
      </c>
      <c r="C2">
        <v>60834.2</v>
      </c>
      <c r="D2">
        <v>62339.8</v>
      </c>
      <c r="E2">
        <v>60002.7</v>
      </c>
      <c r="F2" t="s">
        <v>621</v>
      </c>
      <c r="G2">
        <v>-3.0999999999999999E-3</v>
      </c>
      <c r="H2" s="2">
        <f>0</f>
        <v>0</v>
      </c>
      <c r="I2" s="2" t="str">
        <f t="shared" ref="I2:I65" si="0">TEXT(A2,"YYYY-MM")</f>
        <v>2024-10</v>
      </c>
      <c r="J2" s="16">
        <v>0</v>
      </c>
      <c r="K2" s="16">
        <v>0</v>
      </c>
      <c r="L2" s="16"/>
      <c r="M2" s="2" t="str">
        <f>TEXT(Gold[[#This Row],[Date]],"YYYY-MM")</f>
        <v>2024-10</v>
      </c>
      <c r="N2" s="3">
        <f>INDEX($B:$B,MATCH(M2,$I:$I,0))</f>
        <v>60645.7</v>
      </c>
      <c r="O2" s="3" cm="1">
        <f t="array" ref="O2">LOOKUP(2,1/($I:$I=M2),$B:$B)</f>
        <v>70281.8</v>
      </c>
      <c r="P2" s="16">
        <f>O2/N2-1</f>
        <v>0.15889172686604347</v>
      </c>
      <c r="R2" s="8" t="s">
        <v>1121</v>
      </c>
      <c r="S2" s="9"/>
    </row>
    <row r="3" spans="1:19" x14ac:dyDescent="0.3">
      <c r="A3" s="1">
        <v>45568</v>
      </c>
      <c r="B3" s="3">
        <v>60751.199999999997</v>
      </c>
      <c r="C3">
        <v>60642</v>
      </c>
      <c r="D3">
        <v>61468.9</v>
      </c>
      <c r="E3">
        <v>59904.4</v>
      </c>
      <c r="F3" t="s">
        <v>620</v>
      </c>
      <c r="G3">
        <v>1.6999999999999999E-3</v>
      </c>
      <c r="H3" s="2">
        <f>Bitcoin[[#This Row],[Price]]/B2-1</f>
        <v>1.7396122066362096E-3</v>
      </c>
      <c r="I3" s="2" t="str">
        <f t="shared" si="0"/>
        <v>2024-10</v>
      </c>
      <c r="J3" s="16">
        <v>0</v>
      </c>
      <c r="K3" s="16">
        <v>0</v>
      </c>
      <c r="L3" s="16"/>
      <c r="M3" s="2" t="str">
        <f>TEXT(Gold[[#This Row],[Date]],"YYYY-MM")</f>
        <v>2024-10</v>
      </c>
      <c r="N3" s="3">
        <f t="shared" ref="N3:N66" si="1">INDEX($B:$B,MATCH(M3,$I:$I,0))</f>
        <v>60645.7</v>
      </c>
      <c r="O3" s="3" cm="1">
        <f t="array" ref="O3">LOOKUP(2,1/($I:$I=M3),$B:$B)</f>
        <v>70281.8</v>
      </c>
      <c r="P3" s="16">
        <f t="shared" ref="P3:P4" si="2">O3/N3-1</f>
        <v>0.15889172686604347</v>
      </c>
      <c r="R3" s="4"/>
      <c r="S3" s="5"/>
    </row>
    <row r="4" spans="1:19" x14ac:dyDescent="0.3">
      <c r="A4" s="1">
        <v>45569</v>
      </c>
      <c r="B4" s="3">
        <v>62081</v>
      </c>
      <c r="C4">
        <v>60751.4</v>
      </c>
      <c r="D4">
        <v>62471.7</v>
      </c>
      <c r="E4">
        <v>60469.3</v>
      </c>
      <c r="F4" t="s">
        <v>619</v>
      </c>
      <c r="G4">
        <v>2.1899999999999999E-2</v>
      </c>
      <c r="H4" s="2">
        <f>Bitcoin[[#This Row],[Price]]/B3-1</f>
        <v>2.1889279553325647E-2</v>
      </c>
      <c r="I4" s="2" t="str">
        <f t="shared" si="0"/>
        <v>2024-10</v>
      </c>
      <c r="J4" s="16">
        <v>0</v>
      </c>
      <c r="K4" s="16">
        <v>0</v>
      </c>
      <c r="L4" s="16"/>
      <c r="M4" s="2" t="str">
        <f>TEXT(Gold[[#This Row],[Date]],"YYYY-MM")</f>
        <v>2024-10</v>
      </c>
      <c r="N4" s="3">
        <f t="shared" si="1"/>
        <v>60645.7</v>
      </c>
      <c r="O4" s="3" cm="1">
        <f t="array" ref="O4">LOOKUP(2,1/($I:$I=M4),$B:$B)</f>
        <v>70281.8</v>
      </c>
      <c r="P4" s="16">
        <f t="shared" si="2"/>
        <v>0.15889172686604347</v>
      </c>
      <c r="R4" s="4" t="s">
        <v>1108</v>
      </c>
      <c r="S4" s="5">
        <v>97734.20573770495</v>
      </c>
    </row>
    <row r="5" spans="1:19" x14ac:dyDescent="0.3">
      <c r="A5" s="1">
        <v>45570</v>
      </c>
      <c r="B5" s="3">
        <v>62061.4</v>
      </c>
      <c r="C5">
        <v>62085.5</v>
      </c>
      <c r="D5">
        <v>62366.8</v>
      </c>
      <c r="E5">
        <v>61705.7</v>
      </c>
      <c r="F5" t="s">
        <v>618</v>
      </c>
      <c r="G5">
        <v>-2.9999999999999997E-4</v>
      </c>
      <c r="H5" s="2">
        <f>Bitcoin[[#This Row],[Price]]/B4-1</f>
        <v>-3.1571656384399294E-4</v>
      </c>
      <c r="I5" s="2" t="str">
        <f t="shared" si="0"/>
        <v>2024-10</v>
      </c>
      <c r="J5" s="16">
        <v>0</v>
      </c>
      <c r="K5" s="16">
        <v>0</v>
      </c>
      <c r="L5" s="16"/>
      <c r="M5" s="2" t="str">
        <f>TEXT(Gold[[#This Row],[Date]],"YYYY-MM")</f>
        <v>2024-10</v>
      </c>
      <c r="N5" s="3">
        <f t="shared" si="1"/>
        <v>60645.7</v>
      </c>
      <c r="O5" s="3" cm="1">
        <f t="array" ref="O5">LOOKUP(2,1/($I:$I=M5),$B:$B)</f>
        <v>70281.8</v>
      </c>
      <c r="P5" s="16">
        <f>O5/N5-1</f>
        <v>0.15889172686604347</v>
      </c>
      <c r="R5" s="4" t="s">
        <v>1109</v>
      </c>
      <c r="S5" s="5">
        <v>780.81792218865996</v>
      </c>
    </row>
    <row r="6" spans="1:19" x14ac:dyDescent="0.3">
      <c r="A6" s="1">
        <v>45571</v>
      </c>
      <c r="B6" s="3">
        <v>62819.4</v>
      </c>
      <c r="C6">
        <v>62062</v>
      </c>
      <c r="D6">
        <v>62934.5</v>
      </c>
      <c r="E6">
        <v>61495.4</v>
      </c>
      <c r="F6" t="s">
        <v>617</v>
      </c>
      <c r="G6">
        <v>1.2200000000000001E-2</v>
      </c>
      <c r="H6" s="2">
        <f>Bitcoin[[#This Row],[Price]]/B5-1</f>
        <v>1.2213710937877709E-2</v>
      </c>
      <c r="I6" s="2" t="str">
        <f t="shared" si="0"/>
        <v>2024-10</v>
      </c>
      <c r="J6" s="16">
        <v>0</v>
      </c>
      <c r="K6" s="16">
        <v>0</v>
      </c>
      <c r="L6" s="16"/>
      <c r="M6" s="2" t="str">
        <f>TEXT(Gold[[#This Row],[Date]],"YYYY-MM")</f>
        <v>2024-10</v>
      </c>
      <c r="N6" s="3">
        <f t="shared" si="1"/>
        <v>60645.7</v>
      </c>
      <c r="O6" s="3" cm="1">
        <f t="array" ref="O6">LOOKUP(2,1/($I:$I=M6),$B:$B)</f>
        <v>70281.8</v>
      </c>
      <c r="P6" s="16">
        <f t="shared" ref="P6:P69" si="3">O6/N6-1</f>
        <v>0.15889172686604347</v>
      </c>
      <c r="R6" s="4" t="s">
        <v>1110</v>
      </c>
      <c r="S6" s="5">
        <v>98505.15</v>
      </c>
    </row>
    <row r="7" spans="1:19" x14ac:dyDescent="0.3">
      <c r="A7" s="1">
        <v>45572</v>
      </c>
      <c r="B7" s="3">
        <v>62245.599999999999</v>
      </c>
      <c r="C7">
        <v>62819.8</v>
      </c>
      <c r="D7">
        <v>64449.3</v>
      </c>
      <c r="E7">
        <v>62175.8</v>
      </c>
      <c r="F7" t="s">
        <v>616</v>
      </c>
      <c r="G7">
        <v>-9.1000000000000004E-3</v>
      </c>
      <c r="H7" s="2">
        <f>Bitcoin[[#This Row],[Price]]/B6-1</f>
        <v>-9.134120988102401E-3</v>
      </c>
      <c r="I7" s="2" t="str">
        <f t="shared" si="0"/>
        <v>2024-10</v>
      </c>
      <c r="J7" s="16">
        <v>0</v>
      </c>
      <c r="K7" s="16">
        <v>0</v>
      </c>
      <c r="L7" s="16"/>
      <c r="M7" s="2" t="str">
        <f>TEXT(Gold[[#This Row],[Date]],"YYYY-MM")</f>
        <v>2024-10</v>
      </c>
      <c r="N7" s="3">
        <f t="shared" si="1"/>
        <v>60645.7</v>
      </c>
      <c r="O7" s="3" cm="1">
        <f t="array" ref="O7">LOOKUP(2,1/($I:$I=M7),$B:$B)</f>
        <v>70281.8</v>
      </c>
      <c r="P7" s="16">
        <f t="shared" si="3"/>
        <v>0.15889172686604347</v>
      </c>
      <c r="R7" s="4" t="s">
        <v>1111</v>
      </c>
      <c r="S7" s="5">
        <v>104119.2</v>
      </c>
    </row>
    <row r="8" spans="1:19" x14ac:dyDescent="0.3">
      <c r="A8" s="1">
        <v>45573</v>
      </c>
      <c r="B8" s="3">
        <v>62157</v>
      </c>
      <c r="C8">
        <v>62226.9</v>
      </c>
      <c r="D8">
        <v>63196.6</v>
      </c>
      <c r="E8">
        <v>61883.199999999997</v>
      </c>
      <c r="F8" t="s">
        <v>615</v>
      </c>
      <c r="G8">
        <v>-1.4E-3</v>
      </c>
      <c r="H8" s="2">
        <f>Bitcoin[[#This Row],[Price]]/B7-1</f>
        <v>-1.423393782050475E-3</v>
      </c>
      <c r="I8" s="2" t="str">
        <f t="shared" si="0"/>
        <v>2024-10</v>
      </c>
      <c r="J8" s="16">
        <v>0</v>
      </c>
      <c r="K8" s="16">
        <v>0</v>
      </c>
      <c r="L8" s="16"/>
      <c r="M8" s="2" t="str">
        <f>TEXT(Gold[[#This Row],[Date]],"YYYY-MM")</f>
        <v>2024-10</v>
      </c>
      <c r="N8" s="3">
        <f t="shared" si="1"/>
        <v>60645.7</v>
      </c>
      <c r="O8" s="3" cm="1">
        <f t="array" ref="O8">LOOKUP(2,1/($I:$I=M8),$B:$B)</f>
        <v>70281.8</v>
      </c>
      <c r="P8" s="16">
        <f t="shared" si="3"/>
        <v>0.15889172686604347</v>
      </c>
      <c r="R8" s="4" t="s">
        <v>1112</v>
      </c>
      <c r="S8" s="5">
        <v>14937.926419206648</v>
      </c>
    </row>
    <row r="9" spans="1:19" x14ac:dyDescent="0.3">
      <c r="A9" s="1">
        <v>45574</v>
      </c>
      <c r="B9" s="3">
        <v>60628.800000000003</v>
      </c>
      <c r="C9">
        <v>62157</v>
      </c>
      <c r="D9">
        <v>62537</v>
      </c>
      <c r="E9">
        <v>60355.5</v>
      </c>
      <c r="F9" t="s">
        <v>614</v>
      </c>
      <c r="G9">
        <v>-2.46E-2</v>
      </c>
      <c r="H9" s="2">
        <f>Bitcoin[[#This Row],[Price]]/B8-1</f>
        <v>-2.4586128674163765E-2</v>
      </c>
      <c r="I9" s="2" t="str">
        <f t="shared" si="0"/>
        <v>2024-10</v>
      </c>
      <c r="J9" s="16">
        <v>0</v>
      </c>
      <c r="K9" s="16">
        <v>0</v>
      </c>
      <c r="L9" s="16"/>
      <c r="M9" s="2" t="str">
        <f>TEXT(Gold[[#This Row],[Date]],"YYYY-MM")</f>
        <v>2024-10</v>
      </c>
      <c r="N9" s="3">
        <f t="shared" si="1"/>
        <v>60645.7</v>
      </c>
      <c r="O9" s="3" cm="1">
        <f t="array" ref="O9">LOOKUP(2,1/($I:$I=M9),$B:$B)</f>
        <v>70281.8</v>
      </c>
      <c r="P9" s="16">
        <f t="shared" si="3"/>
        <v>0.15889172686604347</v>
      </c>
      <c r="R9" s="4" t="s">
        <v>1113</v>
      </c>
      <c r="S9" s="5">
        <v>223141645.70563194</v>
      </c>
    </row>
    <row r="10" spans="1:19" x14ac:dyDescent="0.3">
      <c r="A10" s="1">
        <v>45575</v>
      </c>
      <c r="B10" s="3">
        <v>60316.2</v>
      </c>
      <c r="C10">
        <v>60628.9</v>
      </c>
      <c r="D10">
        <v>61304.6</v>
      </c>
      <c r="E10">
        <v>59075.7</v>
      </c>
      <c r="F10" t="s">
        <v>613</v>
      </c>
      <c r="G10">
        <v>-5.1999999999999998E-3</v>
      </c>
      <c r="H10" s="2">
        <f>Bitcoin[[#This Row],[Price]]/B9-1</f>
        <v>-5.1559654817513456E-3</v>
      </c>
      <c r="I10" s="2" t="str">
        <f t="shared" si="0"/>
        <v>2024-10</v>
      </c>
      <c r="J10" s="16">
        <v>0</v>
      </c>
      <c r="K10" s="16">
        <v>0</v>
      </c>
      <c r="L10" s="16"/>
      <c r="M10" s="2" t="str">
        <f>TEXT(Gold[[#This Row],[Date]],"YYYY-MM")</f>
        <v>2024-10</v>
      </c>
      <c r="N10" s="3">
        <f t="shared" si="1"/>
        <v>60645.7</v>
      </c>
      <c r="O10" s="3" cm="1">
        <f t="array" ref="O10">LOOKUP(2,1/($I:$I=M10),$B:$B)</f>
        <v>70281.8</v>
      </c>
      <c r="P10" s="16">
        <f t="shared" si="3"/>
        <v>0.15889172686604347</v>
      </c>
      <c r="R10" s="4" t="s">
        <v>1114</v>
      </c>
      <c r="S10" s="5">
        <v>-0.20073021190279938</v>
      </c>
    </row>
    <row r="11" spans="1:19" x14ac:dyDescent="0.3">
      <c r="A11" s="1">
        <v>45576</v>
      </c>
      <c r="B11" s="3">
        <v>62499.4</v>
      </c>
      <c r="C11">
        <v>60317.5</v>
      </c>
      <c r="D11">
        <v>63385.1</v>
      </c>
      <c r="E11">
        <v>60080.6</v>
      </c>
      <c r="F11" t="s">
        <v>612</v>
      </c>
      <c r="G11">
        <v>3.6200000000000003E-2</v>
      </c>
      <c r="H11" s="2">
        <f>Bitcoin[[#This Row],[Price]]/B10-1</f>
        <v>3.619591419883883E-2</v>
      </c>
      <c r="I11" s="2" t="str">
        <f t="shared" si="0"/>
        <v>2024-10</v>
      </c>
      <c r="J11" s="16">
        <v>0</v>
      </c>
      <c r="K11" s="16">
        <v>0</v>
      </c>
      <c r="L11" s="16"/>
      <c r="M11" s="2" t="str">
        <f>TEXT(Gold[[#This Row],[Date]],"YYYY-MM")</f>
        <v>2024-10</v>
      </c>
      <c r="N11" s="3">
        <f t="shared" si="1"/>
        <v>60645.7</v>
      </c>
      <c r="O11" s="3" cm="1">
        <f t="array" ref="O11">LOOKUP(2,1/($I:$I=M11),$B:$B)</f>
        <v>70281.8</v>
      </c>
      <c r="P11" s="16">
        <f t="shared" si="3"/>
        <v>0.15889172686604347</v>
      </c>
      <c r="R11" s="4" t="s">
        <v>1115</v>
      </c>
      <c r="S11" s="5">
        <v>-0.65015050586736156</v>
      </c>
    </row>
    <row r="12" spans="1:19" x14ac:dyDescent="0.3">
      <c r="A12" s="1">
        <v>45577</v>
      </c>
      <c r="B12" s="3">
        <v>63205.1</v>
      </c>
      <c r="C12">
        <v>62506.6</v>
      </c>
      <c r="D12">
        <v>63463.1</v>
      </c>
      <c r="E12">
        <v>62486.1</v>
      </c>
      <c r="F12" t="s">
        <v>611</v>
      </c>
      <c r="G12">
        <v>1.1299999999999999E-2</v>
      </c>
      <c r="H12" s="2">
        <f>Bitcoin[[#This Row],[Price]]/B11-1</f>
        <v>1.1291308396560451E-2</v>
      </c>
      <c r="I12" s="2" t="str">
        <f t="shared" si="0"/>
        <v>2024-10</v>
      </c>
      <c r="J12" s="16">
        <v>0</v>
      </c>
      <c r="K12" s="16">
        <v>0</v>
      </c>
      <c r="L12" s="16"/>
      <c r="M12" s="2" t="str">
        <f>TEXT(Gold[[#This Row],[Date]],"YYYY-MM")</f>
        <v>2024-10</v>
      </c>
      <c r="N12" s="3">
        <f t="shared" si="1"/>
        <v>60645.7</v>
      </c>
      <c r="O12" s="3" cm="1">
        <f t="array" ref="O12">LOOKUP(2,1/($I:$I=M12),$B:$B)</f>
        <v>70281.8</v>
      </c>
      <c r="P12" s="16">
        <f t="shared" si="3"/>
        <v>0.15889172686604347</v>
      </c>
      <c r="R12" s="4" t="s">
        <v>1116</v>
      </c>
      <c r="S12" s="5">
        <v>63007.199999999997</v>
      </c>
    </row>
    <row r="13" spans="1:19" x14ac:dyDescent="0.3">
      <c r="A13" s="1">
        <v>45578</v>
      </c>
      <c r="B13" s="3">
        <v>62870.9</v>
      </c>
      <c r="C13">
        <v>63205.4</v>
      </c>
      <c r="D13">
        <v>63284.6</v>
      </c>
      <c r="E13">
        <v>62054.2</v>
      </c>
      <c r="F13" t="s">
        <v>610</v>
      </c>
      <c r="G13">
        <v>-5.3E-3</v>
      </c>
      <c r="H13" s="2">
        <f>Bitcoin[[#This Row],[Price]]/B12-1</f>
        <v>-5.287547998500064E-3</v>
      </c>
      <c r="I13" s="2" t="str">
        <f t="shared" si="0"/>
        <v>2024-10</v>
      </c>
      <c r="J13" s="16">
        <v>0</v>
      </c>
      <c r="K13" s="16">
        <v>0</v>
      </c>
      <c r="L13" s="16"/>
      <c r="M13" s="2" t="str">
        <f>TEXT(Gold[[#This Row],[Date]],"YYYY-MM")</f>
        <v>2024-10</v>
      </c>
      <c r="N13" s="3">
        <f t="shared" si="1"/>
        <v>60645.7</v>
      </c>
      <c r="O13" s="3" cm="1">
        <f t="array" ref="O13">LOOKUP(2,1/($I:$I=M13),$B:$B)</f>
        <v>70281.8</v>
      </c>
      <c r="P13" s="16">
        <f t="shared" si="3"/>
        <v>0.15889172686604347</v>
      </c>
      <c r="R13" s="4" t="s">
        <v>1117</v>
      </c>
      <c r="S13" s="5">
        <v>60316.2</v>
      </c>
    </row>
    <row r="14" spans="1:19" x14ac:dyDescent="0.3">
      <c r="A14" s="1">
        <v>45579</v>
      </c>
      <c r="B14" s="3">
        <v>66081.7</v>
      </c>
      <c r="C14">
        <v>62870.7</v>
      </c>
      <c r="D14">
        <v>66476.600000000006</v>
      </c>
      <c r="E14">
        <v>62463.7</v>
      </c>
      <c r="F14" t="s">
        <v>609</v>
      </c>
      <c r="G14">
        <v>5.11E-2</v>
      </c>
      <c r="H14" s="2">
        <f>Bitcoin[[#This Row],[Price]]/B13-1</f>
        <v>5.1069731783702776E-2</v>
      </c>
      <c r="I14" s="2" t="str">
        <f t="shared" si="0"/>
        <v>2024-10</v>
      </c>
      <c r="J14" s="16">
        <v>0</v>
      </c>
      <c r="K14" s="16">
        <v>0</v>
      </c>
      <c r="L14" s="16"/>
      <c r="M14" s="2" t="str">
        <f>TEXT(Gold[[#This Row],[Date]],"YYYY-MM")</f>
        <v>2024-10</v>
      </c>
      <c r="N14" s="3">
        <f t="shared" si="1"/>
        <v>60645.7</v>
      </c>
      <c r="O14" s="3" cm="1">
        <f t="array" ref="O14">LOOKUP(2,1/($I:$I=M14),$B:$B)</f>
        <v>70281.8</v>
      </c>
      <c r="P14" s="16">
        <f t="shared" si="3"/>
        <v>0.15889172686604347</v>
      </c>
      <c r="R14" s="4" t="s">
        <v>1118</v>
      </c>
      <c r="S14" s="5">
        <v>123323.4</v>
      </c>
    </row>
    <row r="15" spans="1:19" x14ac:dyDescent="0.3">
      <c r="A15" s="1">
        <v>45580</v>
      </c>
      <c r="B15" s="3">
        <v>67077.5</v>
      </c>
      <c r="C15">
        <v>66084.100000000006</v>
      </c>
      <c r="D15">
        <v>67821.899999999994</v>
      </c>
      <c r="E15">
        <v>64850.6</v>
      </c>
      <c r="F15" t="s">
        <v>608</v>
      </c>
      <c r="G15">
        <v>1.5100000000000001E-2</v>
      </c>
      <c r="H15" s="2">
        <f>Bitcoin[[#This Row],[Price]]/B14-1</f>
        <v>1.5069224914008084E-2</v>
      </c>
      <c r="I15" s="2" t="str">
        <f t="shared" si="0"/>
        <v>2024-10</v>
      </c>
      <c r="J15" s="16">
        <v>0</v>
      </c>
      <c r="K15" s="16">
        <v>0</v>
      </c>
      <c r="L15" s="16"/>
      <c r="M15" s="2" t="str">
        <f>TEXT(Gold[[#This Row],[Date]],"YYYY-MM")</f>
        <v>2024-10</v>
      </c>
      <c r="N15" s="3">
        <f t="shared" si="1"/>
        <v>60645.7</v>
      </c>
      <c r="O15" s="3" cm="1">
        <f t="array" ref="O15">LOOKUP(2,1/($I:$I=M15),$B:$B)</f>
        <v>70281.8</v>
      </c>
      <c r="P15" s="16">
        <f t="shared" si="3"/>
        <v>0.15889172686604347</v>
      </c>
      <c r="R15" s="4" t="s">
        <v>1119</v>
      </c>
      <c r="S15" s="5">
        <v>35770719.300000012</v>
      </c>
    </row>
    <row r="16" spans="1:19" x14ac:dyDescent="0.3">
      <c r="A16" s="1">
        <v>45581</v>
      </c>
      <c r="B16" s="3">
        <v>67617.899999999994</v>
      </c>
      <c r="C16">
        <v>67075.100000000006</v>
      </c>
      <c r="D16">
        <v>68389.399999999994</v>
      </c>
      <c r="E16">
        <v>66766.600000000006</v>
      </c>
      <c r="F16" t="s">
        <v>607</v>
      </c>
      <c r="G16">
        <v>8.0999999999999996E-3</v>
      </c>
      <c r="H16" s="2">
        <f>Bitcoin[[#This Row],[Price]]/B15-1</f>
        <v>8.0563527263239898E-3</v>
      </c>
      <c r="I16" s="2" t="str">
        <f t="shared" si="0"/>
        <v>2024-10</v>
      </c>
      <c r="J16" s="16">
        <v>0</v>
      </c>
      <c r="K16" s="16">
        <v>0</v>
      </c>
      <c r="L16" s="16"/>
      <c r="M16" s="2" t="str">
        <f>TEXT(Gold[[#This Row],[Date]],"YYYY-MM")</f>
        <v>2024-10</v>
      </c>
      <c r="N16" s="3">
        <f t="shared" si="1"/>
        <v>60645.7</v>
      </c>
      <c r="O16" s="3" cm="1">
        <f t="array" ref="O16">LOOKUP(2,1/($I:$I=M16),$B:$B)</f>
        <v>70281.8</v>
      </c>
      <c r="P16" s="16">
        <f t="shared" si="3"/>
        <v>0.15889172686604347</v>
      </c>
      <c r="R16" s="6" t="s">
        <v>1120</v>
      </c>
      <c r="S16" s="7">
        <v>366</v>
      </c>
    </row>
    <row r="17" spans="1:19" x14ac:dyDescent="0.3">
      <c r="A17" s="1">
        <v>45582</v>
      </c>
      <c r="B17" s="3">
        <v>67418.399999999994</v>
      </c>
      <c r="C17">
        <v>67618.100000000006</v>
      </c>
      <c r="D17">
        <v>67933.5</v>
      </c>
      <c r="E17">
        <v>66677.3</v>
      </c>
      <c r="F17" t="s">
        <v>606</v>
      </c>
      <c r="G17">
        <v>-3.0000000000000001E-3</v>
      </c>
      <c r="H17" s="2">
        <f>Bitcoin[[#This Row],[Price]]/B16-1</f>
        <v>-2.9504021864033003E-3</v>
      </c>
      <c r="I17" s="2" t="str">
        <f t="shared" si="0"/>
        <v>2024-10</v>
      </c>
      <c r="J17" s="16">
        <v>0</v>
      </c>
      <c r="K17" s="16">
        <v>0</v>
      </c>
      <c r="L17" s="16"/>
      <c r="M17" s="2" t="str">
        <f>TEXT(Gold[[#This Row],[Date]],"YYYY-MM")</f>
        <v>2024-10</v>
      </c>
      <c r="N17" s="3">
        <f t="shared" si="1"/>
        <v>60645.7</v>
      </c>
      <c r="O17" s="3" cm="1">
        <f t="array" ref="O17">LOOKUP(2,1/($I:$I=M17),$B:$B)</f>
        <v>70281.8</v>
      </c>
      <c r="P17" s="16">
        <f t="shared" si="3"/>
        <v>0.15889172686604347</v>
      </c>
    </row>
    <row r="18" spans="1:19" x14ac:dyDescent="0.3">
      <c r="A18" s="1">
        <v>45583</v>
      </c>
      <c r="B18" s="3">
        <v>68423.100000000006</v>
      </c>
      <c r="C18">
        <v>67416.5</v>
      </c>
      <c r="D18">
        <v>68990.3</v>
      </c>
      <c r="E18">
        <v>67190.899999999994</v>
      </c>
      <c r="F18" t="s">
        <v>605</v>
      </c>
      <c r="G18">
        <v>1.49E-2</v>
      </c>
      <c r="H18" s="2">
        <f>Bitcoin[[#This Row],[Price]]/B17-1</f>
        <v>1.4902459862589534E-2</v>
      </c>
      <c r="I18" s="2" t="str">
        <f t="shared" si="0"/>
        <v>2024-10</v>
      </c>
      <c r="J18" s="16">
        <v>0</v>
      </c>
      <c r="K18" s="16">
        <v>0</v>
      </c>
      <c r="L18" s="16"/>
      <c r="M18" s="2" t="str">
        <f>TEXT(Gold[[#This Row],[Date]],"YYYY-MM")</f>
        <v>2024-10</v>
      </c>
      <c r="N18" s="3">
        <f t="shared" si="1"/>
        <v>60645.7</v>
      </c>
      <c r="O18" s="3" cm="1">
        <f t="array" ref="O18">LOOKUP(2,1/($I:$I=M18),$B:$B)</f>
        <v>70281.8</v>
      </c>
      <c r="P18" s="16">
        <f t="shared" si="3"/>
        <v>0.15889172686604347</v>
      </c>
    </row>
    <row r="19" spans="1:19" x14ac:dyDescent="0.3">
      <c r="A19" s="1">
        <v>45584</v>
      </c>
      <c r="B19" s="3">
        <v>68372</v>
      </c>
      <c r="C19">
        <v>68426.399999999994</v>
      </c>
      <c r="D19">
        <v>68688.800000000003</v>
      </c>
      <c r="E19">
        <v>68025.5</v>
      </c>
      <c r="F19" t="s">
        <v>604</v>
      </c>
      <c r="G19">
        <v>-6.9999999999999999E-4</v>
      </c>
      <c r="H19" s="2">
        <f>Bitcoin[[#This Row],[Price]]/B18-1</f>
        <v>-7.4682380657997705E-4</v>
      </c>
      <c r="I19" s="2" t="str">
        <f t="shared" si="0"/>
        <v>2024-10</v>
      </c>
      <c r="J19" s="16">
        <v>0</v>
      </c>
      <c r="K19" s="16">
        <v>0</v>
      </c>
      <c r="L19" s="16"/>
      <c r="M19" s="2" t="str">
        <f>TEXT(Gold[[#This Row],[Date]],"YYYY-MM")</f>
        <v>2024-10</v>
      </c>
      <c r="N19" s="3">
        <f t="shared" si="1"/>
        <v>60645.7</v>
      </c>
      <c r="O19" s="3" cm="1">
        <f t="array" ref="O19">LOOKUP(2,1/($I:$I=M19),$B:$B)</f>
        <v>70281.8</v>
      </c>
      <c r="P19" s="16">
        <f t="shared" si="3"/>
        <v>0.15889172686604347</v>
      </c>
      <c r="R19" s="11" t="s">
        <v>1122</v>
      </c>
      <c r="S19" s="12">
        <f>AVERAGE(H:H)</f>
        <v>2.0920753054602687E-3</v>
      </c>
    </row>
    <row r="20" spans="1:19" x14ac:dyDescent="0.3">
      <c r="A20" s="1">
        <v>45585</v>
      </c>
      <c r="B20" s="3">
        <v>69030.5</v>
      </c>
      <c r="C20">
        <v>68373.3</v>
      </c>
      <c r="D20">
        <v>69386.399999999994</v>
      </c>
      <c r="E20">
        <v>67443.899999999994</v>
      </c>
      <c r="F20" t="s">
        <v>603</v>
      </c>
      <c r="G20">
        <v>9.5999999999999992E-3</v>
      </c>
      <c r="H20" s="2">
        <f>Bitcoin[[#This Row],[Price]]/B19-1</f>
        <v>9.6311355525653397E-3</v>
      </c>
      <c r="I20" s="2" t="str">
        <f t="shared" si="0"/>
        <v>2024-10</v>
      </c>
      <c r="J20" s="16">
        <v>0</v>
      </c>
      <c r="K20" s="16">
        <v>0</v>
      </c>
      <c r="L20" s="16"/>
      <c r="M20" s="2" t="str">
        <f>TEXT(Gold[[#This Row],[Date]],"YYYY-MM")</f>
        <v>2024-10</v>
      </c>
      <c r="N20" s="3">
        <f t="shared" si="1"/>
        <v>60645.7</v>
      </c>
      <c r="O20" s="3" cm="1">
        <f t="array" ref="O20">LOOKUP(2,1/($I:$I=M20),$B:$B)</f>
        <v>70281.8</v>
      </c>
      <c r="P20" s="16">
        <f t="shared" si="3"/>
        <v>0.15889172686604347</v>
      </c>
      <c r="R20" s="4" t="s">
        <v>1123</v>
      </c>
      <c r="S20" s="13">
        <f>S19*S16</f>
        <v>0.76569956179845833</v>
      </c>
    </row>
    <row r="21" spans="1:19" x14ac:dyDescent="0.3">
      <c r="A21" s="1">
        <v>45586</v>
      </c>
      <c r="B21" s="3">
        <v>67371.3</v>
      </c>
      <c r="C21">
        <v>69030.5</v>
      </c>
      <c r="D21">
        <v>69490.8</v>
      </c>
      <c r="E21">
        <v>66845.5</v>
      </c>
      <c r="F21" t="s">
        <v>602</v>
      </c>
      <c r="G21">
        <v>-2.4E-2</v>
      </c>
      <c r="H21" s="2">
        <f>Bitcoin[[#This Row],[Price]]/B20-1</f>
        <v>-2.403575231238364E-2</v>
      </c>
      <c r="I21" s="2" t="str">
        <f t="shared" si="0"/>
        <v>2024-10</v>
      </c>
      <c r="J21" s="16">
        <f>AVERAGE(B2:B21)</f>
        <v>64183.705000000002</v>
      </c>
      <c r="K21" s="16">
        <v>0</v>
      </c>
      <c r="L21" s="16"/>
      <c r="M21" s="2" t="str">
        <f>TEXT(Gold[[#This Row],[Date]],"YYYY-MM")</f>
        <v>2024-10</v>
      </c>
      <c r="N21" s="3">
        <f t="shared" si="1"/>
        <v>60645.7</v>
      </c>
      <c r="O21" s="3" cm="1">
        <f t="array" ref="O21">LOOKUP(2,1/($I:$I=M21),$B:$B)</f>
        <v>70281.8</v>
      </c>
      <c r="P21" s="16">
        <f t="shared" si="3"/>
        <v>0.15889172686604347</v>
      </c>
      <c r="R21" s="4" t="s">
        <v>1129</v>
      </c>
      <c r="S21" s="13">
        <f>_xlfn.STDEV.S(H:H)</f>
        <v>2.2860125897111016E-2</v>
      </c>
    </row>
    <row r="22" spans="1:19" x14ac:dyDescent="0.3">
      <c r="A22" s="1">
        <v>45587</v>
      </c>
      <c r="B22" s="3">
        <v>67427.3</v>
      </c>
      <c r="C22">
        <v>67370.8</v>
      </c>
      <c r="D22">
        <v>67815.3</v>
      </c>
      <c r="E22">
        <v>66609.399999999994</v>
      </c>
      <c r="F22" t="s">
        <v>601</v>
      </c>
      <c r="G22">
        <v>8.0000000000000004E-4</v>
      </c>
      <c r="H22" s="2">
        <f>Bitcoin[[#This Row],[Price]]/B21-1</f>
        <v>8.3121447856870923E-4</v>
      </c>
      <c r="I22" s="2" t="str">
        <f t="shared" si="0"/>
        <v>2024-10</v>
      </c>
      <c r="J22" s="16">
        <f t="shared" ref="J22:J85" si="4">AVERAGE(B3:B22)</f>
        <v>64522.785000000011</v>
      </c>
      <c r="K22" s="16">
        <v>0</v>
      </c>
      <c r="L22" s="16"/>
      <c r="M22" s="2" t="str">
        <f>TEXT(Gold[[#This Row],[Date]],"YYYY-MM")</f>
        <v>2024-10</v>
      </c>
      <c r="N22" s="3">
        <f t="shared" si="1"/>
        <v>60645.7</v>
      </c>
      <c r="O22" s="3" cm="1">
        <f t="array" ref="O22">LOOKUP(2,1/($I:$I=M22),$B:$B)</f>
        <v>70281.8</v>
      </c>
      <c r="P22" s="16">
        <f t="shared" si="3"/>
        <v>0.15889172686604347</v>
      </c>
      <c r="R22" s="4" t="s">
        <v>1125</v>
      </c>
      <c r="S22" s="13">
        <f>S21*SQRT(S16)</f>
        <v>0.43733995965110056</v>
      </c>
    </row>
    <row r="23" spans="1:19" x14ac:dyDescent="0.3">
      <c r="A23" s="1">
        <v>45588</v>
      </c>
      <c r="B23" s="3">
        <v>66663.7</v>
      </c>
      <c r="C23">
        <v>67428.600000000006</v>
      </c>
      <c r="D23">
        <v>67441.100000000006</v>
      </c>
      <c r="E23">
        <v>65246.7</v>
      </c>
      <c r="F23" t="s">
        <v>600</v>
      </c>
      <c r="G23">
        <v>-1.1299999999999999E-2</v>
      </c>
      <c r="H23" s="2">
        <f>Bitcoin[[#This Row],[Price]]/B22-1</f>
        <v>-1.1324789810655433E-2</v>
      </c>
      <c r="I23" s="2" t="str">
        <f t="shared" si="0"/>
        <v>2024-10</v>
      </c>
      <c r="J23" s="16">
        <f t="shared" si="4"/>
        <v>64818.409999999996</v>
      </c>
      <c r="K23" s="16">
        <v>0</v>
      </c>
      <c r="L23" s="16"/>
      <c r="M23" s="2" t="str">
        <f>TEXT(Gold[[#This Row],[Date]],"YYYY-MM")</f>
        <v>2024-10</v>
      </c>
      <c r="N23" s="3">
        <f t="shared" si="1"/>
        <v>60645.7</v>
      </c>
      <c r="O23" s="3" cm="1">
        <f t="array" ref="O23">LOOKUP(2,1/($I:$I=M23),$B:$B)</f>
        <v>70281.8</v>
      </c>
      <c r="P23" s="16">
        <f t="shared" si="3"/>
        <v>0.15889172686604347</v>
      </c>
      <c r="R23" s="6" t="s">
        <v>1126</v>
      </c>
      <c r="S23" s="7">
        <f>S22/S20</f>
        <v>0.57116391528798327</v>
      </c>
    </row>
    <row r="24" spans="1:19" x14ac:dyDescent="0.3">
      <c r="A24" s="1">
        <v>45589</v>
      </c>
      <c r="B24" s="3">
        <v>68191.5</v>
      </c>
      <c r="C24">
        <v>66659.199999999997</v>
      </c>
      <c r="D24">
        <v>68831.8</v>
      </c>
      <c r="E24">
        <v>66510.600000000006</v>
      </c>
      <c r="F24" t="s">
        <v>599</v>
      </c>
      <c r="G24">
        <v>2.29E-2</v>
      </c>
      <c r="H24" s="2">
        <f>Bitcoin[[#This Row],[Price]]/B23-1</f>
        <v>2.2918019851883464E-2</v>
      </c>
      <c r="I24" s="2" t="str">
        <f t="shared" si="0"/>
        <v>2024-10</v>
      </c>
      <c r="J24" s="16">
        <f t="shared" si="4"/>
        <v>65123.934999999998</v>
      </c>
      <c r="K24" s="16">
        <v>0</v>
      </c>
      <c r="L24" s="16"/>
      <c r="M24" s="2" t="str">
        <f>TEXT(Gold[[#This Row],[Date]],"YYYY-MM")</f>
        <v>2024-11</v>
      </c>
      <c r="N24" s="3">
        <f t="shared" si="1"/>
        <v>69507.199999999997</v>
      </c>
      <c r="O24" s="3" cm="1">
        <f t="array" ref="O24">LOOKUP(2,1/($I:$I=M24),$B:$B)</f>
        <v>96405.7</v>
      </c>
      <c r="P24" s="16">
        <f t="shared" si="3"/>
        <v>0.38698868606417758</v>
      </c>
    </row>
    <row r="25" spans="1:19" x14ac:dyDescent="0.3">
      <c r="A25" s="1">
        <v>45590</v>
      </c>
      <c r="B25" s="3">
        <v>66696.800000000003</v>
      </c>
      <c r="C25">
        <v>68191.899999999994</v>
      </c>
      <c r="D25">
        <v>68756.800000000003</v>
      </c>
      <c r="E25">
        <v>65644.2</v>
      </c>
      <c r="F25" t="s">
        <v>598</v>
      </c>
      <c r="G25">
        <v>-2.1899999999999999E-2</v>
      </c>
      <c r="H25" s="2">
        <f>Bitcoin[[#This Row],[Price]]/B24-1</f>
        <v>-2.1919154146777808E-2</v>
      </c>
      <c r="I25" s="2" t="str">
        <f t="shared" si="0"/>
        <v>2024-10</v>
      </c>
      <c r="J25" s="16">
        <f t="shared" si="4"/>
        <v>65355.705000000002</v>
      </c>
      <c r="K25" s="16">
        <v>0</v>
      </c>
      <c r="L25" s="16"/>
      <c r="M25" s="2" t="str">
        <f>TEXT(Gold[[#This Row],[Date]],"YYYY-MM")</f>
        <v>2024-11</v>
      </c>
      <c r="N25" s="3">
        <f t="shared" si="1"/>
        <v>69507.199999999997</v>
      </c>
      <c r="O25" s="3" cm="1">
        <f t="array" ref="O25">LOOKUP(2,1/($I:$I=M25),$B:$B)</f>
        <v>96405.7</v>
      </c>
      <c r="P25" s="16">
        <f t="shared" si="3"/>
        <v>0.38698868606417758</v>
      </c>
    </row>
    <row r="26" spans="1:19" x14ac:dyDescent="0.3">
      <c r="A26" s="1">
        <v>45591</v>
      </c>
      <c r="B26" s="3">
        <v>67086.8</v>
      </c>
      <c r="C26">
        <v>66694.5</v>
      </c>
      <c r="D26">
        <v>67408.399999999994</v>
      </c>
      <c r="E26">
        <v>66443.8</v>
      </c>
      <c r="F26" t="s">
        <v>597</v>
      </c>
      <c r="G26">
        <v>5.7999999999999996E-3</v>
      </c>
      <c r="H26" s="2">
        <f>Bitcoin[[#This Row],[Price]]/B25-1</f>
        <v>5.8473569946384529E-3</v>
      </c>
      <c r="I26" s="2" t="str">
        <f t="shared" si="0"/>
        <v>2024-10</v>
      </c>
      <c r="J26" s="16">
        <f t="shared" si="4"/>
        <v>65569.075000000012</v>
      </c>
      <c r="K26" s="16">
        <v>0</v>
      </c>
      <c r="L26" s="16"/>
      <c r="M26" s="2" t="str">
        <f>TEXT(Gold[[#This Row],[Date]],"YYYY-MM")</f>
        <v>2024-11</v>
      </c>
      <c r="N26" s="3">
        <f t="shared" si="1"/>
        <v>69507.199999999997</v>
      </c>
      <c r="O26" s="3" cm="1">
        <f t="array" ref="O26">LOOKUP(2,1/($I:$I=M26),$B:$B)</f>
        <v>96405.7</v>
      </c>
      <c r="P26" s="16">
        <f t="shared" si="3"/>
        <v>0.38698868606417758</v>
      </c>
    </row>
    <row r="27" spans="1:19" x14ac:dyDescent="0.3">
      <c r="A27" s="1">
        <v>45592</v>
      </c>
      <c r="B27" s="3">
        <v>68004.600000000006</v>
      </c>
      <c r="C27">
        <v>67084.7</v>
      </c>
      <c r="D27">
        <v>68308</v>
      </c>
      <c r="E27">
        <v>66924.600000000006</v>
      </c>
      <c r="F27" t="s">
        <v>596</v>
      </c>
      <c r="G27">
        <v>1.37E-2</v>
      </c>
      <c r="H27" s="2">
        <f>Bitcoin[[#This Row],[Price]]/B26-1</f>
        <v>1.3680783701115695E-2</v>
      </c>
      <c r="I27" s="2" t="str">
        <f t="shared" si="0"/>
        <v>2024-10</v>
      </c>
      <c r="J27" s="16">
        <f t="shared" si="4"/>
        <v>65857.025000000009</v>
      </c>
      <c r="K27" s="16">
        <v>0</v>
      </c>
      <c r="L27" s="16"/>
      <c r="M27" s="2" t="str">
        <f>TEXT(Gold[[#This Row],[Date]],"YYYY-MM")</f>
        <v>2024-11</v>
      </c>
      <c r="N27" s="3">
        <f t="shared" si="1"/>
        <v>69507.199999999997</v>
      </c>
      <c r="O27" s="3" cm="1">
        <f t="array" ref="O27">LOOKUP(2,1/($I:$I=M27),$B:$B)</f>
        <v>96405.7</v>
      </c>
      <c r="P27" s="16">
        <f t="shared" si="3"/>
        <v>0.38698868606417758</v>
      </c>
    </row>
    <row r="28" spans="1:19" x14ac:dyDescent="0.3">
      <c r="A28" s="1">
        <v>45593</v>
      </c>
      <c r="B28" s="3">
        <v>69954.100000000006</v>
      </c>
      <c r="C28">
        <v>68011.899999999994</v>
      </c>
      <c r="D28">
        <v>70203.399999999994</v>
      </c>
      <c r="E28">
        <v>67610</v>
      </c>
      <c r="F28" t="s">
        <v>595</v>
      </c>
      <c r="G28">
        <v>2.87E-2</v>
      </c>
      <c r="H28" s="2">
        <f>Bitcoin[[#This Row],[Price]]/B27-1</f>
        <v>2.8667178396755588E-2</v>
      </c>
      <c r="I28" s="2" t="str">
        <f t="shared" si="0"/>
        <v>2024-10</v>
      </c>
      <c r="J28" s="16">
        <f t="shared" si="4"/>
        <v>66246.880000000019</v>
      </c>
      <c r="K28" s="16">
        <v>0</v>
      </c>
      <c r="L28" s="16"/>
      <c r="M28" s="2" t="str">
        <f>TEXT(Gold[[#This Row],[Date]],"YYYY-MM")</f>
        <v>2024-11</v>
      </c>
      <c r="N28" s="3">
        <f t="shared" si="1"/>
        <v>69507.199999999997</v>
      </c>
      <c r="O28" s="3" cm="1">
        <f t="array" ref="O28">LOOKUP(2,1/($I:$I=M28),$B:$B)</f>
        <v>96405.7</v>
      </c>
      <c r="P28" s="16">
        <f t="shared" si="3"/>
        <v>0.38698868606417758</v>
      </c>
    </row>
    <row r="29" spans="1:19" x14ac:dyDescent="0.3">
      <c r="A29" s="1">
        <v>45594</v>
      </c>
      <c r="B29" s="3">
        <v>72730.399999999994</v>
      </c>
      <c r="C29">
        <v>69957.2</v>
      </c>
      <c r="D29">
        <v>73569.399999999994</v>
      </c>
      <c r="E29">
        <v>69753.2</v>
      </c>
      <c r="F29" t="s">
        <v>594</v>
      </c>
      <c r="G29">
        <v>3.9699999999999999E-2</v>
      </c>
      <c r="H29" s="2">
        <f>Bitcoin[[#This Row],[Price]]/B28-1</f>
        <v>3.9687452200800166E-2</v>
      </c>
      <c r="I29" s="2" t="str">
        <f t="shared" si="0"/>
        <v>2024-10</v>
      </c>
      <c r="J29" s="16">
        <f t="shared" si="4"/>
        <v>66851.960000000006</v>
      </c>
      <c r="K29" s="16">
        <v>0</v>
      </c>
      <c r="L29" s="16"/>
      <c r="M29" s="2" t="str">
        <f>TEXT(Gold[[#This Row],[Date]],"YYYY-MM")</f>
        <v>2024-11</v>
      </c>
      <c r="N29" s="3">
        <f t="shared" si="1"/>
        <v>69507.199999999997</v>
      </c>
      <c r="O29" s="3" cm="1">
        <f t="array" ref="O29">LOOKUP(2,1/($I:$I=M29),$B:$B)</f>
        <v>96405.7</v>
      </c>
      <c r="P29" s="16">
        <f t="shared" si="3"/>
        <v>0.38698868606417758</v>
      </c>
    </row>
    <row r="30" spans="1:19" x14ac:dyDescent="0.3">
      <c r="A30" s="1">
        <v>45595</v>
      </c>
      <c r="B30" s="3">
        <v>72347.8</v>
      </c>
      <c r="C30">
        <v>72732.5</v>
      </c>
      <c r="D30">
        <v>72907.399999999994</v>
      </c>
      <c r="E30">
        <v>71460</v>
      </c>
      <c r="F30" t="s">
        <v>593</v>
      </c>
      <c r="G30">
        <v>-5.3E-3</v>
      </c>
      <c r="H30" s="2">
        <f>Bitcoin[[#This Row],[Price]]/B29-1</f>
        <v>-5.2605237974765462E-3</v>
      </c>
      <c r="I30" s="2" t="str">
        <f t="shared" si="0"/>
        <v>2024-10</v>
      </c>
      <c r="J30" s="16">
        <f t="shared" si="4"/>
        <v>67453.540000000008</v>
      </c>
      <c r="K30" s="16">
        <v>0</v>
      </c>
      <c r="L30" s="16"/>
      <c r="M30" s="2" t="str">
        <f>TEXT(Gold[[#This Row],[Date]],"YYYY-MM")</f>
        <v>2024-11</v>
      </c>
      <c r="N30" s="3">
        <f t="shared" si="1"/>
        <v>69507.199999999997</v>
      </c>
      <c r="O30" s="3" cm="1">
        <f t="array" ref="O30">LOOKUP(2,1/($I:$I=M30),$B:$B)</f>
        <v>96405.7</v>
      </c>
      <c r="P30" s="16">
        <f t="shared" si="3"/>
        <v>0.38698868606417758</v>
      </c>
    </row>
    <row r="31" spans="1:19" x14ac:dyDescent="0.3">
      <c r="A31" s="1">
        <v>45596</v>
      </c>
      <c r="B31" s="3">
        <v>70281.8</v>
      </c>
      <c r="C31">
        <v>72343.7</v>
      </c>
      <c r="D31">
        <v>72685.7</v>
      </c>
      <c r="E31">
        <v>69674.5</v>
      </c>
      <c r="F31" t="s">
        <v>592</v>
      </c>
      <c r="G31">
        <v>-2.86E-2</v>
      </c>
      <c r="H31" s="2">
        <f>Bitcoin[[#This Row],[Price]]/B30-1</f>
        <v>-2.8556500681430563E-2</v>
      </c>
      <c r="I31" s="2" t="str">
        <f t="shared" si="0"/>
        <v>2024-10</v>
      </c>
      <c r="J31" s="16">
        <f t="shared" si="4"/>
        <v>67842.66</v>
      </c>
      <c r="K31" s="16">
        <v>0</v>
      </c>
      <c r="L31" s="16"/>
      <c r="M31" s="2" t="str">
        <f>TEXT(Gold[[#This Row],[Date]],"YYYY-MM")</f>
        <v>2024-11</v>
      </c>
      <c r="N31" s="3">
        <f t="shared" si="1"/>
        <v>69507.199999999997</v>
      </c>
      <c r="O31" s="3" cm="1">
        <f t="array" ref="O31">LOOKUP(2,1/($I:$I=M31),$B:$B)</f>
        <v>96405.7</v>
      </c>
      <c r="P31" s="16">
        <f t="shared" si="3"/>
        <v>0.38698868606417758</v>
      </c>
    </row>
    <row r="32" spans="1:19" x14ac:dyDescent="0.3">
      <c r="A32" s="1">
        <v>45597</v>
      </c>
      <c r="B32" s="3">
        <v>69507.199999999997</v>
      </c>
      <c r="C32">
        <v>70278.7</v>
      </c>
      <c r="D32">
        <v>71598.399999999994</v>
      </c>
      <c r="E32">
        <v>68846</v>
      </c>
      <c r="F32" t="s">
        <v>591</v>
      </c>
      <c r="G32">
        <v>-1.0999999999999999E-2</v>
      </c>
      <c r="H32" s="2">
        <f>Bitcoin[[#This Row],[Price]]/B31-1</f>
        <v>-1.1021345497696511E-2</v>
      </c>
      <c r="I32" s="2" t="str">
        <f t="shared" si="0"/>
        <v>2024-11</v>
      </c>
      <c r="J32" s="16">
        <f t="shared" si="4"/>
        <v>68157.764999999999</v>
      </c>
      <c r="K32" s="16">
        <v>0</v>
      </c>
      <c r="L32" s="16"/>
      <c r="M32" s="2" t="str">
        <f>TEXT(Gold[[#This Row],[Date]],"YYYY-MM")</f>
        <v>2024-11</v>
      </c>
      <c r="N32" s="3">
        <f t="shared" si="1"/>
        <v>69507.199999999997</v>
      </c>
      <c r="O32" s="3" cm="1">
        <f t="array" ref="O32">LOOKUP(2,1/($I:$I=M32),$B:$B)</f>
        <v>96405.7</v>
      </c>
      <c r="P32" s="16">
        <f t="shared" si="3"/>
        <v>0.38698868606417758</v>
      </c>
    </row>
    <row r="33" spans="1:23" x14ac:dyDescent="0.3">
      <c r="A33" s="1">
        <v>45598</v>
      </c>
      <c r="B33" s="3">
        <v>69325.8</v>
      </c>
      <c r="C33">
        <v>69499.3</v>
      </c>
      <c r="D33">
        <v>69896.899999999994</v>
      </c>
      <c r="E33">
        <v>69029</v>
      </c>
      <c r="F33" t="s">
        <v>590</v>
      </c>
      <c r="G33">
        <v>-2.5999999999999999E-3</v>
      </c>
      <c r="H33" s="2">
        <f>Bitcoin[[#This Row],[Price]]/B32-1</f>
        <v>-2.6098015745130709E-3</v>
      </c>
      <c r="I33" s="2" t="str">
        <f t="shared" si="0"/>
        <v>2024-11</v>
      </c>
      <c r="J33" s="16">
        <f t="shared" si="4"/>
        <v>68480.510000000009</v>
      </c>
      <c r="K33" s="16">
        <v>0</v>
      </c>
      <c r="L33" s="16"/>
      <c r="M33" s="2" t="str">
        <f>TEXT(Gold[[#This Row],[Date]],"YYYY-MM")</f>
        <v>2024-11</v>
      </c>
      <c r="N33" s="3">
        <f t="shared" si="1"/>
        <v>69507.199999999997</v>
      </c>
      <c r="O33" s="3" cm="1">
        <f t="array" ref="O33">LOOKUP(2,1/($I:$I=M33),$B:$B)</f>
        <v>96405.7</v>
      </c>
      <c r="P33" s="16">
        <f t="shared" si="3"/>
        <v>0.38698868606417758</v>
      </c>
    </row>
    <row r="34" spans="1:23" x14ac:dyDescent="0.3">
      <c r="A34" s="1">
        <v>45599</v>
      </c>
      <c r="B34" s="3">
        <v>68769.600000000006</v>
      </c>
      <c r="C34">
        <v>69334.8</v>
      </c>
      <c r="D34">
        <v>69383.600000000006</v>
      </c>
      <c r="E34">
        <v>67514.2</v>
      </c>
      <c r="F34" t="s">
        <v>360</v>
      </c>
      <c r="G34">
        <v>-8.0000000000000002E-3</v>
      </c>
      <c r="H34" s="2">
        <f>Bitcoin[[#This Row],[Price]]/B33-1</f>
        <v>-8.0229871130228503E-3</v>
      </c>
      <c r="I34" s="2" t="str">
        <f t="shared" si="0"/>
        <v>2024-11</v>
      </c>
      <c r="J34" s="16">
        <f t="shared" si="4"/>
        <v>68614.904999999999</v>
      </c>
      <c r="K34" s="16">
        <v>0</v>
      </c>
      <c r="L34" s="16"/>
      <c r="M34" s="2" t="str">
        <f>TEXT(Gold[[#This Row],[Date]],"YYYY-MM")</f>
        <v>2024-11</v>
      </c>
      <c r="N34" s="3">
        <f t="shared" si="1"/>
        <v>69507.199999999997</v>
      </c>
      <c r="O34" s="3" cm="1">
        <f t="array" ref="O34">LOOKUP(2,1/($I:$I=M34),$B:$B)</f>
        <v>96405.7</v>
      </c>
      <c r="P34" s="16">
        <f t="shared" si="3"/>
        <v>0.38698868606417758</v>
      </c>
    </row>
    <row r="35" spans="1:23" x14ac:dyDescent="0.3">
      <c r="A35" s="1">
        <v>45600</v>
      </c>
      <c r="B35" s="3">
        <v>67848.800000000003</v>
      </c>
      <c r="C35">
        <v>68770.3</v>
      </c>
      <c r="D35">
        <v>69483.399999999994</v>
      </c>
      <c r="E35">
        <v>66834</v>
      </c>
      <c r="F35" t="s">
        <v>589</v>
      </c>
      <c r="G35">
        <v>-1.34E-2</v>
      </c>
      <c r="H35" s="2">
        <f>Bitcoin[[#This Row],[Price]]/B34-1</f>
        <v>-1.3389637281589595E-2</v>
      </c>
      <c r="I35" s="2" t="str">
        <f t="shared" si="0"/>
        <v>2024-11</v>
      </c>
      <c r="J35" s="16">
        <f t="shared" si="4"/>
        <v>68653.47</v>
      </c>
      <c r="K35" s="16">
        <v>0</v>
      </c>
      <c r="L35" s="16"/>
      <c r="M35" s="2" t="str">
        <f>TEXT(Gold[[#This Row],[Date]],"YYYY-MM")</f>
        <v>2024-11</v>
      </c>
      <c r="N35" s="3">
        <f t="shared" si="1"/>
        <v>69507.199999999997</v>
      </c>
      <c r="O35" s="3" cm="1">
        <f t="array" ref="O35">LOOKUP(2,1/($I:$I=M35),$B:$B)</f>
        <v>96405.7</v>
      </c>
      <c r="P35" s="16">
        <f t="shared" si="3"/>
        <v>0.38698868606417758</v>
      </c>
    </row>
    <row r="36" spans="1:23" x14ac:dyDescent="0.3">
      <c r="A36" s="1">
        <v>45601</v>
      </c>
      <c r="B36" s="3">
        <v>69373.7</v>
      </c>
      <c r="C36">
        <v>67848.3</v>
      </c>
      <c r="D36">
        <v>70495.600000000006</v>
      </c>
      <c r="E36">
        <v>67473.600000000006</v>
      </c>
      <c r="F36" t="s">
        <v>588</v>
      </c>
      <c r="G36">
        <v>2.2499999999999999E-2</v>
      </c>
      <c r="H36" s="2">
        <f>Bitcoin[[#This Row],[Price]]/B35-1</f>
        <v>2.2474973765195472E-2</v>
      </c>
      <c r="I36" s="2" t="str">
        <f t="shared" si="0"/>
        <v>2024-11</v>
      </c>
      <c r="J36" s="16">
        <f t="shared" si="4"/>
        <v>68741.260000000024</v>
      </c>
      <c r="K36" s="16">
        <v>0</v>
      </c>
      <c r="L36" s="16"/>
      <c r="M36" s="2" t="str">
        <f>TEXT(Gold[[#This Row],[Date]],"YYYY-MM")</f>
        <v>2024-11</v>
      </c>
      <c r="N36" s="3">
        <f t="shared" si="1"/>
        <v>69507.199999999997</v>
      </c>
      <c r="O36" s="3" cm="1">
        <f t="array" ref="O36">LOOKUP(2,1/($I:$I=M36),$B:$B)</f>
        <v>96405.7</v>
      </c>
      <c r="P36" s="16">
        <f t="shared" si="3"/>
        <v>0.38698868606417758</v>
      </c>
    </row>
    <row r="37" spans="1:23" x14ac:dyDescent="0.3">
      <c r="A37" s="1">
        <v>45602</v>
      </c>
      <c r="B37" s="3">
        <v>75586.3</v>
      </c>
      <c r="C37">
        <v>69374.100000000006</v>
      </c>
      <c r="D37">
        <v>76401.399999999994</v>
      </c>
      <c r="E37">
        <v>69323</v>
      </c>
      <c r="F37" t="s">
        <v>587</v>
      </c>
      <c r="G37">
        <v>8.9599999999999999E-2</v>
      </c>
      <c r="H37" s="2">
        <f>Bitcoin[[#This Row],[Price]]/B36-1</f>
        <v>8.9552669095060544E-2</v>
      </c>
      <c r="I37" s="2" t="str">
        <f t="shared" si="0"/>
        <v>2024-11</v>
      </c>
      <c r="J37" s="16">
        <f t="shared" si="4"/>
        <v>69149.655000000013</v>
      </c>
      <c r="K37" s="16">
        <v>0</v>
      </c>
      <c r="L37" s="16"/>
      <c r="M37" s="2" t="str">
        <f>TEXT(Gold[[#This Row],[Date]],"YYYY-MM")</f>
        <v>2024-11</v>
      </c>
      <c r="N37" s="3">
        <f t="shared" si="1"/>
        <v>69507.199999999997</v>
      </c>
      <c r="O37" s="3" cm="1">
        <f t="array" ref="O37">LOOKUP(2,1/($I:$I=M37),$B:$B)</f>
        <v>96405.7</v>
      </c>
      <c r="P37" s="16">
        <f t="shared" si="3"/>
        <v>0.38698868606417758</v>
      </c>
    </row>
    <row r="38" spans="1:23" x14ac:dyDescent="0.3">
      <c r="A38" s="1">
        <v>45603</v>
      </c>
      <c r="B38" s="3">
        <v>75868.600000000006</v>
      </c>
      <c r="C38">
        <v>75585.5</v>
      </c>
      <c r="D38">
        <v>76837.8</v>
      </c>
      <c r="E38">
        <v>74448.2</v>
      </c>
      <c r="F38" t="s">
        <v>586</v>
      </c>
      <c r="G38">
        <v>3.7000000000000002E-3</v>
      </c>
      <c r="H38" s="2">
        <f>Bitcoin[[#This Row],[Price]]/B37-1</f>
        <v>3.7348037938091938E-3</v>
      </c>
      <c r="I38" s="2" t="str">
        <f t="shared" si="0"/>
        <v>2024-11</v>
      </c>
      <c r="J38" s="16">
        <f t="shared" si="4"/>
        <v>69521.930000000022</v>
      </c>
      <c r="K38" s="16">
        <v>0</v>
      </c>
      <c r="L38" s="16"/>
      <c r="M38" s="2" t="str">
        <f>TEXT(Gold[[#This Row],[Date]],"YYYY-MM")</f>
        <v>2024-11</v>
      </c>
      <c r="N38" s="3">
        <f t="shared" si="1"/>
        <v>69507.199999999997</v>
      </c>
      <c r="O38" s="3" cm="1">
        <f t="array" ref="O38">LOOKUP(2,1/($I:$I=M38),$B:$B)</f>
        <v>96405.7</v>
      </c>
      <c r="P38" s="16">
        <f t="shared" si="3"/>
        <v>0.38698868606417758</v>
      </c>
    </row>
    <row r="39" spans="1:23" x14ac:dyDescent="0.3">
      <c r="A39" s="1">
        <v>45604</v>
      </c>
      <c r="B39" s="3">
        <v>76517.3</v>
      </c>
      <c r="C39">
        <v>75869.8</v>
      </c>
      <c r="D39">
        <v>77188.5</v>
      </c>
      <c r="E39">
        <v>75599</v>
      </c>
      <c r="F39" t="s">
        <v>585</v>
      </c>
      <c r="G39">
        <v>8.5000000000000006E-3</v>
      </c>
      <c r="H39" s="2">
        <f>Bitcoin[[#This Row],[Price]]/B38-1</f>
        <v>8.5503093506404948E-3</v>
      </c>
      <c r="I39" s="2" t="str">
        <f t="shared" si="0"/>
        <v>2024-11</v>
      </c>
      <c r="J39" s="16">
        <f t="shared" si="4"/>
        <v>69929.195000000007</v>
      </c>
      <c r="K39" s="16">
        <v>0</v>
      </c>
      <c r="L39" s="16"/>
      <c r="M39" s="2" t="str">
        <f>TEXT(Gold[[#This Row],[Date]],"YYYY-MM")</f>
        <v>2024-11</v>
      </c>
      <c r="N39" s="3">
        <f t="shared" si="1"/>
        <v>69507.199999999997</v>
      </c>
      <c r="O39" s="3" cm="1">
        <f t="array" ref="O39">LOOKUP(2,1/($I:$I=M39),$B:$B)</f>
        <v>96405.7</v>
      </c>
      <c r="P39" s="16">
        <f t="shared" si="3"/>
        <v>0.38698868606417758</v>
      </c>
    </row>
    <row r="40" spans="1:23" x14ac:dyDescent="0.3">
      <c r="A40" s="1">
        <v>45605</v>
      </c>
      <c r="B40" s="3">
        <v>76700.3</v>
      </c>
      <c r="C40">
        <v>76506.100000000006</v>
      </c>
      <c r="D40">
        <v>76904</v>
      </c>
      <c r="E40">
        <v>75732.5</v>
      </c>
      <c r="F40" t="s">
        <v>584</v>
      </c>
      <c r="G40">
        <v>2.3999999999999998E-3</v>
      </c>
      <c r="H40" s="2">
        <f>Bitcoin[[#This Row],[Price]]/B39-1</f>
        <v>2.3916160136334685E-3</v>
      </c>
      <c r="I40" s="2" t="str">
        <f t="shared" si="0"/>
        <v>2024-11</v>
      </c>
      <c r="J40" s="16">
        <f t="shared" si="4"/>
        <v>70312.685000000027</v>
      </c>
      <c r="K40" s="16">
        <v>0</v>
      </c>
      <c r="L40" s="16"/>
      <c r="M40" s="2" t="str">
        <f>TEXT(Gold[[#This Row],[Date]],"YYYY-MM")</f>
        <v>2024-11</v>
      </c>
      <c r="N40" s="3">
        <f t="shared" si="1"/>
        <v>69507.199999999997</v>
      </c>
      <c r="O40" s="3" cm="1">
        <f t="array" ref="O40">LOOKUP(2,1/($I:$I=M40),$B:$B)</f>
        <v>96405.7</v>
      </c>
      <c r="P40" s="16">
        <f t="shared" si="3"/>
        <v>0.38698868606417758</v>
      </c>
    </row>
    <row r="41" spans="1:23" x14ac:dyDescent="0.3">
      <c r="A41" s="1">
        <v>45606</v>
      </c>
      <c r="B41" s="3">
        <v>80388.5</v>
      </c>
      <c r="C41">
        <v>76681.399999999994</v>
      </c>
      <c r="D41">
        <v>81373.5</v>
      </c>
      <c r="E41">
        <v>76520.5</v>
      </c>
      <c r="F41" t="s">
        <v>583</v>
      </c>
      <c r="G41">
        <v>4.8099999999999997E-2</v>
      </c>
      <c r="H41" s="2">
        <f>Bitcoin[[#This Row],[Price]]/B40-1</f>
        <v>4.8085861463384116E-2</v>
      </c>
      <c r="I41" s="2" t="str">
        <f t="shared" si="0"/>
        <v>2024-11</v>
      </c>
      <c r="J41" s="16">
        <f t="shared" si="4"/>
        <v>70963.545000000013</v>
      </c>
      <c r="K41" s="16">
        <v>0</v>
      </c>
      <c r="L41" s="16"/>
      <c r="M41" s="2" t="str">
        <f>TEXT(Gold[[#This Row],[Date]],"YYYY-MM")</f>
        <v>2024-11</v>
      </c>
      <c r="N41" s="3">
        <f t="shared" si="1"/>
        <v>69507.199999999997</v>
      </c>
      <c r="O41" s="3" cm="1">
        <f t="array" ref="O41">LOOKUP(2,1/($I:$I=M41),$B:$B)</f>
        <v>96405.7</v>
      </c>
      <c r="P41" s="16">
        <f t="shared" si="3"/>
        <v>0.38698868606417758</v>
      </c>
    </row>
    <row r="42" spans="1:23" x14ac:dyDescent="0.3">
      <c r="A42" s="1">
        <v>45607</v>
      </c>
      <c r="B42" s="3">
        <v>88664.1</v>
      </c>
      <c r="C42">
        <v>80389</v>
      </c>
      <c r="D42">
        <v>89519</v>
      </c>
      <c r="E42">
        <v>80231.8</v>
      </c>
      <c r="F42" t="s">
        <v>582</v>
      </c>
      <c r="G42">
        <v>0.10290000000000001</v>
      </c>
      <c r="H42" s="2">
        <f>Bitcoin[[#This Row],[Price]]/B41-1</f>
        <v>0.10294507298929578</v>
      </c>
      <c r="I42" s="2" t="str">
        <f t="shared" si="0"/>
        <v>2024-11</v>
      </c>
      <c r="J42" s="16">
        <f t="shared" si="4"/>
        <v>72025.385000000024</v>
      </c>
      <c r="K42" s="16">
        <v>0</v>
      </c>
      <c r="L42" s="16"/>
      <c r="M42" s="2" t="str">
        <f>TEXT(Gold[[#This Row],[Date]],"YYYY-MM")</f>
        <v>2024-11</v>
      </c>
      <c r="N42" s="3">
        <f t="shared" si="1"/>
        <v>69507.199999999997</v>
      </c>
      <c r="O42" s="3" cm="1">
        <f t="array" ref="O42">LOOKUP(2,1/($I:$I=M42),$B:$B)</f>
        <v>96405.7</v>
      </c>
      <c r="P42" s="16">
        <f t="shared" si="3"/>
        <v>0.38698868606417758</v>
      </c>
      <c r="V42" s="17" t="s">
        <v>1132</v>
      </c>
      <c r="W42" t="s">
        <v>1149</v>
      </c>
    </row>
    <row r="43" spans="1:23" x14ac:dyDescent="0.3">
      <c r="A43" s="1">
        <v>45608</v>
      </c>
      <c r="B43" s="3">
        <v>87941.3</v>
      </c>
      <c r="C43">
        <v>88665</v>
      </c>
      <c r="D43">
        <v>89929.600000000006</v>
      </c>
      <c r="E43">
        <v>85122.2</v>
      </c>
      <c r="F43" t="s">
        <v>581</v>
      </c>
      <c r="G43">
        <v>-8.2000000000000007E-3</v>
      </c>
      <c r="H43" s="2">
        <f>Bitcoin[[#This Row],[Price]]/B42-1</f>
        <v>-8.1521156815441698E-3</v>
      </c>
      <c r="I43" s="2" t="str">
        <f t="shared" si="0"/>
        <v>2024-11</v>
      </c>
      <c r="J43" s="16">
        <f t="shared" si="4"/>
        <v>73089.265000000014</v>
      </c>
      <c r="K43" s="16">
        <v>0</v>
      </c>
      <c r="L43" s="16"/>
      <c r="M43" s="2" t="str">
        <f>TEXT(Gold[[#This Row],[Date]],"YYYY-MM")</f>
        <v>2024-11</v>
      </c>
      <c r="N43" s="3">
        <f t="shared" si="1"/>
        <v>69507.199999999997</v>
      </c>
      <c r="O43" s="3" cm="1">
        <f t="array" ref="O43">LOOKUP(2,1/($I:$I=M43),$B:$B)</f>
        <v>96405.7</v>
      </c>
      <c r="P43" s="16">
        <f t="shared" si="3"/>
        <v>0.38698868606417758</v>
      </c>
      <c r="V43" s="18" t="s">
        <v>1134</v>
      </c>
    </row>
    <row r="44" spans="1:23" x14ac:dyDescent="0.3">
      <c r="A44" s="1">
        <v>45609</v>
      </c>
      <c r="B44" s="3">
        <v>90422.2</v>
      </c>
      <c r="C44">
        <v>87971.199999999997</v>
      </c>
      <c r="D44">
        <v>93226.6</v>
      </c>
      <c r="E44">
        <v>86168.4</v>
      </c>
      <c r="F44" t="s">
        <v>580</v>
      </c>
      <c r="G44">
        <v>2.8199999999999999E-2</v>
      </c>
      <c r="H44" s="2">
        <f>Bitcoin[[#This Row],[Price]]/B43-1</f>
        <v>2.8210863382733598E-2</v>
      </c>
      <c r="I44" s="2" t="str">
        <f t="shared" si="0"/>
        <v>2024-11</v>
      </c>
      <c r="J44" s="16">
        <f t="shared" si="4"/>
        <v>74200.800000000017</v>
      </c>
      <c r="K44" s="16">
        <v>0</v>
      </c>
      <c r="L44" s="16"/>
      <c r="M44" s="2" t="str">
        <f>TEXT(Gold[[#This Row],[Date]],"YYYY-MM")</f>
        <v>2024-11</v>
      </c>
      <c r="N44" s="3">
        <f t="shared" si="1"/>
        <v>69507.199999999997</v>
      </c>
      <c r="O44" s="3" cm="1">
        <f t="array" ref="O44">LOOKUP(2,1/($I:$I=M44),$B:$B)</f>
        <v>96405.7</v>
      </c>
      <c r="P44" s="16">
        <f t="shared" si="3"/>
        <v>0.38698868606417758</v>
      </c>
      <c r="V44" s="18" t="s">
        <v>1135</v>
      </c>
      <c r="W44">
        <v>106138.9</v>
      </c>
    </row>
    <row r="45" spans="1:23" x14ac:dyDescent="0.3">
      <c r="A45" s="1">
        <v>45610</v>
      </c>
      <c r="B45" s="3">
        <v>87294</v>
      </c>
      <c r="C45">
        <v>90424.8</v>
      </c>
      <c r="D45">
        <v>91726.7</v>
      </c>
      <c r="E45">
        <v>86740.2</v>
      </c>
      <c r="F45" t="s">
        <v>579</v>
      </c>
      <c r="G45">
        <v>-3.4599999999999999E-2</v>
      </c>
      <c r="H45" s="2">
        <f>Bitcoin[[#This Row],[Price]]/B44-1</f>
        <v>-3.4595486506632245E-2</v>
      </c>
      <c r="I45" s="2" t="str">
        <f t="shared" si="0"/>
        <v>2024-11</v>
      </c>
      <c r="J45" s="16">
        <f t="shared" si="4"/>
        <v>75230.66</v>
      </c>
      <c r="K45" s="16">
        <v>0</v>
      </c>
      <c r="L45" s="16"/>
      <c r="M45" s="2" t="str">
        <f>TEXT(Gold[[#This Row],[Date]],"YYYY-MM")</f>
        <v>2024-12</v>
      </c>
      <c r="N45" s="3">
        <f t="shared" si="1"/>
        <v>97201.4</v>
      </c>
      <c r="O45" s="3" cm="1">
        <f t="array" ref="O45">LOOKUP(2,1/($I:$I=M45),$B:$B)</f>
        <v>93557.2</v>
      </c>
      <c r="P45" s="16">
        <f t="shared" si="3"/>
        <v>-3.7491229550191685E-2</v>
      </c>
      <c r="V45" s="19" t="s">
        <v>1150</v>
      </c>
      <c r="W45">
        <v>106138.9</v>
      </c>
    </row>
    <row r="46" spans="1:23" x14ac:dyDescent="0.3">
      <c r="A46" s="1">
        <v>45611</v>
      </c>
      <c r="B46" s="3">
        <v>91046.5</v>
      </c>
      <c r="C46">
        <v>87297.2</v>
      </c>
      <c r="D46">
        <v>91833.1</v>
      </c>
      <c r="E46">
        <v>87118.8</v>
      </c>
      <c r="F46" t="s">
        <v>578</v>
      </c>
      <c r="G46">
        <v>4.2999999999999997E-2</v>
      </c>
      <c r="H46" s="2">
        <f>Bitcoin[[#This Row],[Price]]/B45-1</f>
        <v>4.2986917772126487E-2</v>
      </c>
      <c r="I46" s="2" t="str">
        <f t="shared" si="0"/>
        <v>2024-11</v>
      </c>
      <c r="J46" s="16">
        <f t="shared" si="4"/>
        <v>76428.645000000019</v>
      </c>
      <c r="K46" s="16">
        <v>0</v>
      </c>
      <c r="L46" s="16"/>
      <c r="M46" s="2" t="str">
        <f>TEXT(Gold[[#This Row],[Date]],"YYYY-MM")</f>
        <v>2024-12</v>
      </c>
      <c r="N46" s="3">
        <f t="shared" si="1"/>
        <v>97201.4</v>
      </c>
      <c r="O46" s="3" cm="1">
        <f t="array" ref="O46">LOOKUP(2,1/($I:$I=M46),$B:$B)</f>
        <v>93557.2</v>
      </c>
      <c r="P46" s="16">
        <f t="shared" si="3"/>
        <v>-3.7491229550191685E-2</v>
      </c>
      <c r="V46" s="20" t="s">
        <v>1146</v>
      </c>
      <c r="W46">
        <v>72730.399999999994</v>
      </c>
    </row>
    <row r="47" spans="1:23" x14ac:dyDescent="0.3">
      <c r="A47" s="1">
        <v>45612</v>
      </c>
      <c r="B47" s="3">
        <v>90539.1</v>
      </c>
      <c r="C47">
        <v>91035.3</v>
      </c>
      <c r="D47">
        <v>91748.9</v>
      </c>
      <c r="E47">
        <v>90079</v>
      </c>
      <c r="F47" t="s">
        <v>577</v>
      </c>
      <c r="G47">
        <v>-5.5999999999999999E-3</v>
      </c>
      <c r="H47" s="2">
        <f>Bitcoin[[#This Row],[Price]]/B46-1</f>
        <v>-5.5729764461016629E-3</v>
      </c>
      <c r="I47" s="2" t="str">
        <f t="shared" si="0"/>
        <v>2024-11</v>
      </c>
      <c r="J47" s="16">
        <f t="shared" si="4"/>
        <v>77555.37000000001</v>
      </c>
      <c r="K47" s="16">
        <v>0</v>
      </c>
      <c r="L47" s="16"/>
      <c r="M47" s="2" t="str">
        <f>TEXT(Gold[[#This Row],[Date]],"YYYY-MM")</f>
        <v>2024-12</v>
      </c>
      <c r="N47" s="3">
        <f t="shared" si="1"/>
        <v>97201.4</v>
      </c>
      <c r="O47" s="3" cm="1">
        <f t="array" ref="O47">LOOKUP(2,1/($I:$I=M47),$B:$B)</f>
        <v>93557.2</v>
      </c>
      <c r="P47" s="16">
        <f t="shared" si="3"/>
        <v>-3.7491229550191685E-2</v>
      </c>
      <c r="V47" s="20" t="s">
        <v>1147</v>
      </c>
      <c r="W47">
        <v>98929.7</v>
      </c>
    </row>
    <row r="48" spans="1:23" x14ac:dyDescent="0.3">
      <c r="A48" s="1">
        <v>45613</v>
      </c>
      <c r="B48" s="3">
        <v>89833.7</v>
      </c>
      <c r="C48">
        <v>90569.4</v>
      </c>
      <c r="D48">
        <v>91441.600000000006</v>
      </c>
      <c r="E48">
        <v>88736.1</v>
      </c>
      <c r="F48" t="s">
        <v>576</v>
      </c>
      <c r="G48">
        <v>-7.7999999999999996E-3</v>
      </c>
      <c r="H48" s="2">
        <f>Bitcoin[[#This Row],[Price]]/B47-1</f>
        <v>-7.7911090346602929E-3</v>
      </c>
      <c r="I48" s="2" t="str">
        <f t="shared" si="0"/>
        <v>2024-11</v>
      </c>
      <c r="J48" s="16">
        <f t="shared" si="4"/>
        <v>78549.350000000006</v>
      </c>
      <c r="K48" s="16">
        <v>0</v>
      </c>
      <c r="L48" s="16"/>
      <c r="M48" s="2" t="str">
        <f>TEXT(Gold[[#This Row],[Date]],"YYYY-MM")</f>
        <v>2024-12</v>
      </c>
      <c r="N48" s="3">
        <f t="shared" si="1"/>
        <v>97201.4</v>
      </c>
      <c r="O48" s="3" cm="1">
        <f t="array" ref="O48">LOOKUP(2,1/($I:$I=M48),$B:$B)</f>
        <v>93557.2</v>
      </c>
      <c r="P48" s="16">
        <f t="shared" si="3"/>
        <v>-3.7491229550191685E-2</v>
      </c>
      <c r="V48" s="20" t="s">
        <v>1148</v>
      </c>
      <c r="W48">
        <v>106138.9</v>
      </c>
    </row>
    <row r="49" spans="1:23" x14ac:dyDescent="0.3">
      <c r="A49" s="1">
        <v>45614</v>
      </c>
      <c r="B49" s="3">
        <v>90478.7</v>
      </c>
      <c r="C49">
        <v>89843.3</v>
      </c>
      <c r="D49">
        <v>92567.1</v>
      </c>
      <c r="E49">
        <v>89410.4</v>
      </c>
      <c r="F49" t="s">
        <v>575</v>
      </c>
      <c r="G49">
        <v>7.1999999999999998E-3</v>
      </c>
      <c r="H49" s="2">
        <f>Bitcoin[[#This Row],[Price]]/B48-1</f>
        <v>7.1799335883973026E-3</v>
      </c>
      <c r="I49" s="2" t="str">
        <f t="shared" si="0"/>
        <v>2024-11</v>
      </c>
      <c r="J49" s="16">
        <f t="shared" si="4"/>
        <v>79436.764999999999</v>
      </c>
      <c r="K49" s="16">
        <v>0</v>
      </c>
      <c r="L49" s="16"/>
      <c r="M49" s="2" t="str">
        <f>TEXT(Gold[[#This Row],[Date]],"YYYY-MM")</f>
        <v>2024-12</v>
      </c>
      <c r="N49" s="3">
        <f t="shared" si="1"/>
        <v>97201.4</v>
      </c>
      <c r="O49" s="3" cm="1">
        <f t="array" ref="O49">LOOKUP(2,1/($I:$I=M49),$B:$B)</f>
        <v>93557.2</v>
      </c>
      <c r="P49" s="16">
        <f t="shared" si="3"/>
        <v>-3.7491229550191685E-2</v>
      </c>
      <c r="V49" s="18" t="s">
        <v>1136</v>
      </c>
      <c r="W49">
        <v>123323.4</v>
      </c>
    </row>
    <row r="50" spans="1:23" x14ac:dyDescent="0.3">
      <c r="A50" s="1">
        <v>45615</v>
      </c>
      <c r="B50" s="3">
        <v>92239.2</v>
      </c>
      <c r="C50">
        <v>90482.1</v>
      </c>
      <c r="D50">
        <v>93918.5</v>
      </c>
      <c r="E50">
        <v>90378.7</v>
      </c>
      <c r="F50" t="s">
        <v>574</v>
      </c>
      <c r="G50">
        <v>1.95E-2</v>
      </c>
      <c r="H50" s="2">
        <f>Bitcoin[[#This Row],[Price]]/B49-1</f>
        <v>1.94576182018531E-2</v>
      </c>
      <c r="I50" s="2" t="str">
        <f t="shared" si="0"/>
        <v>2024-11</v>
      </c>
      <c r="J50" s="16">
        <f t="shared" si="4"/>
        <v>80431.335000000006</v>
      </c>
      <c r="K50" s="16">
        <v>0</v>
      </c>
      <c r="L50" s="16"/>
      <c r="M50" s="2" t="str">
        <f>TEXT(Gold[[#This Row],[Date]],"YYYY-MM")</f>
        <v>2024-12</v>
      </c>
      <c r="N50" s="3">
        <f t="shared" si="1"/>
        <v>97201.4</v>
      </c>
      <c r="O50" s="3" cm="1">
        <f t="array" ref="O50">LOOKUP(2,1/($I:$I=M50),$B:$B)</f>
        <v>93557.2</v>
      </c>
      <c r="P50" s="16">
        <f t="shared" si="3"/>
        <v>-3.7491229550191685E-2</v>
      </c>
      <c r="V50" s="19" t="s">
        <v>1151</v>
      </c>
      <c r="W50">
        <v>106157.2</v>
      </c>
    </row>
    <row r="51" spans="1:23" x14ac:dyDescent="0.3">
      <c r="A51" s="1">
        <v>45616</v>
      </c>
      <c r="B51" s="3">
        <v>94303.9</v>
      </c>
      <c r="C51">
        <v>92252.6</v>
      </c>
      <c r="D51">
        <v>94836.1</v>
      </c>
      <c r="E51">
        <v>91517.4</v>
      </c>
      <c r="F51" t="s">
        <v>573</v>
      </c>
      <c r="G51">
        <v>2.24E-2</v>
      </c>
      <c r="H51" s="2">
        <f>Bitcoin[[#This Row],[Price]]/B50-1</f>
        <v>2.2384192404097059E-2</v>
      </c>
      <c r="I51" s="2" t="str">
        <f t="shared" si="0"/>
        <v>2024-11</v>
      </c>
      <c r="J51" s="16">
        <f t="shared" si="4"/>
        <v>81632.44</v>
      </c>
      <c r="K51" s="16">
        <v>0</v>
      </c>
      <c r="L51" s="16"/>
      <c r="M51" s="2" t="str">
        <f>TEXT(Gold[[#This Row],[Date]],"YYYY-MM")</f>
        <v>2024-12</v>
      </c>
      <c r="N51" s="3">
        <f t="shared" si="1"/>
        <v>97201.4</v>
      </c>
      <c r="O51" s="3" cm="1">
        <f t="array" ref="O51">LOOKUP(2,1/($I:$I=M51),$B:$B)</f>
        <v>93557.2</v>
      </c>
      <c r="P51" s="16">
        <f t="shared" si="3"/>
        <v>-3.7491229550191685E-2</v>
      </c>
      <c r="V51" s="20" t="s">
        <v>1137</v>
      </c>
      <c r="W51">
        <v>106157.2</v>
      </c>
    </row>
    <row r="52" spans="1:23" x14ac:dyDescent="0.3">
      <c r="A52" s="1">
        <v>45617</v>
      </c>
      <c r="B52" s="3">
        <v>98374.5</v>
      </c>
      <c r="C52">
        <v>94308.7</v>
      </c>
      <c r="D52">
        <v>98937.2</v>
      </c>
      <c r="E52">
        <v>94063.8</v>
      </c>
      <c r="F52" t="s">
        <v>572</v>
      </c>
      <c r="G52">
        <v>4.3200000000000002E-2</v>
      </c>
      <c r="H52" s="2">
        <f>Bitcoin[[#This Row],[Price]]/B51-1</f>
        <v>4.3164704747099547E-2</v>
      </c>
      <c r="I52" s="2" t="str">
        <f t="shared" si="0"/>
        <v>2024-11</v>
      </c>
      <c r="J52" s="16">
        <f t="shared" si="4"/>
        <v>83075.804999999993</v>
      </c>
      <c r="K52" s="16">
        <v>0</v>
      </c>
      <c r="L52" s="16"/>
      <c r="M52" s="2" t="str">
        <f>TEXT(Gold[[#This Row],[Date]],"YYYY-MM")</f>
        <v>2024-12</v>
      </c>
      <c r="N52" s="3">
        <f t="shared" si="1"/>
        <v>97201.4</v>
      </c>
      <c r="O52" s="3" cm="1">
        <f t="array" ref="O52">LOOKUP(2,1/($I:$I=M52),$B:$B)</f>
        <v>93557.2</v>
      </c>
      <c r="P52" s="16">
        <f t="shared" si="3"/>
        <v>-3.7491229550191685E-2</v>
      </c>
      <c r="V52" s="20" t="s">
        <v>1138</v>
      </c>
      <c r="W52">
        <v>101337.1</v>
      </c>
    </row>
    <row r="53" spans="1:23" x14ac:dyDescent="0.3">
      <c r="A53" s="1">
        <v>45618</v>
      </c>
      <c r="B53" s="3">
        <v>98929.7</v>
      </c>
      <c r="C53">
        <v>98381.2</v>
      </c>
      <c r="D53">
        <v>99617.4</v>
      </c>
      <c r="E53">
        <v>97182.2</v>
      </c>
      <c r="F53" t="s">
        <v>571</v>
      </c>
      <c r="G53">
        <v>5.5999999999999999E-3</v>
      </c>
      <c r="H53" s="2">
        <f>Bitcoin[[#This Row],[Price]]/B52-1</f>
        <v>5.6437389770722657E-3</v>
      </c>
      <c r="I53" s="2" t="str">
        <f t="shared" si="0"/>
        <v>2024-11</v>
      </c>
      <c r="J53" s="16">
        <f t="shared" si="4"/>
        <v>84555.999999999985</v>
      </c>
      <c r="K53" s="16">
        <v>0</v>
      </c>
      <c r="L53" s="16"/>
      <c r="M53" s="2" t="str">
        <f>TEXT(Gold[[#This Row],[Date]],"YYYY-MM")</f>
        <v>2024-12</v>
      </c>
      <c r="N53" s="3">
        <f t="shared" si="1"/>
        <v>97201.4</v>
      </c>
      <c r="O53" s="3" cm="1">
        <f t="array" ref="O53">LOOKUP(2,1/($I:$I=M53),$B:$B)</f>
        <v>93557.2</v>
      </c>
      <c r="P53" s="16">
        <f t="shared" si="3"/>
        <v>-3.7491229550191685E-2</v>
      </c>
      <c r="V53" s="20" t="s">
        <v>1139</v>
      </c>
      <c r="W53">
        <v>94265.1</v>
      </c>
    </row>
    <row r="54" spans="1:23" x14ac:dyDescent="0.3">
      <c r="A54" s="1">
        <v>45619</v>
      </c>
      <c r="B54" s="3">
        <v>97699</v>
      </c>
      <c r="C54">
        <v>98927.2</v>
      </c>
      <c r="D54">
        <v>98927.2</v>
      </c>
      <c r="E54">
        <v>97180.9</v>
      </c>
      <c r="F54" t="s">
        <v>570</v>
      </c>
      <c r="G54">
        <v>-1.24E-2</v>
      </c>
      <c r="H54" s="2">
        <f>Bitcoin[[#This Row],[Price]]/B53-1</f>
        <v>-1.2440146892187087E-2</v>
      </c>
      <c r="I54" s="2" t="str">
        <f t="shared" si="0"/>
        <v>2024-11</v>
      </c>
      <c r="J54" s="16">
        <f t="shared" si="4"/>
        <v>86002.469999999987</v>
      </c>
      <c r="K54" s="16">
        <v>0</v>
      </c>
      <c r="L54" s="16"/>
      <c r="M54" s="2" t="str">
        <f>TEXT(Gold[[#This Row],[Date]],"YYYY-MM")</f>
        <v>2024-12</v>
      </c>
      <c r="N54" s="3">
        <f t="shared" si="1"/>
        <v>97201.4</v>
      </c>
      <c r="O54" s="3" cm="1">
        <f t="array" ref="O54">LOOKUP(2,1/($I:$I=M54),$B:$B)</f>
        <v>93557.2</v>
      </c>
      <c r="P54" s="16">
        <f t="shared" si="3"/>
        <v>-3.7491229550191685E-2</v>
      </c>
      <c r="V54" s="19" t="s">
        <v>1152</v>
      </c>
      <c r="W54">
        <v>111702.7</v>
      </c>
    </row>
    <row r="55" spans="1:23" x14ac:dyDescent="0.3">
      <c r="A55" s="1">
        <v>45620</v>
      </c>
      <c r="B55" s="3">
        <v>97935.2</v>
      </c>
      <c r="C55">
        <v>97696.4</v>
      </c>
      <c r="D55">
        <v>98552.6</v>
      </c>
      <c r="E55">
        <v>95765.4</v>
      </c>
      <c r="F55" t="s">
        <v>569</v>
      </c>
      <c r="G55">
        <v>2.3999999999999998E-3</v>
      </c>
      <c r="H55" s="2">
        <f>Bitcoin[[#This Row],[Price]]/B54-1</f>
        <v>2.4176296584406121E-3</v>
      </c>
      <c r="I55" s="2" t="str">
        <f t="shared" si="0"/>
        <v>2024-11</v>
      </c>
      <c r="J55" s="16">
        <f t="shared" si="4"/>
        <v>87506.79</v>
      </c>
      <c r="K55" s="16">
        <v>0</v>
      </c>
      <c r="L55" s="16"/>
      <c r="M55" s="2" t="str">
        <f>TEXT(Gold[[#This Row],[Date]],"YYYY-MM")</f>
        <v>2024-12</v>
      </c>
      <c r="N55" s="3">
        <f t="shared" si="1"/>
        <v>97201.4</v>
      </c>
      <c r="O55" s="3" cm="1">
        <f t="array" ref="O55">LOOKUP(2,1/($I:$I=M55),$B:$B)</f>
        <v>93557.2</v>
      </c>
      <c r="P55" s="16">
        <f t="shared" si="3"/>
        <v>-3.7491229550191685E-2</v>
      </c>
      <c r="V55" s="20" t="s">
        <v>1140</v>
      </c>
      <c r="W55">
        <v>94995</v>
      </c>
    </row>
    <row r="56" spans="1:23" x14ac:dyDescent="0.3">
      <c r="A56" s="1">
        <v>45621</v>
      </c>
      <c r="B56" s="3">
        <v>93064.4</v>
      </c>
      <c r="C56">
        <v>97948.800000000003</v>
      </c>
      <c r="D56">
        <v>98872.4</v>
      </c>
      <c r="E56">
        <v>92875.3</v>
      </c>
      <c r="F56" t="s">
        <v>568</v>
      </c>
      <c r="G56">
        <v>-4.9700000000000001E-2</v>
      </c>
      <c r="H56" s="2">
        <f>Bitcoin[[#This Row],[Price]]/B55-1</f>
        <v>-4.9734926767903698E-2</v>
      </c>
      <c r="I56" s="2" t="str">
        <f t="shared" si="0"/>
        <v>2024-11</v>
      </c>
      <c r="J56" s="16">
        <f t="shared" si="4"/>
        <v>88691.324999999983</v>
      </c>
      <c r="K56" s="16">
        <v>0</v>
      </c>
      <c r="L56" s="16"/>
      <c r="M56" s="2" t="str">
        <f>TEXT(Gold[[#This Row],[Date]],"YYYY-MM")</f>
        <v>2024-12</v>
      </c>
      <c r="N56" s="3">
        <f t="shared" si="1"/>
        <v>97201.4</v>
      </c>
      <c r="O56" s="3" cm="1">
        <f t="array" ref="O56">LOOKUP(2,1/($I:$I=M56),$B:$B)</f>
        <v>93557.2</v>
      </c>
      <c r="P56" s="16">
        <f t="shared" si="3"/>
        <v>-3.7491229550191685E-2</v>
      </c>
      <c r="V56" s="20" t="s">
        <v>1141</v>
      </c>
      <c r="W56">
        <v>111702.7</v>
      </c>
    </row>
    <row r="57" spans="1:23" x14ac:dyDescent="0.3">
      <c r="A57" s="1">
        <v>45622</v>
      </c>
      <c r="B57" s="3">
        <v>91977.600000000006</v>
      </c>
      <c r="C57">
        <v>93046.5</v>
      </c>
      <c r="D57">
        <v>94978.8</v>
      </c>
      <c r="E57">
        <v>90817.2</v>
      </c>
      <c r="F57" t="s">
        <v>567</v>
      </c>
      <c r="G57">
        <v>-1.17E-2</v>
      </c>
      <c r="H57" s="2">
        <f>Bitcoin[[#This Row],[Price]]/B56-1</f>
        <v>-1.1677934849415927E-2</v>
      </c>
      <c r="I57" s="2" t="str">
        <f t="shared" si="0"/>
        <v>2024-11</v>
      </c>
      <c r="J57" s="16">
        <f t="shared" si="4"/>
        <v>89510.889999999985</v>
      </c>
      <c r="K57" s="16">
        <v>0</v>
      </c>
      <c r="L57" s="16"/>
      <c r="M57" s="2" t="str">
        <f>TEXT(Gold[[#This Row],[Date]],"YYYY-MM")</f>
        <v>2024-12</v>
      </c>
      <c r="N57" s="3">
        <f t="shared" si="1"/>
        <v>97201.4</v>
      </c>
      <c r="O57" s="3" cm="1">
        <f t="array" ref="O57">LOOKUP(2,1/($I:$I=M57),$B:$B)</f>
        <v>93557.2</v>
      </c>
      <c r="P57" s="16">
        <f t="shared" si="3"/>
        <v>-3.7491229550191685E-2</v>
      </c>
      <c r="V57" s="20" t="s">
        <v>1142</v>
      </c>
      <c r="W57">
        <v>110269.2</v>
      </c>
    </row>
    <row r="58" spans="1:23" x14ac:dyDescent="0.3">
      <c r="A58" s="1">
        <v>45623</v>
      </c>
      <c r="B58" s="3">
        <v>95886.6</v>
      </c>
      <c r="C58">
        <v>91975.5</v>
      </c>
      <c r="D58">
        <v>97219.8</v>
      </c>
      <c r="E58">
        <v>91795.5</v>
      </c>
      <c r="F58" t="s">
        <v>566</v>
      </c>
      <c r="G58">
        <v>4.2500000000000003E-2</v>
      </c>
      <c r="H58" s="2">
        <f>Bitcoin[[#This Row],[Price]]/B57-1</f>
        <v>4.249947813380639E-2</v>
      </c>
      <c r="I58" s="2" t="str">
        <f t="shared" si="0"/>
        <v>2024-11</v>
      </c>
      <c r="J58" s="16">
        <f t="shared" si="4"/>
        <v>90511.79</v>
      </c>
      <c r="K58" s="16">
        <v>0</v>
      </c>
      <c r="L58" s="16"/>
      <c r="M58" s="2" t="str">
        <f>TEXT(Gold[[#This Row],[Date]],"YYYY-MM")</f>
        <v>2024-12</v>
      </c>
      <c r="N58" s="3">
        <f t="shared" si="1"/>
        <v>97201.4</v>
      </c>
      <c r="O58" s="3" cm="1">
        <f t="array" ref="O58">LOOKUP(2,1/($I:$I=M58),$B:$B)</f>
        <v>93557.2</v>
      </c>
      <c r="P58" s="16">
        <f t="shared" si="3"/>
        <v>-3.7491229550191685E-2</v>
      </c>
      <c r="V58" s="19" t="s">
        <v>1153</v>
      </c>
      <c r="W58">
        <v>123323.4</v>
      </c>
    </row>
    <row r="59" spans="1:23" x14ac:dyDescent="0.3">
      <c r="A59" s="1">
        <v>45624</v>
      </c>
      <c r="B59" s="3">
        <v>95645.5</v>
      </c>
      <c r="C59">
        <v>95881.4</v>
      </c>
      <c r="D59">
        <v>96549</v>
      </c>
      <c r="E59">
        <v>94648.8</v>
      </c>
      <c r="F59" t="s">
        <v>565</v>
      </c>
      <c r="G59">
        <v>-2.5000000000000001E-3</v>
      </c>
      <c r="H59" s="2">
        <f>Bitcoin[[#This Row],[Price]]/B58-1</f>
        <v>-2.5144285020013424E-3</v>
      </c>
      <c r="I59" s="2" t="str">
        <f t="shared" si="0"/>
        <v>2024-11</v>
      </c>
      <c r="J59" s="16">
        <f t="shared" si="4"/>
        <v>91468.199999999983</v>
      </c>
      <c r="K59" s="16">
        <v>0</v>
      </c>
      <c r="L59" s="16"/>
      <c r="M59" s="2" t="str">
        <f>TEXT(Gold[[#This Row],[Date]],"YYYY-MM")</f>
        <v>2024-12</v>
      </c>
      <c r="N59" s="3">
        <f t="shared" si="1"/>
        <v>97201.4</v>
      </c>
      <c r="O59" s="3" cm="1">
        <f t="array" ref="O59">LOOKUP(2,1/($I:$I=M59),$B:$B)</f>
        <v>93557.2</v>
      </c>
      <c r="P59" s="16">
        <f t="shared" si="3"/>
        <v>-3.7491229550191685E-2</v>
      </c>
      <c r="V59" s="20" t="s">
        <v>1143</v>
      </c>
      <c r="W59">
        <v>119965.5</v>
      </c>
    </row>
    <row r="60" spans="1:23" x14ac:dyDescent="0.3">
      <c r="A60" s="1">
        <v>45625</v>
      </c>
      <c r="B60" s="3">
        <v>97438</v>
      </c>
      <c r="C60">
        <v>95645.6</v>
      </c>
      <c r="D60">
        <v>98599.8</v>
      </c>
      <c r="E60">
        <v>95405.7</v>
      </c>
      <c r="F60" t="s">
        <v>564</v>
      </c>
      <c r="G60">
        <v>1.8700000000000001E-2</v>
      </c>
      <c r="H60" s="2">
        <f>Bitcoin[[#This Row],[Price]]/B59-1</f>
        <v>1.8741080343560368E-2</v>
      </c>
      <c r="I60" s="2" t="str">
        <f t="shared" si="0"/>
        <v>2024-11</v>
      </c>
      <c r="J60" s="16">
        <f t="shared" si="4"/>
        <v>92505.084999999992</v>
      </c>
      <c r="K60" s="16">
        <v>0</v>
      </c>
      <c r="L60" s="16"/>
      <c r="M60" s="2" t="str">
        <f>TEXT(Gold[[#This Row],[Date]],"YYYY-MM")</f>
        <v>2024-12</v>
      </c>
      <c r="N60" s="3">
        <f t="shared" si="1"/>
        <v>97201.4</v>
      </c>
      <c r="O60" s="3" cm="1">
        <f t="array" ref="O60">LOOKUP(2,1/($I:$I=M60),$B:$B)</f>
        <v>93557.2</v>
      </c>
      <c r="P60" s="16">
        <f t="shared" si="3"/>
        <v>-3.7491229550191685E-2</v>
      </c>
      <c r="V60" s="20" t="s">
        <v>1144</v>
      </c>
      <c r="W60">
        <v>123323.4</v>
      </c>
    </row>
    <row r="61" spans="1:23" x14ac:dyDescent="0.3">
      <c r="A61" s="1">
        <v>45626</v>
      </c>
      <c r="B61" s="3">
        <v>96405.7</v>
      </c>
      <c r="C61">
        <v>97438.5</v>
      </c>
      <c r="D61">
        <v>97461.9</v>
      </c>
      <c r="E61">
        <v>96119.6</v>
      </c>
      <c r="F61" t="s">
        <v>563</v>
      </c>
      <c r="G61">
        <v>-1.06E-2</v>
      </c>
      <c r="H61" s="2">
        <f>Bitcoin[[#This Row],[Price]]/B60-1</f>
        <v>-1.0594429278105055E-2</v>
      </c>
      <c r="I61" s="2" t="str">
        <f t="shared" si="0"/>
        <v>2024-11</v>
      </c>
      <c r="J61" s="16">
        <f t="shared" si="4"/>
        <v>93305.944999999992</v>
      </c>
      <c r="K61" s="16">
        <f>_xlfn.STDEV.S(B2:B61)</f>
        <v>13047.037104831581</v>
      </c>
      <c r="L61" s="16"/>
      <c r="M61" s="2" t="str">
        <f>TEXT(Gold[[#This Row],[Date]],"YYYY-MM")</f>
        <v>2024-12</v>
      </c>
      <c r="N61" s="3">
        <f t="shared" si="1"/>
        <v>97201.4</v>
      </c>
      <c r="O61" s="3" cm="1">
        <f t="array" ref="O61">LOOKUP(2,1/($I:$I=M61),$B:$B)</f>
        <v>93557.2</v>
      </c>
      <c r="P61" s="16">
        <f t="shared" si="3"/>
        <v>-3.7491229550191685E-2</v>
      </c>
      <c r="V61" s="20" t="s">
        <v>1145</v>
      </c>
      <c r="W61">
        <v>117086</v>
      </c>
    </row>
    <row r="62" spans="1:23" x14ac:dyDescent="0.3">
      <c r="A62" s="1">
        <v>45627</v>
      </c>
      <c r="B62" s="3">
        <v>97201.4</v>
      </c>
      <c r="C62">
        <v>96404.7</v>
      </c>
      <c r="D62">
        <v>97813.9</v>
      </c>
      <c r="E62">
        <v>95721.8</v>
      </c>
      <c r="F62" t="s">
        <v>562</v>
      </c>
      <c r="G62">
        <v>8.3000000000000001E-3</v>
      </c>
      <c r="H62" s="2">
        <f>Bitcoin[[#This Row],[Price]]/B61-1</f>
        <v>8.253661349899355E-3</v>
      </c>
      <c r="I62" s="2" t="str">
        <f t="shared" si="0"/>
        <v>2024-12</v>
      </c>
      <c r="J62" s="16">
        <f t="shared" si="4"/>
        <v>93732.809999999983</v>
      </c>
      <c r="K62" s="16">
        <f t="shared" ref="K62:K125" si="5">_xlfn.STDEV.S(B3:B62)</f>
        <v>13163.710857464668</v>
      </c>
      <c r="L62" s="16"/>
      <c r="M62" s="2" t="str">
        <f>TEXT(Gold[[#This Row],[Date]],"YYYY-MM")</f>
        <v>2024-12</v>
      </c>
      <c r="N62" s="3">
        <f t="shared" si="1"/>
        <v>97201.4</v>
      </c>
      <c r="O62" s="3" cm="1">
        <f t="array" ref="O62">LOOKUP(2,1/($I:$I=M62),$B:$B)</f>
        <v>93557.2</v>
      </c>
      <c r="P62" s="16">
        <f t="shared" si="3"/>
        <v>-3.7491229550191685E-2</v>
      </c>
      <c r="V62" s="19" t="s">
        <v>1150</v>
      </c>
      <c r="W62">
        <v>120665.9</v>
      </c>
    </row>
    <row r="63" spans="1:23" x14ac:dyDescent="0.3">
      <c r="A63" s="1">
        <v>45628</v>
      </c>
      <c r="B63" s="3">
        <v>95846.6</v>
      </c>
      <c r="C63">
        <v>97199.3</v>
      </c>
      <c r="D63">
        <v>98082</v>
      </c>
      <c r="E63">
        <v>94510.6</v>
      </c>
      <c r="F63" t="s">
        <v>561</v>
      </c>
      <c r="G63">
        <v>-1.3899999999999999E-2</v>
      </c>
      <c r="H63" s="2">
        <f>Bitcoin[[#This Row],[Price]]/B62-1</f>
        <v>-1.3938070850831208E-2</v>
      </c>
      <c r="I63" s="2" t="str">
        <f t="shared" si="0"/>
        <v>2024-12</v>
      </c>
      <c r="J63" s="16">
        <f t="shared" si="4"/>
        <v>94128.074999999997</v>
      </c>
      <c r="K63" s="16">
        <f t="shared" si="5"/>
        <v>13219.899807031939</v>
      </c>
      <c r="L63" s="16"/>
      <c r="M63" s="2" t="str">
        <f>TEXT(Gold[[#This Row],[Date]],"YYYY-MM")</f>
        <v>2024-12</v>
      </c>
      <c r="N63" s="3">
        <f t="shared" si="1"/>
        <v>97201.4</v>
      </c>
      <c r="O63" s="3" cm="1">
        <f t="array" ref="O63">LOOKUP(2,1/($I:$I=M63),$B:$B)</f>
        <v>93557.2</v>
      </c>
      <c r="P63" s="16">
        <f t="shared" si="3"/>
        <v>-3.7491229550191685E-2</v>
      </c>
      <c r="V63" s="20" t="s">
        <v>1146</v>
      </c>
      <c r="W63">
        <v>120665.9</v>
      </c>
    </row>
    <row r="64" spans="1:23" x14ac:dyDescent="0.3">
      <c r="A64" s="1">
        <v>45629</v>
      </c>
      <c r="B64" s="3">
        <v>95898.7</v>
      </c>
      <c r="C64">
        <v>95843.9</v>
      </c>
      <c r="D64">
        <v>96245</v>
      </c>
      <c r="E64">
        <v>93646.1</v>
      </c>
      <c r="F64" t="s">
        <v>560</v>
      </c>
      <c r="G64">
        <v>5.0000000000000001E-4</v>
      </c>
      <c r="H64" s="2">
        <f>Bitcoin[[#This Row],[Price]]/B63-1</f>
        <v>5.4357692395967661E-4</v>
      </c>
      <c r="I64" s="2" t="str">
        <f t="shared" si="0"/>
        <v>2024-12</v>
      </c>
      <c r="J64" s="16">
        <f t="shared" si="4"/>
        <v>94401.9</v>
      </c>
      <c r="K64" s="16">
        <f t="shared" si="5"/>
        <v>13278.855288448347</v>
      </c>
      <c r="L64" s="16"/>
      <c r="M64" s="2" t="str">
        <f>TEXT(Gold[[#This Row],[Date]],"YYYY-MM")</f>
        <v>2024-12</v>
      </c>
      <c r="N64" s="3">
        <f t="shared" si="1"/>
        <v>97201.4</v>
      </c>
      <c r="O64" s="3" cm="1">
        <f t="array" ref="O64">LOOKUP(2,1/($I:$I=M64),$B:$B)</f>
        <v>93557.2</v>
      </c>
      <c r="P64" s="16">
        <f t="shared" si="3"/>
        <v>-3.7491229550191685E-2</v>
      </c>
      <c r="V64" s="18" t="s">
        <v>1133</v>
      </c>
      <c r="W64">
        <v>123323.4</v>
      </c>
    </row>
    <row r="65" spans="1:16" x14ac:dyDescent="0.3">
      <c r="A65" s="1">
        <v>45630</v>
      </c>
      <c r="B65" s="3">
        <v>98635.8</v>
      </c>
      <c r="C65">
        <v>95900.1</v>
      </c>
      <c r="D65">
        <v>99030.7</v>
      </c>
      <c r="E65">
        <v>94625.3</v>
      </c>
      <c r="F65" t="s">
        <v>559</v>
      </c>
      <c r="G65">
        <v>2.8500000000000001E-2</v>
      </c>
      <c r="H65" s="2">
        <f>Bitcoin[[#This Row],[Price]]/B64-1</f>
        <v>2.8541575641797046E-2</v>
      </c>
      <c r="I65" s="2" t="str">
        <f t="shared" si="0"/>
        <v>2024-12</v>
      </c>
      <c r="J65" s="16">
        <f t="shared" si="4"/>
        <v>94968.99</v>
      </c>
      <c r="K65" s="16">
        <f t="shared" si="5"/>
        <v>13378.150540928857</v>
      </c>
      <c r="L65" s="16"/>
      <c r="M65" s="2" t="str">
        <f>TEXT(Gold[[#This Row],[Date]],"YYYY-MM")</f>
        <v>2024-12</v>
      </c>
      <c r="N65" s="3">
        <f t="shared" si="1"/>
        <v>97201.4</v>
      </c>
      <c r="O65" s="3" cm="1">
        <f t="array" ref="O65">LOOKUP(2,1/($I:$I=M65),$B:$B)</f>
        <v>93557.2</v>
      </c>
      <c r="P65" s="16">
        <f t="shared" si="3"/>
        <v>-3.7491229550191685E-2</v>
      </c>
    </row>
    <row r="66" spans="1:16" x14ac:dyDescent="0.3">
      <c r="A66" s="1">
        <v>45631</v>
      </c>
      <c r="B66" s="3">
        <v>96970.8</v>
      </c>
      <c r="C66">
        <v>98624.8</v>
      </c>
      <c r="D66">
        <v>103719.4</v>
      </c>
      <c r="E66">
        <v>92510.399999999994</v>
      </c>
      <c r="F66" t="s">
        <v>558</v>
      </c>
      <c r="G66">
        <v>-1.6899999999999998E-2</v>
      </c>
      <c r="H66" s="2">
        <f>Bitcoin[[#This Row],[Price]]/B65-1</f>
        <v>-1.68802807905446E-2</v>
      </c>
      <c r="I66" s="2" t="str">
        <f t="shared" ref="I66:I129" si="6">TEXT(A66,"YYYY-MM")</f>
        <v>2024-12</v>
      </c>
      <c r="J66" s="16">
        <f t="shared" si="4"/>
        <v>95265.204999999987</v>
      </c>
      <c r="K66" s="16">
        <f t="shared" si="5"/>
        <v>13425.317660140881</v>
      </c>
      <c r="L66" s="16"/>
      <c r="M66" s="2" t="str">
        <f>TEXT(Gold[[#This Row],[Date]],"YYYY-MM")</f>
        <v>2025-01</v>
      </c>
      <c r="N66" s="3">
        <f t="shared" si="1"/>
        <v>94560.2</v>
      </c>
      <c r="O66" s="3" cm="1">
        <f t="array" ref="O66">LOOKUP(2,1/($I:$I=M66),$B:$B)</f>
        <v>102424.2</v>
      </c>
      <c r="P66" s="16">
        <f t="shared" si="3"/>
        <v>8.3163952698915633E-2</v>
      </c>
    </row>
    <row r="67" spans="1:16" x14ac:dyDescent="0.3">
      <c r="A67" s="1">
        <v>45632</v>
      </c>
      <c r="B67" s="3">
        <v>99760.7</v>
      </c>
      <c r="C67">
        <v>96968.9</v>
      </c>
      <c r="D67">
        <v>101908.5</v>
      </c>
      <c r="E67">
        <v>96452</v>
      </c>
      <c r="F67" t="s">
        <v>557</v>
      </c>
      <c r="G67">
        <v>2.8799999999999999E-2</v>
      </c>
      <c r="H67" s="2">
        <f>Bitcoin[[#This Row],[Price]]/B66-1</f>
        <v>2.8770516485374875E-2</v>
      </c>
      <c r="I67" s="2" t="str">
        <f t="shared" si="6"/>
        <v>2024-12</v>
      </c>
      <c r="J67" s="16">
        <f t="shared" si="4"/>
        <v>95726.285000000003</v>
      </c>
      <c r="K67" s="16">
        <f t="shared" si="5"/>
        <v>13501.019859039865</v>
      </c>
      <c r="L67" s="16"/>
      <c r="M67" s="2" t="str">
        <f>TEXT(Gold[[#This Row],[Date]],"YYYY-MM")</f>
        <v>2025-01</v>
      </c>
      <c r="N67" s="3">
        <f t="shared" ref="N67:N130" si="7">INDEX($B:$B,MATCH(M67,$I:$I,0))</f>
        <v>94560.2</v>
      </c>
      <c r="O67" s="3" cm="1">
        <f t="array" ref="O67">LOOKUP(2,1/($I:$I=M67),$B:$B)</f>
        <v>102424.2</v>
      </c>
      <c r="P67" s="16">
        <f t="shared" si="3"/>
        <v>8.3163952698915633E-2</v>
      </c>
    </row>
    <row r="68" spans="1:16" x14ac:dyDescent="0.3">
      <c r="A68" s="1">
        <v>45633</v>
      </c>
      <c r="B68" s="3">
        <v>99837</v>
      </c>
      <c r="C68">
        <v>99757.2</v>
      </c>
      <c r="D68">
        <v>100441.8</v>
      </c>
      <c r="E68">
        <v>98969</v>
      </c>
      <c r="F68" t="s">
        <v>556</v>
      </c>
      <c r="G68">
        <v>8.0000000000000004E-4</v>
      </c>
      <c r="H68" s="2">
        <f>Bitcoin[[#This Row],[Price]]/B67-1</f>
        <v>7.6483023876128264E-4</v>
      </c>
      <c r="I68" s="2" t="str">
        <f t="shared" si="6"/>
        <v>2024-12</v>
      </c>
      <c r="J68" s="16">
        <f t="shared" si="4"/>
        <v>96226.449999999983</v>
      </c>
      <c r="K68" s="16">
        <f t="shared" si="5"/>
        <v>13546.831473439921</v>
      </c>
      <c r="L68" s="16"/>
      <c r="M68" s="2" t="str">
        <f>TEXT(Gold[[#This Row],[Date]],"YYYY-MM")</f>
        <v>2025-01</v>
      </c>
      <c r="N68" s="3">
        <f t="shared" si="7"/>
        <v>94560.2</v>
      </c>
      <c r="O68" s="3" cm="1">
        <f t="array" ref="O68">LOOKUP(2,1/($I:$I=M68),$B:$B)</f>
        <v>102424.2</v>
      </c>
      <c r="P68" s="16">
        <f t="shared" si="3"/>
        <v>8.3163952698915633E-2</v>
      </c>
    </row>
    <row r="69" spans="1:16" x14ac:dyDescent="0.3">
      <c r="A69" s="1">
        <v>45634</v>
      </c>
      <c r="B69" s="3">
        <v>101115.8</v>
      </c>
      <c r="C69">
        <v>99837</v>
      </c>
      <c r="D69">
        <v>101339.9</v>
      </c>
      <c r="E69">
        <v>98713.9</v>
      </c>
      <c r="F69" t="s">
        <v>555</v>
      </c>
      <c r="G69">
        <v>1.2800000000000001E-2</v>
      </c>
      <c r="H69" s="2">
        <f>Bitcoin[[#This Row],[Price]]/B68-1</f>
        <v>1.2808878471909146E-2</v>
      </c>
      <c r="I69" s="2" t="str">
        <f t="shared" si="6"/>
        <v>2024-12</v>
      </c>
      <c r="J69" s="16">
        <f t="shared" si="4"/>
        <v>96758.305000000008</v>
      </c>
      <c r="K69" s="16">
        <f t="shared" si="5"/>
        <v>13556.655820958162</v>
      </c>
      <c r="L69" s="16"/>
      <c r="M69" s="2" t="str">
        <f>TEXT(Gold[[#This Row],[Date]],"YYYY-MM")</f>
        <v>2025-01</v>
      </c>
      <c r="N69" s="3">
        <f t="shared" si="7"/>
        <v>94560.2</v>
      </c>
      <c r="O69" s="3" cm="1">
        <f t="array" ref="O69">LOOKUP(2,1/($I:$I=M69),$B:$B)</f>
        <v>102424.2</v>
      </c>
      <c r="P69" s="16">
        <f t="shared" si="3"/>
        <v>8.3163952698915633E-2</v>
      </c>
    </row>
    <row r="70" spans="1:16" x14ac:dyDescent="0.3">
      <c r="A70" s="1">
        <v>45635</v>
      </c>
      <c r="B70" s="3">
        <v>97359.4</v>
      </c>
      <c r="C70">
        <v>101129.7</v>
      </c>
      <c r="D70">
        <v>101198.6</v>
      </c>
      <c r="E70">
        <v>94395.8</v>
      </c>
      <c r="F70" t="s">
        <v>554</v>
      </c>
      <c r="G70">
        <v>-3.7199999999999997E-2</v>
      </c>
      <c r="H70" s="2">
        <f>Bitcoin[[#This Row],[Price]]/B69-1</f>
        <v>-3.7149486034823487E-2</v>
      </c>
      <c r="I70" s="2" t="str">
        <f t="shared" si="6"/>
        <v>2024-12</v>
      </c>
      <c r="J70" s="16">
        <f t="shared" si="4"/>
        <v>97014.314999999988</v>
      </c>
      <c r="K70" s="16">
        <f t="shared" si="5"/>
        <v>13441.001706881529</v>
      </c>
      <c r="L70" s="16"/>
      <c r="M70" s="2" t="str">
        <f>TEXT(Gold[[#This Row],[Date]],"YYYY-MM")</f>
        <v>2025-01</v>
      </c>
      <c r="N70" s="3">
        <f t="shared" si="7"/>
        <v>94560.2</v>
      </c>
      <c r="O70" s="3" cm="1">
        <f t="array" ref="O70">LOOKUP(2,1/($I:$I=M70),$B:$B)</f>
        <v>102424.2</v>
      </c>
      <c r="P70" s="16">
        <f t="shared" ref="P70:P133" si="8">O70/N70-1</f>
        <v>8.3163952698915633E-2</v>
      </c>
    </row>
    <row r="71" spans="1:16" x14ac:dyDescent="0.3">
      <c r="A71" s="1">
        <v>45636</v>
      </c>
      <c r="B71" s="3">
        <v>96600.3</v>
      </c>
      <c r="C71">
        <v>97311.5</v>
      </c>
      <c r="D71">
        <v>98237.8</v>
      </c>
      <c r="E71">
        <v>94304.5</v>
      </c>
      <c r="F71" t="s">
        <v>553</v>
      </c>
      <c r="G71">
        <v>-7.7999999999999996E-3</v>
      </c>
      <c r="H71" s="2">
        <f>Bitcoin[[#This Row],[Price]]/B70-1</f>
        <v>-7.7968845329777769E-3</v>
      </c>
      <c r="I71" s="2" t="str">
        <f t="shared" si="6"/>
        <v>2024-12</v>
      </c>
      <c r="J71" s="16">
        <f t="shared" si="4"/>
        <v>97129.134999999995</v>
      </c>
      <c r="K71" s="16">
        <f t="shared" si="5"/>
        <v>13338.812361295833</v>
      </c>
      <c r="L71" s="16"/>
      <c r="M71" s="2" t="str">
        <f>TEXT(Gold[[#This Row],[Date]],"YYYY-MM")</f>
        <v>2025-01</v>
      </c>
      <c r="N71" s="3">
        <f t="shared" si="7"/>
        <v>94560.2</v>
      </c>
      <c r="O71" s="3" cm="1">
        <f t="array" ref="O71">LOOKUP(2,1/($I:$I=M71),$B:$B)</f>
        <v>102424.2</v>
      </c>
      <c r="P71" s="16">
        <f t="shared" si="8"/>
        <v>8.3163952698915633E-2</v>
      </c>
    </row>
    <row r="72" spans="1:16" x14ac:dyDescent="0.3">
      <c r="A72" s="1">
        <v>45637</v>
      </c>
      <c r="B72" s="3">
        <v>101126.2</v>
      </c>
      <c r="C72">
        <v>96603.199999999997</v>
      </c>
      <c r="D72">
        <v>101877.1</v>
      </c>
      <c r="E72">
        <v>95689.5</v>
      </c>
      <c r="F72" t="s">
        <v>552</v>
      </c>
      <c r="G72">
        <v>4.6899999999999997E-2</v>
      </c>
      <c r="H72" s="2">
        <f>Bitcoin[[#This Row],[Price]]/B71-1</f>
        <v>4.6851821371155067E-2</v>
      </c>
      <c r="I72" s="2" t="str">
        <f t="shared" si="6"/>
        <v>2024-12</v>
      </c>
      <c r="J72" s="16">
        <f t="shared" si="4"/>
        <v>97266.72</v>
      </c>
      <c r="K72" s="16">
        <f t="shared" si="5"/>
        <v>13321.851504828754</v>
      </c>
      <c r="L72" s="16"/>
      <c r="M72" s="2" t="str">
        <f>TEXT(Gold[[#This Row],[Date]],"YYYY-MM")</f>
        <v>2025-01</v>
      </c>
      <c r="N72" s="3">
        <f t="shared" si="7"/>
        <v>94560.2</v>
      </c>
      <c r="O72" s="3" cm="1">
        <f t="array" ref="O72">LOOKUP(2,1/($I:$I=M72),$B:$B)</f>
        <v>102424.2</v>
      </c>
      <c r="P72" s="16">
        <f t="shared" si="8"/>
        <v>8.3163952698915633E-2</v>
      </c>
    </row>
    <row r="73" spans="1:16" x14ac:dyDescent="0.3">
      <c r="A73" s="1">
        <v>45638</v>
      </c>
      <c r="B73" s="3">
        <v>100009.9</v>
      </c>
      <c r="C73">
        <v>101126.3</v>
      </c>
      <c r="D73">
        <v>102495.3</v>
      </c>
      <c r="E73">
        <v>99334.5</v>
      </c>
      <c r="F73" t="s">
        <v>551</v>
      </c>
      <c r="G73">
        <v>-1.0999999999999999E-2</v>
      </c>
      <c r="H73" s="2">
        <f>Bitcoin[[#This Row],[Price]]/B72-1</f>
        <v>-1.1038682359269969E-2</v>
      </c>
      <c r="I73" s="2" t="str">
        <f t="shared" si="6"/>
        <v>2024-12</v>
      </c>
      <c r="J73" s="16">
        <f t="shared" si="4"/>
        <v>97320.73</v>
      </c>
      <c r="K73" s="16">
        <f t="shared" si="5"/>
        <v>13241.160799086712</v>
      </c>
      <c r="L73" s="16"/>
      <c r="M73" s="2" t="str">
        <f>TEXT(Gold[[#This Row],[Date]],"YYYY-MM")</f>
        <v>2025-01</v>
      </c>
      <c r="N73" s="3">
        <f t="shared" si="7"/>
        <v>94560.2</v>
      </c>
      <c r="O73" s="3" cm="1">
        <f t="array" ref="O73">LOOKUP(2,1/($I:$I=M73),$B:$B)</f>
        <v>102424.2</v>
      </c>
      <c r="P73" s="16">
        <f t="shared" si="8"/>
        <v>8.3163952698915633E-2</v>
      </c>
    </row>
    <row r="74" spans="1:16" x14ac:dyDescent="0.3">
      <c r="A74" s="1">
        <v>45639</v>
      </c>
      <c r="B74" s="3">
        <v>101426.2</v>
      </c>
      <c r="C74">
        <v>100008.3</v>
      </c>
      <c r="D74">
        <v>101891.2</v>
      </c>
      <c r="E74">
        <v>99214.2</v>
      </c>
      <c r="F74" t="s">
        <v>550</v>
      </c>
      <c r="G74">
        <v>1.4200000000000001E-2</v>
      </c>
      <c r="H74" s="2">
        <f>Bitcoin[[#This Row],[Price]]/B73-1</f>
        <v>1.4161598001797948E-2</v>
      </c>
      <c r="I74" s="2" t="str">
        <f t="shared" si="6"/>
        <v>2024-12</v>
      </c>
      <c r="J74" s="16">
        <f t="shared" si="4"/>
        <v>97507.089999999982</v>
      </c>
      <c r="K74" s="16">
        <f t="shared" si="5"/>
        <v>13241.477453039312</v>
      </c>
      <c r="L74" s="16"/>
      <c r="M74" s="2" t="str">
        <f>TEXT(Gold[[#This Row],[Date]],"YYYY-MM")</f>
        <v>2025-01</v>
      </c>
      <c r="N74" s="3">
        <f t="shared" si="7"/>
        <v>94560.2</v>
      </c>
      <c r="O74" s="3" cm="1">
        <f t="array" ref="O74">LOOKUP(2,1/($I:$I=M74),$B:$B)</f>
        <v>102424.2</v>
      </c>
      <c r="P74" s="16">
        <f t="shared" si="8"/>
        <v>8.3163952698915633E-2</v>
      </c>
    </row>
    <row r="75" spans="1:16" x14ac:dyDescent="0.3">
      <c r="A75" s="1">
        <v>45640</v>
      </c>
      <c r="B75" s="3">
        <v>101417.7</v>
      </c>
      <c r="C75">
        <v>101423.7</v>
      </c>
      <c r="D75">
        <v>102633</v>
      </c>
      <c r="E75">
        <v>100626.3</v>
      </c>
      <c r="F75" t="s">
        <v>549</v>
      </c>
      <c r="G75">
        <v>-1E-4</v>
      </c>
      <c r="H75" s="2">
        <f>Bitcoin[[#This Row],[Price]]/B74-1</f>
        <v>-8.3804776280671511E-5</v>
      </c>
      <c r="I75" s="2" t="str">
        <f t="shared" si="6"/>
        <v>2024-12</v>
      </c>
      <c r="J75" s="16">
        <f t="shared" si="4"/>
        <v>97681.214999999982</v>
      </c>
      <c r="K75" s="16">
        <f t="shared" si="5"/>
        <v>13237.958045296171</v>
      </c>
      <c r="L75" s="16"/>
      <c r="M75" s="2" t="str">
        <f>TEXT(Gold[[#This Row],[Date]],"YYYY-MM")</f>
        <v>2025-01</v>
      </c>
      <c r="N75" s="3">
        <f t="shared" si="7"/>
        <v>94560.2</v>
      </c>
      <c r="O75" s="3" cm="1">
        <f t="array" ref="O75">LOOKUP(2,1/($I:$I=M75),$B:$B)</f>
        <v>102424.2</v>
      </c>
      <c r="P75" s="16">
        <f t="shared" si="8"/>
        <v>8.3163952698915633E-2</v>
      </c>
    </row>
    <row r="76" spans="1:16" x14ac:dyDescent="0.3">
      <c r="A76" s="1">
        <v>45641</v>
      </c>
      <c r="B76" s="3">
        <v>104443</v>
      </c>
      <c r="C76">
        <v>101417.9</v>
      </c>
      <c r="D76">
        <v>105120.9</v>
      </c>
      <c r="E76">
        <v>101234.9</v>
      </c>
      <c r="F76" t="s">
        <v>548</v>
      </c>
      <c r="G76">
        <v>2.98E-2</v>
      </c>
      <c r="H76" s="2">
        <f>Bitcoin[[#This Row],[Price]]/B75-1</f>
        <v>2.983009869085973E-2</v>
      </c>
      <c r="I76" s="2" t="str">
        <f t="shared" si="6"/>
        <v>2024-12</v>
      </c>
      <c r="J76" s="16">
        <f t="shared" si="4"/>
        <v>98250.14499999999</v>
      </c>
      <c r="K76" s="16">
        <f t="shared" si="5"/>
        <v>13290.178422369785</v>
      </c>
      <c r="L76" s="16"/>
      <c r="M76" s="2" t="str">
        <f>TEXT(Gold[[#This Row],[Date]],"YYYY-MM")</f>
        <v>2025-01</v>
      </c>
      <c r="N76" s="3">
        <f t="shared" si="7"/>
        <v>94560.2</v>
      </c>
      <c r="O76" s="3" cm="1">
        <f t="array" ref="O76">LOOKUP(2,1/($I:$I=M76),$B:$B)</f>
        <v>102424.2</v>
      </c>
      <c r="P76" s="16">
        <f t="shared" si="8"/>
        <v>8.3163952698915633E-2</v>
      </c>
    </row>
    <row r="77" spans="1:16" x14ac:dyDescent="0.3">
      <c r="A77" s="1">
        <v>45642</v>
      </c>
      <c r="B77" s="3">
        <v>106057.60000000001</v>
      </c>
      <c r="C77">
        <v>104479.2</v>
      </c>
      <c r="D77">
        <v>107767.6</v>
      </c>
      <c r="E77">
        <v>103351.7</v>
      </c>
      <c r="F77" t="s">
        <v>547</v>
      </c>
      <c r="G77">
        <v>1.55E-2</v>
      </c>
      <c r="H77" s="2">
        <f>Bitcoin[[#This Row],[Price]]/B76-1</f>
        <v>1.5459149966967622E-2</v>
      </c>
      <c r="I77" s="2" t="str">
        <f t="shared" si="6"/>
        <v>2024-12</v>
      </c>
      <c r="J77" s="16">
        <f t="shared" si="4"/>
        <v>98954.14499999999</v>
      </c>
      <c r="K77" s="16">
        <f t="shared" si="5"/>
        <v>13348.612367620897</v>
      </c>
      <c r="L77" s="16"/>
      <c r="M77" s="2" t="str">
        <f>TEXT(Gold[[#This Row],[Date]],"YYYY-MM")</f>
        <v>2025-01</v>
      </c>
      <c r="N77" s="3">
        <f t="shared" si="7"/>
        <v>94560.2</v>
      </c>
      <c r="O77" s="3" cm="1">
        <f t="array" ref="O77">LOOKUP(2,1/($I:$I=M77),$B:$B)</f>
        <v>102424.2</v>
      </c>
      <c r="P77" s="16">
        <f t="shared" si="8"/>
        <v>8.3163952698915633E-2</v>
      </c>
    </row>
    <row r="78" spans="1:16" x14ac:dyDescent="0.3">
      <c r="A78" s="1">
        <v>45643</v>
      </c>
      <c r="B78" s="3">
        <v>106138.9</v>
      </c>
      <c r="C78">
        <v>106053.4</v>
      </c>
      <c r="D78">
        <v>108244.9</v>
      </c>
      <c r="E78">
        <v>105350.6</v>
      </c>
      <c r="F78" t="s">
        <v>546</v>
      </c>
      <c r="G78">
        <v>8.0000000000000004E-4</v>
      </c>
      <c r="H78" s="2">
        <f>Bitcoin[[#This Row],[Price]]/B77-1</f>
        <v>7.6656458377333259E-4</v>
      </c>
      <c r="I78" s="2" t="str">
        <f t="shared" si="6"/>
        <v>2024-12</v>
      </c>
      <c r="J78" s="16">
        <f t="shared" si="4"/>
        <v>99466.75999999998</v>
      </c>
      <c r="K78" s="16">
        <f t="shared" si="5"/>
        <v>13400.954755402079</v>
      </c>
      <c r="L78" s="16"/>
      <c r="M78" s="2" t="str">
        <f>TEXT(Gold[[#This Row],[Date]],"YYYY-MM")</f>
        <v>2025-01</v>
      </c>
      <c r="N78" s="3">
        <f t="shared" si="7"/>
        <v>94560.2</v>
      </c>
      <c r="O78" s="3" cm="1">
        <f t="array" ref="O78">LOOKUP(2,1/($I:$I=M78),$B:$B)</f>
        <v>102424.2</v>
      </c>
      <c r="P78" s="16">
        <f t="shared" si="8"/>
        <v>8.3163952698915633E-2</v>
      </c>
    </row>
    <row r="79" spans="1:16" x14ac:dyDescent="0.3">
      <c r="A79" s="1">
        <v>45644</v>
      </c>
      <c r="B79" s="3">
        <v>100197.8</v>
      </c>
      <c r="C79">
        <v>106140.7</v>
      </c>
      <c r="D79">
        <v>106477.6</v>
      </c>
      <c r="E79">
        <v>100049.3</v>
      </c>
      <c r="F79" t="s">
        <v>545</v>
      </c>
      <c r="G79">
        <v>-5.6000000000000001E-2</v>
      </c>
      <c r="H79" s="2">
        <f>Bitcoin[[#This Row],[Price]]/B78-1</f>
        <v>-5.5974765142657312E-2</v>
      </c>
      <c r="I79" s="2" t="str">
        <f t="shared" si="6"/>
        <v>2024-12</v>
      </c>
      <c r="J79" s="16">
        <f t="shared" si="4"/>
        <v>99694.374999999985</v>
      </c>
      <c r="K79" s="16">
        <f t="shared" si="5"/>
        <v>13300.734980656349</v>
      </c>
      <c r="L79" s="16"/>
      <c r="M79" s="2" t="str">
        <f>TEXT(Gold[[#This Row],[Date]],"YYYY-MM")</f>
        <v>2025-01</v>
      </c>
      <c r="N79" s="3">
        <f t="shared" si="7"/>
        <v>94560.2</v>
      </c>
      <c r="O79" s="3" cm="1">
        <f t="array" ref="O79">LOOKUP(2,1/($I:$I=M79),$B:$B)</f>
        <v>102424.2</v>
      </c>
      <c r="P79" s="16">
        <f t="shared" si="8"/>
        <v>8.3163952698915633E-2</v>
      </c>
    </row>
    <row r="80" spans="1:16" x14ac:dyDescent="0.3">
      <c r="A80" s="1">
        <v>45645</v>
      </c>
      <c r="B80" s="3">
        <v>97466.1</v>
      </c>
      <c r="C80">
        <v>100190.5</v>
      </c>
      <c r="D80">
        <v>102778.8</v>
      </c>
      <c r="E80">
        <v>95672.2</v>
      </c>
      <c r="F80" t="s">
        <v>544</v>
      </c>
      <c r="G80">
        <v>-2.7300000000000001E-2</v>
      </c>
      <c r="H80" s="2">
        <f>Bitcoin[[#This Row],[Price]]/B79-1</f>
        <v>-2.7263073640339419E-2</v>
      </c>
      <c r="I80" s="2" t="str">
        <f t="shared" si="6"/>
        <v>2024-12</v>
      </c>
      <c r="J80" s="16">
        <f t="shared" si="4"/>
        <v>99695.78</v>
      </c>
      <c r="K80" s="16">
        <f t="shared" si="5"/>
        <v>13154.288950848964</v>
      </c>
      <c r="L80" s="16"/>
      <c r="M80" s="2" t="str">
        <f>TEXT(Gold[[#This Row],[Date]],"YYYY-MM")</f>
        <v>2025-01</v>
      </c>
      <c r="N80" s="3">
        <f t="shared" si="7"/>
        <v>94560.2</v>
      </c>
      <c r="O80" s="3" cm="1">
        <f t="array" ref="O80">LOOKUP(2,1/($I:$I=M80),$B:$B)</f>
        <v>102424.2</v>
      </c>
      <c r="P80" s="16">
        <f t="shared" si="8"/>
        <v>8.3163952698915633E-2</v>
      </c>
    </row>
    <row r="81" spans="1:16" x14ac:dyDescent="0.3">
      <c r="A81" s="1">
        <v>45646</v>
      </c>
      <c r="B81" s="3">
        <v>97795.7</v>
      </c>
      <c r="C81">
        <v>97468.3</v>
      </c>
      <c r="D81">
        <v>98178.2</v>
      </c>
      <c r="E81">
        <v>92301.9</v>
      </c>
      <c r="F81" t="s">
        <v>543</v>
      </c>
      <c r="G81">
        <v>3.3999999999999998E-3</v>
      </c>
      <c r="H81" s="2">
        <f>Bitcoin[[#This Row],[Price]]/B80-1</f>
        <v>3.3816886076285524E-3</v>
      </c>
      <c r="I81" s="2" t="str">
        <f t="shared" si="6"/>
        <v>2024-12</v>
      </c>
      <c r="J81" s="16">
        <f t="shared" si="4"/>
        <v>99765.28</v>
      </c>
      <c r="K81" s="16">
        <f t="shared" si="5"/>
        <v>12949.850067500578</v>
      </c>
      <c r="L81" s="16"/>
      <c r="M81" s="2" t="str">
        <f>TEXT(Gold[[#This Row],[Date]],"YYYY-MM")</f>
        <v>2025-01</v>
      </c>
      <c r="N81" s="3">
        <f t="shared" si="7"/>
        <v>94560.2</v>
      </c>
      <c r="O81" s="3" cm="1">
        <f t="array" ref="O81">LOOKUP(2,1/($I:$I=M81),$B:$B)</f>
        <v>102424.2</v>
      </c>
      <c r="P81" s="16">
        <f t="shared" si="8"/>
        <v>8.3163952698915633E-2</v>
      </c>
    </row>
    <row r="82" spans="1:16" x14ac:dyDescent="0.3">
      <c r="A82" s="1">
        <v>45647</v>
      </c>
      <c r="B82" s="3">
        <v>97253.3</v>
      </c>
      <c r="C82">
        <v>97799.1</v>
      </c>
      <c r="D82">
        <v>99531.9</v>
      </c>
      <c r="E82">
        <v>96478.6</v>
      </c>
      <c r="F82" t="s">
        <v>542</v>
      </c>
      <c r="G82">
        <v>-5.4999999999999997E-3</v>
      </c>
      <c r="H82" s="2">
        <f>Bitcoin[[#This Row],[Price]]/B81-1</f>
        <v>-5.5462561237354935E-3</v>
      </c>
      <c r="I82" s="2" t="str">
        <f t="shared" si="6"/>
        <v>2024-12</v>
      </c>
      <c r="J82" s="16">
        <f t="shared" si="4"/>
        <v>99767.875</v>
      </c>
      <c r="K82" s="16">
        <f t="shared" si="5"/>
        <v>12716.656695921702</v>
      </c>
      <c r="L82" s="16"/>
      <c r="M82" s="2" t="str">
        <f>TEXT(Gold[[#This Row],[Date]],"YYYY-MM")</f>
        <v>2025-01</v>
      </c>
      <c r="N82" s="3">
        <f t="shared" si="7"/>
        <v>94560.2</v>
      </c>
      <c r="O82" s="3" cm="1">
        <f t="array" ref="O82">LOOKUP(2,1/($I:$I=M82),$B:$B)</f>
        <v>102424.2</v>
      </c>
      <c r="P82" s="16">
        <f t="shared" si="8"/>
        <v>8.3163952698915633E-2</v>
      </c>
    </row>
    <row r="83" spans="1:16" x14ac:dyDescent="0.3">
      <c r="A83" s="1">
        <v>45648</v>
      </c>
      <c r="B83" s="3">
        <v>95183.8</v>
      </c>
      <c r="C83">
        <v>97281.600000000006</v>
      </c>
      <c r="D83">
        <v>97422.2</v>
      </c>
      <c r="E83">
        <v>94265.2</v>
      </c>
      <c r="F83" t="s">
        <v>541</v>
      </c>
      <c r="G83">
        <v>-2.1299999999999999E-2</v>
      </c>
      <c r="H83" s="2">
        <f>Bitcoin[[#This Row],[Price]]/B82-1</f>
        <v>-2.1279483575364577E-2</v>
      </c>
      <c r="I83" s="2" t="str">
        <f t="shared" si="6"/>
        <v>2024-12</v>
      </c>
      <c r="J83" s="16">
        <f t="shared" si="4"/>
        <v>99734.735000000015</v>
      </c>
      <c r="K83" s="16">
        <f t="shared" si="5"/>
        <v>12415.739735412573</v>
      </c>
      <c r="L83" s="16"/>
      <c r="M83" s="2" t="str">
        <f>TEXT(Gold[[#This Row],[Date]],"YYYY-MM")</f>
        <v>2025-01</v>
      </c>
      <c r="N83" s="3">
        <f t="shared" si="7"/>
        <v>94560.2</v>
      </c>
      <c r="O83" s="3" cm="1">
        <f t="array" ref="O83">LOOKUP(2,1/($I:$I=M83),$B:$B)</f>
        <v>102424.2</v>
      </c>
      <c r="P83" s="16">
        <f t="shared" si="8"/>
        <v>8.3163952698915633E-2</v>
      </c>
    </row>
    <row r="84" spans="1:16" x14ac:dyDescent="0.3">
      <c r="A84" s="1">
        <v>45649</v>
      </c>
      <c r="B84" s="3">
        <v>94852.1</v>
      </c>
      <c r="C84">
        <v>95184.8</v>
      </c>
      <c r="D84">
        <v>96517.8</v>
      </c>
      <c r="E84">
        <v>92543.2</v>
      </c>
      <c r="F84" t="s">
        <v>540</v>
      </c>
      <c r="G84">
        <v>-3.5000000000000001E-3</v>
      </c>
      <c r="H84" s="2">
        <f>Bitcoin[[#This Row],[Price]]/B83-1</f>
        <v>-3.4848367054056695E-3</v>
      </c>
      <c r="I84" s="2" t="str">
        <f t="shared" si="6"/>
        <v>2024-12</v>
      </c>
      <c r="J84" s="16">
        <f t="shared" si="4"/>
        <v>99682.405000000013</v>
      </c>
      <c r="K84" s="16">
        <f t="shared" si="5"/>
        <v>12132.840813354607</v>
      </c>
      <c r="L84" s="16"/>
      <c r="M84" s="2" t="str">
        <f>TEXT(Gold[[#This Row],[Date]],"YYYY-MM")</f>
        <v>2025-01</v>
      </c>
      <c r="N84" s="3">
        <f t="shared" si="7"/>
        <v>94560.2</v>
      </c>
      <c r="O84" s="3" cm="1">
        <f t="array" ref="O84">LOOKUP(2,1/($I:$I=M84),$B:$B)</f>
        <v>102424.2</v>
      </c>
      <c r="P84" s="16">
        <f t="shared" si="8"/>
        <v>8.3163952698915633E-2</v>
      </c>
    </row>
    <row r="85" spans="1:16" x14ac:dyDescent="0.3">
      <c r="A85" s="1">
        <v>45650</v>
      </c>
      <c r="B85" s="3">
        <v>98668.1</v>
      </c>
      <c r="C85">
        <v>94852.800000000003</v>
      </c>
      <c r="D85">
        <v>99446.6</v>
      </c>
      <c r="E85">
        <v>93566.2</v>
      </c>
      <c r="F85" t="s">
        <v>455</v>
      </c>
      <c r="G85">
        <v>4.02E-2</v>
      </c>
      <c r="H85" s="2">
        <f>Bitcoin[[#This Row],[Price]]/B84-1</f>
        <v>4.0231054452141812E-2</v>
      </c>
      <c r="I85" s="2" t="str">
        <f t="shared" si="6"/>
        <v>2024-12</v>
      </c>
      <c r="J85" s="16">
        <f t="shared" si="4"/>
        <v>99684.020000000019</v>
      </c>
      <c r="K85" s="16">
        <f t="shared" si="5"/>
        <v>11815.499818177239</v>
      </c>
      <c r="L85" s="16"/>
      <c r="M85" s="2" t="str">
        <f>TEXT(Gold[[#This Row],[Date]],"YYYY-MM")</f>
        <v>2025-01</v>
      </c>
      <c r="N85" s="3">
        <f t="shared" si="7"/>
        <v>94560.2</v>
      </c>
      <c r="O85" s="3" cm="1">
        <f t="array" ref="O85">LOOKUP(2,1/($I:$I=M85),$B:$B)</f>
        <v>102424.2</v>
      </c>
      <c r="P85" s="16">
        <f t="shared" si="8"/>
        <v>8.3163952698915633E-2</v>
      </c>
    </row>
    <row r="86" spans="1:16" x14ac:dyDescent="0.3">
      <c r="A86" s="1">
        <v>45651</v>
      </c>
      <c r="B86" s="3">
        <v>99391.3</v>
      </c>
      <c r="C86">
        <v>98661.9</v>
      </c>
      <c r="D86">
        <v>99514.1</v>
      </c>
      <c r="E86">
        <v>97651.9</v>
      </c>
      <c r="F86" t="s">
        <v>539</v>
      </c>
      <c r="G86">
        <v>7.3000000000000001E-3</v>
      </c>
      <c r="H86" s="2">
        <f>Bitcoin[[#This Row],[Price]]/B85-1</f>
        <v>7.3296232520945193E-3</v>
      </c>
      <c r="I86" s="2" t="str">
        <f t="shared" si="6"/>
        <v>2024-12</v>
      </c>
      <c r="J86" s="16">
        <f t="shared" ref="J86:J149" si="9">AVERAGE(B67:B86)</f>
        <v>99805.045000000013</v>
      </c>
      <c r="K86" s="16">
        <f t="shared" si="5"/>
        <v>11486.949272942544</v>
      </c>
      <c r="L86" s="16"/>
      <c r="M86" s="2" t="str">
        <f>TEXT(Gold[[#This Row],[Date]],"YYYY-MM")</f>
        <v>2025-01</v>
      </c>
      <c r="N86" s="3">
        <f t="shared" si="7"/>
        <v>94560.2</v>
      </c>
      <c r="O86" s="3" cm="1">
        <f t="array" ref="O86">LOOKUP(2,1/($I:$I=M86),$B:$B)</f>
        <v>102424.2</v>
      </c>
      <c r="P86" s="16">
        <f t="shared" si="8"/>
        <v>8.3163952698915633E-2</v>
      </c>
    </row>
    <row r="87" spans="1:16" x14ac:dyDescent="0.3">
      <c r="A87" s="1">
        <v>45652</v>
      </c>
      <c r="B87" s="3">
        <v>95777.7</v>
      </c>
      <c r="C87">
        <v>99389.4</v>
      </c>
      <c r="D87">
        <v>99922.5</v>
      </c>
      <c r="E87">
        <v>95193.3</v>
      </c>
      <c r="F87" t="s">
        <v>538</v>
      </c>
      <c r="G87">
        <v>-3.6400000000000002E-2</v>
      </c>
      <c r="H87" s="2">
        <f>Bitcoin[[#This Row],[Price]]/B86-1</f>
        <v>-3.6357306927266353E-2</v>
      </c>
      <c r="I87" s="2" t="str">
        <f t="shared" si="6"/>
        <v>2024-12</v>
      </c>
      <c r="J87" s="16">
        <f t="shared" si="9"/>
        <v>99605.895000000004</v>
      </c>
      <c r="K87" s="16">
        <f t="shared" si="5"/>
        <v>11118.793082140275</v>
      </c>
      <c r="L87" s="16"/>
      <c r="M87" s="2" t="str">
        <f>TEXT(Gold[[#This Row],[Date]],"YYYY-MM")</f>
        <v>2025-01</v>
      </c>
      <c r="N87" s="3">
        <f t="shared" si="7"/>
        <v>94560.2</v>
      </c>
      <c r="O87" s="3" cm="1">
        <f t="array" ref="O87">LOOKUP(2,1/($I:$I=M87),$B:$B)</f>
        <v>102424.2</v>
      </c>
      <c r="P87" s="16">
        <f t="shared" si="8"/>
        <v>8.3163952698915633E-2</v>
      </c>
    </row>
    <row r="88" spans="1:16" x14ac:dyDescent="0.3">
      <c r="A88" s="1">
        <v>45653</v>
      </c>
      <c r="B88" s="3">
        <v>94275.9</v>
      </c>
      <c r="C88">
        <v>95776.4</v>
      </c>
      <c r="D88">
        <v>97243.3</v>
      </c>
      <c r="E88">
        <v>93472.8</v>
      </c>
      <c r="F88" t="s">
        <v>537</v>
      </c>
      <c r="G88">
        <v>-1.5699999999999999E-2</v>
      </c>
      <c r="H88" s="2">
        <f>Bitcoin[[#This Row],[Price]]/B87-1</f>
        <v>-1.568005913693904E-2</v>
      </c>
      <c r="I88" s="2" t="str">
        <f t="shared" si="6"/>
        <v>2024-12</v>
      </c>
      <c r="J88" s="16">
        <f t="shared" si="9"/>
        <v>99327.84</v>
      </c>
      <c r="K88" s="16">
        <f t="shared" si="5"/>
        <v>10778.031477254184</v>
      </c>
      <c r="L88" s="16"/>
      <c r="M88" s="2" t="str">
        <f>TEXT(Gold[[#This Row],[Date]],"YYYY-MM")</f>
        <v>2025-02</v>
      </c>
      <c r="N88" s="3">
        <f t="shared" si="7"/>
        <v>100648</v>
      </c>
      <c r="O88" s="3" cm="1">
        <f t="array" ref="O88">LOOKUP(2,1/($I:$I=M88),$B:$B)</f>
        <v>84381.2</v>
      </c>
      <c r="P88" s="16">
        <f t="shared" si="8"/>
        <v>-0.16162069787775224</v>
      </c>
    </row>
    <row r="89" spans="1:16" x14ac:dyDescent="0.3">
      <c r="A89" s="1">
        <v>45654</v>
      </c>
      <c r="B89" s="3">
        <v>95284.5</v>
      </c>
      <c r="C89">
        <v>94274.9</v>
      </c>
      <c r="D89">
        <v>95684.3</v>
      </c>
      <c r="E89">
        <v>94124.7</v>
      </c>
      <c r="F89" t="s">
        <v>536</v>
      </c>
      <c r="G89">
        <v>1.0699999999999999E-2</v>
      </c>
      <c r="H89" s="2">
        <f>Bitcoin[[#This Row],[Price]]/B88-1</f>
        <v>1.0698386332031795E-2</v>
      </c>
      <c r="I89" s="2" t="str">
        <f t="shared" si="6"/>
        <v>2024-12</v>
      </c>
      <c r="J89" s="16">
        <f t="shared" si="9"/>
        <v>99036.275000000009</v>
      </c>
      <c r="K89" s="16">
        <f t="shared" si="5"/>
        <v>10506.896779888095</v>
      </c>
      <c r="L89" s="16"/>
      <c r="M89" s="2" t="str">
        <f>TEXT(Gold[[#This Row],[Date]],"YYYY-MM")</f>
        <v>2025-02</v>
      </c>
      <c r="N89" s="3">
        <f t="shared" si="7"/>
        <v>100648</v>
      </c>
      <c r="O89" s="3" cm="1">
        <f t="array" ref="O89">LOOKUP(2,1/($I:$I=M89),$B:$B)</f>
        <v>84381.2</v>
      </c>
      <c r="P89" s="16">
        <f t="shared" si="8"/>
        <v>-0.16162069787775224</v>
      </c>
    </row>
    <row r="90" spans="1:16" x14ac:dyDescent="0.3">
      <c r="A90" s="1">
        <v>45655</v>
      </c>
      <c r="B90" s="3">
        <v>93716.3</v>
      </c>
      <c r="C90">
        <v>95282.6</v>
      </c>
      <c r="D90">
        <v>95315.4</v>
      </c>
      <c r="E90">
        <v>93026.7</v>
      </c>
      <c r="F90" t="s">
        <v>535</v>
      </c>
      <c r="G90">
        <v>-1.6500000000000001E-2</v>
      </c>
      <c r="H90" s="2">
        <f>Bitcoin[[#This Row],[Price]]/B89-1</f>
        <v>-1.6458080800130115E-2</v>
      </c>
      <c r="I90" s="2" t="str">
        <f t="shared" si="6"/>
        <v>2024-12</v>
      </c>
      <c r="J90" s="16">
        <f t="shared" si="9"/>
        <v>98854.120000000024</v>
      </c>
      <c r="K90" s="16">
        <f t="shared" si="5"/>
        <v>10195.856941239816</v>
      </c>
      <c r="L90" s="16"/>
      <c r="M90" s="2" t="str">
        <f>TEXT(Gold[[#This Row],[Date]],"YYYY-MM")</f>
        <v>2025-02</v>
      </c>
      <c r="N90" s="3">
        <f t="shared" si="7"/>
        <v>100648</v>
      </c>
      <c r="O90" s="3" cm="1">
        <f t="array" ref="O90">LOOKUP(2,1/($I:$I=M90),$B:$B)</f>
        <v>84381.2</v>
      </c>
      <c r="P90" s="16">
        <f t="shared" si="8"/>
        <v>-0.16162069787775224</v>
      </c>
    </row>
    <row r="91" spans="1:16" x14ac:dyDescent="0.3">
      <c r="A91" s="1">
        <v>45656</v>
      </c>
      <c r="B91" s="3">
        <v>92779.8</v>
      </c>
      <c r="C91">
        <v>93718.7</v>
      </c>
      <c r="D91">
        <v>94936.4</v>
      </c>
      <c r="E91">
        <v>91522.3</v>
      </c>
      <c r="F91" t="s">
        <v>534</v>
      </c>
      <c r="G91">
        <v>-0.01</v>
      </c>
      <c r="H91" s="2">
        <f>Bitcoin[[#This Row],[Price]]/B90-1</f>
        <v>-9.9929254569376402E-3</v>
      </c>
      <c r="I91" s="2" t="str">
        <f t="shared" si="6"/>
        <v>2024-12</v>
      </c>
      <c r="J91" s="16">
        <f t="shared" si="9"/>
        <v>98663.095000000001</v>
      </c>
      <c r="K91" s="16">
        <f t="shared" si="5"/>
        <v>9785.2969552422783</v>
      </c>
      <c r="L91" s="16"/>
      <c r="M91" s="2" t="str">
        <f>TEXT(Gold[[#This Row],[Date]],"YYYY-MM")</f>
        <v>2025-02</v>
      </c>
      <c r="N91" s="3">
        <f t="shared" si="7"/>
        <v>100648</v>
      </c>
      <c r="O91" s="3" cm="1">
        <f t="array" ref="O91">LOOKUP(2,1/($I:$I=M91),$B:$B)</f>
        <v>84381.2</v>
      </c>
      <c r="P91" s="16">
        <f t="shared" si="8"/>
        <v>-0.16162069787775224</v>
      </c>
    </row>
    <row r="92" spans="1:16" x14ac:dyDescent="0.3">
      <c r="A92" s="1">
        <v>45657</v>
      </c>
      <c r="B92" s="3">
        <v>93557.2</v>
      </c>
      <c r="C92">
        <v>92777.2</v>
      </c>
      <c r="D92">
        <v>96163.4</v>
      </c>
      <c r="E92">
        <v>92036.2</v>
      </c>
      <c r="F92" t="s">
        <v>533</v>
      </c>
      <c r="G92">
        <v>8.3999999999999995E-3</v>
      </c>
      <c r="H92" s="2">
        <f>Bitcoin[[#This Row],[Price]]/B91-1</f>
        <v>8.3789790450075063E-3</v>
      </c>
      <c r="I92" s="2" t="str">
        <f t="shared" si="6"/>
        <v>2024-12</v>
      </c>
      <c r="J92" s="16">
        <f t="shared" si="9"/>
        <v>98284.645000000004</v>
      </c>
      <c r="K92" s="16">
        <f t="shared" si="5"/>
        <v>9309.5419637980831</v>
      </c>
      <c r="L92" s="16"/>
      <c r="M92" s="2" t="str">
        <f>TEXT(Gold[[#This Row],[Date]],"YYYY-MM")</f>
        <v>2025-02</v>
      </c>
      <c r="N92" s="3">
        <f t="shared" si="7"/>
        <v>100648</v>
      </c>
      <c r="O92" s="3" cm="1">
        <f t="array" ref="O92">LOOKUP(2,1/($I:$I=M92),$B:$B)</f>
        <v>84381.2</v>
      </c>
      <c r="P92" s="16">
        <f t="shared" si="8"/>
        <v>-0.16162069787775224</v>
      </c>
    </row>
    <row r="93" spans="1:16" x14ac:dyDescent="0.3">
      <c r="A93" s="1">
        <v>45658</v>
      </c>
      <c r="B93" s="3">
        <v>94560.2</v>
      </c>
      <c r="C93">
        <v>93557.3</v>
      </c>
      <c r="D93">
        <v>95100</v>
      </c>
      <c r="E93">
        <v>92939.3</v>
      </c>
      <c r="F93" t="s">
        <v>532</v>
      </c>
      <c r="G93">
        <v>1.0699999999999999E-2</v>
      </c>
      <c r="H93" s="2">
        <f>Bitcoin[[#This Row],[Price]]/B92-1</f>
        <v>1.0720714172719914E-2</v>
      </c>
      <c r="I93" s="2" t="str">
        <f t="shared" si="6"/>
        <v>2025-01</v>
      </c>
      <c r="J93" s="16">
        <f t="shared" si="9"/>
        <v>98012.160000000003</v>
      </c>
      <c r="K93" s="16">
        <f t="shared" si="5"/>
        <v>8782.6990753869195</v>
      </c>
      <c r="L93" s="16"/>
      <c r="M93" s="2" t="str">
        <f>TEXT(Gold[[#This Row],[Date]],"YYYY-MM")</f>
        <v>2025-02</v>
      </c>
      <c r="N93" s="3">
        <f t="shared" si="7"/>
        <v>100648</v>
      </c>
      <c r="O93" s="3" cm="1">
        <f t="array" ref="O93">LOOKUP(2,1/($I:$I=M93),$B:$B)</f>
        <v>84381.2</v>
      </c>
      <c r="P93" s="16">
        <f t="shared" si="8"/>
        <v>-0.16162069787775224</v>
      </c>
    </row>
    <row r="94" spans="1:16" x14ac:dyDescent="0.3">
      <c r="A94" s="1">
        <v>45659</v>
      </c>
      <c r="B94" s="3">
        <v>96960</v>
      </c>
      <c r="C94">
        <v>94561.1</v>
      </c>
      <c r="D94">
        <v>97808</v>
      </c>
      <c r="E94">
        <v>94381.2</v>
      </c>
      <c r="F94" t="s">
        <v>531</v>
      </c>
      <c r="G94">
        <v>2.5399999999999999E-2</v>
      </c>
      <c r="H94" s="2">
        <f>Bitcoin[[#This Row],[Price]]/B93-1</f>
        <v>2.5378541923557707E-2</v>
      </c>
      <c r="I94" s="2" t="str">
        <f t="shared" si="6"/>
        <v>2025-01</v>
      </c>
      <c r="J94" s="16">
        <f t="shared" si="9"/>
        <v>97788.85</v>
      </c>
      <c r="K94" s="16">
        <f t="shared" si="5"/>
        <v>8181.8642721232136</v>
      </c>
      <c r="L94" s="16"/>
      <c r="M94" s="2" t="str">
        <f>TEXT(Gold[[#This Row],[Date]],"YYYY-MM")</f>
        <v>2025-02</v>
      </c>
      <c r="N94" s="3">
        <f t="shared" si="7"/>
        <v>100648</v>
      </c>
      <c r="O94" s="3" cm="1">
        <f t="array" ref="O94">LOOKUP(2,1/($I:$I=M94),$B:$B)</f>
        <v>84381.2</v>
      </c>
      <c r="P94" s="16">
        <f t="shared" si="8"/>
        <v>-0.16162069787775224</v>
      </c>
    </row>
    <row r="95" spans="1:16" x14ac:dyDescent="0.3">
      <c r="A95" s="1">
        <v>45660</v>
      </c>
      <c r="B95" s="3">
        <v>98167.5</v>
      </c>
      <c r="C95">
        <v>96960.2</v>
      </c>
      <c r="D95">
        <v>98963.3</v>
      </c>
      <c r="E95">
        <v>96090.6</v>
      </c>
      <c r="F95" t="s">
        <v>530</v>
      </c>
      <c r="G95">
        <v>1.2500000000000001E-2</v>
      </c>
      <c r="H95" s="2">
        <f>Bitcoin[[#This Row],[Price]]/B94-1</f>
        <v>1.2453589108910812E-2</v>
      </c>
      <c r="I95" s="2" t="str">
        <f t="shared" si="6"/>
        <v>2025-01</v>
      </c>
      <c r="J95" s="16">
        <f t="shared" si="9"/>
        <v>97626.34</v>
      </c>
      <c r="K95" s="16">
        <f t="shared" si="5"/>
        <v>7458.3300506824216</v>
      </c>
      <c r="L95" s="16"/>
      <c r="M95" s="2" t="str">
        <f>TEXT(Gold[[#This Row],[Date]],"YYYY-MM")</f>
        <v>2025-02</v>
      </c>
      <c r="N95" s="3">
        <f t="shared" si="7"/>
        <v>100648</v>
      </c>
      <c r="O95" s="3" cm="1">
        <f t="array" ref="O95">LOOKUP(2,1/($I:$I=M95),$B:$B)</f>
        <v>84381.2</v>
      </c>
      <c r="P95" s="16">
        <f t="shared" si="8"/>
        <v>-0.16162069787775224</v>
      </c>
    </row>
    <row r="96" spans="1:16" x14ac:dyDescent="0.3">
      <c r="A96" s="1">
        <v>45661</v>
      </c>
      <c r="B96" s="3">
        <v>98219.9</v>
      </c>
      <c r="C96">
        <v>98168.9</v>
      </c>
      <c r="D96">
        <v>98742.6</v>
      </c>
      <c r="E96">
        <v>97568.9</v>
      </c>
      <c r="F96" t="s">
        <v>529</v>
      </c>
      <c r="G96">
        <v>5.0000000000000001E-4</v>
      </c>
      <c r="H96" s="2">
        <f>Bitcoin[[#This Row],[Price]]/B95-1</f>
        <v>5.3378154684580181E-4</v>
      </c>
      <c r="I96" s="2" t="str">
        <f t="shared" si="6"/>
        <v>2025-01</v>
      </c>
      <c r="J96" s="16">
        <f t="shared" si="9"/>
        <v>97315.184999999998</v>
      </c>
      <c r="K96" s="16">
        <f t="shared" si="5"/>
        <v>6719.3100842246649</v>
      </c>
      <c r="L96" s="16"/>
      <c r="M96" s="2" t="str">
        <f>TEXT(Gold[[#This Row],[Date]],"YYYY-MM")</f>
        <v>2025-02</v>
      </c>
      <c r="N96" s="3">
        <f t="shared" si="7"/>
        <v>100648</v>
      </c>
      <c r="O96" s="3" cm="1">
        <f t="array" ref="O96">LOOKUP(2,1/($I:$I=M96),$B:$B)</f>
        <v>84381.2</v>
      </c>
      <c r="P96" s="16">
        <f t="shared" si="8"/>
        <v>-0.16162069787775224</v>
      </c>
    </row>
    <row r="97" spans="1:16" x14ac:dyDescent="0.3">
      <c r="A97" s="1">
        <v>45662</v>
      </c>
      <c r="B97" s="3">
        <v>98347.7</v>
      </c>
      <c r="C97">
        <v>98220.1</v>
      </c>
      <c r="D97">
        <v>98823.1</v>
      </c>
      <c r="E97">
        <v>97300</v>
      </c>
      <c r="F97" t="s">
        <v>528</v>
      </c>
      <c r="G97">
        <v>1.2999999999999999E-3</v>
      </c>
      <c r="H97" s="2">
        <f>Bitcoin[[#This Row],[Price]]/B96-1</f>
        <v>1.3011619844858213E-3</v>
      </c>
      <c r="I97" s="2" t="str">
        <f t="shared" si="6"/>
        <v>2025-01</v>
      </c>
      <c r="J97" s="16">
        <f t="shared" si="9"/>
        <v>96929.689999999988</v>
      </c>
      <c r="K97" s="16">
        <f t="shared" si="5"/>
        <v>6244.6708486794914</v>
      </c>
      <c r="L97" s="16"/>
      <c r="M97" s="2" t="str">
        <f>TEXT(Gold[[#This Row],[Date]],"YYYY-MM")</f>
        <v>2025-02</v>
      </c>
      <c r="N97" s="3">
        <f t="shared" si="7"/>
        <v>100648</v>
      </c>
      <c r="O97" s="3" cm="1">
        <f t="array" ref="O97">LOOKUP(2,1/($I:$I=M97),$B:$B)</f>
        <v>84381.2</v>
      </c>
      <c r="P97" s="16">
        <f t="shared" si="8"/>
        <v>-0.16162069787775224</v>
      </c>
    </row>
    <row r="98" spans="1:16" x14ac:dyDescent="0.3">
      <c r="A98" s="1">
        <v>45663</v>
      </c>
      <c r="B98" s="3">
        <v>102248.7</v>
      </c>
      <c r="C98">
        <v>98373.2</v>
      </c>
      <c r="D98">
        <v>102474.5</v>
      </c>
      <c r="E98">
        <v>97932.3</v>
      </c>
      <c r="F98" t="s">
        <v>527</v>
      </c>
      <c r="G98">
        <v>3.9699999999999999E-2</v>
      </c>
      <c r="H98" s="2">
        <f>Bitcoin[[#This Row],[Price]]/B97-1</f>
        <v>3.9665391259785521E-2</v>
      </c>
      <c r="I98" s="2" t="str">
        <f t="shared" si="6"/>
        <v>2025-01</v>
      </c>
      <c r="J98" s="16">
        <f t="shared" si="9"/>
        <v>96735.18</v>
      </c>
      <c r="K98" s="16">
        <f t="shared" si="5"/>
        <v>5776.5623674353292</v>
      </c>
      <c r="L98" s="16"/>
      <c r="M98" s="2" t="str">
        <f>TEXT(Gold[[#This Row],[Date]],"YYYY-MM")</f>
        <v>2025-02</v>
      </c>
      <c r="N98" s="3">
        <f t="shared" si="7"/>
        <v>100648</v>
      </c>
      <c r="O98" s="3" cm="1">
        <f t="array" ref="O98">LOOKUP(2,1/($I:$I=M98),$B:$B)</f>
        <v>84381.2</v>
      </c>
      <c r="P98" s="16">
        <f t="shared" si="8"/>
        <v>-0.16162069787775224</v>
      </c>
    </row>
    <row r="99" spans="1:16" x14ac:dyDescent="0.3">
      <c r="A99" s="1">
        <v>45664</v>
      </c>
      <c r="B99" s="3">
        <v>96929.8</v>
      </c>
      <c r="C99">
        <v>102247.9</v>
      </c>
      <c r="D99">
        <v>102678.2</v>
      </c>
      <c r="E99">
        <v>96201.3</v>
      </c>
      <c r="F99" t="s">
        <v>526</v>
      </c>
      <c r="G99">
        <v>-5.1999999999999998E-2</v>
      </c>
      <c r="H99" s="2">
        <f>Bitcoin[[#This Row],[Price]]/B98-1</f>
        <v>-5.2019243276442584E-2</v>
      </c>
      <c r="I99" s="2" t="str">
        <f t="shared" si="6"/>
        <v>2025-01</v>
      </c>
      <c r="J99" s="16">
        <f t="shared" si="9"/>
        <v>96571.78</v>
      </c>
      <c r="K99" s="16">
        <f t="shared" si="5"/>
        <v>5208.5329457483831</v>
      </c>
      <c r="L99" s="16"/>
      <c r="M99" s="2" t="str">
        <f>TEXT(Gold[[#This Row],[Date]],"YYYY-MM")</f>
        <v>2025-02</v>
      </c>
      <c r="N99" s="3">
        <f t="shared" si="7"/>
        <v>100648</v>
      </c>
      <c r="O99" s="3" cm="1">
        <f t="array" ref="O99">LOOKUP(2,1/($I:$I=M99),$B:$B)</f>
        <v>84381.2</v>
      </c>
      <c r="P99" s="16">
        <f t="shared" si="8"/>
        <v>-0.16162069787775224</v>
      </c>
    </row>
    <row r="100" spans="1:16" x14ac:dyDescent="0.3">
      <c r="A100" s="1">
        <v>45665</v>
      </c>
      <c r="B100" s="3">
        <v>95066.6</v>
      </c>
      <c r="C100">
        <v>96938.2</v>
      </c>
      <c r="D100">
        <v>97266.4</v>
      </c>
      <c r="E100">
        <v>92716.6</v>
      </c>
      <c r="F100" t="s">
        <v>525</v>
      </c>
      <c r="G100">
        <v>-1.9199999999999998E-2</v>
      </c>
      <c r="H100" s="2">
        <f>Bitcoin[[#This Row],[Price]]/B99-1</f>
        <v>-1.9222158716927118E-2</v>
      </c>
      <c r="I100" s="2" t="str">
        <f t="shared" si="6"/>
        <v>2025-01</v>
      </c>
      <c r="J100" s="16">
        <f t="shared" si="9"/>
        <v>96451.804999999993</v>
      </c>
      <c r="K100" s="16">
        <f t="shared" si="5"/>
        <v>4559.6303765734938</v>
      </c>
      <c r="L100" s="16"/>
      <c r="M100" s="2" t="str">
        <f>TEXT(Gold[[#This Row],[Date]],"YYYY-MM")</f>
        <v>2025-02</v>
      </c>
      <c r="N100" s="3">
        <f t="shared" si="7"/>
        <v>100648</v>
      </c>
      <c r="O100" s="3" cm="1">
        <f t="array" ref="O100">LOOKUP(2,1/($I:$I=M100),$B:$B)</f>
        <v>84381.2</v>
      </c>
      <c r="P100" s="16">
        <f t="shared" si="8"/>
        <v>-0.16162069787775224</v>
      </c>
    </row>
    <row r="101" spans="1:16" x14ac:dyDescent="0.3">
      <c r="A101" s="1">
        <v>45666</v>
      </c>
      <c r="B101" s="3">
        <v>92539.8</v>
      </c>
      <c r="C101">
        <v>95066.6</v>
      </c>
      <c r="D101">
        <v>95323.1</v>
      </c>
      <c r="E101">
        <v>91241.9</v>
      </c>
      <c r="F101" t="s">
        <v>524</v>
      </c>
      <c r="G101">
        <v>-2.6599999999999999E-2</v>
      </c>
      <c r="H101" s="2">
        <f>Bitcoin[[#This Row],[Price]]/B100-1</f>
        <v>-2.6579261275779364E-2</v>
      </c>
      <c r="I101" s="2" t="str">
        <f t="shared" si="6"/>
        <v>2025-01</v>
      </c>
      <c r="J101" s="16">
        <f t="shared" si="9"/>
        <v>96189.010000000009</v>
      </c>
      <c r="K101" s="16">
        <f t="shared" si="5"/>
        <v>4090.355499658971</v>
      </c>
      <c r="L101" s="16"/>
      <c r="M101" s="2" t="str">
        <f>TEXT(Gold[[#This Row],[Date]],"YYYY-MM")</f>
        <v>2025-02</v>
      </c>
      <c r="N101" s="3">
        <f t="shared" si="7"/>
        <v>100648</v>
      </c>
      <c r="O101" s="3" cm="1">
        <f t="array" ref="O101">LOOKUP(2,1/($I:$I=M101),$B:$B)</f>
        <v>84381.2</v>
      </c>
      <c r="P101" s="16">
        <f t="shared" si="8"/>
        <v>-0.16162069787775224</v>
      </c>
    </row>
    <row r="102" spans="1:16" x14ac:dyDescent="0.3">
      <c r="A102" s="1">
        <v>45667</v>
      </c>
      <c r="B102" s="3">
        <v>94724.1</v>
      </c>
      <c r="C102">
        <v>92540.5</v>
      </c>
      <c r="D102">
        <v>95760.6</v>
      </c>
      <c r="E102">
        <v>92310.6</v>
      </c>
      <c r="F102" t="s">
        <v>523</v>
      </c>
      <c r="G102">
        <v>2.3599999999999999E-2</v>
      </c>
      <c r="H102" s="2">
        <f>Bitcoin[[#This Row],[Price]]/B101-1</f>
        <v>2.3603897998482948E-2</v>
      </c>
      <c r="I102" s="2" t="str">
        <f t="shared" si="6"/>
        <v>2025-01</v>
      </c>
      <c r="J102" s="16">
        <f t="shared" si="9"/>
        <v>96062.55</v>
      </c>
      <c r="K102" s="16">
        <f t="shared" si="5"/>
        <v>3968.6025404114084</v>
      </c>
      <c r="L102" s="16"/>
      <c r="M102" s="2" t="str">
        <f>TEXT(Gold[[#This Row],[Date]],"YYYY-MM")</f>
        <v>2025-02</v>
      </c>
      <c r="N102" s="3">
        <f t="shared" si="7"/>
        <v>100648</v>
      </c>
      <c r="O102" s="3" cm="1">
        <f t="array" ref="O102">LOOKUP(2,1/($I:$I=M102),$B:$B)</f>
        <v>84381.2</v>
      </c>
      <c r="P102" s="16">
        <f t="shared" si="8"/>
        <v>-0.16162069787775224</v>
      </c>
    </row>
    <row r="103" spans="1:16" x14ac:dyDescent="0.3">
      <c r="A103" s="1">
        <v>45668</v>
      </c>
      <c r="B103" s="3">
        <v>94612</v>
      </c>
      <c r="C103">
        <v>94724</v>
      </c>
      <c r="D103">
        <v>94765.5</v>
      </c>
      <c r="E103">
        <v>93847.8</v>
      </c>
      <c r="F103" t="s">
        <v>522</v>
      </c>
      <c r="G103">
        <v>-1.1999999999999999E-3</v>
      </c>
      <c r="H103" s="2">
        <f>Bitcoin[[#This Row],[Price]]/B102-1</f>
        <v>-1.1834369500476338E-3</v>
      </c>
      <c r="I103" s="2" t="str">
        <f t="shared" si="6"/>
        <v>2025-01</v>
      </c>
      <c r="J103" s="16">
        <f t="shared" si="9"/>
        <v>96033.96</v>
      </c>
      <c r="K103" s="16">
        <f t="shared" si="5"/>
        <v>3814.6215304800885</v>
      </c>
      <c r="L103" s="16"/>
      <c r="M103" s="2" t="str">
        <f>TEXT(Gold[[#This Row],[Date]],"YYYY-MM")</f>
        <v>2025-02</v>
      </c>
      <c r="N103" s="3">
        <f t="shared" si="7"/>
        <v>100648</v>
      </c>
      <c r="O103" s="3" cm="1">
        <f t="array" ref="O103">LOOKUP(2,1/($I:$I=M103),$B:$B)</f>
        <v>84381.2</v>
      </c>
      <c r="P103" s="16">
        <f t="shared" si="8"/>
        <v>-0.16162069787775224</v>
      </c>
    </row>
    <row r="104" spans="1:16" x14ac:dyDescent="0.3">
      <c r="A104" s="1">
        <v>45669</v>
      </c>
      <c r="B104" s="3">
        <v>94541.8</v>
      </c>
      <c r="C104">
        <v>94600</v>
      </c>
      <c r="D104">
        <v>95384.3</v>
      </c>
      <c r="E104">
        <v>93711.2</v>
      </c>
      <c r="F104" t="s">
        <v>521</v>
      </c>
      <c r="G104">
        <v>-6.9999999999999999E-4</v>
      </c>
      <c r="H104" s="2">
        <f>Bitcoin[[#This Row],[Price]]/B103-1</f>
        <v>-7.4197776180606745E-4</v>
      </c>
      <c r="I104" s="2" t="str">
        <f t="shared" si="6"/>
        <v>2025-01</v>
      </c>
      <c r="J104" s="16">
        <f t="shared" si="9"/>
        <v>96018.445000000007</v>
      </c>
      <c r="K104" s="16">
        <f t="shared" si="5"/>
        <v>3737.2410320424765</v>
      </c>
      <c r="L104" s="16"/>
      <c r="M104" s="2" t="str">
        <f>TEXT(Gold[[#This Row],[Date]],"YYYY-MM")</f>
        <v>2025-02</v>
      </c>
      <c r="N104" s="3">
        <f t="shared" si="7"/>
        <v>100648</v>
      </c>
      <c r="O104" s="3" cm="1">
        <f t="array" ref="O104">LOOKUP(2,1/($I:$I=M104),$B:$B)</f>
        <v>84381.2</v>
      </c>
      <c r="P104" s="16">
        <f t="shared" si="8"/>
        <v>-0.16162069787775224</v>
      </c>
    </row>
    <row r="105" spans="1:16" x14ac:dyDescent="0.3">
      <c r="A105" s="1">
        <v>45670</v>
      </c>
      <c r="B105" s="3">
        <v>94536.1</v>
      </c>
      <c r="C105">
        <v>94545</v>
      </c>
      <c r="D105">
        <v>95928.1</v>
      </c>
      <c r="E105">
        <v>89423.1</v>
      </c>
      <c r="F105" t="s">
        <v>520</v>
      </c>
      <c r="G105">
        <v>-1E-4</v>
      </c>
      <c r="H105" s="2">
        <f>Bitcoin[[#This Row],[Price]]/B104-1</f>
        <v>-6.029079200942089E-5</v>
      </c>
      <c r="I105" s="2" t="str">
        <f t="shared" si="6"/>
        <v>2025-01</v>
      </c>
      <c r="J105" s="16">
        <f t="shared" si="9"/>
        <v>95811.845000000001</v>
      </c>
      <c r="K105" s="16">
        <f t="shared" si="5"/>
        <v>3540.0217318346486</v>
      </c>
      <c r="L105" s="16"/>
      <c r="M105" s="2" t="str">
        <f>TEXT(Gold[[#This Row],[Date]],"YYYY-MM")</f>
        <v>2025-02</v>
      </c>
      <c r="N105" s="3">
        <f t="shared" si="7"/>
        <v>100648</v>
      </c>
      <c r="O105" s="3" cm="1">
        <f t="array" ref="O105">LOOKUP(2,1/($I:$I=M105),$B:$B)</f>
        <v>84381.2</v>
      </c>
      <c r="P105" s="16">
        <f t="shared" si="8"/>
        <v>-0.16162069787775224</v>
      </c>
    </row>
    <row r="106" spans="1:16" x14ac:dyDescent="0.3">
      <c r="A106" s="1">
        <v>45671</v>
      </c>
      <c r="B106" s="3">
        <v>96542.1</v>
      </c>
      <c r="C106">
        <v>94536.7</v>
      </c>
      <c r="D106">
        <v>97361.2</v>
      </c>
      <c r="E106">
        <v>94359.5</v>
      </c>
      <c r="F106" t="s">
        <v>519</v>
      </c>
      <c r="G106">
        <v>2.12E-2</v>
      </c>
      <c r="H106" s="2">
        <f>Bitcoin[[#This Row],[Price]]/B105-1</f>
        <v>2.1219407189422945E-2</v>
      </c>
      <c r="I106" s="2" t="str">
        <f t="shared" si="6"/>
        <v>2025-01</v>
      </c>
      <c r="J106" s="16">
        <f t="shared" si="9"/>
        <v>95669.385000000024</v>
      </c>
      <c r="K106" s="16">
        <f t="shared" si="5"/>
        <v>3458.2160980350886</v>
      </c>
      <c r="L106" s="16"/>
      <c r="M106" s="2" t="str">
        <f>TEXT(Gold[[#This Row],[Date]],"YYYY-MM")</f>
        <v>2025-02</v>
      </c>
      <c r="N106" s="3">
        <f t="shared" si="7"/>
        <v>100648</v>
      </c>
      <c r="O106" s="3" cm="1">
        <f t="array" ref="O106">LOOKUP(2,1/($I:$I=M106),$B:$B)</f>
        <v>84381.2</v>
      </c>
      <c r="P106" s="16">
        <f t="shared" si="8"/>
        <v>-0.16162069787775224</v>
      </c>
    </row>
    <row r="107" spans="1:16" x14ac:dyDescent="0.3">
      <c r="A107" s="1">
        <v>45672</v>
      </c>
      <c r="B107" s="3">
        <v>100499.8</v>
      </c>
      <c r="C107">
        <v>96547.4</v>
      </c>
      <c r="D107">
        <v>100671</v>
      </c>
      <c r="E107">
        <v>96501.9</v>
      </c>
      <c r="F107" t="s">
        <v>518</v>
      </c>
      <c r="G107">
        <v>4.1000000000000002E-2</v>
      </c>
      <c r="H107" s="2">
        <f>Bitcoin[[#This Row],[Price]]/B106-1</f>
        <v>4.0994550563950849E-2</v>
      </c>
      <c r="I107" s="2" t="str">
        <f t="shared" si="6"/>
        <v>2025-01</v>
      </c>
      <c r="J107" s="16">
        <f t="shared" si="9"/>
        <v>95905.49000000002</v>
      </c>
      <c r="K107" s="16">
        <f t="shared" si="5"/>
        <v>3385.3547499244683</v>
      </c>
      <c r="L107" s="16"/>
      <c r="M107" s="2" t="str">
        <f>TEXT(Gold[[#This Row],[Date]],"YYYY-MM")</f>
        <v>2025-02</v>
      </c>
      <c r="N107" s="3">
        <f t="shared" si="7"/>
        <v>100648</v>
      </c>
      <c r="O107" s="3" cm="1">
        <f t="array" ref="O107">LOOKUP(2,1/($I:$I=M107),$B:$B)</f>
        <v>84381.2</v>
      </c>
      <c r="P107" s="16">
        <f t="shared" si="8"/>
        <v>-0.16162069787775224</v>
      </c>
    </row>
    <row r="108" spans="1:16" x14ac:dyDescent="0.3">
      <c r="A108" s="1">
        <v>45673</v>
      </c>
      <c r="B108" s="3">
        <v>100004.5</v>
      </c>
      <c r="C108">
        <v>100499.9</v>
      </c>
      <c r="D108">
        <v>100812.4</v>
      </c>
      <c r="E108">
        <v>97400.2</v>
      </c>
      <c r="F108" t="s">
        <v>517</v>
      </c>
      <c r="G108">
        <v>-4.8999999999999998E-3</v>
      </c>
      <c r="H108" s="2">
        <f>Bitcoin[[#This Row],[Price]]/B107-1</f>
        <v>-4.928368016652751E-3</v>
      </c>
      <c r="I108" s="2" t="str">
        <f t="shared" si="6"/>
        <v>2025-01</v>
      </c>
      <c r="J108" s="16">
        <f t="shared" si="9"/>
        <v>96191.920000000013</v>
      </c>
      <c r="K108" s="16">
        <f t="shared" si="5"/>
        <v>3269.0446673206911</v>
      </c>
      <c r="L108" s="16"/>
      <c r="M108" s="2" t="str">
        <f>TEXT(Gold[[#This Row],[Date]],"YYYY-MM")</f>
        <v>2025-03</v>
      </c>
      <c r="N108" s="3">
        <f t="shared" si="7"/>
        <v>86071.6</v>
      </c>
      <c r="O108" s="3" cm="1">
        <f t="array" ref="O108">LOOKUP(2,1/($I:$I=M108),$B:$B)</f>
        <v>82548.800000000003</v>
      </c>
      <c r="P108" s="16">
        <f t="shared" si="8"/>
        <v>-4.0928715162725005E-2</v>
      </c>
    </row>
    <row r="109" spans="1:16" x14ac:dyDescent="0.3">
      <c r="A109" s="1">
        <v>45674</v>
      </c>
      <c r="B109" s="3">
        <v>104084.9</v>
      </c>
      <c r="C109">
        <v>99991.9</v>
      </c>
      <c r="D109">
        <v>105843.8</v>
      </c>
      <c r="E109">
        <v>99956.2</v>
      </c>
      <c r="F109" t="s">
        <v>516</v>
      </c>
      <c r="G109">
        <v>4.0800000000000003E-2</v>
      </c>
      <c r="H109" s="2">
        <f>Bitcoin[[#This Row],[Price]]/B108-1</f>
        <v>4.0802163902624367E-2</v>
      </c>
      <c r="I109" s="2" t="str">
        <f t="shared" si="6"/>
        <v>2025-01</v>
      </c>
      <c r="J109" s="16">
        <f t="shared" si="9"/>
        <v>96631.940000000017</v>
      </c>
      <c r="K109" s="16">
        <f t="shared" si="5"/>
        <v>3263.3734855294288</v>
      </c>
      <c r="L109" s="16"/>
      <c r="M109" s="2" t="str">
        <f>TEXT(Gold[[#This Row],[Date]],"YYYY-MM")</f>
        <v>2025-03</v>
      </c>
      <c r="N109" s="3">
        <f t="shared" si="7"/>
        <v>86071.6</v>
      </c>
      <c r="O109" s="3" cm="1">
        <f t="array" ref="O109">LOOKUP(2,1/($I:$I=M109),$B:$B)</f>
        <v>82548.800000000003</v>
      </c>
      <c r="P109" s="16">
        <f t="shared" si="8"/>
        <v>-4.0928715162725005E-2</v>
      </c>
    </row>
    <row r="110" spans="1:16" x14ac:dyDescent="0.3">
      <c r="A110" s="1">
        <v>45675</v>
      </c>
      <c r="B110" s="3">
        <v>104536.9</v>
      </c>
      <c r="C110">
        <v>104084.7</v>
      </c>
      <c r="D110">
        <v>104953.1</v>
      </c>
      <c r="E110">
        <v>102297</v>
      </c>
      <c r="F110" t="s">
        <v>515</v>
      </c>
      <c r="G110">
        <v>4.3E-3</v>
      </c>
      <c r="H110" s="2">
        <f>Bitcoin[[#This Row],[Price]]/B109-1</f>
        <v>4.3426087741833541E-3</v>
      </c>
      <c r="I110" s="2" t="str">
        <f t="shared" si="6"/>
        <v>2025-01</v>
      </c>
      <c r="J110" s="16">
        <f t="shared" si="9"/>
        <v>97172.97</v>
      </c>
      <c r="K110" s="16">
        <f t="shared" si="5"/>
        <v>3314.7093721052815</v>
      </c>
      <c r="L110" s="16"/>
      <c r="M110" s="2" t="str">
        <f>TEXT(Gold[[#This Row],[Date]],"YYYY-MM")</f>
        <v>2025-03</v>
      </c>
      <c r="N110" s="3">
        <f t="shared" si="7"/>
        <v>86071.6</v>
      </c>
      <c r="O110" s="3" cm="1">
        <f t="array" ref="O110">LOOKUP(2,1/($I:$I=M110),$B:$B)</f>
        <v>82548.800000000003</v>
      </c>
      <c r="P110" s="16">
        <f t="shared" si="8"/>
        <v>-4.0928715162725005E-2</v>
      </c>
    </row>
    <row r="111" spans="1:16" x14ac:dyDescent="0.3">
      <c r="A111" s="1">
        <v>45676</v>
      </c>
      <c r="B111" s="3">
        <v>101319.5</v>
      </c>
      <c r="C111">
        <v>104536.8</v>
      </c>
      <c r="D111">
        <v>106338.2</v>
      </c>
      <c r="E111">
        <v>99742.7</v>
      </c>
      <c r="F111" t="s">
        <v>514</v>
      </c>
      <c r="G111">
        <v>-3.0800000000000001E-2</v>
      </c>
      <c r="H111" s="2">
        <f>Bitcoin[[#This Row],[Price]]/B110-1</f>
        <v>-3.0777648849353634E-2</v>
      </c>
      <c r="I111" s="2" t="str">
        <f t="shared" si="6"/>
        <v>2025-01</v>
      </c>
      <c r="J111" s="16">
        <f t="shared" si="9"/>
        <v>97599.955000000002</v>
      </c>
      <c r="K111" s="16">
        <f t="shared" si="5"/>
        <v>3317.318761372027</v>
      </c>
      <c r="L111" s="16"/>
      <c r="M111" s="2" t="str">
        <f>TEXT(Gold[[#This Row],[Date]],"YYYY-MM")</f>
        <v>2025-03</v>
      </c>
      <c r="N111" s="3">
        <f t="shared" si="7"/>
        <v>86071.6</v>
      </c>
      <c r="O111" s="3" cm="1">
        <f t="array" ref="O111">LOOKUP(2,1/($I:$I=M111),$B:$B)</f>
        <v>82548.800000000003</v>
      </c>
      <c r="P111" s="16">
        <f t="shared" si="8"/>
        <v>-4.0928715162725005E-2</v>
      </c>
    </row>
    <row r="112" spans="1:16" x14ac:dyDescent="0.3">
      <c r="A112" s="1">
        <v>45677</v>
      </c>
      <c r="B112" s="3">
        <v>102197.7</v>
      </c>
      <c r="C112">
        <v>101313.3</v>
      </c>
      <c r="D112">
        <v>109228.6</v>
      </c>
      <c r="E112">
        <v>99676</v>
      </c>
      <c r="F112" t="s">
        <v>513</v>
      </c>
      <c r="G112">
        <v>8.6999999999999994E-3</v>
      </c>
      <c r="H112" s="2">
        <f>Bitcoin[[#This Row],[Price]]/B111-1</f>
        <v>8.6676306140476278E-3</v>
      </c>
      <c r="I112" s="2" t="str">
        <f t="shared" si="6"/>
        <v>2025-01</v>
      </c>
      <c r="J112" s="16">
        <f t="shared" si="9"/>
        <v>98031.98000000001</v>
      </c>
      <c r="K112" s="16">
        <f t="shared" si="5"/>
        <v>3364.9681835867095</v>
      </c>
      <c r="L112" s="16"/>
      <c r="M112" s="2" t="str">
        <f>TEXT(Gold[[#This Row],[Date]],"YYYY-MM")</f>
        <v>2025-03</v>
      </c>
      <c r="N112" s="3">
        <f t="shared" si="7"/>
        <v>86071.6</v>
      </c>
      <c r="O112" s="3" cm="1">
        <f t="array" ref="O112">LOOKUP(2,1/($I:$I=M112),$B:$B)</f>
        <v>82548.800000000003</v>
      </c>
      <c r="P112" s="16">
        <f t="shared" si="8"/>
        <v>-4.0928715162725005E-2</v>
      </c>
    </row>
    <row r="113" spans="1:16" x14ac:dyDescent="0.3">
      <c r="A113" s="1">
        <v>45678</v>
      </c>
      <c r="B113" s="3">
        <v>106157.2</v>
      </c>
      <c r="C113">
        <v>102190.2</v>
      </c>
      <c r="D113">
        <v>107211.9</v>
      </c>
      <c r="E113">
        <v>100192.5</v>
      </c>
      <c r="F113" t="s">
        <v>512</v>
      </c>
      <c r="G113">
        <v>3.8699999999999998E-2</v>
      </c>
      <c r="H113" s="2">
        <f>Bitcoin[[#This Row],[Price]]/B112-1</f>
        <v>3.8743533367189276E-2</v>
      </c>
      <c r="I113" s="2" t="str">
        <f t="shared" si="6"/>
        <v>2025-01</v>
      </c>
      <c r="J113" s="16">
        <f t="shared" si="9"/>
        <v>98611.83</v>
      </c>
      <c r="K113" s="16">
        <f t="shared" si="5"/>
        <v>3529.2246748708858</v>
      </c>
      <c r="L113" s="16"/>
      <c r="M113" s="2" t="str">
        <f>TEXT(Gold[[#This Row],[Date]],"YYYY-MM")</f>
        <v>2025-03</v>
      </c>
      <c r="N113" s="3">
        <f t="shared" si="7"/>
        <v>86071.6</v>
      </c>
      <c r="O113" s="3" cm="1">
        <f t="array" ref="O113">LOOKUP(2,1/($I:$I=M113),$B:$B)</f>
        <v>82548.800000000003</v>
      </c>
      <c r="P113" s="16">
        <f t="shared" si="8"/>
        <v>-4.0928715162725005E-2</v>
      </c>
    </row>
    <row r="114" spans="1:16" x14ac:dyDescent="0.3">
      <c r="A114" s="1">
        <v>45679</v>
      </c>
      <c r="B114" s="3">
        <v>103684.8</v>
      </c>
      <c r="C114">
        <v>106157.2</v>
      </c>
      <c r="D114">
        <v>106266.2</v>
      </c>
      <c r="E114">
        <v>103354.4</v>
      </c>
      <c r="F114" t="s">
        <v>511</v>
      </c>
      <c r="G114">
        <v>-2.3300000000000001E-2</v>
      </c>
      <c r="H114" s="2">
        <f>Bitcoin[[#This Row],[Price]]/B113-1</f>
        <v>-2.32899888090492E-2</v>
      </c>
      <c r="I114" s="2" t="str">
        <f t="shared" si="6"/>
        <v>2025-01</v>
      </c>
      <c r="J114" s="16">
        <f t="shared" si="9"/>
        <v>98948.069999999992</v>
      </c>
      <c r="K114" s="16">
        <f t="shared" si="5"/>
        <v>3604.893013996611</v>
      </c>
      <c r="L114" s="16"/>
      <c r="M114" s="2" t="str">
        <f>TEXT(Gold[[#This Row],[Date]],"YYYY-MM")</f>
        <v>2025-03</v>
      </c>
      <c r="N114" s="3">
        <f t="shared" si="7"/>
        <v>86071.6</v>
      </c>
      <c r="O114" s="3" cm="1">
        <f t="array" ref="O114">LOOKUP(2,1/($I:$I=M114),$B:$B)</f>
        <v>82548.800000000003</v>
      </c>
      <c r="P114" s="16">
        <f t="shared" si="8"/>
        <v>-4.0928715162725005E-2</v>
      </c>
    </row>
    <row r="115" spans="1:16" x14ac:dyDescent="0.3">
      <c r="A115" s="1">
        <v>45680</v>
      </c>
      <c r="B115" s="3">
        <v>103912.1</v>
      </c>
      <c r="C115">
        <v>103681.3</v>
      </c>
      <c r="D115">
        <v>106806.5</v>
      </c>
      <c r="E115">
        <v>101281.60000000001</v>
      </c>
      <c r="F115" t="s">
        <v>510</v>
      </c>
      <c r="G115">
        <v>2.2000000000000001E-3</v>
      </c>
      <c r="H115" s="2">
        <f>Bitcoin[[#This Row],[Price]]/B114-1</f>
        <v>2.1922210391494001E-3</v>
      </c>
      <c r="I115" s="2" t="str">
        <f t="shared" si="6"/>
        <v>2025-01</v>
      </c>
      <c r="J115" s="16">
        <f t="shared" si="9"/>
        <v>99235.3</v>
      </c>
      <c r="K115" s="16">
        <f t="shared" si="5"/>
        <v>3682.5309579741274</v>
      </c>
      <c r="L115" s="16"/>
      <c r="M115" s="2" t="str">
        <f>TEXT(Gold[[#This Row],[Date]],"YYYY-MM")</f>
        <v>2025-03</v>
      </c>
      <c r="N115" s="3">
        <f t="shared" si="7"/>
        <v>86071.6</v>
      </c>
      <c r="O115" s="3" cm="1">
        <f t="array" ref="O115">LOOKUP(2,1/($I:$I=M115),$B:$B)</f>
        <v>82548.800000000003</v>
      </c>
      <c r="P115" s="16">
        <f t="shared" si="8"/>
        <v>-4.0928715162725005E-2</v>
      </c>
    </row>
    <row r="116" spans="1:16" x14ac:dyDescent="0.3">
      <c r="A116" s="1">
        <v>45681</v>
      </c>
      <c r="B116" s="3">
        <v>104862.3</v>
      </c>
      <c r="C116">
        <v>103913.60000000001</v>
      </c>
      <c r="D116">
        <v>107102.2</v>
      </c>
      <c r="E116">
        <v>102760</v>
      </c>
      <c r="F116" t="s">
        <v>509</v>
      </c>
      <c r="G116">
        <v>9.1000000000000004E-3</v>
      </c>
      <c r="H116" s="2">
        <f>Bitcoin[[#This Row],[Price]]/B115-1</f>
        <v>9.1442671257726538E-3</v>
      </c>
      <c r="I116" s="2" t="str">
        <f t="shared" si="6"/>
        <v>2025-01</v>
      </c>
      <c r="J116" s="16">
        <f t="shared" si="9"/>
        <v>99567.42</v>
      </c>
      <c r="K116" s="16">
        <f t="shared" si="5"/>
        <v>3719.4917070803558</v>
      </c>
      <c r="L116" s="16"/>
      <c r="M116" s="2" t="str">
        <f>TEXT(Gold[[#This Row],[Date]],"YYYY-MM")</f>
        <v>2025-03</v>
      </c>
      <c r="N116" s="3">
        <f t="shared" si="7"/>
        <v>86071.6</v>
      </c>
      <c r="O116" s="3" cm="1">
        <f t="array" ref="O116">LOOKUP(2,1/($I:$I=M116),$B:$B)</f>
        <v>82548.800000000003</v>
      </c>
      <c r="P116" s="16">
        <f t="shared" si="8"/>
        <v>-4.0928715162725005E-2</v>
      </c>
    </row>
    <row r="117" spans="1:16" x14ac:dyDescent="0.3">
      <c r="A117" s="1">
        <v>45682</v>
      </c>
      <c r="B117" s="3">
        <v>104742.9</v>
      </c>
      <c r="C117">
        <v>104861.4</v>
      </c>
      <c r="D117">
        <v>105255.6</v>
      </c>
      <c r="E117">
        <v>104133.9</v>
      </c>
      <c r="F117" t="s">
        <v>508</v>
      </c>
      <c r="G117">
        <v>-1.1000000000000001E-3</v>
      </c>
      <c r="H117" s="2">
        <f>Bitcoin[[#This Row],[Price]]/B116-1</f>
        <v>-1.138636097053114E-3</v>
      </c>
      <c r="I117" s="2" t="str">
        <f t="shared" si="6"/>
        <v>2025-01</v>
      </c>
      <c r="J117" s="16">
        <f t="shared" si="9"/>
        <v>99887.18</v>
      </c>
      <c r="K117" s="16">
        <f t="shared" si="5"/>
        <v>3712.288533455378</v>
      </c>
      <c r="L117" s="16"/>
      <c r="M117" s="2" t="str">
        <f>TEXT(Gold[[#This Row],[Date]],"YYYY-MM")</f>
        <v>2025-03</v>
      </c>
      <c r="N117" s="3">
        <f t="shared" si="7"/>
        <v>86071.6</v>
      </c>
      <c r="O117" s="3" cm="1">
        <f t="array" ref="O117">LOOKUP(2,1/($I:$I=M117),$B:$B)</f>
        <v>82548.800000000003</v>
      </c>
      <c r="P117" s="16">
        <f t="shared" si="8"/>
        <v>-4.0928715162725005E-2</v>
      </c>
    </row>
    <row r="118" spans="1:16" x14ac:dyDescent="0.3">
      <c r="A118" s="1">
        <v>45683</v>
      </c>
      <c r="B118" s="3">
        <v>102637.8</v>
      </c>
      <c r="C118">
        <v>104743.8</v>
      </c>
      <c r="D118">
        <v>105399.8</v>
      </c>
      <c r="E118">
        <v>102543.8</v>
      </c>
      <c r="F118" t="s">
        <v>507</v>
      </c>
      <c r="G118">
        <v>-2.01E-2</v>
      </c>
      <c r="H118" s="2">
        <f>Bitcoin[[#This Row],[Price]]/B117-1</f>
        <v>-2.0097782284049681E-2</v>
      </c>
      <c r="I118" s="2" t="str">
        <f t="shared" si="6"/>
        <v>2025-01</v>
      </c>
      <c r="J118" s="16">
        <f t="shared" si="9"/>
        <v>99906.634999999995</v>
      </c>
      <c r="K118" s="16">
        <f t="shared" si="5"/>
        <v>3731.2155131434843</v>
      </c>
      <c r="L118" s="16"/>
      <c r="M118" s="2" t="str">
        <f>TEXT(Gold[[#This Row],[Date]],"YYYY-MM")</f>
        <v>2025-03</v>
      </c>
      <c r="N118" s="3">
        <f t="shared" si="7"/>
        <v>86071.6</v>
      </c>
      <c r="O118" s="3" cm="1">
        <f t="array" ref="O118">LOOKUP(2,1/($I:$I=M118),$B:$B)</f>
        <v>82548.800000000003</v>
      </c>
      <c r="P118" s="16">
        <f t="shared" si="8"/>
        <v>-4.0928715162725005E-2</v>
      </c>
    </row>
    <row r="119" spans="1:16" x14ac:dyDescent="0.3">
      <c r="A119" s="1">
        <v>45684</v>
      </c>
      <c r="B119" s="3">
        <v>102091.7</v>
      </c>
      <c r="C119">
        <v>102618.3</v>
      </c>
      <c r="D119">
        <v>103234.8</v>
      </c>
      <c r="E119">
        <v>97987.5</v>
      </c>
      <c r="F119" t="s">
        <v>506</v>
      </c>
      <c r="G119">
        <v>-5.3E-3</v>
      </c>
      <c r="H119" s="2">
        <f>Bitcoin[[#This Row],[Price]]/B118-1</f>
        <v>-5.3206518456163643E-3</v>
      </c>
      <c r="I119" s="2" t="str">
        <f t="shared" si="6"/>
        <v>2025-01</v>
      </c>
      <c r="J119" s="16">
        <f t="shared" si="9"/>
        <v>100164.73000000001</v>
      </c>
      <c r="K119" s="16">
        <f t="shared" si="5"/>
        <v>3734.4943449798429</v>
      </c>
      <c r="L119" s="16"/>
      <c r="M119" s="2" t="str">
        <f>TEXT(Gold[[#This Row],[Date]],"YYYY-MM")</f>
        <v>2025-03</v>
      </c>
      <c r="N119" s="3">
        <f t="shared" si="7"/>
        <v>86071.6</v>
      </c>
      <c r="O119" s="3" cm="1">
        <f t="array" ref="O119">LOOKUP(2,1/($I:$I=M119),$B:$B)</f>
        <v>82548.800000000003</v>
      </c>
      <c r="P119" s="16">
        <f t="shared" si="8"/>
        <v>-4.0928715162725005E-2</v>
      </c>
    </row>
    <row r="120" spans="1:16" x14ac:dyDescent="0.3">
      <c r="A120" s="1">
        <v>45685</v>
      </c>
      <c r="B120" s="3">
        <v>101349.3</v>
      </c>
      <c r="C120">
        <v>102085.2</v>
      </c>
      <c r="D120">
        <v>103584.1</v>
      </c>
      <c r="E120">
        <v>100288</v>
      </c>
      <c r="F120" t="s">
        <v>505</v>
      </c>
      <c r="G120">
        <v>-7.3000000000000001E-3</v>
      </c>
      <c r="H120" s="2">
        <f>Bitcoin[[#This Row],[Price]]/B119-1</f>
        <v>-7.2718937974388664E-3</v>
      </c>
      <c r="I120" s="2" t="str">
        <f t="shared" si="6"/>
        <v>2025-01</v>
      </c>
      <c r="J120" s="16">
        <f t="shared" si="9"/>
        <v>100478.86500000001</v>
      </c>
      <c r="K120" s="16">
        <f t="shared" si="5"/>
        <v>3744.258462131445</v>
      </c>
      <c r="L120" s="16"/>
      <c r="M120" s="2" t="str">
        <f>TEXT(Gold[[#This Row],[Date]],"YYYY-MM")</f>
        <v>2025-03</v>
      </c>
      <c r="N120" s="3">
        <f t="shared" si="7"/>
        <v>86071.6</v>
      </c>
      <c r="O120" s="3" cm="1">
        <f t="array" ref="O120">LOOKUP(2,1/($I:$I=M120),$B:$B)</f>
        <v>82548.800000000003</v>
      </c>
      <c r="P120" s="16">
        <f t="shared" si="8"/>
        <v>-4.0928715162725005E-2</v>
      </c>
    </row>
    <row r="121" spans="1:16" x14ac:dyDescent="0.3">
      <c r="A121" s="1">
        <v>45686</v>
      </c>
      <c r="B121" s="3">
        <v>103722</v>
      </c>
      <c r="C121">
        <v>101342.1</v>
      </c>
      <c r="D121">
        <v>104760</v>
      </c>
      <c r="E121">
        <v>101340.6</v>
      </c>
      <c r="F121" t="s">
        <v>504</v>
      </c>
      <c r="G121">
        <v>2.3400000000000001E-2</v>
      </c>
      <c r="H121" s="2">
        <f>Bitcoin[[#This Row],[Price]]/B120-1</f>
        <v>2.3411113840944076E-2</v>
      </c>
      <c r="I121" s="2" t="str">
        <f t="shared" si="6"/>
        <v>2025-01</v>
      </c>
      <c r="J121" s="16">
        <f t="shared" si="9"/>
        <v>101037.97500000001</v>
      </c>
      <c r="K121" s="16">
        <f t="shared" si="5"/>
        <v>3781.4121008298275</v>
      </c>
      <c r="L121" s="16"/>
      <c r="M121" s="2" t="str">
        <f>TEXT(Gold[[#This Row],[Date]],"YYYY-MM")</f>
        <v>2025-03</v>
      </c>
      <c r="N121" s="3">
        <f t="shared" si="7"/>
        <v>86071.6</v>
      </c>
      <c r="O121" s="3" cm="1">
        <f t="array" ref="O121">LOOKUP(2,1/($I:$I=M121),$B:$B)</f>
        <v>82548.800000000003</v>
      </c>
      <c r="P121" s="16">
        <f t="shared" si="8"/>
        <v>-4.0928715162725005E-2</v>
      </c>
    </row>
    <row r="122" spans="1:16" x14ac:dyDescent="0.3">
      <c r="A122" s="1">
        <v>45687</v>
      </c>
      <c r="B122" s="3">
        <v>104726.9</v>
      </c>
      <c r="C122">
        <v>103723</v>
      </c>
      <c r="D122">
        <v>106409.1</v>
      </c>
      <c r="E122">
        <v>103388.4</v>
      </c>
      <c r="F122" t="s">
        <v>503</v>
      </c>
      <c r="G122">
        <v>9.7000000000000003E-3</v>
      </c>
      <c r="H122" s="2">
        <f>Bitcoin[[#This Row],[Price]]/B121-1</f>
        <v>9.6883978326680609E-3</v>
      </c>
      <c r="I122" s="2" t="str">
        <f t="shared" si="6"/>
        <v>2025-01</v>
      </c>
      <c r="J122" s="16">
        <f t="shared" si="9"/>
        <v>101538.11500000001</v>
      </c>
      <c r="K122" s="16">
        <f t="shared" si="5"/>
        <v>3845.1001472693874</v>
      </c>
      <c r="L122" s="16"/>
      <c r="M122" s="2" t="str">
        <f>TEXT(Gold[[#This Row],[Date]],"YYYY-MM")</f>
        <v>2025-03</v>
      </c>
      <c r="N122" s="3">
        <f t="shared" si="7"/>
        <v>86071.6</v>
      </c>
      <c r="O122" s="3" cm="1">
        <f t="array" ref="O122">LOOKUP(2,1/($I:$I=M122),$B:$B)</f>
        <v>82548.800000000003</v>
      </c>
      <c r="P122" s="16">
        <f t="shared" si="8"/>
        <v>-4.0928715162725005E-2</v>
      </c>
    </row>
    <row r="123" spans="1:16" x14ac:dyDescent="0.3">
      <c r="A123" s="1">
        <v>45688</v>
      </c>
      <c r="B123" s="3">
        <v>102424.2</v>
      </c>
      <c r="C123">
        <v>104726.9</v>
      </c>
      <c r="D123">
        <v>105876.3</v>
      </c>
      <c r="E123">
        <v>101576</v>
      </c>
      <c r="F123" t="s">
        <v>502</v>
      </c>
      <c r="G123">
        <v>-2.1999999999999999E-2</v>
      </c>
      <c r="H123" s="2">
        <f>Bitcoin[[#This Row],[Price]]/B122-1</f>
        <v>-2.1987665060266282E-2</v>
      </c>
      <c r="I123" s="2" t="str">
        <f t="shared" si="6"/>
        <v>2025-01</v>
      </c>
      <c r="J123" s="16">
        <f t="shared" si="9"/>
        <v>101928.72499999999</v>
      </c>
      <c r="K123" s="16">
        <f t="shared" si="5"/>
        <v>3843.8746665076369</v>
      </c>
      <c r="L123" s="16"/>
      <c r="M123" s="2" t="str">
        <f>TEXT(Gold[[#This Row],[Date]],"YYYY-MM")</f>
        <v>2025-03</v>
      </c>
      <c r="N123" s="3">
        <f t="shared" si="7"/>
        <v>86071.6</v>
      </c>
      <c r="O123" s="3" cm="1">
        <f t="array" ref="O123">LOOKUP(2,1/($I:$I=M123),$B:$B)</f>
        <v>82548.800000000003</v>
      </c>
      <c r="P123" s="16">
        <f t="shared" si="8"/>
        <v>-4.0928715162725005E-2</v>
      </c>
    </row>
    <row r="124" spans="1:16" x14ac:dyDescent="0.3">
      <c r="A124" s="1">
        <v>45689</v>
      </c>
      <c r="B124" s="3">
        <v>100648</v>
      </c>
      <c r="C124">
        <v>102421.3</v>
      </c>
      <c r="D124">
        <v>102770.8</v>
      </c>
      <c r="E124">
        <v>100293.5</v>
      </c>
      <c r="F124" t="s">
        <v>501</v>
      </c>
      <c r="G124">
        <v>-1.7299999999999999E-2</v>
      </c>
      <c r="H124" s="2">
        <f>Bitcoin[[#This Row],[Price]]/B123-1</f>
        <v>-1.7341604816049294E-2</v>
      </c>
      <c r="I124" s="2" t="str">
        <f t="shared" si="6"/>
        <v>2025-02</v>
      </c>
      <c r="J124" s="16">
        <f t="shared" si="9"/>
        <v>102234.035</v>
      </c>
      <c r="K124" s="16">
        <f t="shared" si="5"/>
        <v>3822.903136165713</v>
      </c>
      <c r="L124" s="16"/>
      <c r="M124" s="2" t="str">
        <f>TEXT(Gold[[#This Row],[Date]],"YYYY-MM")</f>
        <v>2025-03</v>
      </c>
      <c r="N124" s="3">
        <f t="shared" si="7"/>
        <v>86071.6</v>
      </c>
      <c r="O124" s="3" cm="1">
        <f t="array" ref="O124">LOOKUP(2,1/($I:$I=M124),$B:$B)</f>
        <v>82548.800000000003</v>
      </c>
      <c r="P124" s="16">
        <f t="shared" si="8"/>
        <v>-4.0928715162725005E-2</v>
      </c>
    </row>
    <row r="125" spans="1:16" x14ac:dyDescent="0.3">
      <c r="A125" s="1">
        <v>45690</v>
      </c>
      <c r="B125" s="3">
        <v>97684.9</v>
      </c>
      <c r="C125">
        <v>100647.1</v>
      </c>
      <c r="D125">
        <v>101451</v>
      </c>
      <c r="E125">
        <v>96250.2</v>
      </c>
      <c r="F125" t="s">
        <v>500</v>
      </c>
      <c r="G125">
        <v>-2.9399999999999999E-2</v>
      </c>
      <c r="H125" s="2">
        <f>Bitcoin[[#This Row],[Price]]/B124-1</f>
        <v>-2.9440227326921642E-2</v>
      </c>
      <c r="I125" s="2" t="str">
        <f t="shared" si="6"/>
        <v>2025-02</v>
      </c>
      <c r="J125" s="16">
        <f t="shared" si="9"/>
        <v>102391.47499999999</v>
      </c>
      <c r="K125" s="16">
        <f t="shared" si="5"/>
        <v>3827.7203594882249</v>
      </c>
      <c r="L125" s="16"/>
      <c r="M125" s="2" t="str">
        <f>TEXT(Gold[[#This Row],[Date]],"YYYY-MM")</f>
        <v>2025-03</v>
      </c>
      <c r="N125" s="3">
        <f t="shared" si="7"/>
        <v>86071.6</v>
      </c>
      <c r="O125" s="3" cm="1">
        <f t="array" ref="O125">LOOKUP(2,1/($I:$I=M125),$B:$B)</f>
        <v>82548.800000000003</v>
      </c>
      <c r="P125" s="16">
        <f t="shared" si="8"/>
        <v>-4.0928715162725005E-2</v>
      </c>
    </row>
    <row r="126" spans="1:16" x14ac:dyDescent="0.3">
      <c r="A126" s="1">
        <v>45691</v>
      </c>
      <c r="B126" s="3">
        <v>101337.1</v>
      </c>
      <c r="C126">
        <v>97686</v>
      </c>
      <c r="D126">
        <v>102372.2</v>
      </c>
      <c r="E126">
        <v>91695.8</v>
      </c>
      <c r="F126" t="s">
        <v>499</v>
      </c>
      <c r="G126">
        <v>3.7400000000000003E-2</v>
      </c>
      <c r="H126" s="2">
        <f>Bitcoin[[#This Row],[Price]]/B125-1</f>
        <v>3.7387559387377367E-2</v>
      </c>
      <c r="I126" s="2" t="str">
        <f t="shared" si="6"/>
        <v>2025-02</v>
      </c>
      <c r="J126" s="16">
        <f t="shared" si="9"/>
        <v>102631.22499999999</v>
      </c>
      <c r="K126" s="16">
        <f t="shared" ref="K126:K189" si="10">_xlfn.STDEV.S(B67:B126)</f>
        <v>3824.2731851611925</v>
      </c>
      <c r="L126" s="16"/>
      <c r="M126" s="2" t="str">
        <f>TEXT(Gold[[#This Row],[Date]],"YYYY-MM")</f>
        <v>2025-03</v>
      </c>
      <c r="N126" s="3">
        <f t="shared" si="7"/>
        <v>86071.6</v>
      </c>
      <c r="O126" s="3" cm="1">
        <f t="array" ref="O126">LOOKUP(2,1/($I:$I=M126),$B:$B)</f>
        <v>82548.800000000003</v>
      </c>
      <c r="P126" s="16">
        <f t="shared" si="8"/>
        <v>-4.0928715162725005E-2</v>
      </c>
    </row>
    <row r="127" spans="1:16" x14ac:dyDescent="0.3">
      <c r="A127" s="1">
        <v>45692</v>
      </c>
      <c r="B127" s="3">
        <v>97793.4</v>
      </c>
      <c r="C127">
        <v>101339.7</v>
      </c>
      <c r="D127">
        <v>101692.9</v>
      </c>
      <c r="E127">
        <v>96190.5</v>
      </c>
      <c r="F127" t="s">
        <v>498</v>
      </c>
      <c r="G127">
        <v>-3.5000000000000003E-2</v>
      </c>
      <c r="H127" s="2">
        <f>Bitcoin[[#This Row],[Price]]/B126-1</f>
        <v>-3.4969423833916768E-2</v>
      </c>
      <c r="I127" s="2" t="str">
        <f t="shared" si="6"/>
        <v>2025-02</v>
      </c>
      <c r="J127" s="16">
        <f t="shared" si="9"/>
        <v>102495.905</v>
      </c>
      <c r="K127" s="16">
        <f t="shared" si="10"/>
        <v>3829.2842988845327</v>
      </c>
      <c r="L127" s="16"/>
      <c r="M127" s="2" t="str">
        <f>TEXT(Gold[[#This Row],[Date]],"YYYY-MM")</f>
        <v>2025-03</v>
      </c>
      <c r="N127" s="3">
        <f t="shared" si="7"/>
        <v>86071.6</v>
      </c>
      <c r="O127" s="3" cm="1">
        <f t="array" ref="O127">LOOKUP(2,1/($I:$I=M127),$B:$B)</f>
        <v>82548.800000000003</v>
      </c>
      <c r="P127" s="16">
        <f t="shared" si="8"/>
        <v>-4.0928715162725005E-2</v>
      </c>
    </row>
    <row r="128" spans="1:16" x14ac:dyDescent="0.3">
      <c r="A128" s="1">
        <v>45693</v>
      </c>
      <c r="B128" s="3">
        <v>96595.3</v>
      </c>
      <c r="C128">
        <v>97784.8</v>
      </c>
      <c r="D128">
        <v>99028.3</v>
      </c>
      <c r="E128">
        <v>96163.8</v>
      </c>
      <c r="F128" t="s">
        <v>497</v>
      </c>
      <c r="G128">
        <v>-1.23E-2</v>
      </c>
      <c r="H128" s="2">
        <f>Bitcoin[[#This Row],[Price]]/B127-1</f>
        <v>-1.225133802485634E-2</v>
      </c>
      <c r="I128" s="2" t="str">
        <f t="shared" si="6"/>
        <v>2025-02</v>
      </c>
      <c r="J128" s="16">
        <f t="shared" si="9"/>
        <v>102325.44499999999</v>
      </c>
      <c r="K128" s="16">
        <f t="shared" si="10"/>
        <v>3844.9293786829571</v>
      </c>
      <c r="L128" s="16"/>
      <c r="M128" s="2" t="str">
        <f>TEXT(Gold[[#This Row],[Date]],"YYYY-MM")</f>
        <v>2025-03</v>
      </c>
      <c r="N128" s="3">
        <f t="shared" si="7"/>
        <v>86071.6</v>
      </c>
      <c r="O128" s="3" cm="1">
        <f t="array" ref="O128">LOOKUP(2,1/($I:$I=M128),$B:$B)</f>
        <v>82548.800000000003</v>
      </c>
      <c r="P128" s="16">
        <f t="shared" si="8"/>
        <v>-4.0928715162725005E-2</v>
      </c>
    </row>
    <row r="129" spans="1:16" x14ac:dyDescent="0.3">
      <c r="A129" s="1">
        <v>45694</v>
      </c>
      <c r="B129" s="3">
        <v>96568.8</v>
      </c>
      <c r="C129">
        <v>96606.3</v>
      </c>
      <c r="D129">
        <v>99119.2</v>
      </c>
      <c r="E129">
        <v>95706.6</v>
      </c>
      <c r="F129" t="s">
        <v>496</v>
      </c>
      <c r="G129">
        <v>-2.9999999999999997E-4</v>
      </c>
      <c r="H129" s="2">
        <f>Bitcoin[[#This Row],[Price]]/B128-1</f>
        <v>-2.7434046998142669E-4</v>
      </c>
      <c r="I129" s="2" t="str">
        <f t="shared" si="6"/>
        <v>2025-02</v>
      </c>
      <c r="J129" s="16">
        <f t="shared" si="9"/>
        <v>101949.63999999998</v>
      </c>
      <c r="K129" s="16">
        <f t="shared" si="10"/>
        <v>3852.9695102539176</v>
      </c>
      <c r="L129" s="16"/>
      <c r="M129" s="2" t="str">
        <f>TEXT(Gold[[#This Row],[Date]],"YYYY-MM")</f>
        <v>2025-04</v>
      </c>
      <c r="N129" s="3">
        <f t="shared" si="7"/>
        <v>85164.2</v>
      </c>
      <c r="O129" s="3" cm="1">
        <f t="array" ref="O129">LOOKUP(2,1/($I:$I=M129),$B:$B)</f>
        <v>94184.4</v>
      </c>
      <c r="P129" s="16">
        <f t="shared" si="8"/>
        <v>0.1059153963754722</v>
      </c>
    </row>
    <row r="130" spans="1:16" x14ac:dyDescent="0.3">
      <c r="A130" s="1">
        <v>45695</v>
      </c>
      <c r="B130" s="3">
        <v>96513.5</v>
      </c>
      <c r="C130">
        <v>96564.800000000003</v>
      </c>
      <c r="D130">
        <v>100133.9</v>
      </c>
      <c r="E130">
        <v>95693.7</v>
      </c>
      <c r="F130" t="s">
        <v>495</v>
      </c>
      <c r="G130">
        <v>-5.9999999999999995E-4</v>
      </c>
      <c r="H130" s="2">
        <f>Bitcoin[[#This Row],[Price]]/B129-1</f>
        <v>-5.7264872298301572E-4</v>
      </c>
      <c r="I130" s="2" t="str">
        <f t="shared" ref="I130:I193" si="11">TEXT(A130,"YYYY-MM")</f>
        <v>2025-02</v>
      </c>
      <c r="J130" s="16">
        <f t="shared" si="9"/>
        <v>101548.47</v>
      </c>
      <c r="K130" s="16">
        <f t="shared" si="10"/>
        <v>3861.379146589662</v>
      </c>
      <c r="L130" s="16"/>
      <c r="M130" s="2" t="str">
        <f>TEXT(Gold[[#This Row],[Date]],"YYYY-MM")</f>
        <v>2025-04</v>
      </c>
      <c r="N130" s="3">
        <f t="shared" si="7"/>
        <v>85164.2</v>
      </c>
      <c r="O130" s="3" cm="1">
        <f t="array" ref="O130">LOOKUP(2,1/($I:$I=M130),$B:$B)</f>
        <v>94184.4</v>
      </c>
      <c r="P130" s="16">
        <f t="shared" si="8"/>
        <v>0.1059153963754722</v>
      </c>
    </row>
    <row r="131" spans="1:16" x14ac:dyDescent="0.3">
      <c r="A131" s="1">
        <v>45696</v>
      </c>
      <c r="B131" s="3">
        <v>96447.9</v>
      </c>
      <c r="C131">
        <v>96513.5</v>
      </c>
      <c r="D131">
        <v>96862.8</v>
      </c>
      <c r="E131">
        <v>95716.1</v>
      </c>
      <c r="F131" t="s">
        <v>494</v>
      </c>
      <c r="G131">
        <v>-6.9999999999999999E-4</v>
      </c>
      <c r="H131" s="2">
        <f>Bitcoin[[#This Row],[Price]]/B130-1</f>
        <v>-6.7969765887676559E-4</v>
      </c>
      <c r="I131" s="2" t="str">
        <f t="shared" si="11"/>
        <v>2025-02</v>
      </c>
      <c r="J131" s="16">
        <f t="shared" si="9"/>
        <v>101304.88999999998</v>
      </c>
      <c r="K131" s="16">
        <f t="shared" si="10"/>
        <v>3863.1624658801625</v>
      </c>
      <c r="L131" s="16"/>
      <c r="M131" s="2" t="str">
        <f>TEXT(Gold[[#This Row],[Date]],"YYYY-MM")</f>
        <v>2025-04</v>
      </c>
      <c r="N131" s="3">
        <f t="shared" ref="N131:N194" si="12">INDEX($B:$B,MATCH(M131,$I:$I,0))</f>
        <v>85164.2</v>
      </c>
      <c r="O131" s="3" cm="1">
        <f t="array" ref="O131">LOOKUP(2,1/($I:$I=M131),$B:$B)</f>
        <v>94184.4</v>
      </c>
      <c r="P131" s="16">
        <f t="shared" si="8"/>
        <v>0.1059153963754722</v>
      </c>
    </row>
    <row r="132" spans="1:16" x14ac:dyDescent="0.3">
      <c r="A132" s="1">
        <v>45697</v>
      </c>
      <c r="B132" s="3">
        <v>96469.2</v>
      </c>
      <c r="C132">
        <v>96448.4</v>
      </c>
      <c r="D132">
        <v>97297.8</v>
      </c>
      <c r="E132">
        <v>94750.399999999994</v>
      </c>
      <c r="F132" t="s">
        <v>493</v>
      </c>
      <c r="G132">
        <v>2.0000000000000001E-4</v>
      </c>
      <c r="H132" s="2">
        <f>Bitcoin[[#This Row],[Price]]/B131-1</f>
        <v>2.2084462181148901E-4</v>
      </c>
      <c r="I132" s="2" t="str">
        <f t="shared" si="11"/>
        <v>2025-02</v>
      </c>
      <c r="J132" s="16">
        <f t="shared" si="9"/>
        <v>101018.465</v>
      </c>
      <c r="K132" s="16">
        <f t="shared" si="10"/>
        <v>3870.3642709464957</v>
      </c>
      <c r="L132" s="16"/>
      <c r="M132" s="2" t="str">
        <f>TEXT(Gold[[#This Row],[Date]],"YYYY-MM")</f>
        <v>2025-04</v>
      </c>
      <c r="N132" s="3">
        <f t="shared" si="12"/>
        <v>85164.2</v>
      </c>
      <c r="O132" s="3" cm="1">
        <f t="array" ref="O132">LOOKUP(2,1/($I:$I=M132),$B:$B)</f>
        <v>94184.4</v>
      </c>
      <c r="P132" s="16">
        <f t="shared" si="8"/>
        <v>0.1059153963754722</v>
      </c>
    </row>
    <row r="133" spans="1:16" x14ac:dyDescent="0.3">
      <c r="A133" s="1">
        <v>45698</v>
      </c>
      <c r="B133" s="3">
        <v>97434.7</v>
      </c>
      <c r="C133">
        <v>96469.2</v>
      </c>
      <c r="D133">
        <v>98311.6</v>
      </c>
      <c r="E133">
        <v>95307.7</v>
      </c>
      <c r="F133" t="s">
        <v>492</v>
      </c>
      <c r="G133">
        <v>0.01</v>
      </c>
      <c r="H133" s="2">
        <f>Bitcoin[[#This Row],[Price]]/B132-1</f>
        <v>1.0008375730284902E-2</v>
      </c>
      <c r="I133" s="2" t="str">
        <f t="shared" si="11"/>
        <v>2025-02</v>
      </c>
      <c r="J133" s="16">
        <f t="shared" si="9"/>
        <v>100582.34</v>
      </c>
      <c r="K133" s="16">
        <f t="shared" si="10"/>
        <v>3874.5114001580632</v>
      </c>
      <c r="L133" s="16"/>
      <c r="M133" s="2" t="str">
        <f>TEXT(Gold[[#This Row],[Date]],"YYYY-MM")</f>
        <v>2025-04</v>
      </c>
      <c r="N133" s="3">
        <f t="shared" si="12"/>
        <v>85164.2</v>
      </c>
      <c r="O133" s="3" cm="1">
        <f t="array" ref="O133">LOOKUP(2,1/($I:$I=M133),$B:$B)</f>
        <v>94184.4</v>
      </c>
      <c r="P133" s="16">
        <f t="shared" si="8"/>
        <v>0.1059153963754722</v>
      </c>
    </row>
    <row r="134" spans="1:16" x14ac:dyDescent="0.3">
      <c r="A134" s="1">
        <v>45699</v>
      </c>
      <c r="B134" s="3">
        <v>95771.7</v>
      </c>
      <c r="C134">
        <v>97434.7</v>
      </c>
      <c r="D134">
        <v>98476.5</v>
      </c>
      <c r="E134">
        <v>94902.7</v>
      </c>
      <c r="F134" t="s">
        <v>491</v>
      </c>
      <c r="G134">
        <v>-1.7100000000000001E-2</v>
      </c>
      <c r="H134" s="2">
        <f>Bitcoin[[#This Row],[Price]]/B133-1</f>
        <v>-1.706784133373429E-2</v>
      </c>
      <c r="I134" s="2" t="str">
        <f t="shared" si="11"/>
        <v>2025-02</v>
      </c>
      <c r="J134" s="16">
        <f t="shared" si="9"/>
        <v>100186.685</v>
      </c>
      <c r="K134" s="16">
        <f t="shared" si="10"/>
        <v>3884.9532795578693</v>
      </c>
      <c r="L134" s="16"/>
      <c r="M134" s="2" t="str">
        <f>TEXT(Gold[[#This Row],[Date]],"YYYY-MM")</f>
        <v>2025-04</v>
      </c>
      <c r="N134" s="3">
        <f t="shared" si="12"/>
        <v>85164.2</v>
      </c>
      <c r="O134" s="3" cm="1">
        <f t="array" ref="O134">LOOKUP(2,1/($I:$I=M134),$B:$B)</f>
        <v>94184.4</v>
      </c>
      <c r="P134" s="16">
        <f t="shared" ref="P134:P197" si="13">O134/N134-1</f>
        <v>0.1059153963754722</v>
      </c>
    </row>
    <row r="135" spans="1:16" x14ac:dyDescent="0.3">
      <c r="A135" s="1">
        <v>45700</v>
      </c>
      <c r="B135" s="3">
        <v>97881.3</v>
      </c>
      <c r="C135">
        <v>95777.2</v>
      </c>
      <c r="D135">
        <v>98095.8</v>
      </c>
      <c r="E135">
        <v>94110.7</v>
      </c>
      <c r="F135" t="s">
        <v>490</v>
      </c>
      <c r="G135">
        <v>2.1999999999999999E-2</v>
      </c>
      <c r="H135" s="2">
        <f>Bitcoin[[#This Row],[Price]]/B134-1</f>
        <v>2.2027383872271322E-2</v>
      </c>
      <c r="I135" s="2" t="str">
        <f t="shared" si="11"/>
        <v>2025-02</v>
      </c>
      <c r="J135" s="16">
        <f t="shared" si="9"/>
        <v>99885.14499999999</v>
      </c>
      <c r="K135" s="16">
        <f t="shared" si="10"/>
        <v>3874.0696624217539</v>
      </c>
      <c r="L135" s="16"/>
      <c r="M135" s="2" t="str">
        <f>TEXT(Gold[[#This Row],[Date]],"YYYY-MM")</f>
        <v>2025-04</v>
      </c>
      <c r="N135" s="3">
        <f t="shared" si="12"/>
        <v>85164.2</v>
      </c>
      <c r="O135" s="3" cm="1">
        <f t="array" ref="O135">LOOKUP(2,1/($I:$I=M135),$B:$B)</f>
        <v>94184.4</v>
      </c>
      <c r="P135" s="16">
        <f t="shared" si="13"/>
        <v>0.1059153963754722</v>
      </c>
    </row>
    <row r="136" spans="1:16" x14ac:dyDescent="0.3">
      <c r="A136" s="1">
        <v>45701</v>
      </c>
      <c r="B136" s="3">
        <v>96610.2</v>
      </c>
      <c r="C136">
        <v>97874.7</v>
      </c>
      <c r="D136">
        <v>98079.6</v>
      </c>
      <c r="E136">
        <v>95295.4</v>
      </c>
      <c r="F136" t="s">
        <v>489</v>
      </c>
      <c r="G136">
        <v>-1.2999999999999999E-2</v>
      </c>
      <c r="H136" s="2">
        <f>Bitcoin[[#This Row],[Price]]/B135-1</f>
        <v>-1.2986137290779798E-2</v>
      </c>
      <c r="I136" s="2" t="str">
        <f t="shared" si="11"/>
        <v>2025-02</v>
      </c>
      <c r="J136" s="16">
        <f t="shared" si="9"/>
        <v>99472.54</v>
      </c>
      <c r="K136" s="16">
        <f t="shared" si="10"/>
        <v>3816.1934698269311</v>
      </c>
      <c r="L136" s="16"/>
      <c r="M136" s="2" t="str">
        <f>TEXT(Gold[[#This Row],[Date]],"YYYY-MM")</f>
        <v>2025-04</v>
      </c>
      <c r="N136" s="3">
        <f t="shared" si="12"/>
        <v>85164.2</v>
      </c>
      <c r="O136" s="3" cm="1">
        <f t="array" ref="O136">LOOKUP(2,1/($I:$I=M136),$B:$B)</f>
        <v>94184.4</v>
      </c>
      <c r="P136" s="16">
        <f t="shared" si="13"/>
        <v>0.1059153963754722</v>
      </c>
    </row>
    <row r="137" spans="1:16" x14ac:dyDescent="0.3">
      <c r="A137" s="1">
        <v>45702</v>
      </c>
      <c r="B137" s="3">
        <v>97504.6</v>
      </c>
      <c r="C137">
        <v>96611.6</v>
      </c>
      <c r="D137">
        <v>98817.3</v>
      </c>
      <c r="E137">
        <v>96316.5</v>
      </c>
      <c r="F137" t="s">
        <v>488</v>
      </c>
      <c r="G137">
        <v>9.2999999999999992E-3</v>
      </c>
      <c r="H137" s="2">
        <f>Bitcoin[[#This Row],[Price]]/B136-1</f>
        <v>9.2578216378809142E-3</v>
      </c>
      <c r="I137" s="2" t="str">
        <f t="shared" si="11"/>
        <v>2025-02</v>
      </c>
      <c r="J137" s="16">
        <f t="shared" si="9"/>
        <v>99110.624999999985</v>
      </c>
      <c r="K137" s="16">
        <f t="shared" si="10"/>
        <v>3697.8393448291745</v>
      </c>
      <c r="L137" s="16"/>
      <c r="M137" s="2" t="str">
        <f>TEXT(Gold[[#This Row],[Date]],"YYYY-MM")</f>
        <v>2025-04</v>
      </c>
      <c r="N137" s="3">
        <f t="shared" si="12"/>
        <v>85164.2</v>
      </c>
      <c r="O137" s="3" cm="1">
        <f t="array" ref="O137">LOOKUP(2,1/($I:$I=M137),$B:$B)</f>
        <v>94184.4</v>
      </c>
      <c r="P137" s="16">
        <f t="shared" si="13"/>
        <v>0.1059153963754722</v>
      </c>
    </row>
    <row r="138" spans="1:16" x14ac:dyDescent="0.3">
      <c r="A138" s="1">
        <v>45703</v>
      </c>
      <c r="B138" s="3">
        <v>97573.4</v>
      </c>
      <c r="C138">
        <v>97504.4</v>
      </c>
      <c r="D138">
        <v>97973.2</v>
      </c>
      <c r="E138">
        <v>97210.8</v>
      </c>
      <c r="F138" t="s">
        <v>487</v>
      </c>
      <c r="G138">
        <v>6.9999999999999999E-4</v>
      </c>
      <c r="H138" s="2">
        <f>Bitcoin[[#This Row],[Price]]/B137-1</f>
        <v>7.0560773542971411E-4</v>
      </c>
      <c r="I138" s="2" t="str">
        <f t="shared" si="11"/>
        <v>2025-02</v>
      </c>
      <c r="J138" s="16">
        <f t="shared" si="9"/>
        <v>98857.404999999999</v>
      </c>
      <c r="K138" s="16">
        <f t="shared" si="10"/>
        <v>3566.5372043814832</v>
      </c>
      <c r="L138" s="16"/>
      <c r="M138" s="2" t="str">
        <f>TEXT(Gold[[#This Row],[Date]],"YYYY-MM")</f>
        <v>2025-04</v>
      </c>
      <c r="N138" s="3">
        <f t="shared" si="12"/>
        <v>85164.2</v>
      </c>
      <c r="O138" s="3" cm="1">
        <f t="array" ref="O138">LOOKUP(2,1/($I:$I=M138),$B:$B)</f>
        <v>94184.4</v>
      </c>
      <c r="P138" s="16">
        <f t="shared" si="13"/>
        <v>0.1059153963754722</v>
      </c>
    </row>
    <row r="139" spans="1:16" x14ac:dyDescent="0.3">
      <c r="A139" s="1">
        <v>45704</v>
      </c>
      <c r="B139" s="3">
        <v>96132.1</v>
      </c>
      <c r="C139">
        <v>97573.1</v>
      </c>
      <c r="D139">
        <v>97706.5</v>
      </c>
      <c r="E139">
        <v>96060.2</v>
      </c>
      <c r="F139" t="s">
        <v>486</v>
      </c>
      <c r="G139">
        <v>-1.4800000000000001E-2</v>
      </c>
      <c r="H139" s="2">
        <f>Bitcoin[[#This Row],[Price]]/B138-1</f>
        <v>-1.4771443856624766E-2</v>
      </c>
      <c r="I139" s="2" t="str">
        <f t="shared" si="11"/>
        <v>2025-02</v>
      </c>
      <c r="J139" s="16">
        <f t="shared" si="9"/>
        <v>98559.424999999988</v>
      </c>
      <c r="K139" s="16">
        <f t="shared" si="10"/>
        <v>3572.3464324712954</v>
      </c>
      <c r="L139" s="16"/>
      <c r="M139" s="2" t="str">
        <f>TEXT(Gold[[#This Row],[Date]],"YYYY-MM")</f>
        <v>2025-04</v>
      </c>
      <c r="N139" s="3">
        <f t="shared" si="12"/>
        <v>85164.2</v>
      </c>
      <c r="O139" s="3" cm="1">
        <f t="array" ref="O139">LOOKUP(2,1/($I:$I=M139),$B:$B)</f>
        <v>94184.4</v>
      </c>
      <c r="P139" s="16">
        <f t="shared" si="13"/>
        <v>0.1059153963754722</v>
      </c>
    </row>
    <row r="140" spans="1:16" x14ac:dyDescent="0.3">
      <c r="A140" s="1">
        <v>45705</v>
      </c>
      <c r="B140" s="3">
        <v>95781.3</v>
      </c>
      <c r="C140">
        <v>96120.2</v>
      </c>
      <c r="D140">
        <v>97002.3</v>
      </c>
      <c r="E140">
        <v>95222</v>
      </c>
      <c r="F140" t="s">
        <v>485</v>
      </c>
      <c r="G140">
        <v>-3.5999999999999999E-3</v>
      </c>
      <c r="H140" s="2">
        <f>Bitcoin[[#This Row],[Price]]/B139-1</f>
        <v>-3.6491452906989297E-3</v>
      </c>
      <c r="I140" s="2" t="str">
        <f t="shared" si="11"/>
        <v>2025-02</v>
      </c>
      <c r="J140" s="16">
        <f t="shared" si="9"/>
        <v>98281.024999999994</v>
      </c>
      <c r="K140" s="16">
        <f t="shared" si="10"/>
        <v>3586.6601915984684</v>
      </c>
      <c r="L140" s="16"/>
      <c r="M140" s="2" t="str">
        <f>TEXT(Gold[[#This Row],[Date]],"YYYY-MM")</f>
        <v>2025-04</v>
      </c>
      <c r="N140" s="3">
        <f t="shared" si="12"/>
        <v>85164.2</v>
      </c>
      <c r="O140" s="3" cm="1">
        <f t="array" ref="O140">LOOKUP(2,1/($I:$I=M140),$B:$B)</f>
        <v>94184.4</v>
      </c>
      <c r="P140" s="16">
        <f t="shared" si="13"/>
        <v>0.1059153963754722</v>
      </c>
    </row>
    <row r="141" spans="1:16" x14ac:dyDescent="0.3">
      <c r="A141" s="1">
        <v>45706</v>
      </c>
      <c r="B141" s="3">
        <v>95638</v>
      </c>
      <c r="C141">
        <v>95781.5</v>
      </c>
      <c r="D141">
        <v>96645.1</v>
      </c>
      <c r="E141">
        <v>93403.4</v>
      </c>
      <c r="F141" t="s">
        <v>484</v>
      </c>
      <c r="G141">
        <v>-1.5E-3</v>
      </c>
      <c r="H141" s="2">
        <f>Bitcoin[[#This Row],[Price]]/B140-1</f>
        <v>-1.4961166741316312E-3</v>
      </c>
      <c r="I141" s="2" t="str">
        <f t="shared" si="11"/>
        <v>2025-02</v>
      </c>
      <c r="J141" s="16">
        <f t="shared" si="9"/>
        <v>97876.825000000012</v>
      </c>
      <c r="K141" s="16">
        <f t="shared" si="10"/>
        <v>3603.638562265412</v>
      </c>
      <c r="L141" s="16"/>
      <c r="M141" s="2" t="str">
        <f>TEXT(Gold[[#This Row],[Date]],"YYYY-MM")</f>
        <v>2025-04</v>
      </c>
      <c r="N141" s="3">
        <f t="shared" si="12"/>
        <v>85164.2</v>
      </c>
      <c r="O141" s="3" cm="1">
        <f t="array" ref="O141">LOOKUP(2,1/($I:$I=M141),$B:$B)</f>
        <v>94184.4</v>
      </c>
      <c r="P141" s="16">
        <f t="shared" si="13"/>
        <v>0.1059153963754722</v>
      </c>
    </row>
    <row r="142" spans="1:16" x14ac:dyDescent="0.3">
      <c r="A142" s="1">
        <v>45707</v>
      </c>
      <c r="B142" s="3">
        <v>96644.800000000003</v>
      </c>
      <c r="C142">
        <v>95663.7</v>
      </c>
      <c r="D142">
        <v>96829.6</v>
      </c>
      <c r="E142">
        <v>95049.1</v>
      </c>
      <c r="F142" t="s">
        <v>483</v>
      </c>
      <c r="G142">
        <v>1.0500000000000001E-2</v>
      </c>
      <c r="H142" s="2">
        <f>Bitcoin[[#This Row],[Price]]/B141-1</f>
        <v>1.0527196302724917E-2</v>
      </c>
      <c r="I142" s="2" t="str">
        <f t="shared" si="11"/>
        <v>2025-02</v>
      </c>
      <c r="J142" s="16">
        <f t="shared" si="9"/>
        <v>97472.72</v>
      </c>
      <c r="K142" s="16">
        <f t="shared" si="10"/>
        <v>3607.6826127559152</v>
      </c>
      <c r="L142" s="16"/>
      <c r="M142" s="2" t="str">
        <f>TEXT(Gold[[#This Row],[Date]],"YYYY-MM")</f>
        <v>2025-04</v>
      </c>
      <c r="N142" s="3">
        <f t="shared" si="12"/>
        <v>85164.2</v>
      </c>
      <c r="O142" s="3" cm="1">
        <f t="array" ref="O142">LOOKUP(2,1/($I:$I=M142),$B:$B)</f>
        <v>94184.4</v>
      </c>
      <c r="P142" s="16">
        <f t="shared" si="13"/>
        <v>0.1059153963754722</v>
      </c>
    </row>
    <row r="143" spans="1:16" x14ac:dyDescent="0.3">
      <c r="A143" s="1">
        <v>45708</v>
      </c>
      <c r="B143" s="3">
        <v>98310.3</v>
      </c>
      <c r="C143">
        <v>96645.2</v>
      </c>
      <c r="D143">
        <v>98721.600000000006</v>
      </c>
      <c r="E143">
        <v>96441.9</v>
      </c>
      <c r="F143" t="s">
        <v>482</v>
      </c>
      <c r="G143">
        <v>1.72E-2</v>
      </c>
      <c r="H143" s="2">
        <f>Bitcoin[[#This Row],[Price]]/B142-1</f>
        <v>1.7233208615466067E-2</v>
      </c>
      <c r="I143" s="2" t="str">
        <f t="shared" si="11"/>
        <v>2025-02</v>
      </c>
      <c r="J143" s="16">
        <f t="shared" si="9"/>
        <v>97267.025000000009</v>
      </c>
      <c r="K143" s="16">
        <f t="shared" si="10"/>
        <v>3583.5598034738359</v>
      </c>
      <c r="L143" s="16"/>
      <c r="M143" s="2" t="str">
        <f>TEXT(Gold[[#This Row],[Date]],"YYYY-MM")</f>
        <v>2025-04</v>
      </c>
      <c r="N143" s="3">
        <f t="shared" si="12"/>
        <v>85164.2</v>
      </c>
      <c r="O143" s="3" cm="1">
        <f t="array" ref="O143">LOOKUP(2,1/($I:$I=M143),$B:$B)</f>
        <v>94184.4</v>
      </c>
      <c r="P143" s="16">
        <f t="shared" si="13"/>
        <v>0.1059153963754722</v>
      </c>
    </row>
    <row r="144" spans="1:16" x14ac:dyDescent="0.3">
      <c r="A144" s="1">
        <v>45709</v>
      </c>
      <c r="B144" s="3">
        <v>96155.6</v>
      </c>
      <c r="C144">
        <v>98310.3</v>
      </c>
      <c r="D144">
        <v>99473.4</v>
      </c>
      <c r="E144">
        <v>94903.6</v>
      </c>
      <c r="F144" t="s">
        <v>481</v>
      </c>
      <c r="G144">
        <v>-2.1899999999999999E-2</v>
      </c>
      <c r="H144" s="2">
        <f>Bitcoin[[#This Row],[Price]]/B143-1</f>
        <v>-2.191733724747047E-2</v>
      </c>
      <c r="I144" s="2" t="str">
        <f t="shared" si="11"/>
        <v>2025-02</v>
      </c>
      <c r="J144" s="16">
        <f t="shared" si="9"/>
        <v>97042.404999999999</v>
      </c>
      <c r="K144" s="16">
        <f t="shared" si="10"/>
        <v>3565.5311997851368</v>
      </c>
      <c r="L144" s="16"/>
      <c r="M144" s="2" t="str">
        <f>TEXT(Gold[[#This Row],[Date]],"YYYY-MM")</f>
        <v>2025-04</v>
      </c>
      <c r="N144" s="3">
        <f t="shared" si="12"/>
        <v>85164.2</v>
      </c>
      <c r="O144" s="3" cm="1">
        <f t="array" ref="O144">LOOKUP(2,1/($I:$I=M144),$B:$B)</f>
        <v>94184.4</v>
      </c>
      <c r="P144" s="16">
        <f t="shared" si="13"/>
        <v>0.1059153963754722</v>
      </c>
    </row>
    <row r="145" spans="1:16" x14ac:dyDescent="0.3">
      <c r="A145" s="1">
        <v>45710</v>
      </c>
      <c r="B145" s="3">
        <v>96556.1</v>
      </c>
      <c r="C145">
        <v>96158.3</v>
      </c>
      <c r="D145">
        <v>96930.8</v>
      </c>
      <c r="E145">
        <v>95801.1</v>
      </c>
      <c r="F145" t="s">
        <v>480</v>
      </c>
      <c r="G145">
        <v>4.1999999999999997E-3</v>
      </c>
      <c r="H145" s="2">
        <f>Bitcoin[[#This Row],[Price]]/B144-1</f>
        <v>4.1651240281377344E-3</v>
      </c>
      <c r="I145" s="2" t="str">
        <f t="shared" si="11"/>
        <v>2025-02</v>
      </c>
      <c r="J145" s="16">
        <f t="shared" si="9"/>
        <v>96985.965000000011</v>
      </c>
      <c r="K145" s="16">
        <f t="shared" si="10"/>
        <v>3573.5731933886063</v>
      </c>
      <c r="L145" s="16"/>
      <c r="M145" s="2" t="str">
        <f>TEXT(Gold[[#This Row],[Date]],"YYYY-MM")</f>
        <v>2025-04</v>
      </c>
      <c r="N145" s="3">
        <f t="shared" si="12"/>
        <v>85164.2</v>
      </c>
      <c r="O145" s="3" cm="1">
        <f t="array" ref="O145">LOOKUP(2,1/($I:$I=M145),$B:$B)</f>
        <v>94184.4</v>
      </c>
      <c r="P145" s="16">
        <f t="shared" si="13"/>
        <v>0.1059153963754722</v>
      </c>
    </row>
    <row r="146" spans="1:16" x14ac:dyDescent="0.3">
      <c r="A146" s="1">
        <v>45711</v>
      </c>
      <c r="B146" s="3">
        <v>96258.8</v>
      </c>
      <c r="C146">
        <v>96556.2</v>
      </c>
      <c r="D146">
        <v>96655.2</v>
      </c>
      <c r="E146">
        <v>95259.5</v>
      </c>
      <c r="F146" t="s">
        <v>479</v>
      </c>
      <c r="G146">
        <v>-3.0999999999999999E-3</v>
      </c>
      <c r="H146" s="2">
        <f>Bitcoin[[#This Row],[Price]]/B145-1</f>
        <v>-3.0790390249814115E-3</v>
      </c>
      <c r="I146" s="2" t="str">
        <f t="shared" si="11"/>
        <v>2025-02</v>
      </c>
      <c r="J146" s="16">
        <f t="shared" si="9"/>
        <v>96732.050000000017</v>
      </c>
      <c r="K146" s="16">
        <f t="shared" si="10"/>
        <v>3581.6652679246308</v>
      </c>
      <c r="L146" s="16"/>
      <c r="M146" s="2" t="str">
        <f>TEXT(Gold[[#This Row],[Date]],"YYYY-MM")</f>
        <v>2025-04</v>
      </c>
      <c r="N146" s="3">
        <f t="shared" si="12"/>
        <v>85164.2</v>
      </c>
      <c r="O146" s="3" cm="1">
        <f t="array" ref="O146">LOOKUP(2,1/($I:$I=M146),$B:$B)</f>
        <v>94184.4</v>
      </c>
      <c r="P146" s="16">
        <f t="shared" si="13"/>
        <v>0.1059153963754722</v>
      </c>
    </row>
    <row r="147" spans="1:16" x14ac:dyDescent="0.3">
      <c r="A147" s="1">
        <v>45712</v>
      </c>
      <c r="B147" s="3">
        <v>91508.5</v>
      </c>
      <c r="C147">
        <v>96261</v>
      </c>
      <c r="D147">
        <v>96497.9</v>
      </c>
      <c r="E147">
        <v>91378.5</v>
      </c>
      <c r="F147" t="s">
        <v>478</v>
      </c>
      <c r="G147">
        <v>-4.9299999999999997E-2</v>
      </c>
      <c r="H147" s="2">
        <f>Bitcoin[[#This Row],[Price]]/B146-1</f>
        <v>-4.9349254301944367E-2</v>
      </c>
      <c r="I147" s="2" t="str">
        <f t="shared" si="11"/>
        <v>2025-02</v>
      </c>
      <c r="J147" s="16">
        <f t="shared" si="9"/>
        <v>96417.805000000022</v>
      </c>
      <c r="K147" s="16">
        <f t="shared" si="10"/>
        <v>3674.7132128231683</v>
      </c>
      <c r="L147" s="16"/>
      <c r="M147" s="2" t="str">
        <f>TEXT(Gold[[#This Row],[Date]],"YYYY-MM")</f>
        <v>2025-04</v>
      </c>
      <c r="N147" s="3">
        <f t="shared" si="12"/>
        <v>85164.2</v>
      </c>
      <c r="O147" s="3" cm="1">
        <f t="array" ref="O147">LOOKUP(2,1/($I:$I=M147),$B:$B)</f>
        <v>94184.4</v>
      </c>
      <c r="P147" s="16">
        <f t="shared" si="13"/>
        <v>0.1059153963754722</v>
      </c>
    </row>
    <row r="148" spans="1:16" x14ac:dyDescent="0.3">
      <c r="A148" s="1">
        <v>45713</v>
      </c>
      <c r="B148" s="3">
        <v>88686</v>
      </c>
      <c r="C148">
        <v>91510.399999999994</v>
      </c>
      <c r="D148">
        <v>92523.1</v>
      </c>
      <c r="E148">
        <v>86097.5</v>
      </c>
      <c r="F148" t="s">
        <v>477</v>
      </c>
      <c r="G148">
        <v>-3.0800000000000001E-2</v>
      </c>
      <c r="H148" s="2">
        <f>Bitcoin[[#This Row],[Price]]/B147-1</f>
        <v>-3.0844129233896345E-2</v>
      </c>
      <c r="I148" s="2" t="str">
        <f t="shared" si="11"/>
        <v>2025-02</v>
      </c>
      <c r="J148" s="16">
        <f t="shared" si="9"/>
        <v>96022.340000000011</v>
      </c>
      <c r="K148" s="16">
        <f t="shared" si="10"/>
        <v>3844.699713803303</v>
      </c>
      <c r="L148" s="16"/>
      <c r="M148" s="2" t="str">
        <f>TEXT(Gold[[#This Row],[Date]],"YYYY-MM")</f>
        <v>2025-04</v>
      </c>
      <c r="N148" s="3">
        <f t="shared" si="12"/>
        <v>85164.2</v>
      </c>
      <c r="O148" s="3" cm="1">
        <f t="array" ref="O148">LOOKUP(2,1/($I:$I=M148),$B:$B)</f>
        <v>94184.4</v>
      </c>
      <c r="P148" s="16">
        <f t="shared" si="13"/>
        <v>0.1059153963754722</v>
      </c>
    </row>
    <row r="149" spans="1:16" x14ac:dyDescent="0.3">
      <c r="A149" s="1">
        <v>45714</v>
      </c>
      <c r="B149" s="3">
        <v>84212.7</v>
      </c>
      <c r="C149">
        <v>88675</v>
      </c>
      <c r="D149">
        <v>89375.3</v>
      </c>
      <c r="E149">
        <v>82332.899999999994</v>
      </c>
      <c r="F149" t="s">
        <v>476</v>
      </c>
      <c r="G149">
        <v>-5.04E-2</v>
      </c>
      <c r="H149" s="2">
        <f>Bitcoin[[#This Row],[Price]]/B148-1</f>
        <v>-5.0439753737906767E-2</v>
      </c>
      <c r="I149" s="2" t="str">
        <f t="shared" si="11"/>
        <v>2025-02</v>
      </c>
      <c r="J149" s="16">
        <f t="shared" si="9"/>
        <v>95404.535000000003</v>
      </c>
      <c r="K149" s="16">
        <f t="shared" si="10"/>
        <v>4232.1960677600073</v>
      </c>
      <c r="L149" s="16"/>
      <c r="M149" s="2" t="str">
        <f>TEXT(Gold[[#This Row],[Date]],"YYYY-MM")</f>
        <v>2025-04</v>
      </c>
      <c r="N149" s="3">
        <f t="shared" si="12"/>
        <v>85164.2</v>
      </c>
      <c r="O149" s="3" cm="1">
        <f t="array" ref="O149">LOOKUP(2,1/($I:$I=M149),$B:$B)</f>
        <v>94184.4</v>
      </c>
      <c r="P149" s="16">
        <f t="shared" si="13"/>
        <v>0.1059153963754722</v>
      </c>
    </row>
    <row r="150" spans="1:16" x14ac:dyDescent="0.3">
      <c r="A150" s="1">
        <v>45715</v>
      </c>
      <c r="B150" s="3">
        <v>84714.6</v>
      </c>
      <c r="C150">
        <v>84204.6</v>
      </c>
      <c r="D150">
        <v>87013.9</v>
      </c>
      <c r="E150">
        <v>82723.5</v>
      </c>
      <c r="F150" t="s">
        <v>475</v>
      </c>
      <c r="G150">
        <v>6.0000000000000001E-3</v>
      </c>
      <c r="H150" s="2">
        <f>Bitcoin[[#This Row],[Price]]/B149-1</f>
        <v>5.9599086598578488E-3</v>
      </c>
      <c r="I150" s="2" t="str">
        <f t="shared" si="11"/>
        <v>2025-02</v>
      </c>
      <c r="J150" s="16">
        <f t="shared" ref="J150:J213" si="14">AVERAGE(B131:B150)</f>
        <v>94814.590000000011</v>
      </c>
      <c r="K150" s="16">
        <f t="shared" si="10"/>
        <v>4535.1647915181629</v>
      </c>
      <c r="L150" s="16"/>
      <c r="M150" s="2" t="str">
        <f>TEXT(Gold[[#This Row],[Date]],"YYYY-MM")</f>
        <v>2025-05</v>
      </c>
      <c r="N150" s="3">
        <f t="shared" si="12"/>
        <v>96499.3</v>
      </c>
      <c r="O150" s="3" cm="1">
        <f t="array" ref="O150">LOOKUP(2,1/($I:$I=M150),$B:$B)</f>
        <v>104598</v>
      </c>
      <c r="P150" s="16">
        <f t="shared" si="13"/>
        <v>8.3924961113707619E-2</v>
      </c>
    </row>
    <row r="151" spans="1:16" x14ac:dyDescent="0.3">
      <c r="A151" s="1">
        <v>45716</v>
      </c>
      <c r="B151" s="3">
        <v>84381.2</v>
      </c>
      <c r="C151">
        <v>84713.3</v>
      </c>
      <c r="D151">
        <v>85028.7</v>
      </c>
      <c r="E151">
        <v>78329.8</v>
      </c>
      <c r="F151" t="s">
        <v>474</v>
      </c>
      <c r="G151">
        <v>-3.8999999999999998E-3</v>
      </c>
      <c r="H151" s="2">
        <f>Bitcoin[[#This Row],[Price]]/B150-1</f>
        <v>-3.9355671867660202E-3</v>
      </c>
      <c r="I151" s="2" t="str">
        <f t="shared" si="11"/>
        <v>2025-02</v>
      </c>
      <c r="J151" s="16">
        <f t="shared" si="14"/>
        <v>94211.255000000019</v>
      </c>
      <c r="K151" s="16">
        <f t="shared" si="10"/>
        <v>4815.1302495598165</v>
      </c>
      <c r="L151" s="16"/>
      <c r="M151" s="2" t="str">
        <f>TEXT(Gold[[#This Row],[Date]],"YYYY-MM")</f>
        <v>2025-05</v>
      </c>
      <c r="N151" s="3">
        <f t="shared" si="12"/>
        <v>96499.3</v>
      </c>
      <c r="O151" s="3" cm="1">
        <f t="array" ref="O151">LOOKUP(2,1/($I:$I=M151),$B:$B)</f>
        <v>104598</v>
      </c>
      <c r="P151" s="16">
        <f t="shared" si="13"/>
        <v>8.3924961113707619E-2</v>
      </c>
    </row>
    <row r="152" spans="1:16" x14ac:dyDescent="0.3">
      <c r="A152" s="1">
        <v>45717</v>
      </c>
      <c r="B152" s="3">
        <v>86071.6</v>
      </c>
      <c r="C152">
        <v>84353.4</v>
      </c>
      <c r="D152">
        <v>86546.3</v>
      </c>
      <c r="E152">
        <v>83837.3</v>
      </c>
      <c r="F152" t="s">
        <v>473</v>
      </c>
      <c r="G152">
        <v>0.02</v>
      </c>
      <c r="H152" s="2">
        <f>Bitcoin[[#This Row],[Price]]/B151-1</f>
        <v>2.0032898323323334E-2</v>
      </c>
      <c r="I152" s="2" t="str">
        <f t="shared" si="11"/>
        <v>2025-03</v>
      </c>
      <c r="J152" s="16">
        <f t="shared" si="14"/>
        <v>93691.375000000029</v>
      </c>
      <c r="K152" s="16">
        <f t="shared" si="10"/>
        <v>5017.1681806071811</v>
      </c>
      <c r="L152" s="16"/>
      <c r="M152" s="2" t="str">
        <f>TEXT(Gold[[#This Row],[Date]],"YYYY-MM")</f>
        <v>2025-05</v>
      </c>
      <c r="N152" s="3">
        <f t="shared" si="12"/>
        <v>96499.3</v>
      </c>
      <c r="O152" s="3" cm="1">
        <f t="array" ref="O152">LOOKUP(2,1/($I:$I=M152),$B:$B)</f>
        <v>104598</v>
      </c>
      <c r="P152" s="16">
        <f t="shared" si="13"/>
        <v>8.3924961113707619E-2</v>
      </c>
    </row>
    <row r="153" spans="1:16" x14ac:dyDescent="0.3">
      <c r="A153" s="1">
        <v>45718</v>
      </c>
      <c r="B153" s="3">
        <v>94265.1</v>
      </c>
      <c r="C153">
        <v>86065.7</v>
      </c>
      <c r="D153">
        <v>94986.5</v>
      </c>
      <c r="E153">
        <v>85069.3</v>
      </c>
      <c r="F153" t="s">
        <v>472</v>
      </c>
      <c r="G153">
        <v>9.5200000000000007E-2</v>
      </c>
      <c r="H153" s="2">
        <f>Bitcoin[[#This Row],[Price]]/B152-1</f>
        <v>9.5194001273358531E-2</v>
      </c>
      <c r="I153" s="2" t="str">
        <f t="shared" si="11"/>
        <v>2025-03</v>
      </c>
      <c r="J153" s="16">
        <f t="shared" si="14"/>
        <v>93532.895000000033</v>
      </c>
      <c r="K153" s="16">
        <f t="shared" si="10"/>
        <v>5020.3229236770376</v>
      </c>
      <c r="L153" s="16"/>
      <c r="M153" s="2" t="str">
        <f>TEXT(Gold[[#This Row],[Date]],"YYYY-MM")</f>
        <v>2025-05</v>
      </c>
      <c r="N153" s="3">
        <f t="shared" si="12"/>
        <v>96499.3</v>
      </c>
      <c r="O153" s="3" cm="1">
        <f t="array" ref="O153">LOOKUP(2,1/($I:$I=M153),$B:$B)</f>
        <v>104598</v>
      </c>
      <c r="P153" s="16">
        <f t="shared" si="13"/>
        <v>8.3924961113707619E-2</v>
      </c>
    </row>
    <row r="154" spans="1:16" x14ac:dyDescent="0.3">
      <c r="A154" s="1">
        <v>45719</v>
      </c>
      <c r="B154" s="3">
        <v>86209.7</v>
      </c>
      <c r="C154">
        <v>94266.1</v>
      </c>
      <c r="D154">
        <v>94266.1</v>
      </c>
      <c r="E154">
        <v>85140.800000000003</v>
      </c>
      <c r="F154" t="s">
        <v>471</v>
      </c>
      <c r="G154">
        <v>-8.5500000000000007E-2</v>
      </c>
      <c r="H154" s="2">
        <f>Bitcoin[[#This Row],[Price]]/B153-1</f>
        <v>-8.5454744120570636E-2</v>
      </c>
      <c r="I154" s="2" t="str">
        <f t="shared" si="11"/>
        <v>2025-03</v>
      </c>
      <c r="J154" s="16">
        <f t="shared" si="14"/>
        <v>93054.795000000013</v>
      </c>
      <c r="K154" s="16">
        <f t="shared" si="10"/>
        <v>5230.1203322893043</v>
      </c>
      <c r="L154" s="16"/>
      <c r="M154" s="2" t="str">
        <f>TEXT(Gold[[#This Row],[Date]],"YYYY-MM")</f>
        <v>2025-05</v>
      </c>
      <c r="N154" s="3">
        <f t="shared" si="12"/>
        <v>96499.3</v>
      </c>
      <c r="O154" s="3" cm="1">
        <f t="array" ref="O154">LOOKUP(2,1/($I:$I=M154),$B:$B)</f>
        <v>104598</v>
      </c>
      <c r="P154" s="16">
        <f t="shared" si="13"/>
        <v>8.3924961113707619E-2</v>
      </c>
    </row>
    <row r="155" spans="1:16" x14ac:dyDescent="0.3">
      <c r="A155" s="1">
        <v>45720</v>
      </c>
      <c r="B155" s="3">
        <v>87266.3</v>
      </c>
      <c r="C155">
        <v>86083.8</v>
      </c>
      <c r="D155">
        <v>88887.8</v>
      </c>
      <c r="E155">
        <v>81617</v>
      </c>
      <c r="F155" t="s">
        <v>470</v>
      </c>
      <c r="G155">
        <v>1.23E-2</v>
      </c>
      <c r="H155" s="2">
        <f>Bitcoin[[#This Row],[Price]]/B154-1</f>
        <v>1.2256161429630374E-2</v>
      </c>
      <c r="I155" s="2" t="str">
        <f t="shared" si="11"/>
        <v>2025-03</v>
      </c>
      <c r="J155" s="16">
        <f t="shared" si="14"/>
        <v>92524.045000000013</v>
      </c>
      <c r="K155" s="16">
        <f t="shared" si="10"/>
        <v>5389.7920378201179</v>
      </c>
      <c r="L155" s="16"/>
      <c r="M155" s="2" t="str">
        <f>TEXT(Gold[[#This Row],[Date]],"YYYY-MM")</f>
        <v>2025-05</v>
      </c>
      <c r="N155" s="3">
        <f t="shared" si="12"/>
        <v>96499.3</v>
      </c>
      <c r="O155" s="3" cm="1">
        <f t="array" ref="O155">LOOKUP(2,1/($I:$I=M155),$B:$B)</f>
        <v>104598</v>
      </c>
      <c r="P155" s="16">
        <f t="shared" si="13"/>
        <v>8.3924961113707619E-2</v>
      </c>
    </row>
    <row r="156" spans="1:16" x14ac:dyDescent="0.3">
      <c r="A156" s="1">
        <v>45721</v>
      </c>
      <c r="B156" s="3">
        <v>90611.7</v>
      </c>
      <c r="C156">
        <v>87269.5</v>
      </c>
      <c r="D156">
        <v>90937.8</v>
      </c>
      <c r="E156">
        <v>86429.4</v>
      </c>
      <c r="F156" t="s">
        <v>469</v>
      </c>
      <c r="G156">
        <v>3.8300000000000001E-2</v>
      </c>
      <c r="H156" s="2">
        <f>Bitcoin[[#This Row],[Price]]/B155-1</f>
        <v>3.833553158550318E-2</v>
      </c>
      <c r="I156" s="2" t="str">
        <f t="shared" si="11"/>
        <v>2025-03</v>
      </c>
      <c r="J156" s="16">
        <f t="shared" si="14"/>
        <v>92224.12000000001</v>
      </c>
      <c r="K156" s="16">
        <f t="shared" si="10"/>
        <v>5454.8501966681342</v>
      </c>
      <c r="L156" s="16"/>
      <c r="M156" s="2" t="str">
        <f>TEXT(Gold[[#This Row],[Date]],"YYYY-MM")</f>
        <v>2025-05</v>
      </c>
      <c r="N156" s="3">
        <f t="shared" si="12"/>
        <v>96499.3</v>
      </c>
      <c r="O156" s="3" cm="1">
        <f t="array" ref="O156">LOOKUP(2,1/($I:$I=M156),$B:$B)</f>
        <v>104598</v>
      </c>
      <c r="P156" s="16">
        <f t="shared" si="13"/>
        <v>8.3924961113707619E-2</v>
      </c>
    </row>
    <row r="157" spans="1:16" x14ac:dyDescent="0.3">
      <c r="A157" s="1">
        <v>45722</v>
      </c>
      <c r="B157" s="3">
        <v>89930.9</v>
      </c>
      <c r="C157">
        <v>90611.7</v>
      </c>
      <c r="D157">
        <v>92802</v>
      </c>
      <c r="E157">
        <v>87849.600000000006</v>
      </c>
      <c r="F157" t="s">
        <v>342</v>
      </c>
      <c r="G157">
        <v>-7.4999999999999997E-3</v>
      </c>
      <c r="H157" s="2">
        <f>Bitcoin[[#This Row],[Price]]/B156-1</f>
        <v>-7.5133785151365595E-3</v>
      </c>
      <c r="I157" s="2" t="str">
        <f t="shared" si="11"/>
        <v>2025-03</v>
      </c>
      <c r="J157" s="16">
        <f t="shared" si="14"/>
        <v>91845.434999999998</v>
      </c>
      <c r="K157" s="16">
        <f t="shared" si="10"/>
        <v>5529.6198200902072</v>
      </c>
      <c r="L157" s="16"/>
      <c r="M157" s="2" t="str">
        <f>TEXT(Gold[[#This Row],[Date]],"YYYY-MM")</f>
        <v>2025-05</v>
      </c>
      <c r="N157" s="3">
        <f t="shared" si="12"/>
        <v>96499.3</v>
      </c>
      <c r="O157" s="3" cm="1">
        <f t="array" ref="O157">LOOKUP(2,1/($I:$I=M157),$B:$B)</f>
        <v>104598</v>
      </c>
      <c r="P157" s="16">
        <f t="shared" si="13"/>
        <v>8.3924961113707619E-2</v>
      </c>
    </row>
    <row r="158" spans="1:16" x14ac:dyDescent="0.3">
      <c r="A158" s="1">
        <v>45723</v>
      </c>
      <c r="B158" s="3">
        <v>86531.199999999997</v>
      </c>
      <c r="C158">
        <v>89879.5</v>
      </c>
      <c r="D158">
        <v>91059.8</v>
      </c>
      <c r="E158">
        <v>84864.3</v>
      </c>
      <c r="F158" t="s">
        <v>468</v>
      </c>
      <c r="G158">
        <v>-3.78E-2</v>
      </c>
      <c r="H158" s="2">
        <f>Bitcoin[[#This Row],[Price]]/B157-1</f>
        <v>-3.7803469107948406E-2</v>
      </c>
      <c r="I158" s="2" t="str">
        <f t="shared" si="11"/>
        <v>2025-03</v>
      </c>
      <c r="J158" s="16">
        <f t="shared" si="14"/>
        <v>91293.324999999997</v>
      </c>
      <c r="K158" s="16">
        <f t="shared" si="10"/>
        <v>5645.325100668203</v>
      </c>
      <c r="L158" s="16"/>
      <c r="M158" s="2" t="str">
        <f>TEXT(Gold[[#This Row],[Date]],"YYYY-MM")</f>
        <v>2025-05</v>
      </c>
      <c r="N158" s="3">
        <f t="shared" si="12"/>
        <v>96499.3</v>
      </c>
      <c r="O158" s="3" cm="1">
        <f t="array" ref="O158">LOOKUP(2,1/($I:$I=M158),$B:$B)</f>
        <v>104598</v>
      </c>
      <c r="P158" s="16">
        <f t="shared" si="13"/>
        <v>8.3924961113707619E-2</v>
      </c>
    </row>
    <row r="159" spans="1:16" x14ac:dyDescent="0.3">
      <c r="A159" s="1">
        <v>45724</v>
      </c>
      <c r="B159" s="3">
        <v>86221.9</v>
      </c>
      <c r="C159">
        <v>86783.8</v>
      </c>
      <c r="D159">
        <v>86886.8</v>
      </c>
      <c r="E159">
        <v>85264.6</v>
      </c>
      <c r="F159" t="s">
        <v>467</v>
      </c>
      <c r="G159">
        <v>-3.5999999999999999E-3</v>
      </c>
      <c r="H159" s="2">
        <f>Bitcoin[[#This Row],[Price]]/B158-1</f>
        <v>-3.5744332680004431E-3</v>
      </c>
      <c r="I159" s="2" t="str">
        <f t="shared" si="11"/>
        <v>2025-03</v>
      </c>
      <c r="J159" s="16">
        <f t="shared" si="14"/>
        <v>90797.814999999988</v>
      </c>
      <c r="K159" s="16">
        <f t="shared" si="10"/>
        <v>5804.4904680500258</v>
      </c>
      <c r="L159" s="16"/>
      <c r="M159" s="2" t="str">
        <f>TEXT(Gold[[#This Row],[Date]],"YYYY-MM")</f>
        <v>2025-05</v>
      </c>
      <c r="N159" s="3">
        <f t="shared" si="12"/>
        <v>96499.3</v>
      </c>
      <c r="O159" s="3" cm="1">
        <f t="array" ref="O159">LOOKUP(2,1/($I:$I=M159),$B:$B)</f>
        <v>104598</v>
      </c>
      <c r="P159" s="16">
        <f t="shared" si="13"/>
        <v>8.3924961113707619E-2</v>
      </c>
    </row>
    <row r="160" spans="1:16" x14ac:dyDescent="0.3">
      <c r="A160" s="1">
        <v>45725</v>
      </c>
      <c r="B160" s="3">
        <v>80691.600000000006</v>
      </c>
      <c r="C160">
        <v>86221.5</v>
      </c>
      <c r="D160">
        <v>86498.6</v>
      </c>
      <c r="E160">
        <v>80048.899999999994</v>
      </c>
      <c r="F160" t="s">
        <v>466</v>
      </c>
      <c r="G160">
        <v>-6.4100000000000004E-2</v>
      </c>
      <c r="H160" s="2">
        <f>Bitcoin[[#This Row],[Price]]/B159-1</f>
        <v>-6.4140317019225845E-2</v>
      </c>
      <c r="I160" s="2" t="str">
        <f t="shared" si="11"/>
        <v>2025-03</v>
      </c>
      <c r="J160" s="16">
        <f t="shared" si="14"/>
        <v>90043.329999999987</v>
      </c>
      <c r="K160" s="16">
        <f t="shared" si="10"/>
        <v>6151.2736402598721</v>
      </c>
      <c r="L160" s="16"/>
      <c r="M160" s="2" t="str">
        <f>TEXT(Gold[[#This Row],[Date]],"YYYY-MM")</f>
        <v>2025-05</v>
      </c>
      <c r="N160" s="3">
        <f t="shared" si="12"/>
        <v>96499.3</v>
      </c>
      <c r="O160" s="3" cm="1">
        <f t="array" ref="O160">LOOKUP(2,1/($I:$I=M160),$B:$B)</f>
        <v>104598</v>
      </c>
      <c r="P160" s="16">
        <f t="shared" si="13"/>
        <v>8.3924961113707619E-2</v>
      </c>
    </row>
    <row r="161" spans="1:16" x14ac:dyDescent="0.3">
      <c r="A161" s="1">
        <v>45726</v>
      </c>
      <c r="B161" s="3">
        <v>78575.899999999994</v>
      </c>
      <c r="C161">
        <v>80702.2</v>
      </c>
      <c r="D161">
        <v>83902.8</v>
      </c>
      <c r="E161">
        <v>77480.5</v>
      </c>
      <c r="F161" t="s">
        <v>465</v>
      </c>
      <c r="G161">
        <v>-2.6200000000000001E-2</v>
      </c>
      <c r="H161" s="2">
        <f>Bitcoin[[#This Row],[Price]]/B160-1</f>
        <v>-2.6219581716064755E-2</v>
      </c>
      <c r="I161" s="2" t="str">
        <f t="shared" si="11"/>
        <v>2025-03</v>
      </c>
      <c r="J161" s="16">
        <f t="shared" si="14"/>
        <v>89190.224999999991</v>
      </c>
      <c r="K161" s="16">
        <f t="shared" si="10"/>
        <v>6546.1927098379992</v>
      </c>
      <c r="L161" s="16"/>
      <c r="M161" s="2" t="str">
        <f>TEXT(Gold[[#This Row],[Date]],"YYYY-MM")</f>
        <v>2025-05</v>
      </c>
      <c r="N161" s="3">
        <f t="shared" si="12"/>
        <v>96499.3</v>
      </c>
      <c r="O161" s="3" cm="1">
        <f t="array" ref="O161">LOOKUP(2,1/($I:$I=M161),$B:$B)</f>
        <v>104598</v>
      </c>
      <c r="P161" s="16">
        <f t="shared" si="13"/>
        <v>8.3924961113707619E-2</v>
      </c>
    </row>
    <row r="162" spans="1:16" x14ac:dyDescent="0.3">
      <c r="A162" s="1">
        <v>45727</v>
      </c>
      <c r="B162" s="3">
        <v>82921.100000000006</v>
      </c>
      <c r="C162">
        <v>78579.7</v>
      </c>
      <c r="D162">
        <v>83572.600000000006</v>
      </c>
      <c r="E162">
        <v>76677.100000000006</v>
      </c>
      <c r="F162" t="s">
        <v>464</v>
      </c>
      <c r="G162">
        <v>5.5300000000000002E-2</v>
      </c>
      <c r="H162" s="2">
        <f>Bitcoin[[#This Row],[Price]]/B161-1</f>
        <v>5.5299398416053913E-2</v>
      </c>
      <c r="I162" s="2" t="str">
        <f t="shared" si="11"/>
        <v>2025-03</v>
      </c>
      <c r="J162" s="16">
        <f t="shared" si="14"/>
        <v>88504.04</v>
      </c>
      <c r="K162" s="16">
        <f t="shared" si="10"/>
        <v>6760.102251966905</v>
      </c>
      <c r="L162" s="16"/>
      <c r="M162" s="2" t="str">
        <f>TEXT(Gold[[#This Row],[Date]],"YYYY-MM")</f>
        <v>2025-05</v>
      </c>
      <c r="N162" s="3">
        <f t="shared" si="12"/>
        <v>96499.3</v>
      </c>
      <c r="O162" s="3" cm="1">
        <f t="array" ref="O162">LOOKUP(2,1/($I:$I=M162),$B:$B)</f>
        <v>104598</v>
      </c>
      <c r="P162" s="16">
        <f t="shared" si="13"/>
        <v>8.3924961113707619E-2</v>
      </c>
    </row>
    <row r="163" spans="1:16" x14ac:dyDescent="0.3">
      <c r="A163" s="1">
        <v>45728</v>
      </c>
      <c r="B163" s="3">
        <v>83664.3</v>
      </c>
      <c r="C163">
        <v>82921.100000000006</v>
      </c>
      <c r="D163">
        <v>84266.5</v>
      </c>
      <c r="E163">
        <v>80646.600000000006</v>
      </c>
      <c r="F163" t="s">
        <v>463</v>
      </c>
      <c r="G163">
        <v>8.9999999999999993E-3</v>
      </c>
      <c r="H163" s="2">
        <f>Bitcoin[[#This Row],[Price]]/B162-1</f>
        <v>8.9627368667322127E-3</v>
      </c>
      <c r="I163" s="2" t="str">
        <f t="shared" si="11"/>
        <v>2025-03</v>
      </c>
      <c r="J163" s="16">
        <f t="shared" si="14"/>
        <v>87771.739999999976</v>
      </c>
      <c r="K163" s="16">
        <f t="shared" si="10"/>
        <v>6939.1357729199208</v>
      </c>
      <c r="L163" s="16"/>
      <c r="M163" s="2" t="str">
        <f>TEXT(Gold[[#This Row],[Date]],"YYYY-MM")</f>
        <v>2025-05</v>
      </c>
      <c r="N163" s="3">
        <f t="shared" si="12"/>
        <v>96499.3</v>
      </c>
      <c r="O163" s="3" cm="1">
        <f t="array" ref="O163">LOOKUP(2,1/($I:$I=M163),$B:$B)</f>
        <v>104598</v>
      </c>
      <c r="P163" s="16">
        <f t="shared" si="13"/>
        <v>8.3924961113707619E-2</v>
      </c>
    </row>
    <row r="164" spans="1:16" x14ac:dyDescent="0.3">
      <c r="A164" s="1">
        <v>45729</v>
      </c>
      <c r="B164" s="3">
        <v>81100.2</v>
      </c>
      <c r="C164">
        <v>83664.7</v>
      </c>
      <c r="D164">
        <v>84292</v>
      </c>
      <c r="E164">
        <v>79954.899999999994</v>
      </c>
      <c r="F164" t="s">
        <v>462</v>
      </c>
      <c r="G164">
        <v>-3.0599999999999999E-2</v>
      </c>
      <c r="H164" s="2">
        <f>Bitcoin[[#This Row],[Price]]/B163-1</f>
        <v>-3.0647480466579058E-2</v>
      </c>
      <c r="I164" s="2" t="str">
        <f t="shared" si="11"/>
        <v>2025-03</v>
      </c>
      <c r="J164" s="16">
        <f t="shared" si="14"/>
        <v>87018.97</v>
      </c>
      <c r="K164" s="16">
        <f t="shared" si="10"/>
        <v>7188.2186287635932</v>
      </c>
      <c r="L164" s="16"/>
      <c r="M164" s="2" t="str">
        <f>TEXT(Gold[[#This Row],[Date]],"YYYY-MM")</f>
        <v>2025-05</v>
      </c>
      <c r="N164" s="3">
        <f t="shared" si="12"/>
        <v>96499.3</v>
      </c>
      <c r="O164" s="3" cm="1">
        <f t="array" ref="O164">LOOKUP(2,1/($I:$I=M164),$B:$B)</f>
        <v>104598</v>
      </c>
      <c r="P164" s="16">
        <f t="shared" si="13"/>
        <v>8.3924961113707619E-2</v>
      </c>
    </row>
    <row r="165" spans="1:16" x14ac:dyDescent="0.3">
      <c r="A165" s="1">
        <v>45730</v>
      </c>
      <c r="B165" s="3">
        <v>83977.1</v>
      </c>
      <c r="C165">
        <v>81103.5</v>
      </c>
      <c r="D165">
        <v>85286.6</v>
      </c>
      <c r="E165">
        <v>80833.2</v>
      </c>
      <c r="F165" t="s">
        <v>461</v>
      </c>
      <c r="G165">
        <v>3.5499999999999997E-2</v>
      </c>
      <c r="H165" s="2">
        <f>Bitcoin[[#This Row],[Price]]/B164-1</f>
        <v>3.5473402038466162E-2</v>
      </c>
      <c r="I165" s="2" t="str">
        <f t="shared" si="11"/>
        <v>2025-03</v>
      </c>
      <c r="J165" s="16">
        <f t="shared" si="14"/>
        <v>86390.01999999999</v>
      </c>
      <c r="K165" s="16">
        <f t="shared" si="10"/>
        <v>7338.2079651134336</v>
      </c>
      <c r="L165" s="16"/>
      <c r="M165" s="2" t="str">
        <f>TEXT(Gold[[#This Row],[Date]],"YYYY-MM")</f>
        <v>2025-05</v>
      </c>
      <c r="N165" s="3">
        <f t="shared" si="12"/>
        <v>96499.3</v>
      </c>
      <c r="O165" s="3" cm="1">
        <f t="array" ref="O165">LOOKUP(2,1/($I:$I=M165),$B:$B)</f>
        <v>104598</v>
      </c>
      <c r="P165" s="16">
        <f t="shared" si="13"/>
        <v>8.3924961113707619E-2</v>
      </c>
    </row>
    <row r="166" spans="1:16" x14ac:dyDescent="0.3">
      <c r="A166" s="1">
        <v>45731</v>
      </c>
      <c r="B166" s="3">
        <v>84341.3</v>
      </c>
      <c r="C166">
        <v>83978.7</v>
      </c>
      <c r="D166">
        <v>84679.5</v>
      </c>
      <c r="E166">
        <v>83636.399999999994</v>
      </c>
      <c r="F166" t="s">
        <v>460</v>
      </c>
      <c r="G166">
        <v>4.3E-3</v>
      </c>
      <c r="H166" s="2">
        <f>Bitcoin[[#This Row],[Price]]/B165-1</f>
        <v>4.3368966063366265E-3</v>
      </c>
      <c r="I166" s="2" t="str">
        <f t="shared" si="11"/>
        <v>2025-03</v>
      </c>
      <c r="J166" s="16">
        <f t="shared" si="14"/>
        <v>85794.145000000004</v>
      </c>
      <c r="K166" s="16">
        <f t="shared" si="10"/>
        <v>7469.825980771282</v>
      </c>
      <c r="L166" s="16"/>
      <c r="M166" s="2" t="str">
        <f>TEXT(Gold[[#This Row],[Date]],"YYYY-MM")</f>
        <v>2025-05</v>
      </c>
      <c r="N166" s="3">
        <f t="shared" si="12"/>
        <v>96499.3</v>
      </c>
      <c r="O166" s="3" cm="1">
        <f t="array" ref="O166">LOOKUP(2,1/($I:$I=M166),$B:$B)</f>
        <v>104598</v>
      </c>
      <c r="P166" s="16">
        <f t="shared" si="13"/>
        <v>8.3924961113707619E-2</v>
      </c>
    </row>
    <row r="167" spans="1:16" x14ac:dyDescent="0.3">
      <c r="A167" s="1">
        <v>45732</v>
      </c>
      <c r="B167" s="3">
        <v>82578.399999999994</v>
      </c>
      <c r="C167">
        <v>84341.3</v>
      </c>
      <c r="D167">
        <v>84942.5</v>
      </c>
      <c r="E167">
        <v>82014.2</v>
      </c>
      <c r="F167" t="s">
        <v>459</v>
      </c>
      <c r="G167">
        <v>-2.0899999999999998E-2</v>
      </c>
      <c r="H167" s="2">
        <f>Bitcoin[[#This Row],[Price]]/B166-1</f>
        <v>-2.0901978034486124E-2</v>
      </c>
      <c r="I167" s="2" t="str">
        <f t="shared" si="11"/>
        <v>2025-03</v>
      </c>
      <c r="J167" s="16">
        <f t="shared" si="14"/>
        <v>85347.64</v>
      </c>
      <c r="K167" s="16">
        <f t="shared" si="10"/>
        <v>7605.3904896944287</v>
      </c>
      <c r="L167" s="16"/>
      <c r="M167" s="2" t="str">
        <f>TEXT(Gold[[#This Row],[Date]],"YYYY-MM")</f>
        <v>2025-05</v>
      </c>
      <c r="N167" s="3">
        <f t="shared" si="12"/>
        <v>96499.3</v>
      </c>
      <c r="O167" s="3" cm="1">
        <f t="array" ref="O167">LOOKUP(2,1/($I:$I=M167),$B:$B)</f>
        <v>104598</v>
      </c>
      <c r="P167" s="16">
        <f t="shared" si="13"/>
        <v>8.3924961113707619E-2</v>
      </c>
    </row>
    <row r="168" spans="1:16" x14ac:dyDescent="0.3">
      <c r="A168" s="1">
        <v>45733</v>
      </c>
      <c r="B168" s="3">
        <v>84019.1</v>
      </c>
      <c r="C168">
        <v>82580.3</v>
      </c>
      <c r="D168">
        <v>84729.2</v>
      </c>
      <c r="E168">
        <v>82525</v>
      </c>
      <c r="F168" t="s">
        <v>458</v>
      </c>
      <c r="G168">
        <v>1.7399999999999999E-2</v>
      </c>
      <c r="H168" s="2">
        <f>Bitcoin[[#This Row],[Price]]/B167-1</f>
        <v>1.7446450887883547E-2</v>
      </c>
      <c r="I168" s="2" t="str">
        <f t="shared" si="11"/>
        <v>2025-03</v>
      </c>
      <c r="J168" s="16">
        <f t="shared" si="14"/>
        <v>85114.295000000013</v>
      </c>
      <c r="K168" s="16">
        <f t="shared" si="10"/>
        <v>7697.7659347041417</v>
      </c>
      <c r="L168" s="16"/>
      <c r="M168" s="2" t="str">
        <f>TEXT(Gold[[#This Row],[Date]],"YYYY-MM")</f>
        <v>2025-05</v>
      </c>
      <c r="N168" s="3">
        <f t="shared" si="12"/>
        <v>96499.3</v>
      </c>
      <c r="O168" s="3" cm="1">
        <f t="array" ref="O168">LOOKUP(2,1/($I:$I=M168),$B:$B)</f>
        <v>104598</v>
      </c>
      <c r="P168" s="16">
        <f t="shared" si="13"/>
        <v>8.3924961113707619E-2</v>
      </c>
    </row>
    <row r="169" spans="1:16" x14ac:dyDescent="0.3">
      <c r="A169" s="1">
        <v>45734</v>
      </c>
      <c r="B169" s="3">
        <v>82719.100000000006</v>
      </c>
      <c r="C169">
        <v>84019.1</v>
      </c>
      <c r="D169">
        <v>84019.1</v>
      </c>
      <c r="E169">
        <v>81171.3</v>
      </c>
      <c r="F169" t="s">
        <v>457</v>
      </c>
      <c r="G169">
        <v>-1.55E-2</v>
      </c>
      <c r="H169" s="2">
        <f>Bitcoin[[#This Row],[Price]]/B168-1</f>
        <v>-1.5472672285230415E-2</v>
      </c>
      <c r="I169" s="2" t="str">
        <f t="shared" si="11"/>
        <v>2025-03</v>
      </c>
      <c r="J169" s="16">
        <f t="shared" si="14"/>
        <v>85039.61500000002</v>
      </c>
      <c r="K169" s="16">
        <f t="shared" si="10"/>
        <v>7740.331642217543</v>
      </c>
      <c r="L169" s="16"/>
      <c r="M169" s="2" t="str">
        <f>TEXT(Gold[[#This Row],[Date]],"YYYY-MM")</f>
        <v>2025-05</v>
      </c>
      <c r="N169" s="3">
        <f t="shared" si="12"/>
        <v>96499.3</v>
      </c>
      <c r="O169" s="3" cm="1">
        <f t="array" ref="O169">LOOKUP(2,1/($I:$I=M169),$B:$B)</f>
        <v>104598</v>
      </c>
      <c r="P169" s="16">
        <f t="shared" si="13"/>
        <v>8.3924961113707619E-2</v>
      </c>
    </row>
    <row r="170" spans="1:16" x14ac:dyDescent="0.3">
      <c r="A170" s="1">
        <v>45735</v>
      </c>
      <c r="B170" s="3">
        <v>86841</v>
      </c>
      <c r="C170">
        <v>82719.100000000006</v>
      </c>
      <c r="D170">
        <v>86990.6</v>
      </c>
      <c r="E170">
        <v>82557.5</v>
      </c>
      <c r="F170" t="s">
        <v>456</v>
      </c>
      <c r="G170">
        <v>4.9799999999999997E-2</v>
      </c>
      <c r="H170" s="2">
        <f>Bitcoin[[#This Row],[Price]]/B169-1</f>
        <v>4.9830087609753937E-2</v>
      </c>
      <c r="I170" s="2" t="str">
        <f t="shared" si="11"/>
        <v>2025-03</v>
      </c>
      <c r="J170" s="16">
        <f t="shared" si="14"/>
        <v>85145.935000000012</v>
      </c>
      <c r="K170" s="16">
        <f t="shared" si="10"/>
        <v>7673.9741606817215</v>
      </c>
      <c r="L170" s="16"/>
      <c r="M170" s="2" t="str">
        <f>TEXT(Gold[[#This Row],[Date]],"YYYY-MM")</f>
        <v>2025-05</v>
      </c>
      <c r="N170" s="3">
        <f t="shared" si="12"/>
        <v>96499.3</v>
      </c>
      <c r="O170" s="3" cm="1">
        <f t="array" ref="O170">LOOKUP(2,1/($I:$I=M170),$B:$B)</f>
        <v>104598</v>
      </c>
      <c r="P170" s="16">
        <f t="shared" si="13"/>
        <v>8.3924961113707619E-2</v>
      </c>
    </row>
    <row r="171" spans="1:16" x14ac:dyDescent="0.3">
      <c r="A171" s="1">
        <v>45736</v>
      </c>
      <c r="B171" s="3">
        <v>84208.1</v>
      </c>
      <c r="C171">
        <v>86841.3</v>
      </c>
      <c r="D171">
        <v>87419</v>
      </c>
      <c r="E171">
        <v>83656.100000000006</v>
      </c>
      <c r="F171" t="s">
        <v>455</v>
      </c>
      <c r="G171">
        <v>-3.0300000000000001E-2</v>
      </c>
      <c r="H171" s="2">
        <f>Bitcoin[[#This Row],[Price]]/B170-1</f>
        <v>-3.0318628297693384E-2</v>
      </c>
      <c r="I171" s="2" t="str">
        <f t="shared" si="11"/>
        <v>2025-03</v>
      </c>
      <c r="J171" s="16">
        <f t="shared" si="14"/>
        <v>85137.280000000013</v>
      </c>
      <c r="K171" s="16">
        <f t="shared" si="10"/>
        <v>7709.0392928084739</v>
      </c>
      <c r="L171" s="16"/>
      <c r="M171" s="2" t="str">
        <f>TEXT(Gold[[#This Row],[Date]],"YYYY-MM")</f>
        <v>2025-05</v>
      </c>
      <c r="N171" s="3">
        <f t="shared" si="12"/>
        <v>96499.3</v>
      </c>
      <c r="O171" s="3" cm="1">
        <f t="array" ref="O171">LOOKUP(2,1/($I:$I=M171),$B:$B)</f>
        <v>104598</v>
      </c>
      <c r="P171" s="16">
        <f t="shared" si="13"/>
        <v>8.3924961113707619E-2</v>
      </c>
    </row>
    <row r="172" spans="1:16" x14ac:dyDescent="0.3">
      <c r="A172" s="1">
        <v>45737</v>
      </c>
      <c r="B172" s="3">
        <v>84073.3</v>
      </c>
      <c r="C172">
        <v>84208.7</v>
      </c>
      <c r="D172">
        <v>84831</v>
      </c>
      <c r="E172">
        <v>83215.899999999994</v>
      </c>
      <c r="F172" t="s">
        <v>454</v>
      </c>
      <c r="G172">
        <v>-1.6000000000000001E-3</v>
      </c>
      <c r="H172" s="2">
        <f>Bitcoin[[#This Row],[Price]]/B171-1</f>
        <v>-1.6007961229382861E-3</v>
      </c>
      <c r="I172" s="2" t="str">
        <f t="shared" si="11"/>
        <v>2025-03</v>
      </c>
      <c r="J172" s="16">
        <f t="shared" si="14"/>
        <v>85037.36500000002</v>
      </c>
      <c r="K172" s="16">
        <f t="shared" si="10"/>
        <v>7719.5761892865958</v>
      </c>
      <c r="L172" s="16"/>
      <c r="M172" s="2" t="str">
        <f>TEXT(Gold[[#This Row],[Date]],"YYYY-MM")</f>
        <v>2025-06</v>
      </c>
      <c r="N172" s="3">
        <f t="shared" si="12"/>
        <v>105635.2</v>
      </c>
      <c r="O172" s="3" cm="1">
        <f t="array" ref="O172">LOOKUP(2,1/($I:$I=M172),$B:$B)</f>
        <v>107171.1</v>
      </c>
      <c r="P172" s="16">
        <f t="shared" si="13"/>
        <v>1.4539661022083594E-2</v>
      </c>
    </row>
    <row r="173" spans="1:16" x14ac:dyDescent="0.3">
      <c r="A173" s="1">
        <v>45738</v>
      </c>
      <c r="B173" s="3">
        <v>83840.5</v>
      </c>
      <c r="C173">
        <v>84076.6</v>
      </c>
      <c r="D173">
        <v>84526.3</v>
      </c>
      <c r="E173">
        <v>83688.2</v>
      </c>
      <c r="F173" t="s">
        <v>453</v>
      </c>
      <c r="G173">
        <v>-2.8E-3</v>
      </c>
      <c r="H173" s="2">
        <f>Bitcoin[[#This Row],[Price]]/B172-1</f>
        <v>-2.7690122785711813E-3</v>
      </c>
      <c r="I173" s="2" t="str">
        <f t="shared" si="11"/>
        <v>2025-03</v>
      </c>
      <c r="J173" s="16">
        <f t="shared" si="14"/>
        <v>84516.135000000009</v>
      </c>
      <c r="K173" s="16">
        <f t="shared" si="10"/>
        <v>7624.1367902246147</v>
      </c>
      <c r="L173" s="16"/>
      <c r="M173" s="2" t="str">
        <f>TEXT(Gold[[#This Row],[Date]],"YYYY-MM")</f>
        <v>2025-06</v>
      </c>
      <c r="N173" s="3">
        <f t="shared" si="12"/>
        <v>105635.2</v>
      </c>
      <c r="O173" s="3" cm="1">
        <f t="array" ref="O173">LOOKUP(2,1/($I:$I=M173),$B:$B)</f>
        <v>107171.1</v>
      </c>
      <c r="P173" s="16">
        <f t="shared" si="13"/>
        <v>1.4539661022083594E-2</v>
      </c>
    </row>
    <row r="174" spans="1:16" x14ac:dyDescent="0.3">
      <c r="A174" s="1">
        <v>45739</v>
      </c>
      <c r="B174" s="3">
        <v>86077.4</v>
      </c>
      <c r="C174">
        <v>83840.2</v>
      </c>
      <c r="D174">
        <v>86082</v>
      </c>
      <c r="E174">
        <v>83812.7</v>
      </c>
      <c r="F174" t="s">
        <v>452</v>
      </c>
      <c r="G174">
        <v>2.6700000000000002E-2</v>
      </c>
      <c r="H174" s="2">
        <f>Bitcoin[[#This Row],[Price]]/B173-1</f>
        <v>2.6680422945950966E-2</v>
      </c>
      <c r="I174" s="2" t="str">
        <f t="shared" si="11"/>
        <v>2025-03</v>
      </c>
      <c r="J174" s="16">
        <f t="shared" si="14"/>
        <v>84509.52</v>
      </c>
      <c r="K174" s="16">
        <f t="shared" si="10"/>
        <v>7539.4820659378765</v>
      </c>
      <c r="L174" s="16"/>
      <c r="M174" s="2" t="str">
        <f>TEXT(Gold[[#This Row],[Date]],"YYYY-MM")</f>
        <v>2025-06</v>
      </c>
      <c r="N174" s="3">
        <f t="shared" si="12"/>
        <v>105635.2</v>
      </c>
      <c r="O174" s="3" cm="1">
        <f t="array" ref="O174">LOOKUP(2,1/($I:$I=M174),$B:$B)</f>
        <v>107171.1</v>
      </c>
      <c r="P174" s="16">
        <f t="shared" si="13"/>
        <v>1.4539661022083594E-2</v>
      </c>
    </row>
    <row r="175" spans="1:16" x14ac:dyDescent="0.3">
      <c r="A175" s="1">
        <v>45740</v>
      </c>
      <c r="B175" s="3">
        <v>87490</v>
      </c>
      <c r="C175">
        <v>86076.1</v>
      </c>
      <c r="D175">
        <v>88740.2</v>
      </c>
      <c r="E175">
        <v>85541.6</v>
      </c>
      <c r="F175" t="s">
        <v>451</v>
      </c>
      <c r="G175">
        <v>1.6400000000000001E-2</v>
      </c>
      <c r="H175" s="2">
        <f>Bitcoin[[#This Row],[Price]]/B174-1</f>
        <v>1.6410811664850478E-2</v>
      </c>
      <c r="I175" s="2" t="str">
        <f t="shared" si="11"/>
        <v>2025-03</v>
      </c>
      <c r="J175" s="16">
        <f t="shared" si="14"/>
        <v>84520.705000000002</v>
      </c>
      <c r="K175" s="16">
        <f t="shared" si="10"/>
        <v>7418.3703287297512</v>
      </c>
      <c r="L175" s="16"/>
      <c r="M175" s="2" t="str">
        <f>TEXT(Gold[[#This Row],[Date]],"YYYY-MM")</f>
        <v>2025-06</v>
      </c>
      <c r="N175" s="3">
        <f t="shared" si="12"/>
        <v>105635.2</v>
      </c>
      <c r="O175" s="3" cm="1">
        <f t="array" ref="O175">LOOKUP(2,1/($I:$I=M175),$B:$B)</f>
        <v>107171.1</v>
      </c>
      <c r="P175" s="16">
        <f t="shared" si="13"/>
        <v>1.4539661022083594E-2</v>
      </c>
    </row>
    <row r="176" spans="1:16" x14ac:dyDescent="0.3">
      <c r="A176" s="1">
        <v>45741</v>
      </c>
      <c r="B176" s="3">
        <v>87404</v>
      </c>
      <c r="C176">
        <v>87495.3</v>
      </c>
      <c r="D176">
        <v>88523.3</v>
      </c>
      <c r="E176">
        <v>86328.5</v>
      </c>
      <c r="F176" t="s">
        <v>450</v>
      </c>
      <c r="G176">
        <v>-1E-3</v>
      </c>
      <c r="H176" s="2">
        <f>Bitcoin[[#This Row],[Price]]/B175-1</f>
        <v>-9.8296948222653668E-4</v>
      </c>
      <c r="I176" s="2" t="str">
        <f t="shared" si="11"/>
        <v>2025-03</v>
      </c>
      <c r="J176" s="16">
        <f t="shared" si="14"/>
        <v>84360.320000000007</v>
      </c>
      <c r="K176" s="16">
        <f t="shared" si="10"/>
        <v>7258.3422369552381</v>
      </c>
      <c r="L176" s="16"/>
      <c r="M176" s="2" t="str">
        <f>TEXT(Gold[[#This Row],[Date]],"YYYY-MM")</f>
        <v>2025-06</v>
      </c>
      <c r="N176" s="3">
        <f t="shared" si="12"/>
        <v>105635.2</v>
      </c>
      <c r="O176" s="3" cm="1">
        <f t="array" ref="O176">LOOKUP(2,1/($I:$I=M176),$B:$B)</f>
        <v>107171.1</v>
      </c>
      <c r="P176" s="16">
        <f t="shared" si="13"/>
        <v>1.4539661022083594E-2</v>
      </c>
    </row>
    <row r="177" spans="1:16" x14ac:dyDescent="0.3">
      <c r="A177" s="1">
        <v>45742</v>
      </c>
      <c r="B177" s="3">
        <v>86912</v>
      </c>
      <c r="C177">
        <v>87349.8</v>
      </c>
      <c r="D177">
        <v>88276.7</v>
      </c>
      <c r="E177">
        <v>85866.4</v>
      </c>
      <c r="F177" t="s">
        <v>449</v>
      </c>
      <c r="G177">
        <v>-5.5999999999999999E-3</v>
      </c>
      <c r="H177" s="2">
        <f>Bitcoin[[#This Row],[Price]]/B176-1</f>
        <v>-5.629032996201544E-3</v>
      </c>
      <c r="I177" s="2" t="str">
        <f t="shared" si="11"/>
        <v>2025-03</v>
      </c>
      <c r="J177" s="16">
        <f t="shared" si="14"/>
        <v>84209.375</v>
      </c>
      <c r="K177" s="16">
        <f t="shared" si="10"/>
        <v>7091.6672911836913</v>
      </c>
      <c r="L177" s="16"/>
      <c r="M177" s="2" t="str">
        <f>TEXT(Gold[[#This Row],[Date]],"YYYY-MM")</f>
        <v>2025-06</v>
      </c>
      <c r="N177" s="3">
        <f t="shared" si="12"/>
        <v>105635.2</v>
      </c>
      <c r="O177" s="3" cm="1">
        <f t="array" ref="O177">LOOKUP(2,1/($I:$I=M177),$B:$B)</f>
        <v>107171.1</v>
      </c>
      <c r="P177" s="16">
        <f t="shared" si="13"/>
        <v>1.4539661022083594E-2</v>
      </c>
    </row>
    <row r="178" spans="1:16" x14ac:dyDescent="0.3">
      <c r="A178" s="1">
        <v>45743</v>
      </c>
      <c r="B178" s="3">
        <v>87228.2</v>
      </c>
      <c r="C178">
        <v>86937</v>
      </c>
      <c r="D178">
        <v>87751.4</v>
      </c>
      <c r="E178">
        <v>85844.4</v>
      </c>
      <c r="F178" t="s">
        <v>448</v>
      </c>
      <c r="G178">
        <v>3.5999999999999999E-3</v>
      </c>
      <c r="H178" s="2">
        <f>Bitcoin[[#This Row],[Price]]/B177-1</f>
        <v>3.6381627393224925E-3</v>
      </c>
      <c r="I178" s="2" t="str">
        <f t="shared" si="11"/>
        <v>2025-03</v>
      </c>
      <c r="J178" s="16">
        <f t="shared" si="14"/>
        <v>84244.225000000006</v>
      </c>
      <c r="K178" s="16">
        <f t="shared" si="10"/>
        <v>6967.5873088452463</v>
      </c>
      <c r="L178" s="16"/>
      <c r="M178" s="2" t="str">
        <f>TEXT(Gold[[#This Row],[Date]],"YYYY-MM")</f>
        <v>2025-06</v>
      </c>
      <c r="N178" s="3">
        <f t="shared" si="12"/>
        <v>105635.2</v>
      </c>
      <c r="O178" s="3" cm="1">
        <f t="array" ref="O178">LOOKUP(2,1/($I:$I=M178),$B:$B)</f>
        <v>107171.1</v>
      </c>
      <c r="P178" s="16">
        <f t="shared" si="13"/>
        <v>1.4539661022083594E-2</v>
      </c>
    </row>
    <row r="179" spans="1:16" x14ac:dyDescent="0.3">
      <c r="A179" s="1">
        <v>45744</v>
      </c>
      <c r="B179" s="3">
        <v>84410.4</v>
      </c>
      <c r="C179">
        <v>87209.5</v>
      </c>
      <c r="D179">
        <v>87507.5</v>
      </c>
      <c r="E179">
        <v>83596.7</v>
      </c>
      <c r="F179" t="s">
        <v>447</v>
      </c>
      <c r="G179">
        <v>-3.2300000000000002E-2</v>
      </c>
      <c r="H179" s="2">
        <f>Bitcoin[[#This Row],[Price]]/B178-1</f>
        <v>-3.2303773321013196E-2</v>
      </c>
      <c r="I179" s="2" t="str">
        <f t="shared" si="11"/>
        <v>2025-03</v>
      </c>
      <c r="J179" s="16">
        <f t="shared" si="14"/>
        <v>84153.65</v>
      </c>
      <c r="K179" s="16">
        <f t="shared" si="10"/>
        <v>6883.9271488863933</v>
      </c>
      <c r="L179" s="16"/>
      <c r="M179" s="2" t="str">
        <f>TEXT(Gold[[#This Row],[Date]],"YYYY-MM")</f>
        <v>2025-06</v>
      </c>
      <c r="N179" s="3">
        <f t="shared" si="12"/>
        <v>105635.2</v>
      </c>
      <c r="O179" s="3" cm="1">
        <f t="array" ref="O179">LOOKUP(2,1/($I:$I=M179),$B:$B)</f>
        <v>107171.1</v>
      </c>
      <c r="P179" s="16">
        <f t="shared" si="13"/>
        <v>1.4539661022083594E-2</v>
      </c>
    </row>
    <row r="180" spans="1:16" x14ac:dyDescent="0.3">
      <c r="A180" s="1">
        <v>45745</v>
      </c>
      <c r="B180" s="3">
        <v>82645.7</v>
      </c>
      <c r="C180">
        <v>84412.1</v>
      </c>
      <c r="D180">
        <v>84603.4</v>
      </c>
      <c r="E180">
        <v>81668.2</v>
      </c>
      <c r="F180" t="s">
        <v>446</v>
      </c>
      <c r="G180">
        <v>-2.0899999999999998E-2</v>
      </c>
      <c r="H180" s="2">
        <f>Bitcoin[[#This Row],[Price]]/B179-1</f>
        <v>-2.0906191654108897E-2</v>
      </c>
      <c r="I180" s="2" t="str">
        <f t="shared" si="11"/>
        <v>2025-03</v>
      </c>
      <c r="J180" s="16">
        <f t="shared" si="14"/>
        <v>84251.354999999981</v>
      </c>
      <c r="K180" s="16">
        <f t="shared" si="10"/>
        <v>6838.506323016175</v>
      </c>
      <c r="L180" s="16"/>
      <c r="M180" s="2" t="str">
        <f>TEXT(Gold[[#This Row],[Date]],"YYYY-MM")</f>
        <v>2025-06</v>
      </c>
      <c r="N180" s="3">
        <f t="shared" si="12"/>
        <v>105635.2</v>
      </c>
      <c r="O180" s="3" cm="1">
        <f t="array" ref="O180">LOOKUP(2,1/($I:$I=M180),$B:$B)</f>
        <v>107171.1</v>
      </c>
      <c r="P180" s="16">
        <f t="shared" si="13"/>
        <v>1.4539661022083594E-2</v>
      </c>
    </row>
    <row r="181" spans="1:16" x14ac:dyDescent="0.3">
      <c r="A181" s="1">
        <v>45746</v>
      </c>
      <c r="B181" s="3">
        <v>82371.600000000006</v>
      </c>
      <c r="C181">
        <v>82646.8</v>
      </c>
      <c r="D181">
        <v>83532.899999999994</v>
      </c>
      <c r="E181">
        <v>81593.2</v>
      </c>
      <c r="F181" t="s">
        <v>445</v>
      </c>
      <c r="G181">
        <v>-3.3E-3</v>
      </c>
      <c r="H181" s="2">
        <f>Bitcoin[[#This Row],[Price]]/B180-1</f>
        <v>-3.3165669841260792E-3</v>
      </c>
      <c r="I181" s="2" t="str">
        <f t="shared" si="11"/>
        <v>2025-03</v>
      </c>
      <c r="J181" s="16">
        <f t="shared" si="14"/>
        <v>84441.139999999985</v>
      </c>
      <c r="K181" s="16">
        <f t="shared" si="10"/>
        <v>6712.1297450465745</v>
      </c>
      <c r="L181" s="16"/>
      <c r="M181" s="2" t="str">
        <f>TEXT(Gold[[#This Row],[Date]],"YYYY-MM")</f>
        <v>2025-06</v>
      </c>
      <c r="N181" s="3">
        <f t="shared" si="12"/>
        <v>105635.2</v>
      </c>
      <c r="O181" s="3" cm="1">
        <f t="array" ref="O181">LOOKUP(2,1/($I:$I=M181),$B:$B)</f>
        <v>107171.1</v>
      </c>
      <c r="P181" s="16">
        <f t="shared" si="13"/>
        <v>1.4539661022083594E-2</v>
      </c>
    </row>
    <row r="182" spans="1:16" x14ac:dyDescent="0.3">
      <c r="A182" s="1">
        <v>45747</v>
      </c>
      <c r="B182" s="3">
        <v>82548.800000000003</v>
      </c>
      <c r="C182">
        <v>82375.399999999994</v>
      </c>
      <c r="D182">
        <v>83895.6</v>
      </c>
      <c r="E182">
        <v>81300.100000000006</v>
      </c>
      <c r="F182" t="s">
        <v>444</v>
      </c>
      <c r="G182">
        <v>2.2000000000000001E-3</v>
      </c>
      <c r="H182" s="2">
        <f>Bitcoin[[#This Row],[Price]]/B181-1</f>
        <v>2.151226879167023E-3</v>
      </c>
      <c r="I182" s="2" t="str">
        <f t="shared" si="11"/>
        <v>2025-03</v>
      </c>
      <c r="J182" s="16">
        <f t="shared" si="14"/>
        <v>84422.524999999994</v>
      </c>
      <c r="K182" s="16">
        <f t="shared" si="10"/>
        <v>6523.5539931726616</v>
      </c>
      <c r="L182" s="16"/>
      <c r="M182" s="2" t="str">
        <f>TEXT(Gold[[#This Row],[Date]],"YYYY-MM")</f>
        <v>2025-06</v>
      </c>
      <c r="N182" s="3">
        <f t="shared" si="12"/>
        <v>105635.2</v>
      </c>
      <c r="O182" s="3" cm="1">
        <f t="array" ref="O182">LOOKUP(2,1/($I:$I=M182),$B:$B)</f>
        <v>107171.1</v>
      </c>
      <c r="P182" s="16">
        <f t="shared" si="13"/>
        <v>1.4539661022083594E-2</v>
      </c>
    </row>
    <row r="183" spans="1:16" x14ac:dyDescent="0.3">
      <c r="A183" s="1">
        <v>45748</v>
      </c>
      <c r="B183" s="3">
        <v>85164.2</v>
      </c>
      <c r="C183">
        <v>82548.600000000006</v>
      </c>
      <c r="D183">
        <v>85506.2</v>
      </c>
      <c r="E183">
        <v>82435.8</v>
      </c>
      <c r="F183" t="s">
        <v>443</v>
      </c>
      <c r="G183">
        <v>3.1699999999999999E-2</v>
      </c>
      <c r="H183" s="2">
        <f>Bitcoin[[#This Row],[Price]]/B182-1</f>
        <v>3.1683077161630324E-2</v>
      </c>
      <c r="I183" s="2" t="str">
        <f t="shared" si="11"/>
        <v>2025-04</v>
      </c>
      <c r="J183" s="16">
        <f t="shared" si="14"/>
        <v>84497.51999999999</v>
      </c>
      <c r="K183" s="16">
        <f t="shared" si="10"/>
        <v>6350.633458517178</v>
      </c>
      <c r="L183" s="16"/>
      <c r="M183" s="2" t="str">
        <f>TEXT(Gold[[#This Row],[Date]],"YYYY-MM")</f>
        <v>2025-06</v>
      </c>
      <c r="N183" s="3">
        <f t="shared" si="12"/>
        <v>105635.2</v>
      </c>
      <c r="O183" s="3" cm="1">
        <f t="array" ref="O183">LOOKUP(2,1/($I:$I=M183),$B:$B)</f>
        <v>107171.1</v>
      </c>
      <c r="P183" s="16">
        <f t="shared" si="13"/>
        <v>1.4539661022083594E-2</v>
      </c>
    </row>
    <row r="184" spans="1:16" x14ac:dyDescent="0.3">
      <c r="A184" s="1">
        <v>45749</v>
      </c>
      <c r="B184" s="3">
        <v>82525</v>
      </c>
      <c r="C184">
        <v>85166</v>
      </c>
      <c r="D184">
        <v>88377.3</v>
      </c>
      <c r="E184">
        <v>82358.899999999994</v>
      </c>
      <c r="F184" t="s">
        <v>442</v>
      </c>
      <c r="G184">
        <v>-3.1E-2</v>
      </c>
      <c r="H184" s="2">
        <f>Bitcoin[[#This Row],[Price]]/B183-1</f>
        <v>-3.0989547251074945E-2</v>
      </c>
      <c r="I184" s="2" t="str">
        <f t="shared" si="11"/>
        <v>2025-04</v>
      </c>
      <c r="J184" s="16">
        <f t="shared" si="14"/>
        <v>84568.76</v>
      </c>
      <c r="K184" s="16">
        <f t="shared" si="10"/>
        <v>6258.4468186926342</v>
      </c>
      <c r="L184" s="16"/>
      <c r="M184" s="2" t="str">
        <f>TEXT(Gold[[#This Row],[Date]],"YYYY-MM")</f>
        <v>2025-06</v>
      </c>
      <c r="N184" s="3">
        <f t="shared" si="12"/>
        <v>105635.2</v>
      </c>
      <c r="O184" s="3" cm="1">
        <f t="array" ref="O184">LOOKUP(2,1/($I:$I=M184),$B:$B)</f>
        <v>107171.1</v>
      </c>
      <c r="P184" s="16">
        <f t="shared" si="13"/>
        <v>1.4539661022083594E-2</v>
      </c>
    </row>
    <row r="185" spans="1:16" x14ac:dyDescent="0.3">
      <c r="A185" s="1">
        <v>45750</v>
      </c>
      <c r="B185" s="3">
        <v>83159.399999999994</v>
      </c>
      <c r="C185">
        <v>82522.600000000006</v>
      </c>
      <c r="D185">
        <v>83908.9</v>
      </c>
      <c r="E185">
        <v>81313.8</v>
      </c>
      <c r="F185" t="s">
        <v>441</v>
      </c>
      <c r="G185">
        <v>7.7000000000000002E-3</v>
      </c>
      <c r="H185" s="2">
        <f>Bitcoin[[#This Row],[Price]]/B184-1</f>
        <v>7.6873674644046819E-3</v>
      </c>
      <c r="I185" s="2" t="str">
        <f t="shared" si="11"/>
        <v>2025-04</v>
      </c>
      <c r="J185" s="16">
        <f t="shared" si="14"/>
        <v>84527.875</v>
      </c>
      <c r="K185" s="16">
        <f t="shared" si="10"/>
        <v>6218.9916074102848</v>
      </c>
      <c r="L185" s="16"/>
      <c r="M185" s="2" t="str">
        <f>TEXT(Gold[[#This Row],[Date]],"YYYY-MM")</f>
        <v>2025-06</v>
      </c>
      <c r="N185" s="3">
        <f t="shared" si="12"/>
        <v>105635.2</v>
      </c>
      <c r="O185" s="3" cm="1">
        <f t="array" ref="O185">LOOKUP(2,1/($I:$I=M185),$B:$B)</f>
        <v>107171.1</v>
      </c>
      <c r="P185" s="16">
        <f t="shared" si="13"/>
        <v>1.4539661022083594E-2</v>
      </c>
    </row>
    <row r="186" spans="1:16" x14ac:dyDescent="0.3">
      <c r="A186" s="1">
        <v>45751</v>
      </c>
      <c r="B186" s="3">
        <v>83866.7</v>
      </c>
      <c r="C186">
        <v>83160.2</v>
      </c>
      <c r="D186">
        <v>84704.1</v>
      </c>
      <c r="E186">
        <v>81691.100000000006</v>
      </c>
      <c r="F186" t="s">
        <v>440</v>
      </c>
      <c r="G186">
        <v>8.5000000000000006E-3</v>
      </c>
      <c r="H186" s="2">
        <f>Bitcoin[[#This Row],[Price]]/B185-1</f>
        <v>8.5053523714697654E-3</v>
      </c>
      <c r="I186" s="2" t="str">
        <f t="shared" si="11"/>
        <v>2025-04</v>
      </c>
      <c r="J186" s="16">
        <f t="shared" si="14"/>
        <v>84504.14499999999</v>
      </c>
      <c r="K186" s="16">
        <f t="shared" si="10"/>
        <v>6052.6819314143759</v>
      </c>
      <c r="L186" s="16"/>
      <c r="M186" s="2" t="str">
        <f>TEXT(Gold[[#This Row],[Date]],"YYYY-MM")</f>
        <v>2025-06</v>
      </c>
      <c r="N186" s="3">
        <f t="shared" si="12"/>
        <v>105635.2</v>
      </c>
      <c r="O186" s="3" cm="1">
        <f t="array" ref="O186">LOOKUP(2,1/($I:$I=M186),$B:$B)</f>
        <v>107171.1</v>
      </c>
      <c r="P186" s="16">
        <f t="shared" si="13"/>
        <v>1.4539661022083594E-2</v>
      </c>
    </row>
    <row r="187" spans="1:16" x14ac:dyDescent="0.3">
      <c r="A187" s="1">
        <v>45752</v>
      </c>
      <c r="B187" s="3">
        <v>83552.100000000006</v>
      </c>
      <c r="C187">
        <v>83876</v>
      </c>
      <c r="D187">
        <v>84249.3</v>
      </c>
      <c r="E187">
        <v>82384.399999999994</v>
      </c>
      <c r="F187" t="s">
        <v>439</v>
      </c>
      <c r="G187">
        <v>-3.8E-3</v>
      </c>
      <c r="H187" s="2">
        <f>Bitcoin[[#This Row],[Price]]/B186-1</f>
        <v>-3.7511908779049863E-3</v>
      </c>
      <c r="I187" s="2" t="str">
        <f t="shared" si="11"/>
        <v>2025-04</v>
      </c>
      <c r="J187" s="16">
        <f t="shared" si="14"/>
        <v>84552.83</v>
      </c>
      <c r="K187" s="16">
        <f t="shared" si="10"/>
        <v>5981.22216455749</v>
      </c>
      <c r="L187" s="16"/>
      <c r="M187" s="2" t="str">
        <f>TEXT(Gold[[#This Row],[Date]],"YYYY-MM")</f>
        <v>2025-06</v>
      </c>
      <c r="N187" s="3">
        <f t="shared" si="12"/>
        <v>105635.2</v>
      </c>
      <c r="O187" s="3" cm="1">
        <f t="array" ref="O187">LOOKUP(2,1/($I:$I=M187),$B:$B)</f>
        <v>107171.1</v>
      </c>
      <c r="P187" s="16">
        <f t="shared" si="13"/>
        <v>1.4539661022083594E-2</v>
      </c>
    </row>
    <row r="188" spans="1:16" x14ac:dyDescent="0.3">
      <c r="A188" s="1">
        <v>45753</v>
      </c>
      <c r="B188" s="3">
        <v>78391.3</v>
      </c>
      <c r="C188">
        <v>83528</v>
      </c>
      <c r="D188">
        <v>83731.7</v>
      </c>
      <c r="E188">
        <v>77171.100000000006</v>
      </c>
      <c r="F188" t="s">
        <v>438</v>
      </c>
      <c r="G188">
        <v>-6.1800000000000001E-2</v>
      </c>
      <c r="H188" s="2">
        <f>Bitcoin[[#This Row],[Price]]/B187-1</f>
        <v>-6.1767448095260358E-2</v>
      </c>
      <c r="I188" s="2" t="str">
        <f t="shared" si="11"/>
        <v>2025-04</v>
      </c>
      <c r="J188" s="16">
        <f t="shared" si="14"/>
        <v>84271.44</v>
      </c>
      <c r="K188" s="16">
        <f t="shared" si="10"/>
        <v>6039.1175718146569</v>
      </c>
      <c r="L188" s="16"/>
      <c r="M188" s="2" t="str">
        <f>TEXT(Gold[[#This Row],[Date]],"YYYY-MM")</f>
        <v>2025-06</v>
      </c>
      <c r="N188" s="3">
        <f t="shared" si="12"/>
        <v>105635.2</v>
      </c>
      <c r="O188" s="3" cm="1">
        <f t="array" ref="O188">LOOKUP(2,1/($I:$I=M188),$B:$B)</f>
        <v>107171.1</v>
      </c>
      <c r="P188" s="16">
        <f t="shared" si="13"/>
        <v>1.4539661022083594E-2</v>
      </c>
    </row>
    <row r="189" spans="1:16" x14ac:dyDescent="0.3">
      <c r="A189" s="1">
        <v>45754</v>
      </c>
      <c r="B189" s="3">
        <v>79162.5</v>
      </c>
      <c r="C189">
        <v>78406.600000000006</v>
      </c>
      <c r="D189">
        <v>81095.899999999994</v>
      </c>
      <c r="E189">
        <v>74524.2</v>
      </c>
      <c r="F189" t="s">
        <v>437</v>
      </c>
      <c r="G189">
        <v>9.7999999999999997E-3</v>
      </c>
      <c r="H189" s="2">
        <f>Bitcoin[[#This Row],[Price]]/B188-1</f>
        <v>9.8378263914489228E-3</v>
      </c>
      <c r="I189" s="2" t="str">
        <f t="shared" si="11"/>
        <v>2025-04</v>
      </c>
      <c r="J189" s="16">
        <f t="shared" si="14"/>
        <v>84093.61</v>
      </c>
      <c r="K189" s="16">
        <f t="shared" si="10"/>
        <v>6061.4823434387081</v>
      </c>
      <c r="L189" s="16"/>
      <c r="M189" s="2" t="str">
        <f>TEXT(Gold[[#This Row],[Date]],"YYYY-MM")</f>
        <v>2025-06</v>
      </c>
      <c r="N189" s="3">
        <f t="shared" si="12"/>
        <v>105635.2</v>
      </c>
      <c r="O189" s="3" cm="1">
        <f t="array" ref="O189">LOOKUP(2,1/($I:$I=M189),$B:$B)</f>
        <v>107171.1</v>
      </c>
      <c r="P189" s="16">
        <f t="shared" si="13"/>
        <v>1.4539661022083594E-2</v>
      </c>
    </row>
    <row r="190" spans="1:16" x14ac:dyDescent="0.3">
      <c r="A190" s="1">
        <v>45755</v>
      </c>
      <c r="B190" s="3">
        <v>76312.5</v>
      </c>
      <c r="C190">
        <v>79166.7</v>
      </c>
      <c r="D190">
        <v>80839.8</v>
      </c>
      <c r="E190">
        <v>76255</v>
      </c>
      <c r="F190" t="s">
        <v>436</v>
      </c>
      <c r="G190">
        <v>-3.5999999999999997E-2</v>
      </c>
      <c r="H190" s="2">
        <f>Bitcoin[[#This Row],[Price]]/B189-1</f>
        <v>-3.6001894836570347E-2</v>
      </c>
      <c r="I190" s="2" t="str">
        <f t="shared" si="11"/>
        <v>2025-04</v>
      </c>
      <c r="J190" s="16">
        <f t="shared" si="14"/>
        <v>83567.184999999998</v>
      </c>
      <c r="K190" s="16">
        <f t="shared" ref="K190:K253" si="15">_xlfn.STDEV.S(B131:B190)</f>
        <v>6151.0800359980894</v>
      </c>
      <c r="L190" s="16"/>
      <c r="M190" s="2" t="str">
        <f>TEXT(Gold[[#This Row],[Date]],"YYYY-MM")</f>
        <v>2025-06</v>
      </c>
      <c r="N190" s="3">
        <f t="shared" si="12"/>
        <v>105635.2</v>
      </c>
      <c r="O190" s="3" cm="1">
        <f t="array" ref="O190">LOOKUP(2,1/($I:$I=M190),$B:$B)</f>
        <v>107171.1</v>
      </c>
      <c r="P190" s="16">
        <f t="shared" si="13"/>
        <v>1.4539661022083594E-2</v>
      </c>
    </row>
    <row r="191" spans="1:16" x14ac:dyDescent="0.3">
      <c r="A191" s="1">
        <v>45756</v>
      </c>
      <c r="B191" s="3">
        <v>82607</v>
      </c>
      <c r="C191">
        <v>76312.3</v>
      </c>
      <c r="D191">
        <v>83566.7</v>
      </c>
      <c r="E191">
        <v>74657.3</v>
      </c>
      <c r="F191" t="s">
        <v>435</v>
      </c>
      <c r="G191">
        <v>8.2500000000000004E-2</v>
      </c>
      <c r="H191" s="2">
        <f>Bitcoin[[#This Row],[Price]]/B190-1</f>
        <v>8.2483210483210501E-2</v>
      </c>
      <c r="I191" s="2" t="str">
        <f t="shared" si="11"/>
        <v>2025-04</v>
      </c>
      <c r="J191" s="16">
        <f t="shared" si="14"/>
        <v>83487.12999999999</v>
      </c>
      <c r="K191" s="16">
        <f t="shared" si="15"/>
        <v>6082.0352273290691</v>
      </c>
      <c r="L191" s="16"/>
      <c r="M191" s="2" t="str">
        <f>TEXT(Gold[[#This Row],[Date]],"YYYY-MM")</f>
        <v>2025-06</v>
      </c>
      <c r="N191" s="3">
        <f t="shared" si="12"/>
        <v>105635.2</v>
      </c>
      <c r="O191" s="3" cm="1">
        <f t="array" ref="O191">LOOKUP(2,1/($I:$I=M191),$B:$B)</f>
        <v>107171.1</v>
      </c>
      <c r="P191" s="16">
        <f t="shared" si="13"/>
        <v>1.4539661022083594E-2</v>
      </c>
    </row>
    <row r="192" spans="1:16" x14ac:dyDescent="0.3">
      <c r="A192" s="1">
        <v>45757</v>
      </c>
      <c r="B192" s="3">
        <v>79607.5</v>
      </c>
      <c r="C192">
        <v>82606.8</v>
      </c>
      <c r="D192">
        <v>82737.5</v>
      </c>
      <c r="E192">
        <v>78495.8</v>
      </c>
      <c r="F192" t="s">
        <v>434</v>
      </c>
      <c r="G192">
        <v>-3.6299999999999999E-2</v>
      </c>
      <c r="H192" s="2">
        <f>Bitcoin[[#This Row],[Price]]/B191-1</f>
        <v>-3.6310482162528634E-2</v>
      </c>
      <c r="I192" s="2" t="str">
        <f t="shared" si="11"/>
        <v>2025-04</v>
      </c>
      <c r="J192" s="16">
        <f t="shared" si="14"/>
        <v>83263.839999999997</v>
      </c>
      <c r="K192" s="16">
        <f t="shared" si="15"/>
        <v>6055.3347331009127</v>
      </c>
      <c r="L192" s="16"/>
      <c r="M192" s="2" t="str">
        <f>TEXT(Gold[[#This Row],[Date]],"YYYY-MM")</f>
        <v>2025-06</v>
      </c>
      <c r="N192" s="3">
        <f t="shared" si="12"/>
        <v>105635.2</v>
      </c>
      <c r="O192" s="3" cm="1">
        <f t="array" ref="O192">LOOKUP(2,1/($I:$I=M192),$B:$B)</f>
        <v>107171.1</v>
      </c>
      <c r="P192" s="16">
        <f t="shared" si="13"/>
        <v>1.4539661022083594E-2</v>
      </c>
    </row>
    <row r="193" spans="1:16" x14ac:dyDescent="0.3">
      <c r="A193" s="1">
        <v>45758</v>
      </c>
      <c r="B193" s="3">
        <v>83413.100000000006</v>
      </c>
      <c r="C193">
        <v>79606.100000000006</v>
      </c>
      <c r="D193">
        <v>84275</v>
      </c>
      <c r="E193">
        <v>79004.2</v>
      </c>
      <c r="F193" t="s">
        <v>433</v>
      </c>
      <c r="G193">
        <v>4.7800000000000002E-2</v>
      </c>
      <c r="H193" s="2">
        <f>Bitcoin[[#This Row],[Price]]/B192-1</f>
        <v>4.7804541029425662E-2</v>
      </c>
      <c r="I193" s="2" t="str">
        <f t="shared" si="11"/>
        <v>2025-04</v>
      </c>
      <c r="J193" s="16">
        <f t="shared" si="14"/>
        <v>83242.47</v>
      </c>
      <c r="K193" s="16">
        <f t="shared" si="15"/>
        <v>5928.0175771333761</v>
      </c>
      <c r="L193" s="16"/>
      <c r="M193" s="2" t="str">
        <f>TEXT(Gold[[#This Row],[Date]],"YYYY-MM")</f>
        <v>2025-07</v>
      </c>
      <c r="N193" s="3">
        <f t="shared" si="12"/>
        <v>105694.3</v>
      </c>
      <c r="O193" s="3" cm="1">
        <f t="array" ref="O193">LOOKUP(2,1/($I:$I=M193),$B:$B)</f>
        <v>115765</v>
      </c>
      <c r="P193" s="16">
        <f t="shared" si="13"/>
        <v>9.5281391711757424E-2</v>
      </c>
    </row>
    <row r="194" spans="1:16" x14ac:dyDescent="0.3">
      <c r="A194" s="1">
        <v>45759</v>
      </c>
      <c r="B194" s="3">
        <v>85292.7</v>
      </c>
      <c r="C194">
        <v>83420.5</v>
      </c>
      <c r="D194">
        <v>85893.5</v>
      </c>
      <c r="E194">
        <v>82828</v>
      </c>
      <c r="F194" t="s">
        <v>432</v>
      </c>
      <c r="G194">
        <v>2.2499999999999999E-2</v>
      </c>
      <c r="H194" s="2">
        <f>Bitcoin[[#This Row],[Price]]/B193-1</f>
        <v>2.2533630808589944E-2</v>
      </c>
      <c r="I194" s="2" t="str">
        <f t="shared" ref="I194:I257" si="16">TEXT(A194,"YYYY-MM")</f>
        <v>2025-04</v>
      </c>
      <c r="J194" s="16">
        <f t="shared" si="14"/>
        <v>83203.235000000015</v>
      </c>
      <c r="K194" s="16">
        <f t="shared" si="15"/>
        <v>5821.5272114468235</v>
      </c>
      <c r="L194" s="16"/>
      <c r="M194" s="2" t="str">
        <f>TEXT(Gold[[#This Row],[Date]],"YYYY-MM")</f>
        <v>2025-07</v>
      </c>
      <c r="N194" s="3">
        <f t="shared" si="12"/>
        <v>105694.3</v>
      </c>
      <c r="O194" s="3" cm="1">
        <f t="array" ref="O194">LOOKUP(2,1/($I:$I=M194),$B:$B)</f>
        <v>115765</v>
      </c>
      <c r="P194" s="16">
        <f t="shared" si="13"/>
        <v>9.5281391711757424E-2</v>
      </c>
    </row>
    <row r="195" spans="1:16" x14ac:dyDescent="0.3">
      <c r="A195" s="1">
        <v>45760</v>
      </c>
      <c r="B195" s="3">
        <v>83734.399999999994</v>
      </c>
      <c r="C195">
        <v>85282.5</v>
      </c>
      <c r="D195">
        <v>85999.5</v>
      </c>
      <c r="E195">
        <v>83049.600000000006</v>
      </c>
      <c r="F195" t="s">
        <v>431</v>
      </c>
      <c r="G195">
        <v>-1.83E-2</v>
      </c>
      <c r="H195" s="2">
        <f>Bitcoin[[#This Row],[Price]]/B194-1</f>
        <v>-1.8270027798393151E-2</v>
      </c>
      <c r="I195" s="2" t="str">
        <f t="shared" si="16"/>
        <v>2025-04</v>
      </c>
      <c r="J195" s="16">
        <f t="shared" si="14"/>
        <v>83015.454999999987</v>
      </c>
      <c r="K195" s="16">
        <f t="shared" si="15"/>
        <v>5654.2381605792707</v>
      </c>
      <c r="L195" s="16"/>
      <c r="M195" s="2" t="str">
        <f>TEXT(Gold[[#This Row],[Date]],"YYYY-MM")</f>
        <v>2025-07</v>
      </c>
      <c r="N195" s="3">
        <f t="shared" ref="N195:N258" si="17">INDEX($B:$B,MATCH(M195,$I:$I,0))</f>
        <v>105694.3</v>
      </c>
      <c r="O195" s="3" cm="1">
        <f t="array" ref="O195">LOOKUP(2,1/($I:$I=M195),$B:$B)</f>
        <v>115765</v>
      </c>
      <c r="P195" s="16">
        <f t="shared" si="13"/>
        <v>9.5281391711757424E-2</v>
      </c>
    </row>
    <row r="196" spans="1:16" x14ac:dyDescent="0.3">
      <c r="A196" s="1">
        <v>45761</v>
      </c>
      <c r="B196" s="3">
        <v>84586.4</v>
      </c>
      <c r="C196">
        <v>83752.800000000003</v>
      </c>
      <c r="D196">
        <v>85794.9</v>
      </c>
      <c r="E196">
        <v>83705.2</v>
      </c>
      <c r="F196" t="s">
        <v>430</v>
      </c>
      <c r="G196">
        <v>1.0200000000000001E-2</v>
      </c>
      <c r="H196" s="2">
        <f>Bitcoin[[#This Row],[Price]]/B195-1</f>
        <v>1.0175029617457199E-2</v>
      </c>
      <c r="I196" s="2" t="str">
        <f t="shared" si="16"/>
        <v>2025-04</v>
      </c>
      <c r="J196" s="16">
        <f t="shared" si="14"/>
        <v>82874.574999999983</v>
      </c>
      <c r="K196" s="16">
        <f t="shared" si="15"/>
        <v>5507.7462576515954</v>
      </c>
      <c r="L196" s="16"/>
      <c r="M196" s="2" t="str">
        <f>TEXT(Gold[[#This Row],[Date]],"YYYY-MM")</f>
        <v>2025-07</v>
      </c>
      <c r="N196" s="3">
        <f t="shared" si="17"/>
        <v>105694.3</v>
      </c>
      <c r="O196" s="3" cm="1">
        <f t="array" ref="O196">LOOKUP(2,1/($I:$I=M196),$B:$B)</f>
        <v>115765</v>
      </c>
      <c r="P196" s="16">
        <f t="shared" si="13"/>
        <v>9.5281391711757424E-2</v>
      </c>
    </row>
    <row r="197" spans="1:16" x14ac:dyDescent="0.3">
      <c r="A197" s="1">
        <v>45762</v>
      </c>
      <c r="B197" s="3">
        <v>83647</v>
      </c>
      <c r="C197">
        <v>84586.8</v>
      </c>
      <c r="D197">
        <v>86438.8</v>
      </c>
      <c r="E197">
        <v>83602.7</v>
      </c>
      <c r="F197" t="s">
        <v>429</v>
      </c>
      <c r="G197">
        <v>-1.11E-2</v>
      </c>
      <c r="H197" s="2">
        <f>Bitcoin[[#This Row],[Price]]/B196-1</f>
        <v>-1.1105804242762307E-2</v>
      </c>
      <c r="I197" s="2" t="str">
        <f t="shared" si="16"/>
        <v>2025-04</v>
      </c>
      <c r="J197" s="16">
        <f t="shared" si="14"/>
        <v>82711.324999999983</v>
      </c>
      <c r="K197" s="16">
        <f t="shared" si="15"/>
        <v>5325.4108812624363</v>
      </c>
      <c r="L197" s="16"/>
      <c r="M197" s="2" t="str">
        <f>TEXT(Gold[[#This Row],[Date]],"YYYY-MM")</f>
        <v>2025-07</v>
      </c>
      <c r="N197" s="3">
        <f t="shared" si="17"/>
        <v>105694.3</v>
      </c>
      <c r="O197" s="3" cm="1">
        <f t="array" ref="O197">LOOKUP(2,1/($I:$I=M197),$B:$B)</f>
        <v>115765</v>
      </c>
      <c r="P197" s="16">
        <f t="shared" si="13"/>
        <v>9.5281391711757424E-2</v>
      </c>
    </row>
    <row r="198" spans="1:16" x14ac:dyDescent="0.3">
      <c r="A198" s="1">
        <v>45763</v>
      </c>
      <c r="B198" s="3">
        <v>84032.2</v>
      </c>
      <c r="C198">
        <v>83648.100000000006</v>
      </c>
      <c r="D198">
        <v>85438.2</v>
      </c>
      <c r="E198">
        <v>83143.5</v>
      </c>
      <c r="F198" t="s">
        <v>428</v>
      </c>
      <c r="G198">
        <v>4.5999999999999999E-3</v>
      </c>
      <c r="H198" s="2">
        <f>Bitcoin[[#This Row],[Price]]/B197-1</f>
        <v>4.605066529582702E-3</v>
      </c>
      <c r="I198" s="2" t="str">
        <f t="shared" si="16"/>
        <v>2025-04</v>
      </c>
      <c r="J198" s="16">
        <f t="shared" si="14"/>
        <v>82551.524999999994</v>
      </c>
      <c r="K198" s="16">
        <f t="shared" si="15"/>
        <v>5120.6277775980789</v>
      </c>
      <c r="L198" s="16"/>
      <c r="M198" s="2" t="str">
        <f>TEXT(Gold[[#This Row],[Date]],"YYYY-MM")</f>
        <v>2025-07</v>
      </c>
      <c r="N198" s="3">
        <f t="shared" si="17"/>
        <v>105694.3</v>
      </c>
      <c r="O198" s="3" cm="1">
        <f t="array" ref="O198">LOOKUP(2,1/($I:$I=M198),$B:$B)</f>
        <v>115765</v>
      </c>
      <c r="P198" s="16">
        <f t="shared" ref="P198:P261" si="18">O198/N198-1</f>
        <v>9.5281391711757424E-2</v>
      </c>
    </row>
    <row r="199" spans="1:16" x14ac:dyDescent="0.3">
      <c r="A199" s="1">
        <v>45764</v>
      </c>
      <c r="B199" s="3">
        <v>84940</v>
      </c>
      <c r="C199">
        <v>84032.2</v>
      </c>
      <c r="D199">
        <v>85467.3</v>
      </c>
      <c r="E199">
        <v>83786.2</v>
      </c>
      <c r="F199" t="s">
        <v>427</v>
      </c>
      <c r="G199">
        <v>1.0800000000000001E-2</v>
      </c>
      <c r="H199" s="2">
        <f>Bitcoin[[#This Row],[Price]]/B198-1</f>
        <v>1.0803001706488846E-2</v>
      </c>
      <c r="I199" s="2" t="str">
        <f t="shared" si="16"/>
        <v>2025-04</v>
      </c>
      <c r="J199" s="16">
        <f t="shared" si="14"/>
        <v>82578.004999999976</v>
      </c>
      <c r="K199" s="16">
        <f t="shared" si="15"/>
        <v>4947.2984526351693</v>
      </c>
      <c r="L199" s="16"/>
      <c r="M199" s="2" t="str">
        <f>TEXT(Gold[[#This Row],[Date]],"YYYY-MM")</f>
        <v>2025-07</v>
      </c>
      <c r="N199" s="3">
        <f t="shared" si="17"/>
        <v>105694.3</v>
      </c>
      <c r="O199" s="3" cm="1">
        <f t="array" ref="O199">LOOKUP(2,1/($I:$I=M199),$B:$B)</f>
        <v>115765</v>
      </c>
      <c r="P199" s="16">
        <f t="shared" si="18"/>
        <v>9.5281391711757424E-2</v>
      </c>
    </row>
    <row r="200" spans="1:16" x14ac:dyDescent="0.3">
      <c r="A200" s="1">
        <v>45765</v>
      </c>
      <c r="B200" s="3">
        <v>84474.6</v>
      </c>
      <c r="C200">
        <v>84947.7</v>
      </c>
      <c r="D200">
        <v>85106.1</v>
      </c>
      <c r="E200">
        <v>84331</v>
      </c>
      <c r="F200" t="s">
        <v>426</v>
      </c>
      <c r="G200">
        <v>-5.4999999999999997E-3</v>
      </c>
      <c r="H200" s="2">
        <f>Bitcoin[[#This Row],[Price]]/B199-1</f>
        <v>-5.4791617612431898E-3</v>
      </c>
      <c r="I200" s="2" t="str">
        <f t="shared" si="16"/>
        <v>2025-04</v>
      </c>
      <c r="J200" s="16">
        <f t="shared" si="14"/>
        <v>82669.45</v>
      </c>
      <c r="K200" s="16">
        <f t="shared" si="15"/>
        <v>4774.6603750758268</v>
      </c>
      <c r="L200" s="16"/>
      <c r="M200" s="2" t="str">
        <f>TEXT(Gold[[#This Row],[Date]],"YYYY-MM")</f>
        <v>2025-07</v>
      </c>
      <c r="N200" s="3">
        <f t="shared" si="17"/>
        <v>105694.3</v>
      </c>
      <c r="O200" s="3" cm="1">
        <f t="array" ref="O200">LOOKUP(2,1/($I:$I=M200),$B:$B)</f>
        <v>115765</v>
      </c>
      <c r="P200" s="16">
        <f t="shared" si="18"/>
        <v>9.5281391711757424E-2</v>
      </c>
    </row>
    <row r="201" spans="1:16" x14ac:dyDescent="0.3">
      <c r="A201" s="1">
        <v>45766</v>
      </c>
      <c r="B201" s="3">
        <v>85068.1</v>
      </c>
      <c r="C201">
        <v>84472.4</v>
      </c>
      <c r="D201">
        <v>85604.3</v>
      </c>
      <c r="E201">
        <v>84366.5</v>
      </c>
      <c r="F201" t="s">
        <v>425</v>
      </c>
      <c r="G201">
        <v>7.0000000000000001E-3</v>
      </c>
      <c r="H201" s="2">
        <f>Bitcoin[[#This Row],[Price]]/B200-1</f>
        <v>7.0257805304789755E-3</v>
      </c>
      <c r="I201" s="2" t="str">
        <f t="shared" si="16"/>
        <v>2025-04</v>
      </c>
      <c r="J201" s="16">
        <f t="shared" si="14"/>
        <v>82804.274999999994</v>
      </c>
      <c r="K201" s="16">
        <f t="shared" si="15"/>
        <v>4591.5573610876518</v>
      </c>
      <c r="L201" s="16"/>
      <c r="M201" s="2" t="str">
        <f>TEXT(Gold[[#This Row],[Date]],"YYYY-MM")</f>
        <v>2025-07</v>
      </c>
      <c r="N201" s="3">
        <f t="shared" si="17"/>
        <v>105694.3</v>
      </c>
      <c r="O201" s="3" cm="1">
        <f t="array" ref="O201">LOOKUP(2,1/($I:$I=M201),$B:$B)</f>
        <v>115765</v>
      </c>
      <c r="P201" s="16">
        <f t="shared" si="18"/>
        <v>9.5281391711757424E-2</v>
      </c>
    </row>
    <row r="202" spans="1:16" x14ac:dyDescent="0.3">
      <c r="A202" s="1">
        <v>45767</v>
      </c>
      <c r="B202" s="3">
        <v>85179</v>
      </c>
      <c r="C202">
        <v>85075.5</v>
      </c>
      <c r="D202">
        <v>85321</v>
      </c>
      <c r="E202">
        <v>83976.1</v>
      </c>
      <c r="F202" t="s">
        <v>424</v>
      </c>
      <c r="G202">
        <v>1.2999999999999999E-3</v>
      </c>
      <c r="H202" s="2">
        <f>Bitcoin[[#This Row],[Price]]/B201-1</f>
        <v>1.3036614194978924E-3</v>
      </c>
      <c r="I202" s="2" t="str">
        <f t="shared" si="16"/>
        <v>2025-04</v>
      </c>
      <c r="J202" s="16">
        <f t="shared" si="14"/>
        <v>82935.785000000003</v>
      </c>
      <c r="K202" s="16">
        <f t="shared" si="15"/>
        <v>4351.2612228710213</v>
      </c>
      <c r="L202" s="16"/>
      <c r="M202" s="2" t="str">
        <f>TEXT(Gold[[#This Row],[Date]],"YYYY-MM")</f>
        <v>2025-07</v>
      </c>
      <c r="N202" s="3">
        <f t="shared" si="17"/>
        <v>105694.3</v>
      </c>
      <c r="O202" s="3" cm="1">
        <f t="array" ref="O202">LOOKUP(2,1/($I:$I=M202),$B:$B)</f>
        <v>115765</v>
      </c>
      <c r="P202" s="16">
        <f t="shared" si="18"/>
        <v>9.5281391711757424E-2</v>
      </c>
    </row>
    <row r="203" spans="1:16" x14ac:dyDescent="0.3">
      <c r="A203" s="1">
        <v>45768</v>
      </c>
      <c r="B203" s="3">
        <v>87516</v>
      </c>
      <c r="C203">
        <v>85179</v>
      </c>
      <c r="D203">
        <v>88449.600000000006</v>
      </c>
      <c r="E203">
        <v>85148.800000000003</v>
      </c>
      <c r="F203" t="s">
        <v>423</v>
      </c>
      <c r="G203">
        <v>2.7400000000000001E-2</v>
      </c>
      <c r="H203" s="2">
        <f>Bitcoin[[#This Row],[Price]]/B202-1</f>
        <v>2.7436339942943588E-2</v>
      </c>
      <c r="I203" s="2" t="str">
        <f t="shared" si="16"/>
        <v>2025-04</v>
      </c>
      <c r="J203" s="16">
        <f t="shared" si="14"/>
        <v>83053.375</v>
      </c>
      <c r="K203" s="16">
        <f t="shared" si="15"/>
        <v>4013.7577895315794</v>
      </c>
      <c r="L203" s="16"/>
      <c r="M203" s="2" t="str">
        <f>TEXT(Gold[[#This Row],[Date]],"YYYY-MM")</f>
        <v>2025-07</v>
      </c>
      <c r="N203" s="3">
        <f t="shared" si="17"/>
        <v>105694.3</v>
      </c>
      <c r="O203" s="3" cm="1">
        <f t="array" ref="O203">LOOKUP(2,1/($I:$I=M203),$B:$B)</f>
        <v>115765</v>
      </c>
      <c r="P203" s="16">
        <f t="shared" si="18"/>
        <v>9.5281391711757424E-2</v>
      </c>
    </row>
    <row r="204" spans="1:16" x14ac:dyDescent="0.3">
      <c r="A204" s="1">
        <v>45769</v>
      </c>
      <c r="B204" s="3">
        <v>93441.9</v>
      </c>
      <c r="C204">
        <v>87516</v>
      </c>
      <c r="D204">
        <v>93816.9</v>
      </c>
      <c r="E204">
        <v>87105.2</v>
      </c>
      <c r="F204" t="s">
        <v>422</v>
      </c>
      <c r="G204">
        <v>6.7699999999999996E-2</v>
      </c>
      <c r="H204" s="2">
        <f>Bitcoin[[#This Row],[Price]]/B203-1</f>
        <v>6.7712189771013342E-2</v>
      </c>
      <c r="I204" s="2" t="str">
        <f t="shared" si="16"/>
        <v>2025-04</v>
      </c>
      <c r="J204" s="16">
        <f t="shared" si="14"/>
        <v>83599.22</v>
      </c>
      <c r="K204" s="16">
        <f t="shared" si="15"/>
        <v>3900.8561899016199</v>
      </c>
      <c r="L204" s="16"/>
      <c r="M204" s="2" t="str">
        <f>TEXT(Gold[[#This Row],[Date]],"YYYY-MM")</f>
        <v>2025-07</v>
      </c>
      <c r="N204" s="3">
        <f t="shared" si="17"/>
        <v>105694.3</v>
      </c>
      <c r="O204" s="3" cm="1">
        <f t="array" ref="O204">LOOKUP(2,1/($I:$I=M204),$B:$B)</f>
        <v>115765</v>
      </c>
      <c r="P204" s="16">
        <f t="shared" si="18"/>
        <v>9.5281391711757424E-2</v>
      </c>
    </row>
    <row r="205" spans="1:16" x14ac:dyDescent="0.3">
      <c r="A205" s="1">
        <v>45770</v>
      </c>
      <c r="B205" s="3">
        <v>93697.7</v>
      </c>
      <c r="C205">
        <v>93442.2</v>
      </c>
      <c r="D205">
        <v>94462.6</v>
      </c>
      <c r="E205">
        <v>91963.4</v>
      </c>
      <c r="F205" t="s">
        <v>421</v>
      </c>
      <c r="G205">
        <v>2.7000000000000001E-3</v>
      </c>
      <c r="H205" s="2">
        <f>Bitcoin[[#This Row],[Price]]/B204-1</f>
        <v>2.7375299517669038E-3</v>
      </c>
      <c r="I205" s="2" t="str">
        <f t="shared" si="16"/>
        <v>2025-04</v>
      </c>
      <c r="J205" s="16">
        <f t="shared" si="14"/>
        <v>84126.134999999995</v>
      </c>
      <c r="K205" s="16">
        <f t="shared" si="15"/>
        <v>3773.4816851629066</v>
      </c>
      <c r="L205" s="16"/>
      <c r="M205" s="2" t="str">
        <f>TEXT(Gold[[#This Row],[Date]],"YYYY-MM")</f>
        <v>2025-07</v>
      </c>
      <c r="N205" s="3">
        <f t="shared" si="17"/>
        <v>105694.3</v>
      </c>
      <c r="O205" s="3" cm="1">
        <f t="array" ref="O205">LOOKUP(2,1/($I:$I=M205),$B:$B)</f>
        <v>115765</v>
      </c>
      <c r="P205" s="16">
        <f t="shared" si="18"/>
        <v>9.5281391711757424E-2</v>
      </c>
    </row>
    <row r="206" spans="1:16" x14ac:dyDescent="0.3">
      <c r="A206" s="1">
        <v>45771</v>
      </c>
      <c r="B206" s="3">
        <v>93980.3</v>
      </c>
      <c r="C206">
        <v>93696.3</v>
      </c>
      <c r="D206">
        <v>94001</v>
      </c>
      <c r="E206">
        <v>91673</v>
      </c>
      <c r="F206" t="s">
        <v>420</v>
      </c>
      <c r="G206">
        <v>3.0000000000000001E-3</v>
      </c>
      <c r="H206" s="2">
        <f>Bitcoin[[#This Row],[Price]]/B205-1</f>
        <v>3.016082571930756E-3</v>
      </c>
      <c r="I206" s="2" t="str">
        <f t="shared" si="16"/>
        <v>2025-04</v>
      </c>
      <c r="J206" s="16">
        <f t="shared" si="14"/>
        <v>84631.815000000002</v>
      </c>
      <c r="K206" s="16">
        <f t="shared" si="15"/>
        <v>3668.4089837463694</v>
      </c>
      <c r="L206" s="16"/>
      <c r="M206" s="2" t="str">
        <f>TEXT(Gold[[#This Row],[Date]],"YYYY-MM")</f>
        <v>2025-07</v>
      </c>
      <c r="N206" s="3">
        <f t="shared" si="17"/>
        <v>105694.3</v>
      </c>
      <c r="O206" s="3" cm="1">
        <f t="array" ref="O206">LOOKUP(2,1/($I:$I=M206),$B:$B)</f>
        <v>115765</v>
      </c>
      <c r="P206" s="16">
        <f t="shared" si="18"/>
        <v>9.5281391711757424E-2</v>
      </c>
    </row>
    <row r="207" spans="1:16" x14ac:dyDescent="0.3">
      <c r="A207" s="1">
        <v>45772</v>
      </c>
      <c r="B207" s="3">
        <v>94676.9</v>
      </c>
      <c r="C207">
        <v>93979.4</v>
      </c>
      <c r="D207">
        <v>95718.6</v>
      </c>
      <c r="E207">
        <v>92867.199999999997</v>
      </c>
      <c r="F207" t="s">
        <v>419</v>
      </c>
      <c r="G207">
        <v>7.4000000000000003E-3</v>
      </c>
      <c r="H207" s="2">
        <f>Bitcoin[[#This Row],[Price]]/B206-1</f>
        <v>7.412191704005977E-3</v>
      </c>
      <c r="I207" s="2" t="str">
        <f t="shared" si="16"/>
        <v>2025-04</v>
      </c>
      <c r="J207" s="16">
        <f t="shared" si="14"/>
        <v>85188.054999999993</v>
      </c>
      <c r="K207" s="16">
        <f t="shared" si="15"/>
        <v>3784.9801052828534</v>
      </c>
      <c r="L207" s="16"/>
      <c r="M207" s="2" t="str">
        <f>TEXT(Gold[[#This Row],[Date]],"YYYY-MM")</f>
        <v>2025-07</v>
      </c>
      <c r="N207" s="3">
        <f t="shared" si="17"/>
        <v>105694.3</v>
      </c>
      <c r="O207" s="3" cm="1">
        <f t="array" ref="O207">LOOKUP(2,1/($I:$I=M207),$B:$B)</f>
        <v>115765</v>
      </c>
      <c r="P207" s="16">
        <f t="shared" si="18"/>
        <v>9.5281391711757424E-2</v>
      </c>
    </row>
    <row r="208" spans="1:16" x14ac:dyDescent="0.3">
      <c r="A208" s="1">
        <v>45773</v>
      </c>
      <c r="B208" s="3">
        <v>94631.4</v>
      </c>
      <c r="C208">
        <v>94669.3</v>
      </c>
      <c r="D208">
        <v>95207</v>
      </c>
      <c r="E208">
        <v>93891.8</v>
      </c>
      <c r="F208" t="s">
        <v>418</v>
      </c>
      <c r="G208">
        <v>-5.0000000000000001E-4</v>
      </c>
      <c r="H208" s="2">
        <f>Bitcoin[[#This Row],[Price]]/B207-1</f>
        <v>-4.8058185259547415E-4</v>
      </c>
      <c r="I208" s="2" t="str">
        <f t="shared" si="16"/>
        <v>2025-04</v>
      </c>
      <c r="J208" s="16">
        <f t="shared" si="14"/>
        <v>86000.059999999983</v>
      </c>
      <c r="K208" s="16">
        <f t="shared" si="15"/>
        <v>3956.2772520920339</v>
      </c>
      <c r="L208" s="16"/>
      <c r="M208" s="2" t="str">
        <f>TEXT(Gold[[#This Row],[Date]],"YYYY-MM")</f>
        <v>2025-07</v>
      </c>
      <c r="N208" s="3">
        <f t="shared" si="17"/>
        <v>105694.3</v>
      </c>
      <c r="O208" s="3" cm="1">
        <f t="array" ref="O208">LOOKUP(2,1/($I:$I=M208),$B:$B)</f>
        <v>115765</v>
      </c>
      <c r="P208" s="16">
        <f t="shared" si="18"/>
        <v>9.5281391711757424E-2</v>
      </c>
    </row>
    <row r="209" spans="1:16" x14ac:dyDescent="0.3">
      <c r="A209" s="1">
        <v>45774</v>
      </c>
      <c r="B209" s="3">
        <v>93742.5</v>
      </c>
      <c r="C209">
        <v>94631.4</v>
      </c>
      <c r="D209">
        <v>95324.4</v>
      </c>
      <c r="E209">
        <v>93640.7</v>
      </c>
      <c r="F209" t="s">
        <v>417</v>
      </c>
      <c r="G209">
        <v>-9.4000000000000004E-3</v>
      </c>
      <c r="H209" s="2">
        <f>Bitcoin[[#This Row],[Price]]/B208-1</f>
        <v>-9.3932880629473692E-3</v>
      </c>
      <c r="I209" s="2" t="str">
        <f t="shared" si="16"/>
        <v>2025-04</v>
      </c>
      <c r="J209" s="16">
        <f t="shared" si="14"/>
        <v>86729.059999999983</v>
      </c>
      <c r="K209" s="16">
        <f t="shared" si="15"/>
        <v>4107.2950108474997</v>
      </c>
      <c r="L209" s="16"/>
      <c r="M209" s="2" t="str">
        <f>TEXT(Gold[[#This Row],[Date]],"YYYY-MM")</f>
        <v>2025-07</v>
      </c>
      <c r="N209" s="3">
        <f t="shared" si="17"/>
        <v>105694.3</v>
      </c>
      <c r="O209" s="3" cm="1">
        <f t="array" ref="O209">LOOKUP(2,1/($I:$I=M209),$B:$B)</f>
        <v>115765</v>
      </c>
      <c r="P209" s="16">
        <f t="shared" si="18"/>
        <v>9.5281391711757424E-2</v>
      </c>
    </row>
    <row r="210" spans="1:16" x14ac:dyDescent="0.3">
      <c r="A210" s="1">
        <v>45775</v>
      </c>
      <c r="B210" s="3">
        <v>94995</v>
      </c>
      <c r="C210">
        <v>93742.5</v>
      </c>
      <c r="D210">
        <v>95580.3</v>
      </c>
      <c r="E210">
        <v>92818.9</v>
      </c>
      <c r="F210" t="s">
        <v>416</v>
      </c>
      <c r="G210">
        <v>1.34E-2</v>
      </c>
      <c r="H210" s="2">
        <f>Bitcoin[[#This Row],[Price]]/B209-1</f>
        <v>1.3361068885510807E-2</v>
      </c>
      <c r="I210" s="2" t="str">
        <f t="shared" si="16"/>
        <v>2025-04</v>
      </c>
      <c r="J210" s="16">
        <f t="shared" si="14"/>
        <v>87663.184999999983</v>
      </c>
      <c r="K210" s="16">
        <f t="shared" si="15"/>
        <v>4293.2146655198194</v>
      </c>
      <c r="L210" s="16"/>
      <c r="M210" s="2" t="str">
        <f>TEXT(Gold[[#This Row],[Date]],"YYYY-MM")</f>
        <v>2025-07</v>
      </c>
      <c r="N210" s="3">
        <f t="shared" si="17"/>
        <v>105694.3</v>
      </c>
      <c r="O210" s="3" cm="1">
        <f t="array" ref="O210">LOOKUP(2,1/($I:$I=M210),$B:$B)</f>
        <v>115765</v>
      </c>
      <c r="P210" s="16">
        <f t="shared" si="18"/>
        <v>9.5281391711757424E-2</v>
      </c>
    </row>
    <row r="211" spans="1:16" x14ac:dyDescent="0.3">
      <c r="A211" s="1">
        <v>45776</v>
      </c>
      <c r="B211" s="3">
        <v>94269.8</v>
      </c>
      <c r="C211">
        <v>94995.4</v>
      </c>
      <c r="D211">
        <v>95453.4</v>
      </c>
      <c r="E211">
        <v>93758</v>
      </c>
      <c r="F211" t="s">
        <v>415</v>
      </c>
      <c r="G211">
        <v>-7.6E-3</v>
      </c>
      <c r="H211" s="2">
        <f>Bitcoin[[#This Row],[Price]]/B210-1</f>
        <v>-7.6340860045265302E-3</v>
      </c>
      <c r="I211" s="2" t="str">
        <f t="shared" si="16"/>
        <v>2025-04</v>
      </c>
      <c r="J211" s="16">
        <f t="shared" si="14"/>
        <v>88246.324999999983</v>
      </c>
      <c r="K211" s="16">
        <f t="shared" si="15"/>
        <v>4438.4934515388331</v>
      </c>
      <c r="L211" s="16"/>
      <c r="M211" s="2" t="str">
        <f>TEXT(Gold[[#This Row],[Date]],"YYYY-MM")</f>
        <v>2025-07</v>
      </c>
      <c r="N211" s="3">
        <f t="shared" si="17"/>
        <v>105694.3</v>
      </c>
      <c r="O211" s="3" cm="1">
        <f t="array" ref="O211">LOOKUP(2,1/($I:$I=M211),$B:$B)</f>
        <v>115765</v>
      </c>
      <c r="P211" s="16">
        <f t="shared" si="18"/>
        <v>9.5281391711757424E-2</v>
      </c>
    </row>
    <row r="212" spans="1:16" x14ac:dyDescent="0.3">
      <c r="A212" s="1">
        <v>45777</v>
      </c>
      <c r="B212" s="3">
        <v>94184.4</v>
      </c>
      <c r="C212">
        <v>94265</v>
      </c>
      <c r="D212">
        <v>95223.4</v>
      </c>
      <c r="E212">
        <v>93049.600000000006</v>
      </c>
      <c r="F212" t="s">
        <v>414</v>
      </c>
      <c r="G212">
        <v>-8.9999999999999998E-4</v>
      </c>
      <c r="H212" s="2">
        <f>Bitcoin[[#This Row],[Price]]/B211-1</f>
        <v>-9.0591048246635442E-4</v>
      </c>
      <c r="I212" s="2" t="str">
        <f t="shared" si="16"/>
        <v>2025-04</v>
      </c>
      <c r="J212" s="16">
        <f t="shared" si="14"/>
        <v>88975.17</v>
      </c>
      <c r="K212" s="16">
        <f t="shared" si="15"/>
        <v>4573.8816517817377</v>
      </c>
      <c r="L212" s="16"/>
      <c r="M212" s="2" t="str">
        <f>TEXT(Gold[[#This Row],[Date]],"YYYY-MM")</f>
        <v>2025-07</v>
      </c>
      <c r="N212" s="3">
        <f t="shared" si="17"/>
        <v>105694.3</v>
      </c>
      <c r="O212" s="3" cm="1">
        <f t="array" ref="O212">LOOKUP(2,1/($I:$I=M212),$B:$B)</f>
        <v>115765</v>
      </c>
      <c r="P212" s="16">
        <f t="shared" si="18"/>
        <v>9.5281391711757424E-2</v>
      </c>
    </row>
    <row r="213" spans="1:16" x14ac:dyDescent="0.3">
      <c r="A213" s="1">
        <v>45778</v>
      </c>
      <c r="B213" s="3">
        <v>96499.3</v>
      </c>
      <c r="C213">
        <v>94181.3</v>
      </c>
      <c r="D213">
        <v>97394.3</v>
      </c>
      <c r="E213">
        <v>94168.1</v>
      </c>
      <c r="F213" t="s">
        <v>413</v>
      </c>
      <c r="G213">
        <v>2.46E-2</v>
      </c>
      <c r="H213" s="2">
        <f>Bitcoin[[#This Row],[Price]]/B212-1</f>
        <v>2.4578380283783785E-2</v>
      </c>
      <c r="I213" s="2" t="str">
        <f t="shared" si="16"/>
        <v>2025-05</v>
      </c>
      <c r="J213" s="16">
        <f t="shared" si="14"/>
        <v>89629.48</v>
      </c>
      <c r="K213" s="16">
        <f t="shared" si="15"/>
        <v>4652.7215511904888</v>
      </c>
      <c r="L213" s="16"/>
      <c r="M213" s="2" t="str">
        <f>TEXT(Gold[[#This Row],[Date]],"YYYY-MM")</f>
        <v>2025-07</v>
      </c>
      <c r="N213" s="3">
        <f t="shared" si="17"/>
        <v>105694.3</v>
      </c>
      <c r="O213" s="3" cm="1">
        <f t="array" ref="O213">LOOKUP(2,1/($I:$I=M213),$B:$B)</f>
        <v>115765</v>
      </c>
      <c r="P213" s="16">
        <f t="shared" si="18"/>
        <v>9.5281391711757424E-2</v>
      </c>
    </row>
    <row r="214" spans="1:16" x14ac:dyDescent="0.3">
      <c r="A214" s="1">
        <v>45779</v>
      </c>
      <c r="B214" s="3">
        <v>96894.399999999994</v>
      </c>
      <c r="C214">
        <v>96497.3</v>
      </c>
      <c r="D214">
        <v>97881.8</v>
      </c>
      <c r="E214">
        <v>96359.3</v>
      </c>
      <c r="F214" t="s">
        <v>412</v>
      </c>
      <c r="G214">
        <v>4.1000000000000003E-3</v>
      </c>
      <c r="H214" s="2">
        <f>Bitcoin[[#This Row],[Price]]/B213-1</f>
        <v>4.0943302179392571E-3</v>
      </c>
      <c r="I214" s="2" t="str">
        <f t="shared" si="16"/>
        <v>2025-05</v>
      </c>
      <c r="J214" s="16">
        <f t="shared" ref="J214:J277" si="19">AVERAGE(B195:B214)</f>
        <v>90209.564999999988</v>
      </c>
      <c r="K214" s="16">
        <f t="shared" si="15"/>
        <v>4868.301600578181</v>
      </c>
      <c r="L214" s="16"/>
      <c r="M214" s="2" t="str">
        <f>TEXT(Gold[[#This Row],[Date]],"YYYY-MM")</f>
        <v>2025-07</v>
      </c>
      <c r="N214" s="3">
        <f t="shared" si="17"/>
        <v>105694.3</v>
      </c>
      <c r="O214" s="3" cm="1">
        <f t="array" ref="O214">LOOKUP(2,1/($I:$I=M214),$B:$B)</f>
        <v>115765</v>
      </c>
      <c r="P214" s="16">
        <f t="shared" si="18"/>
        <v>9.5281391711757424E-2</v>
      </c>
    </row>
    <row r="215" spans="1:16" x14ac:dyDescent="0.3">
      <c r="A215" s="1">
        <v>45780</v>
      </c>
      <c r="B215" s="3">
        <v>95885.8</v>
      </c>
      <c r="C215">
        <v>96894.3</v>
      </c>
      <c r="D215">
        <v>96922.2</v>
      </c>
      <c r="E215">
        <v>95785.5</v>
      </c>
      <c r="F215" t="s">
        <v>411</v>
      </c>
      <c r="G215">
        <v>-1.04E-2</v>
      </c>
      <c r="H215" s="2">
        <f>Bitcoin[[#This Row],[Price]]/B214-1</f>
        <v>-1.0409270298386564E-2</v>
      </c>
      <c r="I215" s="2" t="str">
        <f t="shared" si="16"/>
        <v>2025-05</v>
      </c>
      <c r="J215" s="16">
        <f t="shared" si="19"/>
        <v>90817.13499999998</v>
      </c>
      <c r="K215" s="16">
        <f t="shared" si="15"/>
        <v>5031.5191392951301</v>
      </c>
      <c r="L215" s="16"/>
      <c r="M215" s="2" t="str">
        <f>TEXT(Gold[[#This Row],[Date]],"YYYY-MM")</f>
        <v>2025-07</v>
      </c>
      <c r="N215" s="3">
        <f t="shared" si="17"/>
        <v>105694.3</v>
      </c>
      <c r="O215" s="3" cm="1">
        <f t="array" ref="O215">LOOKUP(2,1/($I:$I=M215),$B:$B)</f>
        <v>115765</v>
      </c>
      <c r="P215" s="16">
        <f t="shared" si="18"/>
        <v>9.5281391711757424E-2</v>
      </c>
    </row>
    <row r="216" spans="1:16" x14ac:dyDescent="0.3">
      <c r="A216" s="1">
        <v>45781</v>
      </c>
      <c r="B216" s="3">
        <v>94316.9</v>
      </c>
      <c r="C216">
        <v>95885.5</v>
      </c>
      <c r="D216">
        <v>96297.8</v>
      </c>
      <c r="E216">
        <v>94206.1</v>
      </c>
      <c r="F216" t="s">
        <v>410</v>
      </c>
      <c r="G216">
        <v>-1.6400000000000001E-2</v>
      </c>
      <c r="H216" s="2">
        <f>Bitcoin[[#This Row],[Price]]/B215-1</f>
        <v>-1.6362172501037775E-2</v>
      </c>
      <c r="I216" s="2" t="str">
        <f t="shared" si="16"/>
        <v>2025-05</v>
      </c>
      <c r="J216" s="16">
        <f t="shared" si="19"/>
        <v>91303.66</v>
      </c>
      <c r="K216" s="16">
        <f t="shared" si="15"/>
        <v>5109.7388911528415</v>
      </c>
      <c r="L216" s="16"/>
      <c r="M216" s="2" t="str">
        <f>TEXT(Gold[[#This Row],[Date]],"YYYY-MM")</f>
        <v>2025-08</v>
      </c>
      <c r="N216" s="3">
        <f t="shared" si="17"/>
        <v>113312.1</v>
      </c>
      <c r="O216" s="3" cm="1">
        <f t="array" ref="O216">LOOKUP(2,1/($I:$I=M216),$B:$B)</f>
        <v>108226.8</v>
      </c>
      <c r="P216" s="16">
        <f t="shared" si="18"/>
        <v>-4.4878702274514404E-2</v>
      </c>
    </row>
    <row r="217" spans="1:16" x14ac:dyDescent="0.3">
      <c r="A217" s="1">
        <v>45782</v>
      </c>
      <c r="B217" s="3">
        <v>94745.2</v>
      </c>
      <c r="C217">
        <v>94314.6</v>
      </c>
      <c r="D217">
        <v>95206.8</v>
      </c>
      <c r="E217">
        <v>93590.8</v>
      </c>
      <c r="F217" t="s">
        <v>409</v>
      </c>
      <c r="G217">
        <v>4.4999999999999997E-3</v>
      </c>
      <c r="H217" s="2">
        <f>Bitcoin[[#This Row],[Price]]/B216-1</f>
        <v>4.541073763026704E-3</v>
      </c>
      <c r="I217" s="2" t="str">
        <f t="shared" si="16"/>
        <v>2025-05</v>
      </c>
      <c r="J217" s="16">
        <f t="shared" si="19"/>
        <v>91858.569999999992</v>
      </c>
      <c r="K217" s="16">
        <f t="shared" si="15"/>
        <v>5206.5281825203365</v>
      </c>
      <c r="L217" s="16"/>
      <c r="M217" s="2" t="str">
        <f>TEXT(Gold[[#This Row],[Date]],"YYYY-MM")</f>
        <v>2025-08</v>
      </c>
      <c r="N217" s="3">
        <f t="shared" si="17"/>
        <v>113312.1</v>
      </c>
      <c r="O217" s="3" cm="1">
        <f t="array" ref="O217">LOOKUP(2,1/($I:$I=M217),$B:$B)</f>
        <v>108226.8</v>
      </c>
      <c r="P217" s="16">
        <f t="shared" si="18"/>
        <v>-4.4878702274514404E-2</v>
      </c>
    </row>
    <row r="218" spans="1:16" x14ac:dyDescent="0.3">
      <c r="A218" s="1">
        <v>45783</v>
      </c>
      <c r="B218" s="3">
        <v>96825.4</v>
      </c>
      <c r="C218">
        <v>94745.9</v>
      </c>
      <c r="D218">
        <v>96893.9</v>
      </c>
      <c r="E218">
        <v>93408.8</v>
      </c>
      <c r="F218" t="s">
        <v>408</v>
      </c>
      <c r="G218">
        <v>2.1999999999999999E-2</v>
      </c>
      <c r="H218" s="2">
        <f>Bitcoin[[#This Row],[Price]]/B217-1</f>
        <v>2.1955729683403424E-2</v>
      </c>
      <c r="I218" s="2" t="str">
        <f t="shared" si="16"/>
        <v>2025-05</v>
      </c>
      <c r="J218" s="16">
        <f t="shared" si="19"/>
        <v>92498.229999999981</v>
      </c>
      <c r="K218" s="16">
        <f t="shared" si="15"/>
        <v>5382.2702803558877</v>
      </c>
      <c r="L218" s="16"/>
      <c r="M218" s="2" t="str">
        <f>TEXT(Gold[[#This Row],[Date]],"YYYY-MM")</f>
        <v>2025-08</v>
      </c>
      <c r="N218" s="3">
        <f t="shared" si="17"/>
        <v>113312.1</v>
      </c>
      <c r="O218" s="3" cm="1">
        <f t="array" ref="O218">LOOKUP(2,1/($I:$I=M218),$B:$B)</f>
        <v>108226.8</v>
      </c>
      <c r="P218" s="16">
        <f t="shared" si="18"/>
        <v>-4.4878702274514404E-2</v>
      </c>
    </row>
    <row r="219" spans="1:16" x14ac:dyDescent="0.3">
      <c r="A219" s="1">
        <v>45784</v>
      </c>
      <c r="B219" s="3">
        <v>97035.1</v>
      </c>
      <c r="C219">
        <v>96817.9</v>
      </c>
      <c r="D219">
        <v>97647.5</v>
      </c>
      <c r="E219">
        <v>95798.399999999994</v>
      </c>
      <c r="F219" t="s">
        <v>407</v>
      </c>
      <c r="G219">
        <v>2.2000000000000001E-3</v>
      </c>
      <c r="H219" s="2">
        <f>Bitcoin[[#This Row],[Price]]/B218-1</f>
        <v>2.1657540273525289E-3</v>
      </c>
      <c r="I219" s="2" t="str">
        <f t="shared" si="16"/>
        <v>2025-05</v>
      </c>
      <c r="J219" s="16">
        <f t="shared" si="19"/>
        <v>93102.984999999986</v>
      </c>
      <c r="K219" s="16">
        <f t="shared" si="15"/>
        <v>5553.4514590131967</v>
      </c>
      <c r="L219" s="16"/>
      <c r="M219" s="2" t="str">
        <f>TEXT(Gold[[#This Row],[Date]],"YYYY-MM")</f>
        <v>2025-08</v>
      </c>
      <c r="N219" s="3">
        <f t="shared" si="17"/>
        <v>113312.1</v>
      </c>
      <c r="O219" s="3" cm="1">
        <f t="array" ref="O219">LOOKUP(2,1/($I:$I=M219),$B:$B)</f>
        <v>108226.8</v>
      </c>
      <c r="P219" s="16">
        <f t="shared" si="18"/>
        <v>-4.4878702274514404E-2</v>
      </c>
    </row>
    <row r="220" spans="1:16" x14ac:dyDescent="0.3">
      <c r="A220" s="1">
        <v>45785</v>
      </c>
      <c r="B220" s="3">
        <v>103274.3</v>
      </c>
      <c r="C220">
        <v>97035.1</v>
      </c>
      <c r="D220">
        <v>103885.4</v>
      </c>
      <c r="E220">
        <v>96901.9</v>
      </c>
      <c r="F220" t="s">
        <v>406</v>
      </c>
      <c r="G220">
        <v>6.4299999999999996E-2</v>
      </c>
      <c r="H220" s="2">
        <f>Bitcoin[[#This Row],[Price]]/B219-1</f>
        <v>6.4298382750159533E-2</v>
      </c>
      <c r="I220" s="2" t="str">
        <f t="shared" si="16"/>
        <v>2025-05</v>
      </c>
      <c r="J220" s="16">
        <f t="shared" si="19"/>
        <v>94042.97</v>
      </c>
      <c r="K220" s="16">
        <f t="shared" si="15"/>
        <v>5899.8858139948743</v>
      </c>
      <c r="L220" s="16"/>
      <c r="M220" s="2" t="str">
        <f>TEXT(Gold[[#This Row],[Date]],"YYYY-MM")</f>
        <v>2025-08</v>
      </c>
      <c r="N220" s="3">
        <f t="shared" si="17"/>
        <v>113312.1</v>
      </c>
      <c r="O220" s="3" cm="1">
        <f t="array" ref="O220">LOOKUP(2,1/($I:$I=M220),$B:$B)</f>
        <v>108226.8</v>
      </c>
      <c r="P220" s="16">
        <f t="shared" si="18"/>
        <v>-4.4878702274514404E-2</v>
      </c>
    </row>
    <row r="221" spans="1:16" x14ac:dyDescent="0.3">
      <c r="A221" s="1">
        <v>45786</v>
      </c>
      <c r="B221" s="3">
        <v>102975.1</v>
      </c>
      <c r="C221">
        <v>103270.7</v>
      </c>
      <c r="D221">
        <v>104308.7</v>
      </c>
      <c r="E221">
        <v>102365.7</v>
      </c>
      <c r="F221" t="s">
        <v>405</v>
      </c>
      <c r="G221">
        <v>-2.8999999999999998E-3</v>
      </c>
      <c r="H221" s="2">
        <f>Bitcoin[[#This Row],[Price]]/B220-1</f>
        <v>-2.8971389784292478E-3</v>
      </c>
      <c r="I221" s="2" t="str">
        <f t="shared" si="16"/>
        <v>2025-05</v>
      </c>
      <c r="J221" s="16">
        <f t="shared" si="19"/>
        <v>94938.32</v>
      </c>
      <c r="K221" s="16">
        <f t="shared" si="15"/>
        <v>6145.9868239113639</v>
      </c>
      <c r="L221" s="16"/>
      <c r="M221" s="2" t="str">
        <f>TEXT(Gold[[#This Row],[Date]],"YYYY-MM")</f>
        <v>2025-08</v>
      </c>
      <c r="N221" s="3">
        <f t="shared" si="17"/>
        <v>113312.1</v>
      </c>
      <c r="O221" s="3" cm="1">
        <f t="array" ref="O221">LOOKUP(2,1/($I:$I=M221),$B:$B)</f>
        <v>108226.8</v>
      </c>
      <c r="P221" s="16">
        <f t="shared" si="18"/>
        <v>-4.4878702274514404E-2</v>
      </c>
    </row>
    <row r="222" spans="1:16" x14ac:dyDescent="0.3">
      <c r="A222" s="1">
        <v>45787</v>
      </c>
      <c r="B222" s="3">
        <v>104798</v>
      </c>
      <c r="C222">
        <v>102974.7</v>
      </c>
      <c r="D222">
        <v>104969.8</v>
      </c>
      <c r="E222">
        <v>102837.2</v>
      </c>
      <c r="F222" t="s">
        <v>404</v>
      </c>
      <c r="G222">
        <v>1.77E-2</v>
      </c>
      <c r="H222" s="2">
        <f>Bitcoin[[#This Row],[Price]]/B221-1</f>
        <v>1.7702337749611274E-2</v>
      </c>
      <c r="I222" s="2" t="str">
        <f t="shared" si="16"/>
        <v>2025-05</v>
      </c>
      <c r="J222" s="16">
        <f t="shared" si="19"/>
        <v>95919.27</v>
      </c>
      <c r="K222" s="16">
        <f t="shared" si="15"/>
        <v>6514.009049286934</v>
      </c>
      <c r="L222" s="16"/>
      <c r="M222" s="2" t="str">
        <f>TEXT(Gold[[#This Row],[Date]],"YYYY-MM")</f>
        <v>2025-08</v>
      </c>
      <c r="N222" s="3">
        <f t="shared" si="17"/>
        <v>113312.1</v>
      </c>
      <c r="O222" s="3" cm="1">
        <f t="array" ref="O222">LOOKUP(2,1/($I:$I=M222),$B:$B)</f>
        <v>108226.8</v>
      </c>
      <c r="P222" s="16">
        <f t="shared" si="18"/>
        <v>-4.4878702274514404E-2</v>
      </c>
    </row>
    <row r="223" spans="1:16" x14ac:dyDescent="0.3">
      <c r="A223" s="1">
        <v>45788</v>
      </c>
      <c r="B223" s="3">
        <v>104119.2</v>
      </c>
      <c r="C223">
        <v>104748.3</v>
      </c>
      <c r="D223">
        <v>104930.9</v>
      </c>
      <c r="E223">
        <v>103358.8</v>
      </c>
      <c r="F223" t="s">
        <v>403</v>
      </c>
      <c r="G223">
        <v>-6.4999999999999997E-3</v>
      </c>
      <c r="H223" s="2">
        <f>Bitcoin[[#This Row],[Price]]/B222-1</f>
        <v>-6.4772228477643079E-3</v>
      </c>
      <c r="I223" s="2" t="str">
        <f t="shared" si="16"/>
        <v>2025-05</v>
      </c>
      <c r="J223" s="16">
        <f t="shared" si="19"/>
        <v>96749.430000000008</v>
      </c>
      <c r="K223" s="16">
        <f t="shared" si="15"/>
        <v>6823.9543238752822</v>
      </c>
      <c r="L223" s="16"/>
      <c r="M223" s="2" t="str">
        <f>TEXT(Gold[[#This Row],[Date]],"YYYY-MM")</f>
        <v>2025-08</v>
      </c>
      <c r="N223" s="3">
        <f t="shared" si="17"/>
        <v>113312.1</v>
      </c>
      <c r="O223" s="3" cm="1">
        <f t="array" ref="O223">LOOKUP(2,1/($I:$I=M223),$B:$B)</f>
        <v>108226.8</v>
      </c>
      <c r="P223" s="16">
        <f t="shared" si="18"/>
        <v>-4.4878702274514404E-2</v>
      </c>
    </row>
    <row r="224" spans="1:16" x14ac:dyDescent="0.3">
      <c r="A224" s="1">
        <v>45789</v>
      </c>
      <c r="B224" s="3">
        <v>102795</v>
      </c>
      <c r="C224">
        <v>104119.2</v>
      </c>
      <c r="D224">
        <v>105765.2</v>
      </c>
      <c r="E224">
        <v>100766.8</v>
      </c>
      <c r="F224" t="s">
        <v>402</v>
      </c>
      <c r="G224">
        <v>-1.2699999999999999E-2</v>
      </c>
      <c r="H224" s="2">
        <f>Bitcoin[[#This Row],[Price]]/B223-1</f>
        <v>-1.2718115390821239E-2</v>
      </c>
      <c r="I224" s="2" t="str">
        <f t="shared" si="16"/>
        <v>2025-05</v>
      </c>
      <c r="J224" s="16">
        <f t="shared" si="19"/>
        <v>97217.085000000006</v>
      </c>
      <c r="K224" s="16">
        <f t="shared" si="15"/>
        <v>7018.7539611734992</v>
      </c>
      <c r="L224" s="16"/>
      <c r="M224" s="2" t="str">
        <f>TEXT(Gold[[#This Row],[Date]],"YYYY-MM")</f>
        <v>2025-08</v>
      </c>
      <c r="N224" s="3">
        <f t="shared" si="17"/>
        <v>113312.1</v>
      </c>
      <c r="O224" s="3" cm="1">
        <f t="array" ref="O224">LOOKUP(2,1/($I:$I=M224),$B:$B)</f>
        <v>108226.8</v>
      </c>
      <c r="P224" s="16">
        <f t="shared" si="18"/>
        <v>-4.4878702274514404E-2</v>
      </c>
    </row>
    <row r="225" spans="1:16" x14ac:dyDescent="0.3">
      <c r="A225" s="1">
        <v>45790</v>
      </c>
      <c r="B225" s="3">
        <v>104119.2</v>
      </c>
      <c r="C225">
        <v>102794.9</v>
      </c>
      <c r="D225">
        <v>104972.9</v>
      </c>
      <c r="E225">
        <v>101510.2</v>
      </c>
      <c r="F225" t="s">
        <v>401</v>
      </c>
      <c r="G225">
        <v>1.29E-2</v>
      </c>
      <c r="H225" s="2">
        <f>Bitcoin[[#This Row],[Price]]/B224-1</f>
        <v>1.2881949511162949E-2</v>
      </c>
      <c r="I225" s="2" t="str">
        <f t="shared" si="16"/>
        <v>2025-05</v>
      </c>
      <c r="J225" s="16">
        <f t="shared" si="19"/>
        <v>97738.16</v>
      </c>
      <c r="K225" s="16">
        <f t="shared" si="15"/>
        <v>7277.5437342297782</v>
      </c>
      <c r="L225" s="16"/>
      <c r="M225" s="2" t="str">
        <f>TEXT(Gold[[#This Row],[Date]],"YYYY-MM")</f>
        <v>2025-08</v>
      </c>
      <c r="N225" s="3">
        <f t="shared" si="17"/>
        <v>113312.1</v>
      </c>
      <c r="O225" s="3" cm="1">
        <f t="array" ref="O225">LOOKUP(2,1/($I:$I=M225),$B:$B)</f>
        <v>108226.8</v>
      </c>
      <c r="P225" s="16">
        <f t="shared" si="18"/>
        <v>-4.4878702274514404E-2</v>
      </c>
    </row>
    <row r="226" spans="1:16" x14ac:dyDescent="0.3">
      <c r="A226" s="1">
        <v>45791</v>
      </c>
      <c r="B226" s="3">
        <v>103513.9</v>
      </c>
      <c r="C226">
        <v>104116.3</v>
      </c>
      <c r="D226">
        <v>104316</v>
      </c>
      <c r="E226">
        <v>102632.9</v>
      </c>
      <c r="F226" t="s">
        <v>400</v>
      </c>
      <c r="G226">
        <v>-5.7999999999999996E-3</v>
      </c>
      <c r="H226" s="2">
        <f>Bitcoin[[#This Row],[Price]]/B225-1</f>
        <v>-5.813529108944393E-3</v>
      </c>
      <c r="I226" s="2" t="str">
        <f t="shared" si="16"/>
        <v>2025-05</v>
      </c>
      <c r="J226" s="16">
        <f t="shared" si="19"/>
        <v>98214.84</v>
      </c>
      <c r="K226" s="16">
        <f t="shared" si="15"/>
        <v>7496.200594010922</v>
      </c>
      <c r="L226" s="16"/>
      <c r="M226" s="2" t="str">
        <f>TEXT(Gold[[#This Row],[Date]],"YYYY-MM")</f>
        <v>2025-08</v>
      </c>
      <c r="N226" s="3">
        <f t="shared" si="17"/>
        <v>113312.1</v>
      </c>
      <c r="O226" s="3" cm="1">
        <f t="array" ref="O226">LOOKUP(2,1/($I:$I=M226),$B:$B)</f>
        <v>108226.8</v>
      </c>
      <c r="P226" s="16">
        <f t="shared" si="18"/>
        <v>-4.4878702274514404E-2</v>
      </c>
    </row>
    <row r="227" spans="1:16" x14ac:dyDescent="0.3">
      <c r="A227" s="1">
        <v>45792</v>
      </c>
      <c r="B227" s="3">
        <v>103765.4</v>
      </c>
      <c r="C227">
        <v>103513.2</v>
      </c>
      <c r="D227">
        <v>104153.8</v>
      </c>
      <c r="E227">
        <v>101436.8</v>
      </c>
      <c r="F227" t="s">
        <v>399</v>
      </c>
      <c r="G227">
        <v>2.3999999999999998E-3</v>
      </c>
      <c r="H227" s="2">
        <f>Bitcoin[[#This Row],[Price]]/B226-1</f>
        <v>2.4296253933047129E-3</v>
      </c>
      <c r="I227" s="2" t="str">
        <f t="shared" si="16"/>
        <v>2025-05</v>
      </c>
      <c r="J227" s="16">
        <f t="shared" si="19"/>
        <v>98669.264999999999</v>
      </c>
      <c r="K227" s="16">
        <f t="shared" si="15"/>
        <v>7679.7466988043689</v>
      </c>
      <c r="L227" s="16"/>
      <c r="M227" s="2" t="str">
        <f>TEXT(Gold[[#This Row],[Date]],"YYYY-MM")</f>
        <v>2025-08</v>
      </c>
      <c r="N227" s="3">
        <f t="shared" si="17"/>
        <v>113312.1</v>
      </c>
      <c r="O227" s="3" cm="1">
        <f t="array" ref="O227">LOOKUP(2,1/($I:$I=M227),$B:$B)</f>
        <v>108226.8</v>
      </c>
      <c r="P227" s="16">
        <f t="shared" si="18"/>
        <v>-4.4878702274514404E-2</v>
      </c>
    </row>
    <row r="228" spans="1:16" x14ac:dyDescent="0.3">
      <c r="A228" s="1">
        <v>45793</v>
      </c>
      <c r="B228" s="3">
        <v>103480.5</v>
      </c>
      <c r="C228">
        <v>103764.6</v>
      </c>
      <c r="D228">
        <v>104544.1</v>
      </c>
      <c r="E228">
        <v>103126.5</v>
      </c>
      <c r="F228" t="s">
        <v>398</v>
      </c>
      <c r="G228">
        <v>-2.7000000000000001E-3</v>
      </c>
      <c r="H228" s="2">
        <f>Bitcoin[[#This Row],[Price]]/B227-1</f>
        <v>-2.7456165542656397E-3</v>
      </c>
      <c r="I228" s="2" t="str">
        <f t="shared" si="16"/>
        <v>2025-05</v>
      </c>
      <c r="J228" s="16">
        <f t="shared" si="19"/>
        <v>99111.72</v>
      </c>
      <c r="K228" s="16">
        <f t="shared" si="15"/>
        <v>7854.6105110929429</v>
      </c>
      <c r="L228" s="16"/>
      <c r="M228" s="2" t="str">
        <f>TEXT(Gold[[#This Row],[Date]],"YYYY-MM")</f>
        <v>2025-08</v>
      </c>
      <c r="N228" s="3">
        <f t="shared" si="17"/>
        <v>113312.1</v>
      </c>
      <c r="O228" s="3" cm="1">
        <f t="array" ref="O228">LOOKUP(2,1/($I:$I=M228),$B:$B)</f>
        <v>108226.8</v>
      </c>
      <c r="P228" s="16">
        <f t="shared" si="18"/>
        <v>-4.4878702274514404E-2</v>
      </c>
    </row>
    <row r="229" spans="1:16" x14ac:dyDescent="0.3">
      <c r="A229" s="1">
        <v>45794</v>
      </c>
      <c r="B229" s="3">
        <v>103112.6</v>
      </c>
      <c r="C229">
        <v>103473.9</v>
      </c>
      <c r="D229">
        <v>103712.3</v>
      </c>
      <c r="E229">
        <v>102626.5</v>
      </c>
      <c r="F229" t="s">
        <v>397</v>
      </c>
      <c r="G229">
        <v>-3.5999999999999999E-3</v>
      </c>
      <c r="H229" s="2">
        <f>Bitcoin[[#This Row],[Price]]/B228-1</f>
        <v>-3.5552592034246988E-3</v>
      </c>
      <c r="I229" s="2" t="str">
        <f t="shared" si="16"/>
        <v>2025-05</v>
      </c>
      <c r="J229" s="16">
        <f t="shared" si="19"/>
        <v>99580.224999999991</v>
      </c>
      <c r="K229" s="16">
        <f t="shared" si="15"/>
        <v>7983.4385768499615</v>
      </c>
      <c r="L229" s="16"/>
      <c r="M229" s="2" t="str">
        <f>TEXT(Gold[[#This Row],[Date]],"YYYY-MM")</f>
        <v>2025-08</v>
      </c>
      <c r="N229" s="3">
        <f t="shared" si="17"/>
        <v>113312.1</v>
      </c>
      <c r="O229" s="3" cm="1">
        <f t="array" ref="O229">LOOKUP(2,1/($I:$I=M229),$B:$B)</f>
        <v>108226.8</v>
      </c>
      <c r="P229" s="16">
        <f t="shared" si="18"/>
        <v>-4.4878702274514404E-2</v>
      </c>
    </row>
    <row r="230" spans="1:16" x14ac:dyDescent="0.3">
      <c r="A230" s="1">
        <v>45795</v>
      </c>
      <c r="B230" s="3">
        <v>106504.5</v>
      </c>
      <c r="C230">
        <v>103113.9</v>
      </c>
      <c r="D230">
        <v>106577</v>
      </c>
      <c r="E230">
        <v>103113.9</v>
      </c>
      <c r="F230" t="s">
        <v>396</v>
      </c>
      <c r="G230">
        <v>3.2899999999999999E-2</v>
      </c>
      <c r="H230" s="2">
        <f>Bitcoin[[#This Row],[Price]]/B229-1</f>
        <v>3.2895106902551152E-2</v>
      </c>
      <c r="I230" s="2" t="str">
        <f t="shared" si="16"/>
        <v>2025-05</v>
      </c>
      <c r="J230" s="16">
        <f t="shared" si="19"/>
        <v>100155.69999999998</v>
      </c>
      <c r="K230" s="16">
        <f t="shared" si="15"/>
        <v>8245.2612659341539</v>
      </c>
      <c r="L230" s="16"/>
      <c r="M230" s="2" t="str">
        <f>TEXT(Gold[[#This Row],[Date]],"YYYY-MM")</f>
        <v>2025-08</v>
      </c>
      <c r="N230" s="3">
        <f t="shared" si="17"/>
        <v>113312.1</v>
      </c>
      <c r="O230" s="3" cm="1">
        <f t="array" ref="O230">LOOKUP(2,1/($I:$I=M230),$B:$B)</f>
        <v>108226.8</v>
      </c>
      <c r="P230" s="16">
        <f t="shared" si="18"/>
        <v>-4.4878702274514404E-2</v>
      </c>
    </row>
    <row r="231" spans="1:16" x14ac:dyDescent="0.3">
      <c r="A231" s="1">
        <v>45796</v>
      </c>
      <c r="B231" s="3">
        <v>105585.8</v>
      </c>
      <c r="C231">
        <v>106507.7</v>
      </c>
      <c r="D231">
        <v>107081.3</v>
      </c>
      <c r="E231">
        <v>102088.2</v>
      </c>
      <c r="F231" t="s">
        <v>395</v>
      </c>
      <c r="G231">
        <v>-8.6E-3</v>
      </c>
      <c r="H231" s="2">
        <f>Bitcoin[[#This Row],[Price]]/B230-1</f>
        <v>-8.6259266040401572E-3</v>
      </c>
      <c r="I231" s="2" t="str">
        <f t="shared" si="16"/>
        <v>2025-05</v>
      </c>
      <c r="J231" s="16">
        <f t="shared" si="19"/>
        <v>100721.49999999999</v>
      </c>
      <c r="K231" s="16">
        <f t="shared" si="15"/>
        <v>8430.2481649639776</v>
      </c>
      <c r="L231" s="16"/>
      <c r="M231" s="2" t="str">
        <f>TEXT(Gold[[#This Row],[Date]],"YYYY-MM")</f>
        <v>2025-08</v>
      </c>
      <c r="N231" s="3">
        <f t="shared" si="17"/>
        <v>113312.1</v>
      </c>
      <c r="O231" s="3" cm="1">
        <f t="array" ref="O231">LOOKUP(2,1/($I:$I=M231),$B:$B)</f>
        <v>108226.8</v>
      </c>
      <c r="P231" s="16">
        <f t="shared" si="18"/>
        <v>-4.4878702274514404E-2</v>
      </c>
    </row>
    <row r="232" spans="1:16" x14ac:dyDescent="0.3">
      <c r="A232" s="1">
        <v>45797</v>
      </c>
      <c r="B232" s="3">
        <v>106815.8</v>
      </c>
      <c r="C232">
        <v>105586.1</v>
      </c>
      <c r="D232">
        <v>107270.5</v>
      </c>
      <c r="E232">
        <v>104199.3</v>
      </c>
      <c r="F232" t="s">
        <v>394</v>
      </c>
      <c r="G232">
        <v>1.1599999999999999E-2</v>
      </c>
      <c r="H232" s="2">
        <f>Bitcoin[[#This Row],[Price]]/B231-1</f>
        <v>1.1649293749727674E-2</v>
      </c>
      <c r="I232" s="2" t="str">
        <f t="shared" si="16"/>
        <v>2025-05</v>
      </c>
      <c r="J232" s="16">
        <f t="shared" si="19"/>
        <v>101353.06999999999</v>
      </c>
      <c r="K232" s="16">
        <f t="shared" si="15"/>
        <v>8630.7292496882183</v>
      </c>
      <c r="L232" s="16"/>
      <c r="M232" s="2" t="str">
        <f>TEXT(Gold[[#This Row],[Date]],"YYYY-MM")</f>
        <v>2025-08</v>
      </c>
      <c r="N232" s="3">
        <f t="shared" si="17"/>
        <v>113312.1</v>
      </c>
      <c r="O232" s="3" cm="1">
        <f t="array" ref="O232">LOOKUP(2,1/($I:$I=M232),$B:$B)</f>
        <v>108226.8</v>
      </c>
      <c r="P232" s="16">
        <f t="shared" si="18"/>
        <v>-4.4878702274514404E-2</v>
      </c>
    </row>
    <row r="233" spans="1:16" x14ac:dyDescent="0.3">
      <c r="A233" s="1">
        <v>45798</v>
      </c>
      <c r="B233" s="3">
        <v>109640.1</v>
      </c>
      <c r="C233">
        <v>106814.7</v>
      </c>
      <c r="D233">
        <v>110628.8</v>
      </c>
      <c r="E233">
        <v>106109.5</v>
      </c>
      <c r="F233" t="s">
        <v>393</v>
      </c>
      <c r="G233">
        <v>2.64E-2</v>
      </c>
      <c r="H233" s="2">
        <f>Bitcoin[[#This Row],[Price]]/B232-1</f>
        <v>2.6440844893732995E-2</v>
      </c>
      <c r="I233" s="2" t="str">
        <f t="shared" si="16"/>
        <v>2025-05</v>
      </c>
      <c r="J233" s="16">
        <f t="shared" si="19"/>
        <v>102010.11</v>
      </c>
      <c r="K233" s="16">
        <f t="shared" si="15"/>
        <v>8896.5784407087431</v>
      </c>
      <c r="L233" s="16"/>
      <c r="M233" s="2" t="str">
        <f>TEXT(Gold[[#This Row],[Date]],"YYYY-MM")</f>
        <v>2025-08</v>
      </c>
      <c r="N233" s="3">
        <f t="shared" si="17"/>
        <v>113312.1</v>
      </c>
      <c r="O233" s="3" cm="1">
        <f t="array" ref="O233">LOOKUP(2,1/($I:$I=M233),$B:$B)</f>
        <v>108226.8</v>
      </c>
      <c r="P233" s="16">
        <f t="shared" si="18"/>
        <v>-4.4878702274514404E-2</v>
      </c>
    </row>
    <row r="234" spans="1:16" x14ac:dyDescent="0.3">
      <c r="A234" s="1">
        <v>45799</v>
      </c>
      <c r="B234" s="3">
        <v>111702.7</v>
      </c>
      <c r="C234">
        <v>109632.6</v>
      </c>
      <c r="D234">
        <v>111953.60000000001</v>
      </c>
      <c r="E234">
        <v>109281.8</v>
      </c>
      <c r="F234" t="s">
        <v>392</v>
      </c>
      <c r="G234">
        <v>1.8800000000000001E-2</v>
      </c>
      <c r="H234" s="2">
        <f>Bitcoin[[#This Row],[Price]]/B233-1</f>
        <v>1.8812460039711709E-2</v>
      </c>
      <c r="I234" s="2" t="str">
        <f t="shared" si="16"/>
        <v>2025-05</v>
      </c>
      <c r="J234" s="16">
        <f t="shared" si="19"/>
        <v>102750.52499999999</v>
      </c>
      <c r="K234" s="16">
        <f t="shared" si="15"/>
        <v>9234.3047458971632</v>
      </c>
      <c r="L234" s="16"/>
      <c r="M234" s="2" t="str">
        <f>TEXT(Gold[[#This Row],[Date]],"YYYY-MM")</f>
        <v>2025-08</v>
      </c>
      <c r="N234" s="3">
        <f t="shared" si="17"/>
        <v>113312.1</v>
      </c>
      <c r="O234" s="3" cm="1">
        <f t="array" ref="O234">LOOKUP(2,1/($I:$I=M234),$B:$B)</f>
        <v>108226.8</v>
      </c>
      <c r="P234" s="16">
        <f t="shared" si="18"/>
        <v>-4.4878702274514404E-2</v>
      </c>
    </row>
    <row r="235" spans="1:16" x14ac:dyDescent="0.3">
      <c r="A235" s="1">
        <v>45800</v>
      </c>
      <c r="B235" s="3">
        <v>107313.4</v>
      </c>
      <c r="C235">
        <v>111702.6</v>
      </c>
      <c r="D235">
        <v>111778.7</v>
      </c>
      <c r="E235">
        <v>106855.4</v>
      </c>
      <c r="F235" t="s">
        <v>391</v>
      </c>
      <c r="G235">
        <v>-3.9300000000000002E-2</v>
      </c>
      <c r="H235" s="2">
        <f>Bitcoin[[#This Row],[Price]]/B234-1</f>
        <v>-3.9294484376832473E-2</v>
      </c>
      <c r="I235" s="2" t="str">
        <f t="shared" si="16"/>
        <v>2025-05</v>
      </c>
      <c r="J235" s="16">
        <f t="shared" si="19"/>
        <v>103321.905</v>
      </c>
      <c r="K235" s="16">
        <f t="shared" si="15"/>
        <v>9420.9673230619246</v>
      </c>
      <c r="L235" s="16"/>
      <c r="M235" s="2" t="str">
        <f>TEXT(Gold[[#This Row],[Date]],"YYYY-MM")</f>
        <v>2025-08</v>
      </c>
      <c r="N235" s="3">
        <f t="shared" si="17"/>
        <v>113312.1</v>
      </c>
      <c r="O235" s="3" cm="1">
        <f t="array" ref="O235">LOOKUP(2,1/($I:$I=M235),$B:$B)</f>
        <v>108226.8</v>
      </c>
      <c r="P235" s="16">
        <f t="shared" si="18"/>
        <v>-4.4878702274514404E-2</v>
      </c>
    </row>
    <row r="236" spans="1:16" x14ac:dyDescent="0.3">
      <c r="A236" s="1">
        <v>45801</v>
      </c>
      <c r="B236" s="3">
        <v>107763</v>
      </c>
      <c r="C236">
        <v>107313.5</v>
      </c>
      <c r="D236">
        <v>109476.4</v>
      </c>
      <c r="E236">
        <v>106904.5</v>
      </c>
      <c r="F236" t="s">
        <v>390</v>
      </c>
      <c r="G236">
        <v>4.1999999999999997E-3</v>
      </c>
      <c r="H236" s="2">
        <f>Bitcoin[[#This Row],[Price]]/B235-1</f>
        <v>4.1895979439661168E-3</v>
      </c>
      <c r="I236" s="2" t="str">
        <f t="shared" si="16"/>
        <v>2025-05</v>
      </c>
      <c r="J236" s="16">
        <f t="shared" si="19"/>
        <v>103994.20999999999</v>
      </c>
      <c r="K236" s="16">
        <f t="shared" si="15"/>
        <v>9603.4016942884627</v>
      </c>
      <c r="L236" s="16"/>
      <c r="M236" s="2" t="str">
        <f>TEXT(Gold[[#This Row],[Date]],"YYYY-MM")</f>
        <v>2025-08</v>
      </c>
      <c r="N236" s="3">
        <f t="shared" si="17"/>
        <v>113312.1</v>
      </c>
      <c r="O236" s="3" cm="1">
        <f t="array" ref="O236">LOOKUP(2,1/($I:$I=M236),$B:$B)</f>
        <v>108226.8</v>
      </c>
      <c r="P236" s="16">
        <f t="shared" si="18"/>
        <v>-4.4878702274514404E-2</v>
      </c>
    </row>
    <row r="237" spans="1:16" x14ac:dyDescent="0.3">
      <c r="A237" s="1">
        <v>45802</v>
      </c>
      <c r="B237" s="3">
        <v>109021.1</v>
      </c>
      <c r="C237">
        <v>107763</v>
      </c>
      <c r="D237">
        <v>109203.4</v>
      </c>
      <c r="E237">
        <v>106648.3</v>
      </c>
      <c r="F237" t="s">
        <v>389</v>
      </c>
      <c r="G237">
        <v>1.17E-2</v>
      </c>
      <c r="H237" s="2">
        <f>Bitcoin[[#This Row],[Price]]/B236-1</f>
        <v>1.1674693540454584E-2</v>
      </c>
      <c r="I237" s="2" t="str">
        <f t="shared" si="16"/>
        <v>2025-05</v>
      </c>
      <c r="J237" s="16">
        <f t="shared" si="19"/>
        <v>104708.00500000002</v>
      </c>
      <c r="K237" s="16">
        <f t="shared" si="15"/>
        <v>9798.7865174625313</v>
      </c>
      <c r="L237" s="16"/>
      <c r="M237" s="2" t="str">
        <f>TEXT(Gold[[#This Row],[Date]],"YYYY-MM")</f>
        <v>2025-09</v>
      </c>
      <c r="N237" s="3">
        <f t="shared" si="17"/>
        <v>109243.3</v>
      </c>
      <c r="O237" s="3" cm="1">
        <f t="array" ref="O237">LOOKUP(2,1/($I:$I=M237),$B:$B)</f>
        <v>114048.5</v>
      </c>
      <c r="P237" s="16">
        <f t="shared" si="18"/>
        <v>4.398622158063703E-2</v>
      </c>
    </row>
    <row r="238" spans="1:16" x14ac:dyDescent="0.3">
      <c r="A238" s="1">
        <v>45803</v>
      </c>
      <c r="B238" s="3">
        <v>109455.3</v>
      </c>
      <c r="C238">
        <v>109014.9</v>
      </c>
      <c r="D238">
        <v>110401.4</v>
      </c>
      <c r="E238">
        <v>108694</v>
      </c>
      <c r="F238" t="s">
        <v>388</v>
      </c>
      <c r="G238">
        <v>4.0000000000000001E-3</v>
      </c>
      <c r="H238" s="2">
        <f>Bitcoin[[#This Row],[Price]]/B237-1</f>
        <v>3.9827152725482318E-3</v>
      </c>
      <c r="I238" s="2" t="str">
        <f t="shared" si="16"/>
        <v>2025-05</v>
      </c>
      <c r="J238" s="16">
        <f t="shared" si="19"/>
        <v>105339.5</v>
      </c>
      <c r="K238" s="16">
        <f t="shared" si="15"/>
        <v>9991.579532376727</v>
      </c>
      <c r="L238" s="16"/>
      <c r="M238" s="2" t="str">
        <f>TEXT(Gold[[#This Row],[Date]],"YYYY-MM")</f>
        <v>2025-09</v>
      </c>
      <c r="N238" s="3">
        <f t="shared" si="17"/>
        <v>109243.3</v>
      </c>
      <c r="O238" s="3" cm="1">
        <f t="array" ref="O238">LOOKUP(2,1/($I:$I=M238),$B:$B)</f>
        <v>114048.5</v>
      </c>
      <c r="P238" s="16">
        <f t="shared" si="18"/>
        <v>4.398622158063703E-2</v>
      </c>
    </row>
    <row r="239" spans="1:16" x14ac:dyDescent="0.3">
      <c r="A239" s="1">
        <v>45804</v>
      </c>
      <c r="B239" s="3">
        <v>108944</v>
      </c>
      <c r="C239">
        <v>109455.3</v>
      </c>
      <c r="D239">
        <v>110718.7</v>
      </c>
      <c r="E239">
        <v>107572.2</v>
      </c>
      <c r="F239" t="s">
        <v>387</v>
      </c>
      <c r="G239">
        <v>-4.7000000000000002E-3</v>
      </c>
      <c r="H239" s="2">
        <f>Bitcoin[[#This Row],[Price]]/B238-1</f>
        <v>-4.671313312375025E-3</v>
      </c>
      <c r="I239" s="2" t="str">
        <f t="shared" si="16"/>
        <v>2025-05</v>
      </c>
      <c r="J239" s="16">
        <f t="shared" si="19"/>
        <v>105934.94500000002</v>
      </c>
      <c r="K239" s="16">
        <f t="shared" si="15"/>
        <v>10116.058746840457</v>
      </c>
      <c r="L239" s="16"/>
      <c r="M239" s="2" t="str">
        <f>TEXT(Gold[[#This Row],[Date]],"YYYY-MM")</f>
        <v>2025-09</v>
      </c>
      <c r="N239" s="3">
        <f t="shared" si="17"/>
        <v>109243.3</v>
      </c>
      <c r="O239" s="3" cm="1">
        <f t="array" ref="O239">LOOKUP(2,1/($I:$I=M239),$B:$B)</f>
        <v>114048.5</v>
      </c>
      <c r="P239" s="16">
        <f t="shared" si="18"/>
        <v>4.398622158063703E-2</v>
      </c>
    </row>
    <row r="240" spans="1:16" x14ac:dyDescent="0.3">
      <c r="A240" s="1">
        <v>45805</v>
      </c>
      <c r="B240" s="3">
        <v>107786.7</v>
      </c>
      <c r="C240">
        <v>108905.7</v>
      </c>
      <c r="D240">
        <v>109238.3</v>
      </c>
      <c r="E240">
        <v>106804.9</v>
      </c>
      <c r="F240" t="s">
        <v>386</v>
      </c>
      <c r="G240">
        <v>-1.06E-2</v>
      </c>
      <c r="H240" s="2">
        <f>Bitcoin[[#This Row],[Price]]/B239-1</f>
        <v>-1.0622888823615839E-2</v>
      </c>
      <c r="I240" s="2" t="str">
        <f t="shared" si="16"/>
        <v>2025-05</v>
      </c>
      <c r="J240" s="16">
        <f t="shared" si="19"/>
        <v>106160.56500000002</v>
      </c>
      <c r="K240" s="16">
        <f t="shared" si="15"/>
        <v>10163.743876325276</v>
      </c>
      <c r="L240" s="16"/>
      <c r="M240" s="2" t="str">
        <f>TEXT(Gold[[#This Row],[Date]],"YYYY-MM")</f>
        <v>2025-09</v>
      </c>
      <c r="N240" s="3">
        <f t="shared" si="17"/>
        <v>109243.3</v>
      </c>
      <c r="O240" s="3" cm="1">
        <f t="array" ref="O240">LOOKUP(2,1/($I:$I=M240),$B:$B)</f>
        <v>114048.5</v>
      </c>
      <c r="P240" s="16">
        <f t="shared" si="18"/>
        <v>4.398622158063703E-2</v>
      </c>
    </row>
    <row r="241" spans="1:16" x14ac:dyDescent="0.3">
      <c r="A241" s="1">
        <v>45806</v>
      </c>
      <c r="B241" s="3">
        <v>105600</v>
      </c>
      <c r="C241">
        <v>107759.1</v>
      </c>
      <c r="D241">
        <v>108896.7</v>
      </c>
      <c r="E241">
        <v>105399.9</v>
      </c>
      <c r="F241" t="s">
        <v>385</v>
      </c>
      <c r="G241">
        <v>-2.0299999999999999E-2</v>
      </c>
      <c r="H241" s="2">
        <f>Bitcoin[[#This Row],[Price]]/B240-1</f>
        <v>-2.0287289619220106E-2</v>
      </c>
      <c r="I241" s="2" t="str">
        <f t="shared" si="16"/>
        <v>2025-05</v>
      </c>
      <c r="J241" s="16">
        <f t="shared" si="19"/>
        <v>106291.81000000001</v>
      </c>
      <c r="K241" s="16">
        <f t="shared" si="15"/>
        <v>10144.405371031358</v>
      </c>
      <c r="L241" s="16"/>
      <c r="M241" s="2" t="str">
        <f>TEXT(Gold[[#This Row],[Date]],"YYYY-MM")</f>
        <v>2025-09</v>
      </c>
      <c r="N241" s="3">
        <f t="shared" si="17"/>
        <v>109243.3</v>
      </c>
      <c r="O241" s="3" cm="1">
        <f t="array" ref="O241">LOOKUP(2,1/($I:$I=M241),$B:$B)</f>
        <v>114048.5</v>
      </c>
      <c r="P241" s="16">
        <f t="shared" si="18"/>
        <v>4.398622158063703E-2</v>
      </c>
    </row>
    <row r="242" spans="1:16" x14ac:dyDescent="0.3">
      <c r="A242" s="1">
        <v>45807</v>
      </c>
      <c r="B242" s="3">
        <v>103981.3</v>
      </c>
      <c r="C242">
        <v>105598.8</v>
      </c>
      <c r="D242">
        <v>106314.9</v>
      </c>
      <c r="E242">
        <v>103693.9</v>
      </c>
      <c r="F242" t="s">
        <v>384</v>
      </c>
      <c r="G242">
        <v>-1.5299999999999999E-2</v>
      </c>
      <c r="H242" s="2">
        <f>Bitcoin[[#This Row],[Price]]/B241-1</f>
        <v>-1.5328598484848466E-2</v>
      </c>
      <c r="I242" s="2" t="str">
        <f t="shared" si="16"/>
        <v>2025-05</v>
      </c>
      <c r="J242" s="16">
        <f t="shared" si="19"/>
        <v>106250.97500000001</v>
      </c>
      <c r="K242" s="16">
        <f t="shared" si="15"/>
        <v>10087.24727988544</v>
      </c>
      <c r="L242" s="16"/>
      <c r="M242" s="2" t="str">
        <f>TEXT(Gold[[#This Row],[Date]],"YYYY-MM")</f>
        <v>2025-09</v>
      </c>
      <c r="N242" s="3">
        <f t="shared" si="17"/>
        <v>109243.3</v>
      </c>
      <c r="O242" s="3" cm="1">
        <f t="array" ref="O242">LOOKUP(2,1/($I:$I=M242),$B:$B)</f>
        <v>114048.5</v>
      </c>
      <c r="P242" s="16">
        <f t="shared" si="18"/>
        <v>4.398622158063703E-2</v>
      </c>
    </row>
    <row r="243" spans="1:16" x14ac:dyDescent="0.3">
      <c r="A243" s="1">
        <v>45808</v>
      </c>
      <c r="B243" s="3">
        <v>104598</v>
      </c>
      <c r="C243">
        <v>103981.9</v>
      </c>
      <c r="D243">
        <v>104888.4</v>
      </c>
      <c r="E243">
        <v>103091.3</v>
      </c>
      <c r="F243" t="s">
        <v>383</v>
      </c>
      <c r="G243">
        <v>5.8999999999999999E-3</v>
      </c>
      <c r="H243" s="2">
        <f>Bitcoin[[#This Row],[Price]]/B242-1</f>
        <v>5.9308741090946526E-3</v>
      </c>
      <c r="I243" s="2" t="str">
        <f t="shared" si="16"/>
        <v>2025-05</v>
      </c>
      <c r="J243" s="16">
        <f t="shared" si="19"/>
        <v>106274.91499999999</v>
      </c>
      <c r="K243" s="16">
        <f t="shared" si="15"/>
        <v>10076.917147136048</v>
      </c>
      <c r="L243" s="16"/>
      <c r="M243" s="2" t="str">
        <f>TEXT(Gold[[#This Row],[Date]],"YYYY-MM")</f>
        <v>2025-09</v>
      </c>
      <c r="N243" s="3">
        <f t="shared" si="17"/>
        <v>109243.3</v>
      </c>
      <c r="O243" s="3" cm="1">
        <f t="array" ref="O243">LOOKUP(2,1/($I:$I=M243),$B:$B)</f>
        <v>114048.5</v>
      </c>
      <c r="P243" s="16">
        <f t="shared" si="18"/>
        <v>4.398622158063703E-2</v>
      </c>
    </row>
    <row r="244" spans="1:16" x14ac:dyDescent="0.3">
      <c r="A244" s="1">
        <v>45809</v>
      </c>
      <c r="B244" s="3">
        <v>105635.2</v>
      </c>
      <c r="C244">
        <v>104598</v>
      </c>
      <c r="D244">
        <v>105867.5</v>
      </c>
      <c r="E244">
        <v>103768.6</v>
      </c>
      <c r="F244" t="s">
        <v>382</v>
      </c>
      <c r="G244">
        <v>9.9000000000000008E-3</v>
      </c>
      <c r="H244" s="2">
        <f>Bitcoin[[#This Row],[Price]]/B243-1</f>
        <v>9.9160595804890228E-3</v>
      </c>
      <c r="I244" s="2" t="str">
        <f t="shared" si="16"/>
        <v>2025-06</v>
      </c>
      <c r="J244" s="16">
        <f t="shared" si="19"/>
        <v>106416.925</v>
      </c>
      <c r="K244" s="16">
        <f t="shared" si="15"/>
        <v>10019.54663715583</v>
      </c>
      <c r="L244" s="16"/>
      <c r="M244" s="2" t="str">
        <f>TEXT(Gold[[#This Row],[Date]],"YYYY-MM")</f>
        <v>2025-09</v>
      </c>
      <c r="N244" s="3">
        <f t="shared" si="17"/>
        <v>109243.3</v>
      </c>
      <c r="O244" s="3" cm="1">
        <f t="array" ref="O244">LOOKUP(2,1/($I:$I=M244),$B:$B)</f>
        <v>114048.5</v>
      </c>
      <c r="P244" s="16">
        <f t="shared" si="18"/>
        <v>4.398622158063703E-2</v>
      </c>
    </row>
    <row r="245" spans="1:16" x14ac:dyDescent="0.3">
      <c r="A245" s="1">
        <v>45810</v>
      </c>
      <c r="B245" s="3">
        <v>105845.6</v>
      </c>
      <c r="C245">
        <v>105635.2</v>
      </c>
      <c r="D245">
        <v>105930.7</v>
      </c>
      <c r="E245">
        <v>103729.7</v>
      </c>
      <c r="F245" t="s">
        <v>381</v>
      </c>
      <c r="G245">
        <v>2E-3</v>
      </c>
      <c r="H245" s="2">
        <f>Bitcoin[[#This Row],[Price]]/B244-1</f>
        <v>1.99176032231696E-3</v>
      </c>
      <c r="I245" s="2" t="str">
        <f t="shared" si="16"/>
        <v>2025-06</v>
      </c>
      <c r="J245" s="16">
        <f t="shared" si="19"/>
        <v>106503.245</v>
      </c>
      <c r="K245" s="16">
        <f t="shared" si="15"/>
        <v>9964.4804850754717</v>
      </c>
      <c r="L245" s="16"/>
      <c r="M245" s="2" t="str">
        <f>TEXT(Gold[[#This Row],[Date]],"YYYY-MM")</f>
        <v>2025-09</v>
      </c>
      <c r="N245" s="3">
        <f t="shared" si="17"/>
        <v>109243.3</v>
      </c>
      <c r="O245" s="3" cm="1">
        <f t="array" ref="O245">LOOKUP(2,1/($I:$I=M245),$B:$B)</f>
        <v>114048.5</v>
      </c>
      <c r="P245" s="16">
        <f t="shared" si="18"/>
        <v>4.398622158063703E-2</v>
      </c>
    </row>
    <row r="246" spans="1:16" x14ac:dyDescent="0.3">
      <c r="A246" s="1">
        <v>45811</v>
      </c>
      <c r="B246" s="3">
        <v>105388.3</v>
      </c>
      <c r="C246">
        <v>105845.6</v>
      </c>
      <c r="D246">
        <v>106758.39999999999</v>
      </c>
      <c r="E246">
        <v>104886.9</v>
      </c>
      <c r="F246" t="s">
        <v>380</v>
      </c>
      <c r="G246">
        <v>-4.3E-3</v>
      </c>
      <c r="H246" s="2">
        <f>Bitcoin[[#This Row],[Price]]/B245-1</f>
        <v>-4.3204441186029952E-3</v>
      </c>
      <c r="I246" s="2" t="str">
        <f t="shared" si="16"/>
        <v>2025-06</v>
      </c>
      <c r="J246" s="16">
        <f t="shared" si="19"/>
        <v>106596.965</v>
      </c>
      <c r="K246" s="16">
        <f t="shared" si="15"/>
        <v>9902.9969753704809</v>
      </c>
      <c r="L246" s="16"/>
      <c r="M246" s="2" t="str">
        <f>TEXT(Gold[[#This Row],[Date]],"YYYY-MM")</f>
        <v>2025-09</v>
      </c>
      <c r="N246" s="3">
        <f t="shared" si="17"/>
        <v>109243.3</v>
      </c>
      <c r="O246" s="3" cm="1">
        <f t="array" ref="O246">LOOKUP(2,1/($I:$I=M246),$B:$B)</f>
        <v>114048.5</v>
      </c>
      <c r="P246" s="16">
        <f t="shared" si="18"/>
        <v>4.398622158063703E-2</v>
      </c>
    </row>
    <row r="247" spans="1:16" x14ac:dyDescent="0.3">
      <c r="A247" s="1">
        <v>45812</v>
      </c>
      <c r="B247" s="3">
        <v>104695.6</v>
      </c>
      <c r="C247">
        <v>105383.5</v>
      </c>
      <c r="D247">
        <v>105971.2</v>
      </c>
      <c r="E247">
        <v>104224</v>
      </c>
      <c r="F247" t="s">
        <v>379</v>
      </c>
      <c r="G247">
        <v>-6.6E-3</v>
      </c>
      <c r="H247" s="2">
        <f>Bitcoin[[#This Row],[Price]]/B246-1</f>
        <v>-6.5728358840592138E-3</v>
      </c>
      <c r="I247" s="2" t="str">
        <f t="shared" si="16"/>
        <v>2025-06</v>
      </c>
      <c r="J247" s="16">
        <f t="shared" si="19"/>
        <v>106643.47500000001</v>
      </c>
      <c r="K247" s="16">
        <f t="shared" si="15"/>
        <v>9810.8857406850311</v>
      </c>
      <c r="L247" s="16"/>
      <c r="M247" s="2" t="str">
        <f>TEXT(Gold[[#This Row],[Date]],"YYYY-MM")</f>
        <v>2025-09</v>
      </c>
      <c r="N247" s="3">
        <f t="shared" si="17"/>
        <v>109243.3</v>
      </c>
      <c r="O247" s="3" cm="1">
        <f t="array" ref="O247">LOOKUP(2,1/($I:$I=M247),$B:$B)</f>
        <v>114048.5</v>
      </c>
      <c r="P247" s="16">
        <f t="shared" si="18"/>
        <v>4.398622158063703E-2</v>
      </c>
    </row>
    <row r="248" spans="1:16" x14ac:dyDescent="0.3">
      <c r="A248" s="1">
        <v>45813</v>
      </c>
      <c r="B248" s="3">
        <v>101521.9</v>
      </c>
      <c r="C248">
        <v>104690.6</v>
      </c>
      <c r="D248">
        <v>105914.4</v>
      </c>
      <c r="E248">
        <v>100421.1</v>
      </c>
      <c r="F248" t="s">
        <v>378</v>
      </c>
      <c r="G248">
        <v>-3.0300000000000001E-2</v>
      </c>
      <c r="H248" s="2">
        <f>Bitcoin[[#This Row],[Price]]/B247-1</f>
        <v>-3.0313594840661984E-2</v>
      </c>
      <c r="I248" s="2" t="str">
        <f t="shared" si="16"/>
        <v>2025-06</v>
      </c>
      <c r="J248" s="16">
        <f t="shared" si="19"/>
        <v>106545.54500000001</v>
      </c>
      <c r="K248" s="16">
        <f t="shared" si="15"/>
        <v>9524.1886429521928</v>
      </c>
      <c r="L248" s="16"/>
      <c r="M248" s="2" t="str">
        <f>TEXT(Gold[[#This Row],[Date]],"YYYY-MM")</f>
        <v>2025-09</v>
      </c>
      <c r="N248" s="3">
        <f t="shared" si="17"/>
        <v>109243.3</v>
      </c>
      <c r="O248" s="3" cm="1">
        <f t="array" ref="O248">LOOKUP(2,1/($I:$I=M248),$B:$B)</f>
        <v>114048.5</v>
      </c>
      <c r="P248" s="16">
        <f t="shared" si="18"/>
        <v>4.398622158063703E-2</v>
      </c>
    </row>
    <row r="249" spans="1:16" x14ac:dyDescent="0.3">
      <c r="A249" s="1">
        <v>45814</v>
      </c>
      <c r="B249" s="3">
        <v>104308.3</v>
      </c>
      <c r="C249">
        <v>101524.1</v>
      </c>
      <c r="D249">
        <v>105306.5</v>
      </c>
      <c r="E249">
        <v>101127.6</v>
      </c>
      <c r="F249" t="s">
        <v>377</v>
      </c>
      <c r="G249">
        <v>2.7400000000000001E-2</v>
      </c>
      <c r="H249" s="2">
        <f>Bitcoin[[#This Row],[Price]]/B248-1</f>
        <v>2.744629483884764E-2</v>
      </c>
      <c r="I249" s="2" t="str">
        <f t="shared" si="16"/>
        <v>2025-06</v>
      </c>
      <c r="J249" s="16">
        <f t="shared" si="19"/>
        <v>106605.33</v>
      </c>
      <c r="K249" s="16">
        <f t="shared" si="15"/>
        <v>9265.9180507855199</v>
      </c>
      <c r="L249" s="16"/>
      <c r="M249" s="2" t="str">
        <f>TEXT(Gold[[#This Row],[Date]],"YYYY-MM")</f>
        <v>2025-09</v>
      </c>
      <c r="N249" s="3">
        <f t="shared" si="17"/>
        <v>109243.3</v>
      </c>
      <c r="O249" s="3" cm="1">
        <f t="array" ref="O249">LOOKUP(2,1/($I:$I=M249),$B:$B)</f>
        <v>114048.5</v>
      </c>
      <c r="P249" s="16">
        <f t="shared" si="18"/>
        <v>4.398622158063703E-2</v>
      </c>
    </row>
    <row r="250" spans="1:16" x14ac:dyDescent="0.3">
      <c r="A250" s="1">
        <v>45815</v>
      </c>
      <c r="B250" s="3">
        <v>105564.2</v>
      </c>
      <c r="C250">
        <v>104308.3</v>
      </c>
      <c r="D250">
        <v>105911.7</v>
      </c>
      <c r="E250">
        <v>103911</v>
      </c>
      <c r="F250" t="s">
        <v>376</v>
      </c>
      <c r="G250">
        <v>1.2E-2</v>
      </c>
      <c r="H250" s="2">
        <f>Bitcoin[[#This Row],[Price]]/B249-1</f>
        <v>1.2040269086927902E-2</v>
      </c>
      <c r="I250" s="2" t="str">
        <f t="shared" si="16"/>
        <v>2025-06</v>
      </c>
      <c r="J250" s="16">
        <f t="shared" si="19"/>
        <v>106558.31500000002</v>
      </c>
      <c r="K250" s="16">
        <f t="shared" si="15"/>
        <v>8886.6226569302853</v>
      </c>
      <c r="L250" s="16"/>
      <c r="M250" s="2" t="str">
        <f>TEXT(Gold[[#This Row],[Date]],"YYYY-MM")</f>
        <v>2025-09</v>
      </c>
      <c r="N250" s="3">
        <f t="shared" si="17"/>
        <v>109243.3</v>
      </c>
      <c r="O250" s="3" cm="1">
        <f t="array" ref="O250">LOOKUP(2,1/($I:$I=M250),$B:$B)</f>
        <v>114048.5</v>
      </c>
      <c r="P250" s="16">
        <f t="shared" si="18"/>
        <v>4.398622158063703E-2</v>
      </c>
    </row>
    <row r="251" spans="1:16" x14ac:dyDescent="0.3">
      <c r="A251" s="1">
        <v>45816</v>
      </c>
      <c r="B251" s="3">
        <v>105739.6</v>
      </c>
      <c r="C251">
        <v>105564.2</v>
      </c>
      <c r="D251">
        <v>106449.3</v>
      </c>
      <c r="E251">
        <v>105011.6</v>
      </c>
      <c r="F251" t="s">
        <v>375</v>
      </c>
      <c r="G251">
        <v>1.6999999999999999E-3</v>
      </c>
      <c r="H251" s="2">
        <f>Bitcoin[[#This Row],[Price]]/B250-1</f>
        <v>1.6615481384787412E-3</v>
      </c>
      <c r="I251" s="2" t="str">
        <f t="shared" si="16"/>
        <v>2025-06</v>
      </c>
      <c r="J251" s="16">
        <f t="shared" si="19"/>
        <v>106566.005</v>
      </c>
      <c r="K251" s="16">
        <f t="shared" si="15"/>
        <v>8701.8144749079493</v>
      </c>
      <c r="L251" s="16"/>
      <c r="M251" s="2" t="str">
        <f>TEXT(Gold[[#This Row],[Date]],"YYYY-MM")</f>
        <v>2025-09</v>
      </c>
      <c r="N251" s="3">
        <f t="shared" si="17"/>
        <v>109243.3</v>
      </c>
      <c r="O251" s="3" cm="1">
        <f t="array" ref="O251">LOOKUP(2,1/($I:$I=M251),$B:$B)</f>
        <v>114048.5</v>
      </c>
      <c r="P251" s="16">
        <f t="shared" si="18"/>
        <v>4.398622158063703E-2</v>
      </c>
    </row>
    <row r="252" spans="1:16" x14ac:dyDescent="0.3">
      <c r="A252" s="1">
        <v>45817</v>
      </c>
      <c r="B252" s="3">
        <v>110268.3</v>
      </c>
      <c r="C252">
        <v>105739.6</v>
      </c>
      <c r="D252">
        <v>110404.9</v>
      </c>
      <c r="E252">
        <v>105333.3</v>
      </c>
      <c r="F252" t="s">
        <v>374</v>
      </c>
      <c r="G252">
        <v>4.2799999999999998E-2</v>
      </c>
      <c r="H252" s="2">
        <f>Bitcoin[[#This Row],[Price]]/B251-1</f>
        <v>4.2828798293165438E-2</v>
      </c>
      <c r="I252" s="2" t="str">
        <f t="shared" si="16"/>
        <v>2025-06</v>
      </c>
      <c r="J252" s="16">
        <f t="shared" si="19"/>
        <v>106738.63</v>
      </c>
      <c r="K252" s="16">
        <f t="shared" si="15"/>
        <v>8470.0666176857139</v>
      </c>
      <c r="L252" s="16"/>
      <c r="M252" s="2" t="str">
        <f>TEXT(Gold[[#This Row],[Date]],"YYYY-MM")</f>
        <v>2025-09</v>
      </c>
      <c r="N252" s="3">
        <f t="shared" si="17"/>
        <v>109243.3</v>
      </c>
      <c r="O252" s="3" cm="1">
        <f t="array" ref="O252">LOOKUP(2,1/($I:$I=M252),$B:$B)</f>
        <v>114048.5</v>
      </c>
      <c r="P252" s="16">
        <f t="shared" si="18"/>
        <v>4.398622158063703E-2</v>
      </c>
    </row>
    <row r="253" spans="1:16" x14ac:dyDescent="0.3">
      <c r="A253" s="1">
        <v>45818</v>
      </c>
      <c r="B253" s="3">
        <v>110269.2</v>
      </c>
      <c r="C253">
        <v>110268.3</v>
      </c>
      <c r="D253">
        <v>110369.2</v>
      </c>
      <c r="E253">
        <v>108380.6</v>
      </c>
      <c r="F253" t="s">
        <v>373</v>
      </c>
      <c r="G253">
        <v>0</v>
      </c>
      <c r="H253" s="2">
        <f>Bitcoin[[#This Row],[Price]]/B252-1</f>
        <v>8.1619105398722525E-6</v>
      </c>
      <c r="I253" s="2" t="str">
        <f t="shared" si="16"/>
        <v>2025-06</v>
      </c>
      <c r="J253" s="16">
        <f t="shared" si="19"/>
        <v>106770.08500000001</v>
      </c>
      <c r="K253" s="16">
        <f t="shared" si="15"/>
        <v>8339.8217870503613</v>
      </c>
      <c r="L253" s="16"/>
      <c r="M253" s="2" t="str">
        <f>TEXT(Gold[[#This Row],[Date]],"YYYY-MM")</f>
        <v>2025-09</v>
      </c>
      <c r="N253" s="3">
        <f t="shared" si="17"/>
        <v>109243.3</v>
      </c>
      <c r="O253" s="3" cm="1">
        <f t="array" ref="O253">LOOKUP(2,1/($I:$I=M253),$B:$B)</f>
        <v>114048.5</v>
      </c>
      <c r="P253" s="16">
        <f t="shared" si="18"/>
        <v>4.398622158063703E-2</v>
      </c>
    </row>
    <row r="254" spans="1:16" x14ac:dyDescent="0.3">
      <c r="A254" s="1">
        <v>45819</v>
      </c>
      <c r="B254" s="3">
        <v>108661.2</v>
      </c>
      <c r="C254">
        <v>110269.2</v>
      </c>
      <c r="D254">
        <v>110386.1</v>
      </c>
      <c r="E254">
        <v>108081.9</v>
      </c>
      <c r="F254" t="s">
        <v>372</v>
      </c>
      <c r="G254">
        <v>-1.46E-2</v>
      </c>
      <c r="H254" s="2">
        <f>Bitcoin[[#This Row],[Price]]/B253-1</f>
        <v>-1.4582494477152319E-2</v>
      </c>
      <c r="I254" s="2" t="str">
        <f t="shared" si="16"/>
        <v>2025-06</v>
      </c>
      <c r="J254" s="16">
        <f t="shared" si="19"/>
        <v>106618.01000000001</v>
      </c>
      <c r="K254" s="16">
        <f t="shared" ref="K254:K317" si="20">_xlfn.STDEV.S(B195:B254)</f>
        <v>8211.1860017175532</v>
      </c>
      <c r="L254" s="16"/>
      <c r="M254" s="2" t="str">
        <f>TEXT(Gold[[#This Row],[Date]],"YYYY-MM")</f>
        <v>2025-09</v>
      </c>
      <c r="N254" s="3">
        <f t="shared" si="17"/>
        <v>109243.3</v>
      </c>
      <c r="O254" s="3" cm="1">
        <f t="array" ref="O254">LOOKUP(2,1/($I:$I=M254),$B:$B)</f>
        <v>114048.5</v>
      </c>
      <c r="P254" s="16">
        <f t="shared" si="18"/>
        <v>4.398622158063703E-2</v>
      </c>
    </row>
    <row r="255" spans="1:16" x14ac:dyDescent="0.3">
      <c r="A255" s="1">
        <v>45820</v>
      </c>
      <c r="B255" s="3">
        <v>105703</v>
      </c>
      <c r="C255">
        <v>108662.2</v>
      </c>
      <c r="D255">
        <v>108776.2</v>
      </c>
      <c r="E255">
        <v>105703</v>
      </c>
      <c r="F255" t="s">
        <v>371</v>
      </c>
      <c r="G255">
        <v>-2.7199999999999998E-2</v>
      </c>
      <c r="H255" s="2">
        <f>Bitcoin[[#This Row],[Price]]/B254-1</f>
        <v>-2.7224068940891466E-2</v>
      </c>
      <c r="I255" s="2" t="str">
        <f t="shared" si="16"/>
        <v>2025-06</v>
      </c>
      <c r="J255" s="16">
        <f t="shared" si="19"/>
        <v>106537.48999999999</v>
      </c>
      <c r="K255" s="16">
        <f t="shared" si="20"/>
        <v>7966.1155302477409</v>
      </c>
      <c r="L255" s="16"/>
      <c r="M255" s="2" t="str">
        <f>TEXT(Gold[[#This Row],[Date]],"YYYY-MM")</f>
        <v>2025-09</v>
      </c>
      <c r="N255" s="3">
        <f t="shared" si="17"/>
        <v>109243.3</v>
      </c>
      <c r="O255" s="3" cm="1">
        <f t="array" ref="O255">LOOKUP(2,1/($I:$I=M255),$B:$B)</f>
        <v>114048.5</v>
      </c>
      <c r="P255" s="16">
        <f t="shared" si="18"/>
        <v>4.398622158063703E-2</v>
      </c>
    </row>
    <row r="256" spans="1:16" x14ac:dyDescent="0.3">
      <c r="A256" s="1">
        <v>45821</v>
      </c>
      <c r="B256" s="3">
        <v>106080.3</v>
      </c>
      <c r="C256">
        <v>105702.7</v>
      </c>
      <c r="D256">
        <v>106147</v>
      </c>
      <c r="E256">
        <v>102739.6</v>
      </c>
      <c r="F256" t="s">
        <v>370</v>
      </c>
      <c r="G256">
        <v>3.5999999999999999E-3</v>
      </c>
      <c r="H256" s="2">
        <f>Bitcoin[[#This Row],[Price]]/B255-1</f>
        <v>3.5694351153705561E-3</v>
      </c>
      <c r="I256" s="2" t="str">
        <f t="shared" si="16"/>
        <v>2025-06</v>
      </c>
      <c r="J256" s="16">
        <f t="shared" si="19"/>
        <v>106453.35500000001</v>
      </c>
      <c r="K256" s="16">
        <f t="shared" si="20"/>
        <v>7730.7199333281042</v>
      </c>
      <c r="L256" s="16"/>
      <c r="M256" s="2" t="str">
        <f>TEXT(Gold[[#This Row],[Date]],"YYYY-MM")</f>
        <v>2025-09</v>
      </c>
      <c r="N256" s="3">
        <f t="shared" si="17"/>
        <v>109243.3</v>
      </c>
      <c r="O256" s="3" cm="1">
        <f t="array" ref="O256">LOOKUP(2,1/($I:$I=M256),$B:$B)</f>
        <v>114048.5</v>
      </c>
      <c r="P256" s="16">
        <f t="shared" si="18"/>
        <v>4.398622158063703E-2</v>
      </c>
    </row>
    <row r="257" spans="1:16" x14ac:dyDescent="0.3">
      <c r="A257" s="1">
        <v>45822</v>
      </c>
      <c r="B257" s="3">
        <v>105421.5</v>
      </c>
      <c r="C257">
        <v>106028.5</v>
      </c>
      <c r="D257">
        <v>106196.9</v>
      </c>
      <c r="E257">
        <v>104321</v>
      </c>
      <c r="F257" t="s">
        <v>369</v>
      </c>
      <c r="G257">
        <v>-6.1999999999999998E-3</v>
      </c>
      <c r="H257" s="2">
        <f>Bitcoin[[#This Row],[Price]]/B256-1</f>
        <v>-6.2103896764997835E-3</v>
      </c>
      <c r="I257" s="2" t="str">
        <f t="shared" si="16"/>
        <v>2025-06</v>
      </c>
      <c r="J257" s="16">
        <f t="shared" si="19"/>
        <v>106273.375</v>
      </c>
      <c r="K257" s="16">
        <f t="shared" si="20"/>
        <v>7427.3045849619375</v>
      </c>
      <c r="L257" s="16"/>
      <c r="M257" s="2" t="str">
        <f>TEXT(Gold[[#This Row],[Date]],"YYYY-MM")</f>
        <v>2025-09</v>
      </c>
      <c r="N257" s="3">
        <f t="shared" si="17"/>
        <v>109243.3</v>
      </c>
      <c r="O257" s="3" cm="1">
        <f t="array" ref="O257">LOOKUP(2,1/($I:$I=M257),$B:$B)</f>
        <v>114048.5</v>
      </c>
      <c r="P257" s="16">
        <f t="shared" si="18"/>
        <v>4.398622158063703E-2</v>
      </c>
    </row>
    <row r="258" spans="1:16" x14ac:dyDescent="0.3">
      <c r="A258" s="1">
        <v>45823</v>
      </c>
      <c r="B258" s="3">
        <v>105591.8</v>
      </c>
      <c r="C258">
        <v>105421.6</v>
      </c>
      <c r="D258">
        <v>106098.9</v>
      </c>
      <c r="E258">
        <v>104502</v>
      </c>
      <c r="F258" t="s">
        <v>368</v>
      </c>
      <c r="G258">
        <v>1.6000000000000001E-3</v>
      </c>
      <c r="H258" s="2">
        <f>Bitcoin[[#This Row],[Price]]/B257-1</f>
        <v>1.6154200044582456E-3</v>
      </c>
      <c r="I258" s="2" t="str">
        <f t="shared" ref="I258:I321" si="21">TEXT(A258,"YYYY-MM")</f>
        <v>2025-06</v>
      </c>
      <c r="J258" s="16">
        <f t="shared" si="19"/>
        <v>106080.2</v>
      </c>
      <c r="K258" s="16">
        <f t="shared" si="20"/>
        <v>7109.8621062069014</v>
      </c>
      <c r="L258" s="16"/>
      <c r="M258" s="2" t="str">
        <f>TEXT(Gold[[#This Row],[Date]],"YYYY-MM")</f>
        <v>2025-09</v>
      </c>
      <c r="N258" s="3">
        <f t="shared" si="17"/>
        <v>109243.3</v>
      </c>
      <c r="O258" s="3" cm="1">
        <f t="array" ref="O258">LOOKUP(2,1/($I:$I=M258),$B:$B)</f>
        <v>114048.5</v>
      </c>
      <c r="P258" s="16">
        <f t="shared" si="18"/>
        <v>4.398622158063703E-2</v>
      </c>
    </row>
    <row r="259" spans="1:16" x14ac:dyDescent="0.3">
      <c r="A259" s="1">
        <v>45824</v>
      </c>
      <c r="B259" s="3">
        <v>106740.4</v>
      </c>
      <c r="C259">
        <v>105594</v>
      </c>
      <c r="D259">
        <v>108899.3</v>
      </c>
      <c r="E259">
        <v>104993.8</v>
      </c>
      <c r="F259" t="s">
        <v>367</v>
      </c>
      <c r="G259">
        <v>1.09E-2</v>
      </c>
      <c r="H259" s="2">
        <f>Bitcoin[[#This Row],[Price]]/B258-1</f>
        <v>1.0877738612278476E-2</v>
      </c>
      <c r="I259" s="2" t="str">
        <f t="shared" si="21"/>
        <v>2025-06</v>
      </c>
      <c r="J259" s="16">
        <f t="shared" si="19"/>
        <v>105970.01999999999</v>
      </c>
      <c r="K259" s="16">
        <f t="shared" si="20"/>
        <v>6810.0437022457636</v>
      </c>
      <c r="L259" s="16"/>
      <c r="M259" s="2" t="str">
        <f>TEXT(Gold[[#This Row],[Date]],"YYYY-MM")</f>
        <v>2025-09</v>
      </c>
      <c r="N259" s="3">
        <f t="shared" ref="N259:N261" si="22">INDEX($B:$B,MATCH(M259,$I:$I,0))</f>
        <v>109243.3</v>
      </c>
      <c r="O259" s="3" cm="1">
        <f t="array" ref="O259">LOOKUP(2,1/($I:$I=M259),$B:$B)</f>
        <v>114048.5</v>
      </c>
      <c r="P259" s="16">
        <f t="shared" si="18"/>
        <v>4.398622158063703E-2</v>
      </c>
    </row>
    <row r="260" spans="1:16" x14ac:dyDescent="0.3">
      <c r="A260" s="1">
        <v>45825</v>
      </c>
      <c r="B260" s="3">
        <v>104559.8</v>
      </c>
      <c r="C260">
        <v>106769.8</v>
      </c>
      <c r="D260">
        <v>107747.4</v>
      </c>
      <c r="E260">
        <v>103386.3</v>
      </c>
      <c r="F260" t="s">
        <v>366</v>
      </c>
      <c r="G260">
        <v>-2.0400000000000001E-2</v>
      </c>
      <c r="H260" s="2">
        <f>Bitcoin[[#This Row],[Price]]/B259-1</f>
        <v>-2.0429003451364114E-2</v>
      </c>
      <c r="I260" s="2" t="str">
        <f t="shared" si="21"/>
        <v>2025-06</v>
      </c>
      <c r="J260" s="16">
        <f t="shared" si="19"/>
        <v>105808.675</v>
      </c>
      <c r="K260" s="16">
        <f t="shared" si="20"/>
        <v>6433.7537391242231</v>
      </c>
      <c r="L260" s="16"/>
      <c r="M260" s="2" t="str">
        <f>TEXT(Gold[[#This Row],[Date]],"YYYY-MM")</f>
        <v>2025-10</v>
      </c>
      <c r="N260" s="3">
        <f t="shared" si="22"/>
        <v>118576.2</v>
      </c>
      <c r="O260" s="3" cm="1">
        <f t="array" ref="O260">LOOKUP(2,1/($I:$I=M260),$B:$B)</f>
        <v>120665.9</v>
      </c>
      <c r="P260" s="16">
        <f t="shared" si="18"/>
        <v>1.7623266726375153E-2</v>
      </c>
    </row>
    <row r="261" spans="1:16" x14ac:dyDescent="0.3">
      <c r="A261" s="1">
        <v>45826</v>
      </c>
      <c r="B261" s="3">
        <v>104894.2</v>
      </c>
      <c r="C261">
        <v>104571.4</v>
      </c>
      <c r="D261">
        <v>105553</v>
      </c>
      <c r="E261">
        <v>103622.39999999999</v>
      </c>
      <c r="F261" t="s">
        <v>365</v>
      </c>
      <c r="G261">
        <v>3.2000000000000002E-3</v>
      </c>
      <c r="H261" s="2">
        <f>Bitcoin[[#This Row],[Price]]/B260-1</f>
        <v>3.1981698511283074E-3</v>
      </c>
      <c r="I261" s="2" t="str">
        <f t="shared" si="21"/>
        <v>2025-06</v>
      </c>
      <c r="J261" s="16">
        <f t="shared" si="19"/>
        <v>105773.38500000001</v>
      </c>
      <c r="K261" s="16">
        <f t="shared" si="20"/>
        <v>6046.6723970933963</v>
      </c>
      <c r="L261" s="16"/>
      <c r="M261" s="2" t="str">
        <f>TEXT(Gold[[#This Row],[Date]],"YYYY-MM")</f>
        <v>2025-10</v>
      </c>
      <c r="N261" s="3">
        <f t="shared" si="22"/>
        <v>118576.2</v>
      </c>
      <c r="O261" s="3" cm="1">
        <f t="array" ref="O261">LOOKUP(2,1/($I:$I=M261),$B:$B)</f>
        <v>120665.9</v>
      </c>
      <c r="P261" s="16">
        <f t="shared" si="18"/>
        <v>1.7623266726375153E-2</v>
      </c>
    </row>
    <row r="262" spans="1:16" x14ac:dyDescent="0.3">
      <c r="A262" s="1">
        <v>45827</v>
      </c>
      <c r="B262" s="3">
        <v>104669.6</v>
      </c>
      <c r="C262">
        <v>104894.2</v>
      </c>
      <c r="D262">
        <v>105220.5</v>
      </c>
      <c r="E262">
        <v>103934.5</v>
      </c>
      <c r="F262" t="s">
        <v>364</v>
      </c>
      <c r="G262">
        <v>-2.0999999999999999E-3</v>
      </c>
      <c r="H262" s="2">
        <f>Bitcoin[[#This Row],[Price]]/B261-1</f>
        <v>-2.1412051381295427E-3</v>
      </c>
      <c r="I262" s="2" t="str">
        <f t="shared" si="21"/>
        <v>2025-06</v>
      </c>
      <c r="J262" s="16">
        <f t="shared" si="19"/>
        <v>105807.8</v>
      </c>
      <c r="K262" s="16">
        <f t="shared" si="20"/>
        <v>5617.7420263006898</v>
      </c>
      <c r="L262" s="16"/>
    </row>
    <row r="263" spans="1:16" x14ac:dyDescent="0.3">
      <c r="A263" s="1">
        <v>45828</v>
      </c>
      <c r="B263" s="3">
        <v>103280.5</v>
      </c>
      <c r="C263">
        <v>104669.6</v>
      </c>
      <c r="D263">
        <v>106520.3</v>
      </c>
      <c r="E263">
        <v>102396.8</v>
      </c>
      <c r="F263" t="s">
        <v>363</v>
      </c>
      <c r="G263">
        <v>-1.3299999999999999E-2</v>
      </c>
      <c r="H263" s="2">
        <f>Bitcoin[[#This Row],[Price]]/B262-1</f>
        <v>-1.3271284116878279E-2</v>
      </c>
      <c r="I263" s="2" t="str">
        <f t="shared" si="21"/>
        <v>2025-06</v>
      </c>
      <c r="J263" s="16">
        <f t="shared" si="19"/>
        <v>105741.925</v>
      </c>
      <c r="K263" s="16">
        <f t="shared" si="20"/>
        <v>5254.3853236178675</v>
      </c>
      <c r="L263" s="16"/>
    </row>
    <row r="264" spans="1:16" x14ac:dyDescent="0.3">
      <c r="A264" s="1">
        <v>45829</v>
      </c>
      <c r="B264" s="3">
        <v>102113.2</v>
      </c>
      <c r="C264">
        <v>103287.2</v>
      </c>
      <c r="D264">
        <v>103989.3</v>
      </c>
      <c r="E264">
        <v>100947.8</v>
      </c>
      <c r="F264" t="s">
        <v>362</v>
      </c>
      <c r="G264">
        <v>-1.1299999999999999E-2</v>
      </c>
      <c r="H264" s="2">
        <f>Bitcoin[[#This Row],[Price]]/B263-1</f>
        <v>-1.1302230333896546E-2</v>
      </c>
      <c r="I264" s="2" t="str">
        <f t="shared" si="21"/>
        <v>2025-06</v>
      </c>
      <c r="J264" s="16">
        <f t="shared" si="19"/>
        <v>105565.825</v>
      </c>
      <c r="K264" s="16">
        <f t="shared" si="20"/>
        <v>5106.380940867165</v>
      </c>
      <c r="L264" s="16"/>
    </row>
    <row r="265" spans="1:16" x14ac:dyDescent="0.3">
      <c r="A265" s="1">
        <v>45830</v>
      </c>
      <c r="B265" s="3">
        <v>100990.39999999999</v>
      </c>
      <c r="C265">
        <v>102114.5</v>
      </c>
      <c r="D265">
        <v>103300.4</v>
      </c>
      <c r="E265">
        <v>98249.2</v>
      </c>
      <c r="F265" t="s">
        <v>361</v>
      </c>
      <c r="G265">
        <v>-1.0999999999999999E-2</v>
      </c>
      <c r="H265" s="2">
        <f>Bitcoin[[#This Row],[Price]]/B264-1</f>
        <v>-1.0995640132715478E-2</v>
      </c>
      <c r="I265" s="2" t="str">
        <f t="shared" si="21"/>
        <v>2025-06</v>
      </c>
      <c r="J265" s="16">
        <f t="shared" si="19"/>
        <v>105323.06500000002</v>
      </c>
      <c r="K265" s="16">
        <f t="shared" si="20"/>
        <v>4964.4161080316017</v>
      </c>
      <c r="L265" s="16"/>
    </row>
    <row r="266" spans="1:16" x14ac:dyDescent="0.3">
      <c r="A266" s="1">
        <v>45831</v>
      </c>
      <c r="B266" s="3">
        <v>105376.9</v>
      </c>
      <c r="C266">
        <v>100782.5</v>
      </c>
      <c r="D266">
        <v>106032.7</v>
      </c>
      <c r="E266">
        <v>99696.9</v>
      </c>
      <c r="F266" t="s">
        <v>360</v>
      </c>
      <c r="G266">
        <v>4.3400000000000001E-2</v>
      </c>
      <c r="H266" s="2">
        <f>Bitcoin[[#This Row],[Price]]/B265-1</f>
        <v>4.3434821527590817E-2</v>
      </c>
      <c r="I266" s="2" t="str">
        <f t="shared" si="21"/>
        <v>2025-06</v>
      </c>
      <c r="J266" s="16">
        <f t="shared" si="19"/>
        <v>105322.495</v>
      </c>
      <c r="K266" s="16">
        <f t="shared" si="20"/>
        <v>4822.1267463605836</v>
      </c>
      <c r="L266" s="16"/>
    </row>
    <row r="267" spans="1:16" x14ac:dyDescent="0.3">
      <c r="A267" s="1">
        <v>45832</v>
      </c>
      <c r="B267" s="3">
        <v>106078.6</v>
      </c>
      <c r="C267">
        <v>105376.9</v>
      </c>
      <c r="D267">
        <v>106268.7</v>
      </c>
      <c r="E267">
        <v>104642.9</v>
      </c>
      <c r="F267" t="s">
        <v>359</v>
      </c>
      <c r="G267">
        <v>6.7000000000000002E-3</v>
      </c>
      <c r="H267" s="2">
        <f>Bitcoin[[#This Row],[Price]]/B266-1</f>
        <v>6.6589546665352106E-3</v>
      </c>
      <c r="I267" s="2" t="str">
        <f t="shared" si="21"/>
        <v>2025-06</v>
      </c>
      <c r="J267" s="16">
        <f t="shared" si="19"/>
        <v>105391.64499999999</v>
      </c>
      <c r="K267" s="16">
        <f t="shared" si="20"/>
        <v>4696.44049828478</v>
      </c>
      <c r="L267" s="16"/>
    </row>
    <row r="268" spans="1:16" x14ac:dyDescent="0.3">
      <c r="A268" s="1">
        <v>45833</v>
      </c>
      <c r="B268" s="3">
        <v>107349.4</v>
      </c>
      <c r="C268">
        <v>106086</v>
      </c>
      <c r="D268">
        <v>108128</v>
      </c>
      <c r="E268">
        <v>105828.2</v>
      </c>
      <c r="F268" t="s">
        <v>358</v>
      </c>
      <c r="G268">
        <v>1.2E-2</v>
      </c>
      <c r="H268" s="2">
        <f>Bitcoin[[#This Row],[Price]]/B267-1</f>
        <v>1.1979796113447794E-2</v>
      </c>
      <c r="I268" s="2" t="str">
        <f t="shared" si="21"/>
        <v>2025-06</v>
      </c>
      <c r="J268" s="16">
        <f t="shared" si="19"/>
        <v>105683.01999999999</v>
      </c>
      <c r="K268" s="16">
        <f t="shared" si="20"/>
        <v>4571.6031344734129</v>
      </c>
      <c r="L268" s="16"/>
    </row>
    <row r="269" spans="1:16" x14ac:dyDescent="0.3">
      <c r="A269" s="1">
        <v>45834</v>
      </c>
      <c r="B269" s="3">
        <v>106945.9</v>
      </c>
      <c r="C269">
        <v>107350.6</v>
      </c>
      <c r="D269">
        <v>108261.2</v>
      </c>
      <c r="E269">
        <v>106650</v>
      </c>
      <c r="F269" t="s">
        <v>357</v>
      </c>
      <c r="G269">
        <v>-3.8E-3</v>
      </c>
      <c r="H269" s="2">
        <f>Bitcoin[[#This Row],[Price]]/B268-1</f>
        <v>-3.7587541243826461E-3</v>
      </c>
      <c r="I269" s="2" t="str">
        <f t="shared" si="21"/>
        <v>2025-06</v>
      </c>
      <c r="J269" s="16">
        <f t="shared" si="19"/>
        <v>105814.9</v>
      </c>
      <c r="K269" s="16">
        <f t="shared" si="20"/>
        <v>4394.5985136027939</v>
      </c>
      <c r="L269" s="16"/>
    </row>
    <row r="270" spans="1:16" x14ac:dyDescent="0.3">
      <c r="A270" s="1">
        <v>45835</v>
      </c>
      <c r="B270" s="3">
        <v>107044.2</v>
      </c>
      <c r="C270">
        <v>106948</v>
      </c>
      <c r="D270">
        <v>107726.5</v>
      </c>
      <c r="E270">
        <v>106414.1</v>
      </c>
      <c r="F270" t="s">
        <v>356</v>
      </c>
      <c r="G270">
        <v>8.9999999999999998E-4</v>
      </c>
      <c r="H270" s="2">
        <f>Bitcoin[[#This Row],[Price]]/B269-1</f>
        <v>9.1915632109329515E-4</v>
      </c>
      <c r="I270" s="2" t="str">
        <f t="shared" si="21"/>
        <v>2025-06</v>
      </c>
      <c r="J270" s="16">
        <f t="shared" si="19"/>
        <v>105888.9</v>
      </c>
      <c r="K270" s="16">
        <f t="shared" si="20"/>
        <v>4249.0099006666578</v>
      </c>
      <c r="L270" s="16"/>
    </row>
    <row r="271" spans="1:16" x14ac:dyDescent="0.3">
      <c r="A271" s="1">
        <v>45836</v>
      </c>
      <c r="B271" s="3">
        <v>107304.4</v>
      </c>
      <c r="C271">
        <v>107048.2</v>
      </c>
      <c r="D271">
        <v>107542.3</v>
      </c>
      <c r="E271">
        <v>106822</v>
      </c>
      <c r="F271" t="s">
        <v>355</v>
      </c>
      <c r="G271">
        <v>2.3999999999999998E-3</v>
      </c>
      <c r="H271" s="2">
        <f>Bitcoin[[#This Row],[Price]]/B270-1</f>
        <v>2.4307715878113534E-3</v>
      </c>
      <c r="I271" s="2" t="str">
        <f t="shared" si="21"/>
        <v>2025-06</v>
      </c>
      <c r="J271" s="16">
        <f t="shared" si="19"/>
        <v>105967.13999999998</v>
      </c>
      <c r="K271" s="16">
        <f t="shared" si="20"/>
        <v>4061.7322008554561</v>
      </c>
      <c r="L271" s="16"/>
    </row>
    <row r="272" spans="1:16" x14ac:dyDescent="0.3">
      <c r="A272" s="1">
        <v>45837</v>
      </c>
      <c r="B272" s="3">
        <v>108361.1</v>
      </c>
      <c r="C272">
        <v>107304.3</v>
      </c>
      <c r="D272">
        <v>108470.5</v>
      </c>
      <c r="E272">
        <v>107188.4</v>
      </c>
      <c r="F272" t="s">
        <v>354</v>
      </c>
      <c r="G272">
        <v>9.7999999999999997E-3</v>
      </c>
      <c r="H272" s="2">
        <f>Bitcoin[[#This Row],[Price]]/B271-1</f>
        <v>9.8476856494236209E-3</v>
      </c>
      <c r="I272" s="2" t="str">
        <f t="shared" si="21"/>
        <v>2025-06</v>
      </c>
      <c r="J272" s="16">
        <f t="shared" si="19"/>
        <v>105871.77999999998</v>
      </c>
      <c r="K272" s="16">
        <f t="shared" si="20"/>
        <v>3863.8440625387329</v>
      </c>
      <c r="L272" s="16"/>
    </row>
    <row r="273" spans="1:12" x14ac:dyDescent="0.3">
      <c r="A273" s="1">
        <v>45838</v>
      </c>
      <c r="B273" s="3">
        <v>107171.1</v>
      </c>
      <c r="C273">
        <v>108362.3</v>
      </c>
      <c r="D273">
        <v>108777</v>
      </c>
      <c r="E273">
        <v>106743.1</v>
      </c>
      <c r="F273" t="s">
        <v>353</v>
      </c>
      <c r="G273">
        <v>-1.0999999999999999E-2</v>
      </c>
      <c r="H273" s="2">
        <f>Bitcoin[[#This Row],[Price]]/B272-1</f>
        <v>-1.0981800664629615E-2</v>
      </c>
      <c r="I273" s="2" t="str">
        <f t="shared" si="21"/>
        <v>2025-06</v>
      </c>
      <c r="J273" s="16">
        <f t="shared" si="19"/>
        <v>105716.87499999997</v>
      </c>
      <c r="K273" s="16">
        <f t="shared" si="20"/>
        <v>3725.214529887322</v>
      </c>
      <c r="L273" s="16"/>
    </row>
    <row r="274" spans="1:12" x14ac:dyDescent="0.3">
      <c r="A274" s="1">
        <v>45839</v>
      </c>
      <c r="B274" s="3">
        <v>105694.3</v>
      </c>
      <c r="C274">
        <v>107176.4</v>
      </c>
      <c r="D274">
        <v>107532.3</v>
      </c>
      <c r="E274">
        <v>105289.4</v>
      </c>
      <c r="F274" t="s">
        <v>352</v>
      </c>
      <c r="G274">
        <v>-1.38E-2</v>
      </c>
      <c r="H274" s="2">
        <f>Bitcoin[[#This Row],[Price]]/B273-1</f>
        <v>-1.377983430234464E-2</v>
      </c>
      <c r="I274" s="2" t="str">
        <f t="shared" si="21"/>
        <v>2025-07</v>
      </c>
      <c r="J274" s="16">
        <f t="shared" si="19"/>
        <v>105568.52999999998</v>
      </c>
      <c r="K274" s="16">
        <f t="shared" si="20"/>
        <v>3577.702433036196</v>
      </c>
      <c r="L274" s="16"/>
    </row>
    <row r="275" spans="1:12" x14ac:dyDescent="0.3">
      <c r="A275" s="1">
        <v>45840</v>
      </c>
      <c r="B275" s="3">
        <v>108843.7</v>
      </c>
      <c r="C275">
        <v>105694</v>
      </c>
      <c r="D275">
        <v>109727.8</v>
      </c>
      <c r="E275">
        <v>105163.5</v>
      </c>
      <c r="F275" t="s">
        <v>351</v>
      </c>
      <c r="G275">
        <v>2.98E-2</v>
      </c>
      <c r="H275" s="2">
        <f>Bitcoin[[#This Row],[Price]]/B274-1</f>
        <v>2.9797254913462634E-2</v>
      </c>
      <c r="I275" s="2" t="str">
        <f t="shared" si="21"/>
        <v>2025-07</v>
      </c>
      <c r="J275" s="16">
        <f t="shared" si="19"/>
        <v>105725.56499999999</v>
      </c>
      <c r="K275" s="16">
        <f t="shared" si="20"/>
        <v>3406.4941288148038</v>
      </c>
      <c r="L275" s="16"/>
    </row>
    <row r="276" spans="1:12" x14ac:dyDescent="0.3">
      <c r="A276" s="1">
        <v>45841</v>
      </c>
      <c r="B276" s="3">
        <v>109600.5</v>
      </c>
      <c r="C276">
        <v>108846.7</v>
      </c>
      <c r="D276">
        <v>110506.8</v>
      </c>
      <c r="E276">
        <v>108550.8</v>
      </c>
      <c r="F276" t="s">
        <v>350</v>
      </c>
      <c r="G276">
        <v>7.0000000000000001E-3</v>
      </c>
      <c r="H276" s="2">
        <f>Bitcoin[[#This Row],[Price]]/B275-1</f>
        <v>6.9530896138223497E-3</v>
      </c>
      <c r="I276" s="2" t="str">
        <f t="shared" si="21"/>
        <v>2025-07</v>
      </c>
      <c r="J276" s="16">
        <f t="shared" si="19"/>
        <v>105901.575</v>
      </c>
      <c r="K276" s="16">
        <f t="shared" si="20"/>
        <v>3140.3081206088018</v>
      </c>
      <c r="L276" s="16"/>
    </row>
    <row r="277" spans="1:12" x14ac:dyDescent="0.3">
      <c r="A277" s="1">
        <v>45842</v>
      </c>
      <c r="B277" s="3">
        <v>107989.6</v>
      </c>
      <c r="C277">
        <v>109600.8</v>
      </c>
      <c r="D277">
        <v>109723.7</v>
      </c>
      <c r="E277">
        <v>107268.2</v>
      </c>
      <c r="F277" t="s">
        <v>349</v>
      </c>
      <c r="G277">
        <v>-1.47E-2</v>
      </c>
      <c r="H277" s="2">
        <f>Bitcoin[[#This Row],[Price]]/B276-1</f>
        <v>-1.4697925648149313E-2</v>
      </c>
      <c r="I277" s="2" t="str">
        <f t="shared" si="21"/>
        <v>2025-07</v>
      </c>
      <c r="J277" s="16">
        <f t="shared" si="19"/>
        <v>106029.98000000001</v>
      </c>
      <c r="K277" s="16">
        <f t="shared" si="20"/>
        <v>2824.7436366933462</v>
      </c>
      <c r="L277" s="16"/>
    </row>
    <row r="278" spans="1:12" x14ac:dyDescent="0.3">
      <c r="A278" s="1">
        <v>45843</v>
      </c>
      <c r="B278" s="3">
        <v>108204.7</v>
      </c>
      <c r="C278">
        <v>107989.6</v>
      </c>
      <c r="D278">
        <v>108357.5</v>
      </c>
      <c r="E278">
        <v>107797.8</v>
      </c>
      <c r="F278" t="s">
        <v>348</v>
      </c>
      <c r="G278">
        <v>2E-3</v>
      </c>
      <c r="H278" s="2">
        <f>Bitcoin[[#This Row],[Price]]/B277-1</f>
        <v>1.9918584752605106E-3</v>
      </c>
      <c r="I278" s="2" t="str">
        <f t="shared" si="21"/>
        <v>2025-07</v>
      </c>
      <c r="J278" s="16">
        <f t="shared" ref="J278:J341" si="23">AVERAGE(B259:B278)</f>
        <v>106160.625</v>
      </c>
      <c r="K278" s="16">
        <f t="shared" si="20"/>
        <v>2593.3445349025728</v>
      </c>
      <c r="L278" s="16"/>
    </row>
    <row r="279" spans="1:12" x14ac:dyDescent="0.3">
      <c r="A279" s="1">
        <v>45844</v>
      </c>
      <c r="B279" s="3">
        <v>109207</v>
      </c>
      <c r="C279">
        <v>108204.7</v>
      </c>
      <c r="D279">
        <v>109701.8</v>
      </c>
      <c r="E279">
        <v>107818.8</v>
      </c>
      <c r="F279" t="s">
        <v>347</v>
      </c>
      <c r="G279">
        <v>9.2999999999999992E-3</v>
      </c>
      <c r="H279" s="2">
        <f>Bitcoin[[#This Row],[Price]]/B278-1</f>
        <v>9.2629987421988247E-3</v>
      </c>
      <c r="I279" s="2" t="str">
        <f t="shared" si="21"/>
        <v>2025-07</v>
      </c>
      <c r="J279" s="16">
        <f t="shared" si="23"/>
        <v>106283.955</v>
      </c>
      <c r="K279" s="16">
        <f t="shared" si="20"/>
        <v>2356.5716838897001</v>
      </c>
      <c r="L279" s="16"/>
    </row>
    <row r="280" spans="1:12" x14ac:dyDescent="0.3">
      <c r="A280" s="1">
        <v>45845</v>
      </c>
      <c r="B280" s="3">
        <v>108269.6</v>
      </c>
      <c r="C280">
        <v>109207</v>
      </c>
      <c r="D280">
        <v>109686.8</v>
      </c>
      <c r="E280">
        <v>107526.5</v>
      </c>
      <c r="F280" t="s">
        <v>346</v>
      </c>
      <c r="G280">
        <v>-8.6E-3</v>
      </c>
      <c r="H280" s="2">
        <f>Bitcoin[[#This Row],[Price]]/B279-1</f>
        <v>-8.583698847143495E-3</v>
      </c>
      <c r="I280" s="2" t="str">
        <f t="shared" si="21"/>
        <v>2025-07</v>
      </c>
      <c r="J280" s="16">
        <f t="shared" si="23"/>
        <v>106469.44500000002</v>
      </c>
      <c r="K280" s="16">
        <f t="shared" si="20"/>
        <v>2344.58985810801</v>
      </c>
      <c r="L280" s="16"/>
    </row>
    <row r="281" spans="1:12" x14ac:dyDescent="0.3">
      <c r="A281" s="1">
        <v>45846</v>
      </c>
      <c r="B281" s="3">
        <v>108913.1</v>
      </c>
      <c r="C281">
        <v>108267.6</v>
      </c>
      <c r="D281">
        <v>109208.3</v>
      </c>
      <c r="E281">
        <v>107474.2</v>
      </c>
      <c r="F281" t="s">
        <v>345</v>
      </c>
      <c r="G281">
        <v>5.8999999999999999E-3</v>
      </c>
      <c r="H281" s="2">
        <f>Bitcoin[[#This Row],[Price]]/B280-1</f>
        <v>5.9434966047717808E-3</v>
      </c>
      <c r="I281" s="2" t="str">
        <f t="shared" si="21"/>
        <v>2025-07</v>
      </c>
      <c r="J281" s="16">
        <f t="shared" si="23"/>
        <v>106670.39000000001</v>
      </c>
      <c r="K281" s="16">
        <f t="shared" si="20"/>
        <v>2333.7641610638607</v>
      </c>
      <c r="L281" s="16"/>
    </row>
    <row r="282" spans="1:12" x14ac:dyDescent="0.3">
      <c r="A282" s="1">
        <v>45847</v>
      </c>
      <c r="B282" s="3">
        <v>111246</v>
      </c>
      <c r="C282">
        <v>108913.1</v>
      </c>
      <c r="D282">
        <v>111915.7</v>
      </c>
      <c r="E282">
        <v>108329.9</v>
      </c>
      <c r="F282" t="s">
        <v>344</v>
      </c>
      <c r="G282">
        <v>2.1399999999999999E-2</v>
      </c>
      <c r="H282" s="2">
        <f>Bitcoin[[#This Row],[Price]]/B281-1</f>
        <v>2.1419829203282115E-2</v>
      </c>
      <c r="I282" s="2" t="str">
        <f t="shared" si="21"/>
        <v>2025-07</v>
      </c>
      <c r="J282" s="16">
        <f t="shared" si="23"/>
        <v>106999.21</v>
      </c>
      <c r="K282" s="16">
        <f t="shared" si="20"/>
        <v>2413.1054140573947</v>
      </c>
      <c r="L282" s="16"/>
    </row>
    <row r="283" spans="1:12" x14ac:dyDescent="0.3">
      <c r="A283" s="1">
        <v>45848</v>
      </c>
      <c r="B283" s="3">
        <v>115993.60000000001</v>
      </c>
      <c r="C283">
        <v>111246.1</v>
      </c>
      <c r="D283">
        <v>116626.3</v>
      </c>
      <c r="E283">
        <v>110631.9</v>
      </c>
      <c r="F283" t="s">
        <v>343</v>
      </c>
      <c r="G283">
        <v>4.2700000000000002E-2</v>
      </c>
      <c r="H283" s="2">
        <f>Bitcoin[[#This Row],[Price]]/B282-1</f>
        <v>4.2676590618988541E-2</v>
      </c>
      <c r="I283" s="2" t="str">
        <f t="shared" si="21"/>
        <v>2025-07</v>
      </c>
      <c r="J283" s="16">
        <f t="shared" si="23"/>
        <v>107634.86500000002</v>
      </c>
      <c r="K283" s="16">
        <f t="shared" si="20"/>
        <v>2697.0508206778773</v>
      </c>
      <c r="L283" s="16"/>
    </row>
    <row r="284" spans="1:12" x14ac:dyDescent="0.3">
      <c r="A284" s="1">
        <v>45849</v>
      </c>
      <c r="B284" s="3">
        <v>117535.6</v>
      </c>
      <c r="C284">
        <v>115994</v>
      </c>
      <c r="D284">
        <v>118848.4</v>
      </c>
      <c r="E284">
        <v>115261.9</v>
      </c>
      <c r="F284" t="s">
        <v>342</v>
      </c>
      <c r="G284">
        <v>1.3299999999999999E-2</v>
      </c>
      <c r="H284" s="2">
        <f>Bitcoin[[#This Row],[Price]]/B283-1</f>
        <v>1.3293836901346223E-2</v>
      </c>
      <c r="I284" s="2" t="str">
        <f t="shared" si="21"/>
        <v>2025-07</v>
      </c>
      <c r="J284" s="16">
        <f t="shared" si="23"/>
        <v>108405.98500000002</v>
      </c>
      <c r="K284" s="16">
        <f t="shared" si="20"/>
        <v>3003.1511991389707</v>
      </c>
      <c r="L284" s="16"/>
    </row>
    <row r="285" spans="1:12" x14ac:dyDescent="0.3">
      <c r="A285" s="1">
        <v>45850</v>
      </c>
      <c r="B285" s="3">
        <v>117419.5</v>
      </c>
      <c r="C285">
        <v>117535.6</v>
      </c>
      <c r="D285">
        <v>118206.6</v>
      </c>
      <c r="E285">
        <v>116951.2</v>
      </c>
      <c r="F285" t="s">
        <v>341</v>
      </c>
      <c r="G285">
        <v>-1E-3</v>
      </c>
      <c r="H285" s="2">
        <f>Bitcoin[[#This Row],[Price]]/B284-1</f>
        <v>-9.8778582829373018E-4</v>
      </c>
      <c r="I285" s="2" t="str">
        <f t="shared" si="21"/>
        <v>2025-07</v>
      </c>
      <c r="J285" s="16">
        <f t="shared" si="23"/>
        <v>109227.44000000003</v>
      </c>
      <c r="K285" s="16">
        <f t="shared" si="20"/>
        <v>3280.2820971170563</v>
      </c>
      <c r="L285" s="16"/>
    </row>
    <row r="286" spans="1:12" x14ac:dyDescent="0.3">
      <c r="A286" s="1">
        <v>45851</v>
      </c>
      <c r="B286" s="3">
        <v>119090.6</v>
      </c>
      <c r="C286">
        <v>117422.39999999999</v>
      </c>
      <c r="D286">
        <v>119441.60000000001</v>
      </c>
      <c r="E286">
        <v>117247.7</v>
      </c>
      <c r="F286" t="s">
        <v>340</v>
      </c>
      <c r="G286">
        <v>1.4200000000000001E-2</v>
      </c>
      <c r="H286" s="2">
        <f>Bitcoin[[#This Row],[Price]]/B285-1</f>
        <v>1.4231878010040999E-2</v>
      </c>
      <c r="I286" s="2" t="str">
        <f t="shared" si="21"/>
        <v>2025-07</v>
      </c>
      <c r="J286" s="16">
        <f t="shared" si="23"/>
        <v>109913.12500000003</v>
      </c>
      <c r="K286" s="16">
        <f t="shared" si="20"/>
        <v>3599.1581986174419</v>
      </c>
      <c r="L286" s="16"/>
    </row>
    <row r="287" spans="1:12" x14ac:dyDescent="0.3">
      <c r="A287" s="1">
        <v>45852</v>
      </c>
      <c r="B287" s="3">
        <v>119849.5</v>
      </c>
      <c r="C287">
        <v>119092.2</v>
      </c>
      <c r="D287">
        <v>123104.7</v>
      </c>
      <c r="E287">
        <v>118913.7</v>
      </c>
      <c r="F287" t="s">
        <v>339</v>
      </c>
      <c r="G287">
        <v>6.4000000000000003E-3</v>
      </c>
      <c r="H287" s="2">
        <f>Bitcoin[[#This Row],[Price]]/B286-1</f>
        <v>6.3724592872989039E-3</v>
      </c>
      <c r="I287" s="2" t="str">
        <f t="shared" si="21"/>
        <v>2025-07</v>
      </c>
      <c r="J287" s="16">
        <f t="shared" si="23"/>
        <v>110601.67000000001</v>
      </c>
      <c r="K287" s="16">
        <f t="shared" si="20"/>
        <v>3917.9946289996446</v>
      </c>
      <c r="L287" s="16"/>
    </row>
    <row r="288" spans="1:12" x14ac:dyDescent="0.3">
      <c r="A288" s="1">
        <v>45853</v>
      </c>
      <c r="B288" s="3">
        <v>117762.3</v>
      </c>
      <c r="C288">
        <v>119846.7</v>
      </c>
      <c r="D288">
        <v>119944</v>
      </c>
      <c r="E288">
        <v>115774</v>
      </c>
      <c r="F288" t="s">
        <v>338</v>
      </c>
      <c r="G288">
        <v>-1.7399999999999999E-2</v>
      </c>
      <c r="H288" s="2">
        <f>Bitcoin[[#This Row],[Price]]/B287-1</f>
        <v>-1.7415174865143324E-2</v>
      </c>
      <c r="I288" s="2" t="str">
        <f t="shared" si="21"/>
        <v>2025-07</v>
      </c>
      <c r="J288" s="16">
        <f t="shared" si="23"/>
        <v>111122.31500000002</v>
      </c>
      <c r="K288" s="16">
        <f t="shared" si="20"/>
        <v>4096.6020481165579</v>
      </c>
      <c r="L288" s="16"/>
    </row>
    <row r="289" spans="1:12" x14ac:dyDescent="0.3">
      <c r="A289" s="1">
        <v>45854</v>
      </c>
      <c r="B289" s="3">
        <v>118683.2</v>
      </c>
      <c r="C289">
        <v>117762.4</v>
      </c>
      <c r="D289">
        <v>120028</v>
      </c>
      <c r="E289">
        <v>117030.5</v>
      </c>
      <c r="F289" t="s">
        <v>337</v>
      </c>
      <c r="G289">
        <v>7.7999999999999996E-3</v>
      </c>
      <c r="H289" s="2">
        <f>Bitcoin[[#This Row],[Price]]/B288-1</f>
        <v>7.8199899288651231E-3</v>
      </c>
      <c r="I289" s="2" t="str">
        <f t="shared" si="21"/>
        <v>2025-07</v>
      </c>
      <c r="J289" s="16">
        <f t="shared" si="23"/>
        <v>111709.18000000002</v>
      </c>
      <c r="K289" s="16">
        <f t="shared" si="20"/>
        <v>4284.5568851425705</v>
      </c>
      <c r="L289" s="16"/>
    </row>
    <row r="290" spans="1:12" x14ac:dyDescent="0.3">
      <c r="A290" s="1">
        <v>45855</v>
      </c>
      <c r="B290" s="3">
        <v>119194.9</v>
      </c>
      <c r="C290">
        <v>118680.6</v>
      </c>
      <c r="D290">
        <v>120944.5</v>
      </c>
      <c r="E290">
        <v>117489.7</v>
      </c>
      <c r="F290" t="s">
        <v>336</v>
      </c>
      <c r="G290">
        <v>4.3E-3</v>
      </c>
      <c r="H290" s="2">
        <f>Bitcoin[[#This Row],[Price]]/B289-1</f>
        <v>4.3114779513864221E-3</v>
      </c>
      <c r="I290" s="2" t="str">
        <f t="shared" si="21"/>
        <v>2025-07</v>
      </c>
      <c r="J290" s="16">
        <f t="shared" si="23"/>
        <v>112316.71500000001</v>
      </c>
      <c r="K290" s="16">
        <f t="shared" si="20"/>
        <v>4514.3810748846672</v>
      </c>
      <c r="L290" s="16"/>
    </row>
    <row r="291" spans="1:12" x14ac:dyDescent="0.3">
      <c r="A291" s="1">
        <v>45856</v>
      </c>
      <c r="B291" s="3">
        <v>117940.3</v>
      </c>
      <c r="C291">
        <v>119196.4</v>
      </c>
      <c r="D291">
        <v>120801.2</v>
      </c>
      <c r="E291">
        <v>116839.2</v>
      </c>
      <c r="F291" t="s">
        <v>335</v>
      </c>
      <c r="G291">
        <v>-1.0500000000000001E-2</v>
      </c>
      <c r="H291" s="2">
        <f>Bitcoin[[#This Row],[Price]]/B290-1</f>
        <v>-1.0525618126278835E-2</v>
      </c>
      <c r="I291" s="2" t="str">
        <f t="shared" si="21"/>
        <v>2025-07</v>
      </c>
      <c r="J291" s="16">
        <f t="shared" si="23"/>
        <v>112848.51000000001</v>
      </c>
      <c r="K291" s="16">
        <f t="shared" si="20"/>
        <v>4669.6711289308223</v>
      </c>
      <c r="L291" s="16"/>
    </row>
    <row r="292" spans="1:12" x14ac:dyDescent="0.3">
      <c r="A292" s="1">
        <v>45857</v>
      </c>
      <c r="B292" s="3">
        <v>117848.4</v>
      </c>
      <c r="C292">
        <v>117942.3</v>
      </c>
      <c r="D292">
        <v>118508.2</v>
      </c>
      <c r="E292">
        <v>117308.6</v>
      </c>
      <c r="F292" t="s">
        <v>334</v>
      </c>
      <c r="G292">
        <v>-8.0000000000000004E-4</v>
      </c>
      <c r="H292" s="2">
        <f>Bitcoin[[#This Row],[Price]]/B291-1</f>
        <v>-7.7920778563400628E-4</v>
      </c>
      <c r="I292" s="2" t="str">
        <f t="shared" si="21"/>
        <v>2025-07</v>
      </c>
      <c r="J292" s="16">
        <f t="shared" si="23"/>
        <v>113322.875</v>
      </c>
      <c r="K292" s="16">
        <f t="shared" si="20"/>
        <v>4818.6462148015089</v>
      </c>
      <c r="L292" s="16"/>
    </row>
    <row r="293" spans="1:12" x14ac:dyDescent="0.3">
      <c r="A293" s="1">
        <v>45858</v>
      </c>
      <c r="B293" s="3">
        <v>117297.2</v>
      </c>
      <c r="C293">
        <v>117848.4</v>
      </c>
      <c r="D293">
        <v>118860</v>
      </c>
      <c r="E293">
        <v>116515.2</v>
      </c>
      <c r="F293" t="s">
        <v>333</v>
      </c>
      <c r="G293">
        <v>-4.7000000000000002E-3</v>
      </c>
      <c r="H293" s="2">
        <f>Bitcoin[[#This Row],[Price]]/B292-1</f>
        <v>-4.6771954477107247E-3</v>
      </c>
      <c r="I293" s="2" t="str">
        <f t="shared" si="21"/>
        <v>2025-07</v>
      </c>
      <c r="J293" s="16">
        <f t="shared" si="23"/>
        <v>113829.18000000001</v>
      </c>
      <c r="K293" s="16">
        <f t="shared" si="20"/>
        <v>4945.1973592076311</v>
      </c>
      <c r="L293" s="16"/>
    </row>
    <row r="294" spans="1:12" x14ac:dyDescent="0.3">
      <c r="A294" s="1">
        <v>45859</v>
      </c>
      <c r="B294" s="3">
        <v>117388.1</v>
      </c>
      <c r="C294">
        <v>117297.2</v>
      </c>
      <c r="D294">
        <v>119634</v>
      </c>
      <c r="E294">
        <v>116540.9</v>
      </c>
      <c r="F294" t="s">
        <v>332</v>
      </c>
      <c r="G294">
        <v>8.0000000000000004E-4</v>
      </c>
      <c r="H294" s="2">
        <f>Bitcoin[[#This Row],[Price]]/B293-1</f>
        <v>7.7495455987031114E-4</v>
      </c>
      <c r="I294" s="2" t="str">
        <f t="shared" si="21"/>
        <v>2025-07</v>
      </c>
      <c r="J294" s="16">
        <f t="shared" si="23"/>
        <v>114413.87</v>
      </c>
      <c r="K294" s="16">
        <f t="shared" si="20"/>
        <v>5055.5432823436222</v>
      </c>
      <c r="L294" s="16"/>
    </row>
    <row r="295" spans="1:12" x14ac:dyDescent="0.3">
      <c r="A295" s="1">
        <v>45860</v>
      </c>
      <c r="B295" s="3">
        <v>119965.5</v>
      </c>
      <c r="C295">
        <v>117388.2</v>
      </c>
      <c r="D295">
        <v>120253.1</v>
      </c>
      <c r="E295">
        <v>116199.1</v>
      </c>
      <c r="F295" t="s">
        <v>331</v>
      </c>
      <c r="G295">
        <v>2.1999999999999999E-2</v>
      </c>
      <c r="H295" s="2">
        <f>Bitcoin[[#This Row],[Price]]/B294-1</f>
        <v>2.1956228953360579E-2</v>
      </c>
      <c r="I295" s="2" t="str">
        <f t="shared" si="21"/>
        <v>2025-07</v>
      </c>
      <c r="J295" s="16">
        <f t="shared" si="23"/>
        <v>114969.95999999999</v>
      </c>
      <c r="K295" s="16">
        <f t="shared" si="20"/>
        <v>5249.782293213003</v>
      </c>
      <c r="L295" s="16"/>
    </row>
    <row r="296" spans="1:12" x14ac:dyDescent="0.3">
      <c r="A296" s="1">
        <v>45861</v>
      </c>
      <c r="B296" s="3">
        <v>118763</v>
      </c>
      <c r="C296">
        <v>119965.5</v>
      </c>
      <c r="D296">
        <v>120089.5</v>
      </c>
      <c r="E296">
        <v>117345.2</v>
      </c>
      <c r="F296" t="s">
        <v>330</v>
      </c>
      <c r="G296">
        <v>-0.01</v>
      </c>
      <c r="H296" s="2">
        <f>Bitcoin[[#This Row],[Price]]/B295-1</f>
        <v>-1.0023715151439405E-2</v>
      </c>
      <c r="I296" s="2" t="str">
        <f t="shared" si="21"/>
        <v>2025-07</v>
      </c>
      <c r="J296" s="16">
        <f t="shared" si="23"/>
        <v>115428.08500000001</v>
      </c>
      <c r="K296" s="16">
        <f t="shared" si="20"/>
        <v>5393.2053770579814</v>
      </c>
      <c r="L296" s="16"/>
    </row>
    <row r="297" spans="1:12" x14ac:dyDescent="0.3">
      <c r="A297" s="1">
        <v>45862</v>
      </c>
      <c r="B297" s="3">
        <v>118310.9</v>
      </c>
      <c r="C297">
        <v>118760.7</v>
      </c>
      <c r="D297">
        <v>119459.7</v>
      </c>
      <c r="E297">
        <v>117141.7</v>
      </c>
      <c r="F297" t="s">
        <v>329</v>
      </c>
      <c r="G297">
        <v>-3.8E-3</v>
      </c>
      <c r="H297" s="2">
        <f>Bitcoin[[#This Row],[Price]]/B296-1</f>
        <v>-3.8067411567576093E-3</v>
      </c>
      <c r="I297" s="2" t="str">
        <f t="shared" si="21"/>
        <v>2025-07</v>
      </c>
      <c r="J297" s="16">
        <f t="shared" si="23"/>
        <v>115944.14999999998</v>
      </c>
      <c r="K297" s="16">
        <f t="shared" si="20"/>
        <v>5518.1025593526165</v>
      </c>
      <c r="L297" s="16"/>
    </row>
    <row r="298" spans="1:12" x14ac:dyDescent="0.3">
      <c r="A298" s="1">
        <v>45863</v>
      </c>
      <c r="B298" s="3">
        <v>117631.9</v>
      </c>
      <c r="C298">
        <v>118311.5</v>
      </c>
      <c r="D298">
        <v>118449.8</v>
      </c>
      <c r="E298">
        <v>114843.5</v>
      </c>
      <c r="F298" t="s">
        <v>328</v>
      </c>
      <c r="G298">
        <v>-5.7000000000000002E-3</v>
      </c>
      <c r="H298" s="2">
        <f>Bitcoin[[#This Row],[Price]]/B297-1</f>
        <v>-5.7391161761088938E-3</v>
      </c>
      <c r="I298" s="2" t="str">
        <f t="shared" si="21"/>
        <v>2025-07</v>
      </c>
      <c r="J298" s="16">
        <f t="shared" si="23"/>
        <v>116415.50999999998</v>
      </c>
      <c r="K298" s="16">
        <f t="shared" si="20"/>
        <v>5619.134655439686</v>
      </c>
      <c r="L298" s="16"/>
    </row>
    <row r="299" spans="1:12" x14ac:dyDescent="0.3">
      <c r="A299" s="1">
        <v>45864</v>
      </c>
      <c r="B299" s="3">
        <v>117917.6</v>
      </c>
      <c r="C299">
        <v>117632.2</v>
      </c>
      <c r="D299">
        <v>118298.1</v>
      </c>
      <c r="E299">
        <v>117150.5</v>
      </c>
      <c r="F299" t="s">
        <v>327</v>
      </c>
      <c r="G299">
        <v>2.3999999999999998E-3</v>
      </c>
      <c r="H299" s="2">
        <f>Bitcoin[[#This Row],[Price]]/B298-1</f>
        <v>2.4287629461057225E-3</v>
      </c>
      <c r="I299" s="2" t="str">
        <f t="shared" si="21"/>
        <v>2025-07</v>
      </c>
      <c r="J299" s="16">
        <f t="shared" si="23"/>
        <v>116851.04</v>
      </c>
      <c r="K299" s="16">
        <f t="shared" si="20"/>
        <v>5721.1698547718115</v>
      </c>
      <c r="L299" s="16"/>
    </row>
    <row r="300" spans="1:12" x14ac:dyDescent="0.3">
      <c r="A300" s="1">
        <v>45865</v>
      </c>
      <c r="B300" s="3">
        <v>119398.1</v>
      </c>
      <c r="C300">
        <v>117918.3</v>
      </c>
      <c r="D300">
        <v>119771.1</v>
      </c>
      <c r="E300">
        <v>117840.4</v>
      </c>
      <c r="F300" t="s">
        <v>326</v>
      </c>
      <c r="G300">
        <v>1.26E-2</v>
      </c>
      <c r="H300" s="2">
        <f>Bitcoin[[#This Row],[Price]]/B299-1</f>
        <v>1.2555377653547861E-2</v>
      </c>
      <c r="I300" s="2" t="str">
        <f t="shared" si="21"/>
        <v>2025-07</v>
      </c>
      <c r="J300" s="16">
        <f t="shared" si="23"/>
        <v>117407.46500000001</v>
      </c>
      <c r="K300" s="16">
        <f t="shared" si="20"/>
        <v>5850.2235435030716</v>
      </c>
      <c r="L300" s="16"/>
    </row>
    <row r="301" spans="1:12" x14ac:dyDescent="0.3">
      <c r="A301" s="1">
        <v>45866</v>
      </c>
      <c r="B301" s="3">
        <v>118053.9</v>
      </c>
      <c r="C301">
        <v>119402.7</v>
      </c>
      <c r="D301">
        <v>119788.2</v>
      </c>
      <c r="E301">
        <v>117426.5</v>
      </c>
      <c r="F301" t="s">
        <v>325</v>
      </c>
      <c r="G301">
        <v>-1.1299999999999999E-2</v>
      </c>
      <c r="H301" s="2">
        <f>Bitcoin[[#This Row],[Price]]/B300-1</f>
        <v>-1.1258135598472774E-2</v>
      </c>
      <c r="I301" s="2" t="str">
        <f t="shared" si="21"/>
        <v>2025-07</v>
      </c>
      <c r="J301" s="16">
        <f t="shared" si="23"/>
        <v>117864.50499999998</v>
      </c>
      <c r="K301" s="16">
        <f t="shared" si="20"/>
        <v>5915.8113165725736</v>
      </c>
      <c r="L301" s="16"/>
    </row>
    <row r="302" spans="1:12" x14ac:dyDescent="0.3">
      <c r="A302" s="1">
        <v>45867</v>
      </c>
      <c r="B302" s="3">
        <v>117950.1</v>
      </c>
      <c r="C302">
        <v>118054.8</v>
      </c>
      <c r="D302">
        <v>119261</v>
      </c>
      <c r="E302">
        <v>117002.7</v>
      </c>
      <c r="F302" t="s">
        <v>324</v>
      </c>
      <c r="G302">
        <v>-8.9999999999999998E-4</v>
      </c>
      <c r="H302" s="2">
        <f>Bitcoin[[#This Row],[Price]]/B301-1</f>
        <v>-8.7925938914334978E-4</v>
      </c>
      <c r="I302" s="2" t="str">
        <f t="shared" si="21"/>
        <v>2025-07</v>
      </c>
      <c r="J302" s="16">
        <f t="shared" si="23"/>
        <v>118199.70999999999</v>
      </c>
      <c r="K302" s="16">
        <f t="shared" si="20"/>
        <v>5945.6135919717781</v>
      </c>
      <c r="L302" s="16"/>
    </row>
    <row r="303" spans="1:12" x14ac:dyDescent="0.3">
      <c r="A303" s="1">
        <v>45868</v>
      </c>
      <c r="B303" s="3">
        <v>117840.4</v>
      </c>
      <c r="C303">
        <v>117949.8</v>
      </c>
      <c r="D303">
        <v>118693.5</v>
      </c>
      <c r="E303">
        <v>115830.7</v>
      </c>
      <c r="F303" t="s">
        <v>323</v>
      </c>
      <c r="G303">
        <v>-8.9999999999999998E-4</v>
      </c>
      <c r="H303" s="2">
        <f>Bitcoin[[#This Row],[Price]]/B302-1</f>
        <v>-9.3005431958104179E-4</v>
      </c>
      <c r="I303" s="2" t="str">
        <f t="shared" si="21"/>
        <v>2025-07</v>
      </c>
      <c r="J303" s="16">
        <f t="shared" si="23"/>
        <v>118292.05</v>
      </c>
      <c r="K303" s="16">
        <f t="shared" si="20"/>
        <v>5974.7334210385125</v>
      </c>
      <c r="L303" s="16"/>
    </row>
    <row r="304" spans="1:12" x14ac:dyDescent="0.3">
      <c r="A304" s="1">
        <v>45869</v>
      </c>
      <c r="B304" s="3">
        <v>115765</v>
      </c>
      <c r="C304">
        <v>117840.4</v>
      </c>
      <c r="D304">
        <v>118920.7</v>
      </c>
      <c r="E304">
        <v>115510</v>
      </c>
      <c r="F304" t="s">
        <v>322</v>
      </c>
      <c r="G304">
        <v>-1.7600000000000001E-2</v>
      </c>
      <c r="H304" s="2">
        <f>Bitcoin[[#This Row],[Price]]/B303-1</f>
        <v>-1.7611956510670268E-2</v>
      </c>
      <c r="I304" s="2" t="str">
        <f t="shared" si="21"/>
        <v>2025-07</v>
      </c>
      <c r="J304" s="16">
        <f t="shared" si="23"/>
        <v>118203.51999999999</v>
      </c>
      <c r="K304" s="16">
        <f t="shared" si="20"/>
        <v>5976.4402550858122</v>
      </c>
      <c r="L304" s="16"/>
    </row>
    <row r="305" spans="1:12" x14ac:dyDescent="0.3">
      <c r="A305" s="1">
        <v>45870</v>
      </c>
      <c r="B305" s="3">
        <v>113312.1</v>
      </c>
      <c r="C305">
        <v>115766.7</v>
      </c>
      <c r="D305">
        <v>116054.6</v>
      </c>
      <c r="E305">
        <v>112760.6</v>
      </c>
      <c r="F305" t="s">
        <v>321</v>
      </c>
      <c r="G305">
        <v>-2.12E-2</v>
      </c>
      <c r="H305" s="2">
        <f>Bitcoin[[#This Row],[Price]]/B304-1</f>
        <v>-2.1188614866323952E-2</v>
      </c>
      <c r="I305" s="2" t="str">
        <f t="shared" si="21"/>
        <v>2025-08</v>
      </c>
      <c r="J305" s="16">
        <f t="shared" si="23"/>
        <v>117998.15</v>
      </c>
      <c r="K305" s="16">
        <f t="shared" si="20"/>
        <v>5950.7957094342364</v>
      </c>
      <c r="L305" s="16"/>
    </row>
    <row r="306" spans="1:12" x14ac:dyDescent="0.3">
      <c r="A306" s="1">
        <v>45871</v>
      </c>
      <c r="B306" s="3">
        <v>112547.7</v>
      </c>
      <c r="C306">
        <v>113306.4</v>
      </c>
      <c r="D306">
        <v>114050</v>
      </c>
      <c r="E306">
        <v>112015.5</v>
      </c>
      <c r="F306" t="s">
        <v>320</v>
      </c>
      <c r="G306">
        <v>-6.7000000000000002E-3</v>
      </c>
      <c r="H306" s="2">
        <f>Bitcoin[[#This Row],[Price]]/B305-1</f>
        <v>-6.7459697596286006E-3</v>
      </c>
      <c r="I306" s="2" t="str">
        <f t="shared" si="21"/>
        <v>2025-08</v>
      </c>
      <c r="J306" s="16">
        <f t="shared" si="23"/>
        <v>117671.005</v>
      </c>
      <c r="K306" s="16">
        <f t="shared" si="20"/>
        <v>5911.0788820976968</v>
      </c>
      <c r="L306" s="16"/>
    </row>
    <row r="307" spans="1:12" x14ac:dyDescent="0.3">
      <c r="A307" s="1">
        <v>45872</v>
      </c>
      <c r="B307" s="3">
        <v>114213.1</v>
      </c>
      <c r="C307">
        <v>112547.9</v>
      </c>
      <c r="D307">
        <v>114758.39999999999</v>
      </c>
      <c r="E307">
        <v>111992.4</v>
      </c>
      <c r="F307" t="s">
        <v>319</v>
      </c>
      <c r="G307">
        <v>1.4800000000000001E-2</v>
      </c>
      <c r="H307" s="2">
        <f>Bitcoin[[#This Row],[Price]]/B306-1</f>
        <v>1.4797281508196258E-2</v>
      </c>
      <c r="I307" s="2" t="str">
        <f t="shared" si="21"/>
        <v>2025-08</v>
      </c>
      <c r="J307" s="16">
        <f t="shared" si="23"/>
        <v>117389.18500000001</v>
      </c>
      <c r="K307" s="16">
        <f t="shared" si="20"/>
        <v>5867.42178049009</v>
      </c>
      <c r="L307" s="16"/>
    </row>
    <row r="308" spans="1:12" x14ac:dyDescent="0.3">
      <c r="A308" s="1">
        <v>45873</v>
      </c>
      <c r="B308" s="3">
        <v>115055.3</v>
      </c>
      <c r="C308">
        <v>114213.1</v>
      </c>
      <c r="D308">
        <v>115720.9</v>
      </c>
      <c r="E308">
        <v>114116.1</v>
      </c>
      <c r="F308" t="s">
        <v>318</v>
      </c>
      <c r="G308">
        <v>7.4000000000000003E-3</v>
      </c>
      <c r="H308" s="2">
        <f>Bitcoin[[#This Row],[Price]]/B307-1</f>
        <v>7.3739352140866909E-3</v>
      </c>
      <c r="I308" s="2" t="str">
        <f t="shared" si="21"/>
        <v>2025-08</v>
      </c>
      <c r="J308" s="16">
        <f t="shared" si="23"/>
        <v>117253.83499999999</v>
      </c>
      <c r="K308" s="16">
        <f t="shared" si="20"/>
        <v>5750.8719685894021</v>
      </c>
      <c r="L308" s="16"/>
    </row>
    <row r="309" spans="1:12" x14ac:dyDescent="0.3">
      <c r="A309" s="1">
        <v>45874</v>
      </c>
      <c r="B309" s="3">
        <v>114139.1</v>
      </c>
      <c r="C309">
        <v>115055.3</v>
      </c>
      <c r="D309">
        <v>115111.7</v>
      </c>
      <c r="E309">
        <v>112678.9</v>
      </c>
      <c r="F309" t="s">
        <v>317</v>
      </c>
      <c r="G309">
        <v>-8.0000000000000002E-3</v>
      </c>
      <c r="H309" s="2">
        <f>Bitcoin[[#This Row],[Price]]/B308-1</f>
        <v>-7.9631272961784294E-3</v>
      </c>
      <c r="I309" s="2" t="str">
        <f t="shared" si="21"/>
        <v>2025-08</v>
      </c>
      <c r="J309" s="16">
        <f t="shared" si="23"/>
        <v>117026.63</v>
      </c>
      <c r="K309" s="16">
        <f t="shared" si="20"/>
        <v>5686.4422058969039</v>
      </c>
      <c r="L309" s="16"/>
    </row>
    <row r="310" spans="1:12" x14ac:dyDescent="0.3">
      <c r="A310" s="1">
        <v>45875</v>
      </c>
      <c r="B310" s="3">
        <v>115002.1</v>
      </c>
      <c r="C310">
        <v>114131.7</v>
      </c>
      <c r="D310">
        <v>115714</v>
      </c>
      <c r="E310">
        <v>113361.2</v>
      </c>
      <c r="F310" t="s">
        <v>316</v>
      </c>
      <c r="G310">
        <v>7.6E-3</v>
      </c>
      <c r="H310" s="2">
        <f>Bitcoin[[#This Row],[Price]]/B309-1</f>
        <v>7.560949753414814E-3</v>
      </c>
      <c r="I310" s="2" t="str">
        <f t="shared" si="21"/>
        <v>2025-08</v>
      </c>
      <c r="J310" s="16">
        <f t="shared" si="23"/>
        <v>116816.99000000002</v>
      </c>
      <c r="K310" s="16">
        <f t="shared" si="20"/>
        <v>5649.4025866695292</v>
      </c>
      <c r="L310" s="16"/>
    </row>
    <row r="311" spans="1:12" x14ac:dyDescent="0.3">
      <c r="A311" s="1">
        <v>45876</v>
      </c>
      <c r="B311" s="3">
        <v>117480.5</v>
      </c>
      <c r="C311">
        <v>115002.1</v>
      </c>
      <c r="D311">
        <v>117628.4</v>
      </c>
      <c r="E311">
        <v>114267.3</v>
      </c>
      <c r="F311" t="s">
        <v>315</v>
      </c>
      <c r="G311">
        <v>2.1600000000000001E-2</v>
      </c>
      <c r="H311" s="2">
        <f>Bitcoin[[#This Row],[Price]]/B310-1</f>
        <v>2.1550910809454704E-2</v>
      </c>
      <c r="I311" s="2" t="str">
        <f t="shared" si="21"/>
        <v>2025-08</v>
      </c>
      <c r="J311" s="16">
        <f t="shared" si="23"/>
        <v>116794</v>
      </c>
      <c r="K311" s="16">
        <f t="shared" si="20"/>
        <v>5643.6935707385355</v>
      </c>
      <c r="L311" s="16"/>
    </row>
    <row r="312" spans="1:12" x14ac:dyDescent="0.3">
      <c r="A312" s="1">
        <v>45877</v>
      </c>
      <c r="B312" s="3">
        <v>116676.3</v>
      </c>
      <c r="C312">
        <v>117480.5</v>
      </c>
      <c r="D312">
        <v>117625.1</v>
      </c>
      <c r="E312">
        <v>115917.8</v>
      </c>
      <c r="F312" t="s">
        <v>314</v>
      </c>
      <c r="G312">
        <v>-6.7999999999999996E-3</v>
      </c>
      <c r="H312" s="2">
        <f>Bitcoin[[#This Row],[Price]]/B311-1</f>
        <v>-6.8453913628219176E-3</v>
      </c>
      <c r="I312" s="2" t="str">
        <f t="shared" si="21"/>
        <v>2025-08</v>
      </c>
      <c r="J312" s="16">
        <f t="shared" si="23"/>
        <v>116735.39499999999</v>
      </c>
      <c r="K312" s="16">
        <f t="shared" si="20"/>
        <v>5673.4253362337658</v>
      </c>
      <c r="L312" s="16"/>
    </row>
    <row r="313" spans="1:12" x14ac:dyDescent="0.3">
      <c r="A313" s="1">
        <v>45878</v>
      </c>
      <c r="B313" s="3">
        <v>116471.6</v>
      </c>
      <c r="C313">
        <v>116676.5</v>
      </c>
      <c r="D313">
        <v>117893</v>
      </c>
      <c r="E313">
        <v>116357.7</v>
      </c>
      <c r="F313" t="s">
        <v>313</v>
      </c>
      <c r="G313">
        <v>-1.8E-3</v>
      </c>
      <c r="H313" s="2">
        <f>Bitcoin[[#This Row],[Price]]/B312-1</f>
        <v>-1.7544265630637934E-3</v>
      </c>
      <c r="I313" s="2" t="str">
        <f t="shared" si="21"/>
        <v>2025-08</v>
      </c>
      <c r="J313" s="16">
        <f t="shared" si="23"/>
        <v>116694.11500000002</v>
      </c>
      <c r="K313" s="16">
        <f t="shared" si="20"/>
        <v>5698.2381479394808</v>
      </c>
      <c r="L313" s="16"/>
    </row>
    <row r="314" spans="1:12" x14ac:dyDescent="0.3">
      <c r="A314" s="1">
        <v>45879</v>
      </c>
      <c r="B314" s="3">
        <v>119287</v>
      </c>
      <c r="C314">
        <v>116468.4</v>
      </c>
      <c r="D314">
        <v>119305.3</v>
      </c>
      <c r="E314">
        <v>116468.4</v>
      </c>
      <c r="F314" t="s">
        <v>312</v>
      </c>
      <c r="G314">
        <v>2.4199999999999999E-2</v>
      </c>
      <c r="H314" s="2">
        <f>Bitcoin[[#This Row],[Price]]/B313-1</f>
        <v>2.4172416280020093E-2</v>
      </c>
      <c r="I314" s="2" t="str">
        <f t="shared" si="21"/>
        <v>2025-08</v>
      </c>
      <c r="J314" s="16">
        <f t="shared" si="23"/>
        <v>116789.06000000001</v>
      </c>
      <c r="K314" s="16">
        <f t="shared" si="20"/>
        <v>5755.0196497762499</v>
      </c>
      <c r="L314" s="16"/>
    </row>
    <row r="315" spans="1:12" x14ac:dyDescent="0.3">
      <c r="A315" s="1">
        <v>45880</v>
      </c>
      <c r="B315" s="3">
        <v>118689.60000000001</v>
      </c>
      <c r="C315">
        <v>119291.8</v>
      </c>
      <c r="D315">
        <v>122319.5</v>
      </c>
      <c r="E315">
        <v>118242.5</v>
      </c>
      <c r="F315" t="s">
        <v>311</v>
      </c>
      <c r="G315">
        <v>-5.0000000000000001E-3</v>
      </c>
      <c r="H315" s="2">
        <f>Bitcoin[[#This Row],[Price]]/B314-1</f>
        <v>-5.0080897331644669E-3</v>
      </c>
      <c r="I315" s="2" t="str">
        <f t="shared" si="21"/>
        <v>2025-08</v>
      </c>
      <c r="J315" s="16">
        <f t="shared" si="23"/>
        <v>116725.26500000001</v>
      </c>
      <c r="K315" s="16">
        <f t="shared" si="20"/>
        <v>5748.5494120135709</v>
      </c>
      <c r="L315" s="16"/>
    </row>
    <row r="316" spans="1:12" x14ac:dyDescent="0.3">
      <c r="A316" s="1">
        <v>45881</v>
      </c>
      <c r="B316" s="3">
        <v>120146.2</v>
      </c>
      <c r="C316">
        <v>118689.60000000001</v>
      </c>
      <c r="D316">
        <v>120317.2</v>
      </c>
      <c r="E316">
        <v>118217.4</v>
      </c>
      <c r="F316" t="s">
        <v>310</v>
      </c>
      <c r="G316">
        <v>1.23E-2</v>
      </c>
      <c r="H316" s="2">
        <f>Bitcoin[[#This Row],[Price]]/B315-1</f>
        <v>1.2272347366576231E-2</v>
      </c>
      <c r="I316" s="2" t="str">
        <f t="shared" si="21"/>
        <v>2025-08</v>
      </c>
      <c r="J316" s="16">
        <f t="shared" si="23"/>
        <v>116794.42500000002</v>
      </c>
      <c r="K316" s="16">
        <f t="shared" si="20"/>
        <v>5770.1753747425482</v>
      </c>
      <c r="L316" s="16"/>
    </row>
    <row r="317" spans="1:12" x14ac:dyDescent="0.3">
      <c r="A317" s="1">
        <v>45882</v>
      </c>
      <c r="B317" s="3">
        <v>123323.4</v>
      </c>
      <c r="C317">
        <v>120138.4</v>
      </c>
      <c r="D317">
        <v>123651.8</v>
      </c>
      <c r="E317">
        <v>118959.9</v>
      </c>
      <c r="F317" t="s">
        <v>309</v>
      </c>
      <c r="G317">
        <v>2.64E-2</v>
      </c>
      <c r="H317" s="2">
        <f>Bitcoin[[#This Row],[Price]]/B316-1</f>
        <v>2.644444851356087E-2</v>
      </c>
      <c r="I317" s="2" t="str">
        <f t="shared" si="21"/>
        <v>2025-08</v>
      </c>
      <c r="J317" s="16">
        <f t="shared" si="23"/>
        <v>117045.05000000002</v>
      </c>
      <c r="K317" s="16">
        <f t="shared" si="20"/>
        <v>5849.3108786309231</v>
      </c>
      <c r="L317" s="16"/>
    </row>
    <row r="318" spans="1:12" x14ac:dyDescent="0.3">
      <c r="A318" s="1">
        <v>45883</v>
      </c>
      <c r="B318" s="3">
        <v>118314.2</v>
      </c>
      <c r="C318">
        <v>123313.60000000001</v>
      </c>
      <c r="D318">
        <v>124436.8</v>
      </c>
      <c r="E318">
        <v>117275.1</v>
      </c>
      <c r="F318" t="s">
        <v>308</v>
      </c>
      <c r="G318">
        <v>-4.0599999999999997E-2</v>
      </c>
      <c r="H318" s="2">
        <f>Bitcoin[[#This Row],[Price]]/B317-1</f>
        <v>-4.0618406563555642E-2</v>
      </c>
      <c r="I318" s="2" t="str">
        <f t="shared" si="21"/>
        <v>2025-08</v>
      </c>
      <c r="J318" s="16">
        <f t="shared" si="23"/>
        <v>117079.16500000001</v>
      </c>
      <c r="K318" s="16">
        <f t="shared" ref="K318:K367" si="24">_xlfn.STDEV.S(B259:B318)</f>
        <v>5806.411983423407</v>
      </c>
      <c r="L318" s="16"/>
    </row>
    <row r="319" spans="1:12" x14ac:dyDescent="0.3">
      <c r="A319" s="1">
        <v>45884</v>
      </c>
      <c r="B319" s="3">
        <v>117356.3</v>
      </c>
      <c r="C319">
        <v>118314.1</v>
      </c>
      <c r="D319">
        <v>119231.9</v>
      </c>
      <c r="E319">
        <v>116816.8</v>
      </c>
      <c r="F319" t="s">
        <v>307</v>
      </c>
      <c r="G319">
        <v>-8.0999999999999996E-3</v>
      </c>
      <c r="H319" s="2">
        <f>Bitcoin[[#This Row],[Price]]/B318-1</f>
        <v>-8.0962386594338742E-3</v>
      </c>
      <c r="I319" s="2" t="str">
        <f t="shared" si="21"/>
        <v>2025-08</v>
      </c>
      <c r="J319" s="16">
        <f t="shared" si="23"/>
        <v>117051.10000000002</v>
      </c>
      <c r="K319" s="16">
        <f t="shared" si="24"/>
        <v>5767.2798907496917</v>
      </c>
      <c r="L319" s="16"/>
    </row>
    <row r="320" spans="1:12" x14ac:dyDescent="0.3">
      <c r="A320" s="1">
        <v>45885</v>
      </c>
      <c r="B320" s="3">
        <v>117413.4</v>
      </c>
      <c r="C320">
        <v>117356.3</v>
      </c>
      <c r="D320">
        <v>117914.9</v>
      </c>
      <c r="E320">
        <v>117195.6</v>
      </c>
      <c r="F320" t="s">
        <v>306</v>
      </c>
      <c r="G320">
        <v>5.0000000000000001E-4</v>
      </c>
      <c r="H320" s="2">
        <f>Bitcoin[[#This Row],[Price]]/B319-1</f>
        <v>4.8655249015161495E-4</v>
      </c>
      <c r="I320" s="2" t="str">
        <f t="shared" si="21"/>
        <v>2025-08</v>
      </c>
      <c r="J320" s="16">
        <f t="shared" si="23"/>
        <v>116951.86499999999</v>
      </c>
      <c r="K320" s="16">
        <f t="shared" si="24"/>
        <v>5671.4469732694624</v>
      </c>
      <c r="L320" s="16"/>
    </row>
    <row r="321" spans="1:12" x14ac:dyDescent="0.3">
      <c r="A321" s="1">
        <v>45886</v>
      </c>
      <c r="B321" s="3">
        <v>117405.4</v>
      </c>
      <c r="C321">
        <v>117393.8</v>
      </c>
      <c r="D321">
        <v>118559.4</v>
      </c>
      <c r="E321">
        <v>117192.4</v>
      </c>
      <c r="F321" t="s">
        <v>305</v>
      </c>
      <c r="G321">
        <v>-1E-4</v>
      </c>
      <c r="H321" s="2">
        <f>Bitcoin[[#This Row],[Price]]/B320-1</f>
        <v>-6.8135323566087536E-5</v>
      </c>
      <c r="I321" s="2" t="str">
        <f t="shared" si="21"/>
        <v>2025-08</v>
      </c>
      <c r="J321" s="16">
        <f t="shared" si="23"/>
        <v>116919.43999999999</v>
      </c>
      <c r="K321" s="16">
        <f t="shared" si="24"/>
        <v>5574.7533335137441</v>
      </c>
      <c r="L321" s="16"/>
    </row>
    <row r="322" spans="1:12" x14ac:dyDescent="0.3">
      <c r="A322" s="1">
        <v>45887</v>
      </c>
      <c r="B322" s="3">
        <v>116203.8</v>
      </c>
      <c r="C322">
        <v>117417.9</v>
      </c>
      <c r="D322">
        <v>117552.7</v>
      </c>
      <c r="E322">
        <v>114653.8</v>
      </c>
      <c r="F322" t="s">
        <v>304</v>
      </c>
      <c r="G322">
        <v>-1.0200000000000001E-2</v>
      </c>
      <c r="H322" s="2">
        <f>Bitcoin[[#This Row],[Price]]/B321-1</f>
        <v>-1.0234622938978921E-2</v>
      </c>
      <c r="I322" s="2" t="str">
        <f t="shared" ref="I322:I367" si="25">TEXT(A322,"YYYY-MM")</f>
        <v>2025-08</v>
      </c>
      <c r="J322" s="16">
        <f t="shared" si="23"/>
        <v>116832.125</v>
      </c>
      <c r="K322" s="16">
        <f t="shared" si="24"/>
        <v>5451.4397973594532</v>
      </c>
      <c r="L322" s="16"/>
    </row>
    <row r="323" spans="1:12" x14ac:dyDescent="0.3">
      <c r="A323" s="1">
        <v>45888</v>
      </c>
      <c r="B323" s="3">
        <v>112880.3</v>
      </c>
      <c r="C323">
        <v>116218.9</v>
      </c>
      <c r="D323">
        <v>116729.2</v>
      </c>
      <c r="E323">
        <v>112750.9</v>
      </c>
      <c r="F323" t="s">
        <v>303</v>
      </c>
      <c r="G323">
        <v>-2.86E-2</v>
      </c>
      <c r="H323" s="2">
        <f>Bitcoin[[#This Row],[Price]]/B322-1</f>
        <v>-2.8600613749292236E-2</v>
      </c>
      <c r="I323" s="2" t="str">
        <f t="shared" si="25"/>
        <v>2025-08</v>
      </c>
      <c r="J323" s="16">
        <f t="shared" si="23"/>
        <v>116584.11999999997</v>
      </c>
      <c r="K323" s="16">
        <f t="shared" si="24"/>
        <v>5269.0091436054963</v>
      </c>
      <c r="L323" s="16"/>
    </row>
    <row r="324" spans="1:12" x14ac:dyDescent="0.3">
      <c r="A324" s="1">
        <v>45889</v>
      </c>
      <c r="B324" s="3">
        <v>114275</v>
      </c>
      <c r="C324">
        <v>112878.1</v>
      </c>
      <c r="D324">
        <v>114616.7</v>
      </c>
      <c r="E324">
        <v>112409.4</v>
      </c>
      <c r="F324" t="s">
        <v>302</v>
      </c>
      <c r="G324">
        <v>1.24E-2</v>
      </c>
      <c r="H324" s="2">
        <f>Bitcoin[[#This Row],[Price]]/B323-1</f>
        <v>1.2355566028793286E-2</v>
      </c>
      <c r="I324" s="2" t="str">
        <f t="shared" si="25"/>
        <v>2025-08</v>
      </c>
      <c r="J324" s="16">
        <f t="shared" si="23"/>
        <v>116509.61999999997</v>
      </c>
      <c r="K324" s="16">
        <f t="shared" si="24"/>
        <v>5025.6225430471413</v>
      </c>
      <c r="L324" s="16"/>
    </row>
    <row r="325" spans="1:12" x14ac:dyDescent="0.3">
      <c r="A325" s="1">
        <v>45890</v>
      </c>
      <c r="B325" s="3">
        <v>112481.1</v>
      </c>
      <c r="C325">
        <v>114275</v>
      </c>
      <c r="D325">
        <v>114776.3</v>
      </c>
      <c r="E325">
        <v>112023</v>
      </c>
      <c r="F325" t="s">
        <v>301</v>
      </c>
      <c r="G325">
        <v>-1.5699999999999999E-2</v>
      </c>
      <c r="H325" s="2">
        <f>Bitcoin[[#This Row],[Price]]/B324-1</f>
        <v>-1.56980966965653E-2</v>
      </c>
      <c r="I325" s="2" t="str">
        <f t="shared" si="25"/>
        <v>2025-08</v>
      </c>
      <c r="J325" s="16">
        <f t="shared" si="23"/>
        <v>116468.06999999999</v>
      </c>
      <c r="K325" s="16">
        <f t="shared" si="24"/>
        <v>4716.4331843239424</v>
      </c>
      <c r="L325" s="16"/>
    </row>
    <row r="326" spans="1:12" x14ac:dyDescent="0.3">
      <c r="A326" s="1">
        <v>45891</v>
      </c>
      <c r="B326" s="3">
        <v>116928.9</v>
      </c>
      <c r="C326">
        <v>112492.9</v>
      </c>
      <c r="D326">
        <v>117416.9</v>
      </c>
      <c r="E326">
        <v>111698.5</v>
      </c>
      <c r="F326" t="s">
        <v>300</v>
      </c>
      <c r="G326">
        <v>3.95E-2</v>
      </c>
      <c r="H326" s="2">
        <f>Bitcoin[[#This Row],[Price]]/B325-1</f>
        <v>3.9542643164051539E-2</v>
      </c>
      <c r="I326" s="2" t="str">
        <f t="shared" si="25"/>
        <v>2025-08</v>
      </c>
      <c r="J326" s="16">
        <f t="shared" si="23"/>
        <v>116687.12999999998</v>
      </c>
      <c r="K326" s="16">
        <f t="shared" si="24"/>
        <v>4568.4859956774044</v>
      </c>
      <c r="L326" s="16"/>
    </row>
    <row r="327" spans="1:12" x14ac:dyDescent="0.3">
      <c r="A327" s="1">
        <v>45892</v>
      </c>
      <c r="B327" s="3">
        <v>115433.3</v>
      </c>
      <c r="C327">
        <v>116928.9</v>
      </c>
      <c r="D327">
        <v>117024.3</v>
      </c>
      <c r="E327">
        <v>114576.5</v>
      </c>
      <c r="F327" t="s">
        <v>299</v>
      </c>
      <c r="G327">
        <v>-1.2800000000000001E-2</v>
      </c>
      <c r="H327" s="2">
        <f>Bitcoin[[#This Row],[Price]]/B326-1</f>
        <v>-1.2790678780010722E-2</v>
      </c>
      <c r="I327" s="2" t="str">
        <f t="shared" si="25"/>
        <v>2025-08</v>
      </c>
      <c r="J327" s="16">
        <f t="shared" si="23"/>
        <v>116748.13999999997</v>
      </c>
      <c r="K327" s="16">
        <f t="shared" si="24"/>
        <v>4424.6524713665422</v>
      </c>
      <c r="L327" s="16"/>
    </row>
    <row r="328" spans="1:12" x14ac:dyDescent="0.3">
      <c r="A328" s="1">
        <v>45893</v>
      </c>
      <c r="B328" s="3">
        <v>113483.2</v>
      </c>
      <c r="C328">
        <v>115431.5</v>
      </c>
      <c r="D328">
        <v>115663.3</v>
      </c>
      <c r="E328">
        <v>110815.9</v>
      </c>
      <c r="F328" t="s">
        <v>298</v>
      </c>
      <c r="G328">
        <v>-1.6899999999999998E-2</v>
      </c>
      <c r="H328" s="2">
        <f>Bitcoin[[#This Row],[Price]]/B327-1</f>
        <v>-1.689373863521193E-2</v>
      </c>
      <c r="I328" s="2" t="str">
        <f t="shared" si="25"/>
        <v>2025-08</v>
      </c>
      <c r="J328" s="16">
        <f t="shared" si="23"/>
        <v>116669.53499999999</v>
      </c>
      <c r="K328" s="16">
        <f t="shared" si="24"/>
        <v>4316.4735002079142</v>
      </c>
      <c r="L328" s="16"/>
    </row>
    <row r="329" spans="1:12" x14ac:dyDescent="0.3">
      <c r="A329" s="1">
        <v>45894</v>
      </c>
      <c r="B329" s="3">
        <v>110118.39999999999</v>
      </c>
      <c r="C329">
        <v>113486.6</v>
      </c>
      <c r="D329">
        <v>113665.1</v>
      </c>
      <c r="E329">
        <v>109295.1</v>
      </c>
      <c r="F329" t="s">
        <v>297</v>
      </c>
      <c r="G329">
        <v>-2.9700000000000001E-2</v>
      </c>
      <c r="H329" s="2">
        <f>Bitcoin[[#This Row],[Price]]/B328-1</f>
        <v>-2.9650203730596236E-2</v>
      </c>
      <c r="I329" s="2" t="str">
        <f t="shared" si="25"/>
        <v>2025-08</v>
      </c>
      <c r="J329" s="16">
        <f t="shared" si="23"/>
        <v>116468.5</v>
      </c>
      <c r="K329" s="16">
        <f t="shared" si="24"/>
        <v>4234.606793903271</v>
      </c>
      <c r="L329" s="16"/>
    </row>
    <row r="330" spans="1:12" x14ac:dyDescent="0.3">
      <c r="A330" s="1">
        <v>45895</v>
      </c>
      <c r="B330" s="3">
        <v>111768.6</v>
      </c>
      <c r="C330">
        <v>110118.39999999999</v>
      </c>
      <c r="D330">
        <v>112377</v>
      </c>
      <c r="E330">
        <v>108768.3</v>
      </c>
      <c r="F330" t="s">
        <v>296</v>
      </c>
      <c r="G330">
        <v>1.4999999999999999E-2</v>
      </c>
      <c r="H330" s="2">
        <f>Bitcoin[[#This Row],[Price]]/B329-1</f>
        <v>1.4985688132047148E-2</v>
      </c>
      <c r="I330" s="2" t="str">
        <f t="shared" si="25"/>
        <v>2025-08</v>
      </c>
      <c r="J330" s="16">
        <f t="shared" si="23"/>
        <v>116306.825</v>
      </c>
      <c r="K330" s="16">
        <f t="shared" si="24"/>
        <v>4125.3936340737828</v>
      </c>
      <c r="L330" s="16"/>
    </row>
    <row r="331" spans="1:12" x14ac:dyDescent="0.3">
      <c r="A331" s="1">
        <v>45896</v>
      </c>
      <c r="B331" s="3">
        <v>111255.6</v>
      </c>
      <c r="C331">
        <v>111768.6</v>
      </c>
      <c r="D331">
        <v>112611.3</v>
      </c>
      <c r="E331">
        <v>110409.9</v>
      </c>
      <c r="F331" t="s">
        <v>295</v>
      </c>
      <c r="G331">
        <v>-4.5999999999999999E-3</v>
      </c>
      <c r="H331" s="2">
        <f>Bitcoin[[#This Row],[Price]]/B330-1</f>
        <v>-4.5898400803088268E-3</v>
      </c>
      <c r="I331" s="2" t="str">
        <f t="shared" si="25"/>
        <v>2025-08</v>
      </c>
      <c r="J331" s="16">
        <f t="shared" si="23"/>
        <v>115995.58</v>
      </c>
      <c r="K331" s="16">
        <f t="shared" si="24"/>
        <v>4028.4815305549782</v>
      </c>
      <c r="L331" s="16"/>
    </row>
    <row r="332" spans="1:12" x14ac:dyDescent="0.3">
      <c r="A332" s="1">
        <v>45897</v>
      </c>
      <c r="B332" s="3">
        <v>112568.9</v>
      </c>
      <c r="C332">
        <v>111263.2</v>
      </c>
      <c r="D332">
        <v>113464.6</v>
      </c>
      <c r="E332">
        <v>110887.7</v>
      </c>
      <c r="F332" t="s">
        <v>294</v>
      </c>
      <c r="G332">
        <v>1.18E-2</v>
      </c>
      <c r="H332" s="2">
        <f>Bitcoin[[#This Row],[Price]]/B331-1</f>
        <v>1.1804349623749211E-2</v>
      </c>
      <c r="I332" s="2" t="str">
        <f t="shared" si="25"/>
        <v>2025-08</v>
      </c>
      <c r="J332" s="16">
        <f t="shared" si="23"/>
        <v>115790.21</v>
      </c>
      <c r="K332" s="16">
        <f t="shared" si="24"/>
        <v>3942.9003649712454</v>
      </c>
      <c r="L332" s="16"/>
    </row>
    <row r="333" spans="1:12" x14ac:dyDescent="0.3">
      <c r="A333" s="1">
        <v>45898</v>
      </c>
      <c r="B333" s="3">
        <v>108355.6</v>
      </c>
      <c r="C333">
        <v>112568.9</v>
      </c>
      <c r="D333">
        <v>112617.3</v>
      </c>
      <c r="E333">
        <v>107538.7</v>
      </c>
      <c r="F333" t="s">
        <v>293</v>
      </c>
      <c r="G333">
        <v>-3.7400000000000003E-2</v>
      </c>
      <c r="H333" s="2">
        <f>Bitcoin[[#This Row],[Price]]/B332-1</f>
        <v>-3.7428632597457989E-2</v>
      </c>
      <c r="I333" s="2" t="str">
        <f t="shared" si="25"/>
        <v>2025-08</v>
      </c>
      <c r="J333" s="16">
        <f t="shared" si="23"/>
        <v>115384.41</v>
      </c>
      <c r="K333" s="16">
        <f t="shared" si="24"/>
        <v>3904.3745777725394</v>
      </c>
      <c r="L333" s="16"/>
    </row>
    <row r="334" spans="1:12" x14ac:dyDescent="0.3">
      <c r="A334" s="1">
        <v>45899</v>
      </c>
      <c r="B334" s="3">
        <v>108818.1</v>
      </c>
      <c r="C334">
        <v>108367.7</v>
      </c>
      <c r="D334">
        <v>108925.3</v>
      </c>
      <c r="E334">
        <v>107433.4</v>
      </c>
      <c r="F334" t="s">
        <v>292</v>
      </c>
      <c r="G334">
        <v>4.3E-3</v>
      </c>
      <c r="H334" s="2">
        <f>Bitcoin[[#This Row],[Price]]/B333-1</f>
        <v>4.2683534584275762E-3</v>
      </c>
      <c r="I334" s="2" t="str">
        <f t="shared" si="25"/>
        <v>2025-08</v>
      </c>
      <c r="J334" s="16">
        <f t="shared" si="23"/>
        <v>114860.96500000001</v>
      </c>
      <c r="K334" s="16">
        <f t="shared" si="24"/>
        <v>3793.3286298086514</v>
      </c>
      <c r="L334" s="16"/>
    </row>
    <row r="335" spans="1:12" x14ac:dyDescent="0.3">
      <c r="A335" s="1">
        <v>45900</v>
      </c>
      <c r="B335" s="3">
        <v>108226.8</v>
      </c>
      <c r="C335">
        <v>108818.1</v>
      </c>
      <c r="D335">
        <v>109484.2</v>
      </c>
      <c r="E335">
        <v>108092.6</v>
      </c>
      <c r="F335" t="s">
        <v>291</v>
      </c>
      <c r="G335">
        <v>-5.4000000000000003E-3</v>
      </c>
      <c r="H335" s="2">
        <f>Bitcoin[[#This Row],[Price]]/B334-1</f>
        <v>-5.4338386720591547E-3</v>
      </c>
      <c r="I335" s="2" t="str">
        <f t="shared" si="25"/>
        <v>2025-08</v>
      </c>
      <c r="J335" s="16">
        <f t="shared" si="23"/>
        <v>114337.825</v>
      </c>
      <c r="K335" s="16">
        <f t="shared" si="24"/>
        <v>3812.0651324535074</v>
      </c>
      <c r="L335" s="16"/>
    </row>
    <row r="336" spans="1:12" x14ac:dyDescent="0.3">
      <c r="A336" s="1">
        <v>45901</v>
      </c>
      <c r="B336" s="3">
        <v>109243.3</v>
      </c>
      <c r="C336">
        <v>108247.3</v>
      </c>
      <c r="D336">
        <v>109898.5</v>
      </c>
      <c r="E336">
        <v>107274.7</v>
      </c>
      <c r="F336" t="s">
        <v>290</v>
      </c>
      <c r="G336">
        <v>9.4000000000000004E-3</v>
      </c>
      <c r="H336" s="2">
        <f>Bitcoin[[#This Row],[Price]]/B335-1</f>
        <v>9.3923131793602899E-3</v>
      </c>
      <c r="I336" s="2" t="str">
        <f t="shared" si="25"/>
        <v>2025-09</v>
      </c>
      <c r="J336" s="16">
        <f t="shared" si="23"/>
        <v>113792.68000000001</v>
      </c>
      <c r="K336" s="16">
        <f t="shared" si="24"/>
        <v>3821.4547447836371</v>
      </c>
      <c r="L336" s="16"/>
    </row>
    <row r="337" spans="1:12" x14ac:dyDescent="0.3">
      <c r="A337" s="1">
        <v>45902</v>
      </c>
      <c r="B337" s="3">
        <v>111218.3</v>
      </c>
      <c r="C337">
        <v>109241.60000000001</v>
      </c>
      <c r="D337">
        <v>111714.6</v>
      </c>
      <c r="E337">
        <v>108425.3</v>
      </c>
      <c r="F337" t="s">
        <v>289</v>
      </c>
      <c r="G337">
        <v>1.8100000000000002E-2</v>
      </c>
      <c r="H337" s="2">
        <f>Bitcoin[[#This Row],[Price]]/B336-1</f>
        <v>1.8078911933271824E-2</v>
      </c>
      <c r="I337" s="2" t="str">
        <f t="shared" si="25"/>
        <v>2025-09</v>
      </c>
      <c r="J337" s="16">
        <f t="shared" si="23"/>
        <v>113187.425</v>
      </c>
      <c r="K337" s="16">
        <f t="shared" si="24"/>
        <v>3738.0410622157065</v>
      </c>
      <c r="L337" s="16"/>
    </row>
    <row r="338" spans="1:12" x14ac:dyDescent="0.3">
      <c r="A338" s="1">
        <v>45903</v>
      </c>
      <c r="B338" s="3">
        <v>111716.5</v>
      </c>
      <c r="C338">
        <v>111227.9</v>
      </c>
      <c r="D338">
        <v>112568.1</v>
      </c>
      <c r="E338">
        <v>110547.9</v>
      </c>
      <c r="F338" t="s">
        <v>276</v>
      </c>
      <c r="G338">
        <v>4.4999999999999997E-3</v>
      </c>
      <c r="H338" s="2">
        <f>Bitcoin[[#This Row],[Price]]/B337-1</f>
        <v>4.4794786469493086E-3</v>
      </c>
      <c r="I338" s="2" t="str">
        <f t="shared" si="25"/>
        <v>2025-09</v>
      </c>
      <c r="J338" s="16">
        <f t="shared" si="23"/>
        <v>112857.54000000001</v>
      </c>
      <c r="K338" s="16">
        <f t="shared" si="24"/>
        <v>3650.0501924615619</v>
      </c>
      <c r="L338" s="16"/>
    </row>
    <row r="339" spans="1:12" x14ac:dyDescent="0.3">
      <c r="A339" s="1">
        <v>45904</v>
      </c>
      <c r="B339" s="3">
        <v>110712.7</v>
      </c>
      <c r="C339">
        <v>111716.5</v>
      </c>
      <c r="D339">
        <v>112189.1</v>
      </c>
      <c r="E339">
        <v>109344.8</v>
      </c>
      <c r="F339" t="s">
        <v>288</v>
      </c>
      <c r="G339">
        <v>-8.9999999999999993E-3</v>
      </c>
      <c r="H339" s="2">
        <f>Bitcoin[[#This Row],[Price]]/B338-1</f>
        <v>-8.9852438986184335E-3</v>
      </c>
      <c r="I339" s="2" t="str">
        <f t="shared" si="25"/>
        <v>2025-09</v>
      </c>
      <c r="J339" s="16">
        <f t="shared" si="23"/>
        <v>112525.36000000002</v>
      </c>
      <c r="K339" s="16">
        <f t="shared" si="24"/>
        <v>3611.3664050345851</v>
      </c>
      <c r="L339" s="16"/>
    </row>
    <row r="340" spans="1:12" x14ac:dyDescent="0.3">
      <c r="A340" s="1">
        <v>45905</v>
      </c>
      <c r="B340" s="3">
        <v>110652.2</v>
      </c>
      <c r="C340">
        <v>110727.9</v>
      </c>
      <c r="D340">
        <v>113315.6</v>
      </c>
      <c r="E340">
        <v>110234.6</v>
      </c>
      <c r="F340" t="s">
        <v>287</v>
      </c>
      <c r="G340">
        <v>-5.0000000000000001E-4</v>
      </c>
      <c r="H340" s="2">
        <f>Bitcoin[[#This Row],[Price]]/B339-1</f>
        <v>-5.4645943961262322E-4</v>
      </c>
      <c r="I340" s="2" t="str">
        <f t="shared" si="25"/>
        <v>2025-09</v>
      </c>
      <c r="J340" s="16">
        <f t="shared" si="23"/>
        <v>112187.30000000002</v>
      </c>
      <c r="K340" s="16">
        <f t="shared" si="24"/>
        <v>3543.2415925498408</v>
      </c>
      <c r="L340" s="16"/>
    </row>
    <row r="341" spans="1:12" x14ac:dyDescent="0.3">
      <c r="A341" s="1">
        <v>45906</v>
      </c>
      <c r="B341" s="3">
        <v>110194.4</v>
      </c>
      <c r="C341">
        <v>110660.1</v>
      </c>
      <c r="D341">
        <v>111313.4</v>
      </c>
      <c r="E341">
        <v>110010.5</v>
      </c>
      <c r="F341" t="s">
        <v>286</v>
      </c>
      <c r="G341">
        <v>-4.1000000000000003E-3</v>
      </c>
      <c r="H341" s="2">
        <f>Bitcoin[[#This Row],[Price]]/B340-1</f>
        <v>-4.1372878261797252E-3</v>
      </c>
      <c r="I341" s="2" t="str">
        <f t="shared" si="25"/>
        <v>2025-09</v>
      </c>
      <c r="J341" s="16">
        <f t="shared" si="23"/>
        <v>111826.75</v>
      </c>
      <c r="K341" s="16">
        <f t="shared" si="24"/>
        <v>3506.444537187213</v>
      </c>
      <c r="L341" s="16"/>
    </row>
    <row r="342" spans="1:12" x14ac:dyDescent="0.3">
      <c r="A342" s="1">
        <v>45907</v>
      </c>
      <c r="B342" s="3">
        <v>111150.1</v>
      </c>
      <c r="C342">
        <v>110194.4</v>
      </c>
      <c r="D342">
        <v>111594.1</v>
      </c>
      <c r="E342">
        <v>110185.60000000001</v>
      </c>
      <c r="F342" t="s">
        <v>285</v>
      </c>
      <c r="G342">
        <v>8.6999999999999994E-3</v>
      </c>
      <c r="H342" s="2">
        <f>Bitcoin[[#This Row],[Price]]/B341-1</f>
        <v>8.6728545189229678E-3</v>
      </c>
      <c r="I342" s="2" t="str">
        <f t="shared" si="25"/>
        <v>2025-09</v>
      </c>
      <c r="J342" s="16">
        <f t="shared" ref="J342:J367" si="26">AVERAGE(B323:B342)</f>
        <v>111574.06500000002</v>
      </c>
      <c r="K342" s="16">
        <f t="shared" si="24"/>
        <v>3508.4548776455094</v>
      </c>
      <c r="L342" s="16"/>
    </row>
    <row r="343" spans="1:12" x14ac:dyDescent="0.3">
      <c r="A343" s="1">
        <v>45908</v>
      </c>
      <c r="B343" s="3">
        <v>112068.4</v>
      </c>
      <c r="C343">
        <v>111140.9</v>
      </c>
      <c r="D343">
        <v>112896.9</v>
      </c>
      <c r="E343">
        <v>110630.5</v>
      </c>
      <c r="F343" t="s">
        <v>284</v>
      </c>
      <c r="G343">
        <v>8.3000000000000001E-3</v>
      </c>
      <c r="H343" s="2">
        <f>Bitcoin[[#This Row],[Price]]/B342-1</f>
        <v>8.2618009340520437E-3</v>
      </c>
      <c r="I343" s="2" t="str">
        <f t="shared" si="25"/>
        <v>2025-09</v>
      </c>
      <c r="J343" s="16">
        <f t="shared" si="26"/>
        <v>111533.47</v>
      </c>
      <c r="K343" s="16">
        <f t="shared" si="24"/>
        <v>3536.2496945162247</v>
      </c>
      <c r="L343" s="16"/>
    </row>
    <row r="344" spans="1:12" x14ac:dyDescent="0.3">
      <c r="A344" s="1">
        <v>45909</v>
      </c>
      <c r="B344" s="3">
        <v>111516.5</v>
      </c>
      <c r="C344">
        <v>112066.3</v>
      </c>
      <c r="D344">
        <v>113259.9</v>
      </c>
      <c r="E344">
        <v>110781.1</v>
      </c>
      <c r="F344" t="s">
        <v>283</v>
      </c>
      <c r="G344">
        <v>-4.8999999999999998E-3</v>
      </c>
      <c r="H344" s="2">
        <f>Bitcoin[[#This Row],[Price]]/B343-1</f>
        <v>-4.9246710044936748E-3</v>
      </c>
      <c r="I344" s="2" t="str">
        <f t="shared" si="25"/>
        <v>2025-09</v>
      </c>
      <c r="J344" s="16">
        <f t="shared" si="26"/>
        <v>111395.545</v>
      </c>
      <c r="K344" s="16">
        <f t="shared" si="24"/>
        <v>3561.9382469780835</v>
      </c>
      <c r="L344" s="16"/>
    </row>
    <row r="345" spans="1:12" x14ac:dyDescent="0.3">
      <c r="A345" s="1">
        <v>45910</v>
      </c>
      <c r="B345" s="3">
        <v>113963.5</v>
      </c>
      <c r="C345">
        <v>111517.1</v>
      </c>
      <c r="D345">
        <v>114300.7</v>
      </c>
      <c r="E345">
        <v>110938.8</v>
      </c>
      <c r="F345" t="s">
        <v>282</v>
      </c>
      <c r="G345">
        <v>2.1899999999999999E-2</v>
      </c>
      <c r="H345" s="2">
        <f>Bitcoin[[#This Row],[Price]]/B344-1</f>
        <v>2.1942941179108111E-2</v>
      </c>
      <c r="I345" s="2" t="str">
        <f t="shared" si="25"/>
        <v>2025-09</v>
      </c>
      <c r="J345" s="16">
        <f t="shared" si="26"/>
        <v>111469.66499999999</v>
      </c>
      <c r="K345" s="16">
        <f t="shared" si="24"/>
        <v>3556.1656580968884</v>
      </c>
      <c r="L345" s="16"/>
    </row>
    <row r="346" spans="1:12" x14ac:dyDescent="0.3">
      <c r="A346" s="1">
        <v>45911</v>
      </c>
      <c r="B346" s="3">
        <v>115490.2</v>
      </c>
      <c r="C346">
        <v>113963.5</v>
      </c>
      <c r="D346">
        <v>115490.6</v>
      </c>
      <c r="E346">
        <v>113446.6</v>
      </c>
      <c r="F346" t="s">
        <v>281</v>
      </c>
      <c r="G346">
        <v>1.34E-2</v>
      </c>
      <c r="H346" s="2">
        <f>Bitcoin[[#This Row],[Price]]/B345-1</f>
        <v>1.339639445962959E-2</v>
      </c>
      <c r="I346" s="2" t="str">
        <f t="shared" si="25"/>
        <v>2025-09</v>
      </c>
      <c r="J346" s="16">
        <f t="shared" si="26"/>
        <v>111397.73000000001</v>
      </c>
      <c r="K346" s="16">
        <f t="shared" si="24"/>
        <v>3521.532193324183</v>
      </c>
      <c r="L346" s="16"/>
    </row>
    <row r="347" spans="1:12" x14ac:dyDescent="0.3">
      <c r="A347" s="1">
        <v>45912</v>
      </c>
      <c r="B347" s="3">
        <v>116042.8</v>
      </c>
      <c r="C347">
        <v>115490.5</v>
      </c>
      <c r="D347">
        <v>116684.3</v>
      </c>
      <c r="E347">
        <v>114766.1</v>
      </c>
      <c r="F347" t="s">
        <v>280</v>
      </c>
      <c r="G347">
        <v>4.7999999999999996E-3</v>
      </c>
      <c r="H347" s="2">
        <f>Bitcoin[[#This Row],[Price]]/B346-1</f>
        <v>4.7848215692760654E-3</v>
      </c>
      <c r="I347" s="2" t="str">
        <f t="shared" si="25"/>
        <v>2025-09</v>
      </c>
      <c r="J347" s="16">
        <f t="shared" si="26"/>
        <v>111428.20499999999</v>
      </c>
      <c r="K347" s="16">
        <f t="shared" si="24"/>
        <v>3471.2295726930797</v>
      </c>
      <c r="L347" s="16"/>
    </row>
    <row r="348" spans="1:12" x14ac:dyDescent="0.3">
      <c r="A348" s="1">
        <v>45913</v>
      </c>
      <c r="B348" s="3">
        <v>115924.9</v>
      </c>
      <c r="C348">
        <v>116042.6</v>
      </c>
      <c r="D348">
        <v>116292.4</v>
      </c>
      <c r="E348">
        <v>115207.3</v>
      </c>
      <c r="F348" t="s">
        <v>279</v>
      </c>
      <c r="G348">
        <v>-1E-3</v>
      </c>
      <c r="H348" s="2">
        <f>Bitcoin[[#This Row],[Price]]/B347-1</f>
        <v>-1.0160044397412582E-3</v>
      </c>
      <c r="I348" s="2" t="str">
        <f t="shared" si="25"/>
        <v>2025-09</v>
      </c>
      <c r="J348" s="16">
        <f t="shared" si="26"/>
        <v>111550.29</v>
      </c>
      <c r="K348" s="16">
        <f t="shared" si="24"/>
        <v>3456.2109604607517</v>
      </c>
      <c r="L348" s="16"/>
    </row>
    <row r="349" spans="1:12" x14ac:dyDescent="0.3">
      <c r="A349" s="1">
        <v>45914</v>
      </c>
      <c r="B349" s="3">
        <v>115314.6</v>
      </c>
      <c r="C349">
        <v>115924.8</v>
      </c>
      <c r="D349">
        <v>116165.6</v>
      </c>
      <c r="E349">
        <v>115158.3</v>
      </c>
      <c r="F349" t="s">
        <v>278</v>
      </c>
      <c r="G349">
        <v>-5.3E-3</v>
      </c>
      <c r="H349" s="2">
        <f>Bitcoin[[#This Row],[Price]]/B348-1</f>
        <v>-5.2646152811000047E-3</v>
      </c>
      <c r="I349" s="2" t="str">
        <f t="shared" si="25"/>
        <v>2025-09</v>
      </c>
      <c r="J349" s="16">
        <f t="shared" si="26"/>
        <v>111810.1</v>
      </c>
      <c r="K349" s="16">
        <f t="shared" si="24"/>
        <v>3425.1954256440758</v>
      </c>
      <c r="L349" s="16"/>
    </row>
    <row r="350" spans="1:12" x14ac:dyDescent="0.3">
      <c r="A350" s="1">
        <v>45915</v>
      </c>
      <c r="B350" s="3">
        <v>115362.1</v>
      </c>
      <c r="C350">
        <v>115314.2</v>
      </c>
      <c r="D350">
        <v>116723.2</v>
      </c>
      <c r="E350">
        <v>114412.2</v>
      </c>
      <c r="F350" t="s">
        <v>277</v>
      </c>
      <c r="G350">
        <v>4.0000000000000002E-4</v>
      </c>
      <c r="H350" s="2">
        <f>Bitcoin[[#This Row],[Price]]/B349-1</f>
        <v>4.1191661767037147E-4</v>
      </c>
      <c r="I350" s="2" t="str">
        <f t="shared" si="25"/>
        <v>2025-09</v>
      </c>
      <c r="J350" s="16">
        <f t="shared" si="26"/>
        <v>111989.77499999999</v>
      </c>
      <c r="K350" s="16">
        <f t="shared" si="24"/>
        <v>3383.045647570842</v>
      </c>
      <c r="L350" s="16"/>
    </row>
    <row r="351" spans="1:12" x14ac:dyDescent="0.3">
      <c r="A351" s="1">
        <v>45916</v>
      </c>
      <c r="B351" s="3">
        <v>116795.9</v>
      </c>
      <c r="C351">
        <v>115362.1</v>
      </c>
      <c r="D351">
        <v>116970</v>
      </c>
      <c r="E351">
        <v>114801</v>
      </c>
      <c r="F351" t="s">
        <v>276</v>
      </c>
      <c r="G351">
        <v>1.24E-2</v>
      </c>
      <c r="H351" s="2">
        <f>Bitcoin[[#This Row],[Price]]/B350-1</f>
        <v>1.2428691918749735E-2</v>
      </c>
      <c r="I351" s="2" t="str">
        <f t="shared" si="25"/>
        <v>2025-09</v>
      </c>
      <c r="J351" s="16">
        <f t="shared" si="26"/>
        <v>112266.79</v>
      </c>
      <c r="K351" s="16">
        <f t="shared" si="24"/>
        <v>3369.6039101183301</v>
      </c>
      <c r="L351" s="16"/>
    </row>
    <row r="352" spans="1:12" x14ac:dyDescent="0.3">
      <c r="A352" s="1">
        <v>45917</v>
      </c>
      <c r="B352" s="3">
        <v>116425.9</v>
      </c>
      <c r="C352">
        <v>116795.9</v>
      </c>
      <c r="D352">
        <v>117284.2</v>
      </c>
      <c r="E352">
        <v>114782.5</v>
      </c>
      <c r="F352" t="s">
        <v>275</v>
      </c>
      <c r="G352">
        <v>-3.2000000000000002E-3</v>
      </c>
      <c r="H352" s="2">
        <f>Bitcoin[[#This Row],[Price]]/B351-1</f>
        <v>-3.1679194218290352E-3</v>
      </c>
      <c r="I352" s="2" t="str">
        <f t="shared" si="25"/>
        <v>2025-09</v>
      </c>
      <c r="J352" s="16">
        <f t="shared" si="26"/>
        <v>112459.63999999998</v>
      </c>
      <c r="K352" s="16">
        <f t="shared" si="24"/>
        <v>3354.327184676768</v>
      </c>
      <c r="L352" s="16"/>
    </row>
    <row r="353" spans="1:12" x14ac:dyDescent="0.3">
      <c r="A353" s="1">
        <v>45918</v>
      </c>
      <c r="B353" s="3">
        <v>117086</v>
      </c>
      <c r="C353">
        <v>116426.5</v>
      </c>
      <c r="D353">
        <v>117910.39999999999</v>
      </c>
      <c r="E353">
        <v>116144.9</v>
      </c>
      <c r="F353" t="s">
        <v>274</v>
      </c>
      <c r="G353">
        <v>5.7000000000000002E-3</v>
      </c>
      <c r="H353" s="2">
        <f>Bitcoin[[#This Row],[Price]]/B352-1</f>
        <v>5.6697006422110618E-3</v>
      </c>
      <c r="I353" s="2" t="str">
        <f t="shared" si="25"/>
        <v>2025-09</v>
      </c>
      <c r="J353" s="16">
        <f t="shared" si="26"/>
        <v>112896.15999999999</v>
      </c>
      <c r="K353" s="16">
        <f t="shared" si="24"/>
        <v>3351.9804115407806</v>
      </c>
      <c r="L353" s="16"/>
    </row>
    <row r="354" spans="1:12" x14ac:dyDescent="0.3">
      <c r="A354" s="1">
        <v>45919</v>
      </c>
      <c r="B354" s="3">
        <v>115649</v>
      </c>
      <c r="C354">
        <v>117089.2</v>
      </c>
      <c r="D354">
        <v>117470.7</v>
      </c>
      <c r="E354">
        <v>115133.5</v>
      </c>
      <c r="F354" t="s">
        <v>273</v>
      </c>
      <c r="G354">
        <v>-1.23E-2</v>
      </c>
      <c r="H354" s="2">
        <f>Bitcoin[[#This Row],[Price]]/B353-1</f>
        <v>-1.2273030080453662E-2</v>
      </c>
      <c r="I354" s="2" t="str">
        <f t="shared" si="25"/>
        <v>2025-09</v>
      </c>
      <c r="J354" s="16">
        <f t="shared" si="26"/>
        <v>113237.70499999999</v>
      </c>
      <c r="K354" s="16">
        <f t="shared" si="24"/>
        <v>3338.3975894445271</v>
      </c>
      <c r="L354" s="16"/>
    </row>
    <row r="355" spans="1:12" x14ac:dyDescent="0.3">
      <c r="A355" s="1">
        <v>45920</v>
      </c>
      <c r="B355" s="3">
        <v>115699.2</v>
      </c>
      <c r="C355">
        <v>115649</v>
      </c>
      <c r="D355">
        <v>116138.4</v>
      </c>
      <c r="E355">
        <v>115424.9</v>
      </c>
      <c r="F355" t="s">
        <v>272</v>
      </c>
      <c r="G355">
        <v>4.0000000000000002E-4</v>
      </c>
      <c r="H355" s="2">
        <f>Bitcoin[[#This Row],[Price]]/B354-1</f>
        <v>4.3407206287993105E-4</v>
      </c>
      <c r="I355" s="2" t="str">
        <f t="shared" si="25"/>
        <v>2025-09</v>
      </c>
      <c r="J355" s="16">
        <f t="shared" si="26"/>
        <v>113611.325</v>
      </c>
      <c r="K355" s="16">
        <f t="shared" si="24"/>
        <v>3274.8632426921508</v>
      </c>
      <c r="L355" s="16"/>
    </row>
    <row r="356" spans="1:12" x14ac:dyDescent="0.3">
      <c r="A356" s="1">
        <v>45921</v>
      </c>
      <c r="B356" s="3">
        <v>115243</v>
      </c>
      <c r="C356">
        <v>115699.2</v>
      </c>
      <c r="D356">
        <v>115833.2</v>
      </c>
      <c r="E356">
        <v>115205.5</v>
      </c>
      <c r="F356" t="s">
        <v>271</v>
      </c>
      <c r="G356">
        <v>-3.8999999999999998E-3</v>
      </c>
      <c r="H356" s="2">
        <f>Bitcoin[[#This Row],[Price]]/B355-1</f>
        <v>-3.942983183980453E-3</v>
      </c>
      <c r="I356" s="2" t="str">
        <f t="shared" si="25"/>
        <v>2025-09</v>
      </c>
      <c r="J356" s="16">
        <f t="shared" si="26"/>
        <v>113911.31000000001</v>
      </c>
      <c r="K356" s="16">
        <f t="shared" si="24"/>
        <v>3235.6262593158949</v>
      </c>
      <c r="L356" s="16"/>
    </row>
    <row r="357" spans="1:12" x14ac:dyDescent="0.3">
      <c r="A357" s="1">
        <v>45922</v>
      </c>
      <c r="B357" s="3">
        <v>112673</v>
      </c>
      <c r="C357">
        <v>115243.3</v>
      </c>
      <c r="D357">
        <v>115382.7</v>
      </c>
      <c r="E357">
        <v>111964.9</v>
      </c>
      <c r="F357" t="s">
        <v>270</v>
      </c>
      <c r="G357">
        <v>-2.23E-2</v>
      </c>
      <c r="H357" s="2">
        <f>Bitcoin[[#This Row],[Price]]/B356-1</f>
        <v>-2.2300703730378402E-2</v>
      </c>
      <c r="I357" s="2" t="str">
        <f t="shared" si="25"/>
        <v>2025-09</v>
      </c>
      <c r="J357" s="16">
        <f t="shared" si="26"/>
        <v>113984.045</v>
      </c>
      <c r="K357" s="16">
        <f t="shared" si="24"/>
        <v>3214.7045825842429</v>
      </c>
      <c r="L357" s="16"/>
    </row>
    <row r="358" spans="1:12" x14ac:dyDescent="0.3">
      <c r="A358" s="1">
        <v>45923</v>
      </c>
      <c r="B358" s="3">
        <v>112002.6</v>
      </c>
      <c r="C358">
        <v>112673</v>
      </c>
      <c r="D358">
        <v>113279.9</v>
      </c>
      <c r="E358">
        <v>111501.9</v>
      </c>
      <c r="F358" t="s">
        <v>269</v>
      </c>
      <c r="G358">
        <v>-6.0000000000000001E-3</v>
      </c>
      <c r="H358" s="2">
        <f>Bitcoin[[#This Row],[Price]]/B357-1</f>
        <v>-5.9499613927027628E-3</v>
      </c>
      <c r="I358" s="2" t="str">
        <f t="shared" si="25"/>
        <v>2025-09</v>
      </c>
      <c r="J358" s="16">
        <f t="shared" si="26"/>
        <v>113998.35</v>
      </c>
      <c r="K358" s="16">
        <f t="shared" si="24"/>
        <v>3210.9829281037046</v>
      </c>
      <c r="L358" s="16"/>
    </row>
    <row r="359" spans="1:12" x14ac:dyDescent="0.3">
      <c r="A359" s="1">
        <v>45924</v>
      </c>
      <c r="B359" s="3">
        <v>113307.1</v>
      </c>
      <c r="C359">
        <v>112002.9</v>
      </c>
      <c r="D359">
        <v>113951</v>
      </c>
      <c r="E359">
        <v>111212</v>
      </c>
      <c r="F359" t="s">
        <v>268</v>
      </c>
      <c r="G359">
        <v>1.1599999999999999E-2</v>
      </c>
      <c r="H359" s="2">
        <f>Bitcoin[[#This Row],[Price]]/B358-1</f>
        <v>1.1647051050600599E-2</v>
      </c>
      <c r="I359" s="2" t="str">
        <f t="shared" si="25"/>
        <v>2025-09</v>
      </c>
      <c r="J359" s="16">
        <f t="shared" si="26"/>
        <v>114128.06999999999</v>
      </c>
      <c r="K359" s="16">
        <f t="shared" si="24"/>
        <v>3186.4124311645883</v>
      </c>
      <c r="L359" s="16"/>
    </row>
    <row r="360" spans="1:12" x14ac:dyDescent="0.3">
      <c r="A360" s="1">
        <v>45925</v>
      </c>
      <c r="B360" s="3">
        <v>109016.3</v>
      </c>
      <c r="C360">
        <v>113307.1</v>
      </c>
      <c r="D360">
        <v>113508.6</v>
      </c>
      <c r="E360">
        <v>108675.3</v>
      </c>
      <c r="F360" t="s">
        <v>267</v>
      </c>
      <c r="G360">
        <v>-3.7900000000000003E-2</v>
      </c>
      <c r="H360" s="2">
        <f>Bitcoin[[#This Row],[Price]]/B359-1</f>
        <v>-3.7868765505427282E-2</v>
      </c>
      <c r="I360" s="2" t="str">
        <f t="shared" si="25"/>
        <v>2025-09</v>
      </c>
      <c r="J360" s="16">
        <f t="shared" si="26"/>
        <v>114046.27499999998</v>
      </c>
      <c r="K360" s="16">
        <f t="shared" si="24"/>
        <v>3201.5331045952348</v>
      </c>
      <c r="L360" s="16"/>
    </row>
    <row r="361" spans="1:12" x14ac:dyDescent="0.3">
      <c r="A361" s="1">
        <v>45926</v>
      </c>
      <c r="B361" s="3">
        <v>109662.2</v>
      </c>
      <c r="C361">
        <v>109012.4</v>
      </c>
      <c r="D361">
        <v>110299.1</v>
      </c>
      <c r="E361">
        <v>108673</v>
      </c>
      <c r="F361" t="s">
        <v>266</v>
      </c>
      <c r="G361">
        <v>5.8999999999999999E-3</v>
      </c>
      <c r="H361" s="2">
        <f>Bitcoin[[#This Row],[Price]]/B360-1</f>
        <v>5.9248020708828619E-3</v>
      </c>
      <c r="I361" s="2" t="str">
        <f t="shared" si="25"/>
        <v>2025-09</v>
      </c>
      <c r="J361" s="16">
        <f t="shared" si="26"/>
        <v>114019.66500000001</v>
      </c>
      <c r="K361" s="16">
        <f t="shared" si="24"/>
        <v>3222.2207049589415</v>
      </c>
      <c r="L361" s="16"/>
    </row>
    <row r="362" spans="1:12" x14ac:dyDescent="0.3">
      <c r="A362" s="1">
        <v>45927</v>
      </c>
      <c r="B362" s="3">
        <v>109652.8</v>
      </c>
      <c r="C362">
        <v>109662.2</v>
      </c>
      <c r="D362">
        <v>109734.3</v>
      </c>
      <c r="E362">
        <v>109090.8</v>
      </c>
      <c r="F362" t="s">
        <v>265</v>
      </c>
      <c r="G362">
        <v>-1E-4</v>
      </c>
      <c r="H362" s="2">
        <f>Bitcoin[[#This Row],[Price]]/B361-1</f>
        <v>-8.5717776954985503E-5</v>
      </c>
      <c r="I362" s="2" t="str">
        <f t="shared" si="25"/>
        <v>2025-09</v>
      </c>
      <c r="J362" s="16">
        <f t="shared" si="26"/>
        <v>113944.8</v>
      </c>
      <c r="K362" s="16">
        <f t="shared" si="24"/>
        <v>3238.9668276314851</v>
      </c>
      <c r="L362" s="16"/>
    </row>
    <row r="363" spans="1:12" x14ac:dyDescent="0.3">
      <c r="A363" s="1">
        <v>45928</v>
      </c>
      <c r="B363" s="3">
        <v>112174.6</v>
      </c>
      <c r="C363">
        <v>109652.8</v>
      </c>
      <c r="D363">
        <v>112355.8</v>
      </c>
      <c r="E363">
        <v>109213.5</v>
      </c>
      <c r="F363" t="s">
        <v>264</v>
      </c>
      <c r="G363">
        <v>2.3E-2</v>
      </c>
      <c r="H363" s="2">
        <f>Bitcoin[[#This Row],[Price]]/B362-1</f>
        <v>2.2998044737571721E-2</v>
      </c>
      <c r="I363" s="2" t="str">
        <f t="shared" si="25"/>
        <v>2025-09</v>
      </c>
      <c r="J363" s="16">
        <f t="shared" si="26"/>
        <v>113950.11000000002</v>
      </c>
      <c r="K363" s="16">
        <f t="shared" si="24"/>
        <v>3211.0445300221709</v>
      </c>
      <c r="L363" s="16"/>
    </row>
    <row r="364" spans="1:12" x14ac:dyDescent="0.3">
      <c r="A364" s="1">
        <v>45929</v>
      </c>
      <c r="B364" s="3">
        <v>114357.5</v>
      </c>
      <c r="C364">
        <v>112177.4</v>
      </c>
      <c r="D364">
        <v>114412.5</v>
      </c>
      <c r="E364">
        <v>111571.1</v>
      </c>
      <c r="F364" t="s">
        <v>263</v>
      </c>
      <c r="G364">
        <v>1.95E-2</v>
      </c>
      <c r="H364" s="2">
        <f>Bitcoin[[#This Row],[Price]]/B363-1</f>
        <v>1.9459842067633737E-2</v>
      </c>
      <c r="I364" s="2" t="str">
        <f t="shared" si="25"/>
        <v>2025-09</v>
      </c>
      <c r="J364" s="16">
        <f t="shared" si="26"/>
        <v>114092.16</v>
      </c>
      <c r="K364" s="16">
        <f t="shared" si="24"/>
        <v>3203.231155413876</v>
      </c>
      <c r="L364" s="16"/>
    </row>
    <row r="365" spans="1:12" x14ac:dyDescent="0.3">
      <c r="A365" s="1">
        <v>45930</v>
      </c>
      <c r="B365" s="3">
        <v>114048.5</v>
      </c>
      <c r="C365">
        <v>114355.4</v>
      </c>
      <c r="D365">
        <v>114776.2</v>
      </c>
      <c r="E365">
        <v>112672.5</v>
      </c>
      <c r="F365" t="s">
        <v>262</v>
      </c>
      <c r="G365">
        <v>-2.7000000000000001E-3</v>
      </c>
      <c r="H365" s="2">
        <f>Bitcoin[[#This Row],[Price]]/B364-1</f>
        <v>-2.7020527731018706E-3</v>
      </c>
      <c r="I365" s="2" t="str">
        <f t="shared" si="25"/>
        <v>2025-09</v>
      </c>
      <c r="J365" s="16">
        <f t="shared" si="26"/>
        <v>114096.41</v>
      </c>
      <c r="K365" s="16">
        <f t="shared" si="24"/>
        <v>3201.9647603631333</v>
      </c>
      <c r="L365" s="16"/>
    </row>
    <row r="366" spans="1:12" x14ac:dyDescent="0.3">
      <c r="A366" s="1">
        <v>45931</v>
      </c>
      <c r="B366" s="3">
        <v>118576.2</v>
      </c>
      <c r="C366">
        <v>114048.7</v>
      </c>
      <c r="D366">
        <v>118634.5</v>
      </c>
      <c r="E366">
        <v>113970.5</v>
      </c>
      <c r="F366" t="s">
        <v>261</v>
      </c>
      <c r="G366">
        <v>3.9699999999999999E-2</v>
      </c>
      <c r="H366" s="2">
        <f>Bitcoin[[#This Row],[Price]]/B365-1</f>
        <v>3.9699776849322799E-2</v>
      </c>
      <c r="I366" s="2" t="str">
        <f t="shared" si="25"/>
        <v>2025-10</v>
      </c>
      <c r="J366" s="16">
        <f t="shared" si="26"/>
        <v>114250.71</v>
      </c>
      <c r="K366" s="16">
        <f t="shared" si="24"/>
        <v>3249.4891648790981</v>
      </c>
      <c r="L366" s="16"/>
    </row>
    <row r="367" spans="1:12" x14ac:dyDescent="0.3">
      <c r="A367" s="1">
        <v>45932</v>
      </c>
      <c r="B367" s="3">
        <v>120665.9</v>
      </c>
      <c r="C367">
        <v>118577.1</v>
      </c>
      <c r="D367">
        <v>121023</v>
      </c>
      <c r="E367">
        <v>118318.1</v>
      </c>
      <c r="F367" t="s">
        <v>260</v>
      </c>
      <c r="G367">
        <v>1.7600000000000001E-2</v>
      </c>
      <c r="H367" s="2">
        <v>0</v>
      </c>
      <c r="I367" s="2" t="str">
        <f t="shared" si="25"/>
        <v>2025-10</v>
      </c>
      <c r="J367" s="16">
        <f t="shared" si="26"/>
        <v>114481.86500000002</v>
      </c>
      <c r="K367" s="16">
        <f t="shared" si="24"/>
        <v>3357.8717704979936</v>
      </c>
      <c r="L367" s="16"/>
    </row>
  </sheetData>
  <phoneticPr fontId="2" type="noConversion"/>
  <pageMargins left="0.7" right="0.7" top="0.75" bottom="0.75" header="0.3" footer="0.3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1BB2-BA24-4908-99C9-B9F626FA08B5}">
  <dimension ref="A1:E459"/>
  <sheetViews>
    <sheetView topLeftCell="C1" workbookViewId="0">
      <selection activeCell="M30" sqref="M30"/>
    </sheetView>
  </sheetViews>
  <sheetFormatPr defaultRowHeight="14.4" x14ac:dyDescent="0.3"/>
  <cols>
    <col min="1" max="1" width="10.33203125" bestFit="1" customWidth="1"/>
    <col min="2" max="2" width="12.21875" bestFit="1" customWidth="1"/>
    <col min="3" max="3" width="16.44140625" customWidth="1"/>
    <col min="4" max="4" width="29.44140625" customWidth="1"/>
    <col min="5" max="5" width="29.6640625" customWidth="1"/>
  </cols>
  <sheetData>
    <row r="1" spans="1:5" x14ac:dyDescent="0.3">
      <c r="A1" t="s">
        <v>0</v>
      </c>
      <c r="B1" t="s">
        <v>1157</v>
      </c>
      <c r="C1" t="s">
        <v>1158</v>
      </c>
      <c r="D1" t="s">
        <v>1159</v>
      </c>
      <c r="E1" t="s">
        <v>1160</v>
      </c>
    </row>
    <row r="2" spans="1:5" x14ac:dyDescent="0.3">
      <c r="A2" s="1">
        <v>45567</v>
      </c>
      <c r="B2" s="22">
        <v>60645.7</v>
      </c>
    </row>
    <row r="3" spans="1:5" x14ac:dyDescent="0.3">
      <c r="A3" s="1">
        <v>45568</v>
      </c>
      <c r="B3" s="22">
        <v>60751.199999999997</v>
      </c>
    </row>
    <row r="4" spans="1:5" x14ac:dyDescent="0.3">
      <c r="A4" s="1">
        <v>45569</v>
      </c>
      <c r="B4" s="22">
        <v>62081</v>
      </c>
    </row>
    <row r="5" spans="1:5" x14ac:dyDescent="0.3">
      <c r="A5" s="1">
        <v>45570</v>
      </c>
      <c r="B5" s="22">
        <v>62061.4</v>
      </c>
    </row>
    <row r="6" spans="1:5" x14ac:dyDescent="0.3">
      <c r="A6" s="1">
        <v>45571</v>
      </c>
      <c r="B6" s="22">
        <v>62819.4</v>
      </c>
    </row>
    <row r="7" spans="1:5" x14ac:dyDescent="0.3">
      <c r="A7" s="1">
        <v>45572</v>
      </c>
      <c r="B7" s="22">
        <v>62245.599999999999</v>
      </c>
    </row>
    <row r="8" spans="1:5" x14ac:dyDescent="0.3">
      <c r="A8" s="1">
        <v>45573</v>
      </c>
      <c r="B8" s="22">
        <v>62157</v>
      </c>
    </row>
    <row r="9" spans="1:5" x14ac:dyDescent="0.3">
      <c r="A9" s="1">
        <v>45574</v>
      </c>
      <c r="B9" s="22">
        <v>60628.800000000003</v>
      </c>
    </row>
    <row r="10" spans="1:5" x14ac:dyDescent="0.3">
      <c r="A10" s="1">
        <v>45575</v>
      </c>
      <c r="B10" s="22">
        <v>60316.2</v>
      </c>
    </row>
    <row r="11" spans="1:5" x14ac:dyDescent="0.3">
      <c r="A11" s="1">
        <v>45576</v>
      </c>
      <c r="B11" s="22">
        <v>62499.4</v>
      </c>
    </row>
    <row r="12" spans="1:5" x14ac:dyDescent="0.3">
      <c r="A12" s="1">
        <v>45577</v>
      </c>
      <c r="B12" s="22">
        <v>63205.1</v>
      </c>
    </row>
    <row r="13" spans="1:5" x14ac:dyDescent="0.3">
      <c r="A13" s="1">
        <v>45578</v>
      </c>
      <c r="B13" s="22">
        <v>62870.9</v>
      </c>
    </row>
    <row r="14" spans="1:5" x14ac:dyDescent="0.3">
      <c r="A14" s="1">
        <v>45579</v>
      </c>
      <c r="B14" s="22">
        <v>66081.7</v>
      </c>
    </row>
    <row r="15" spans="1:5" x14ac:dyDescent="0.3">
      <c r="A15" s="1">
        <v>45580</v>
      </c>
      <c r="B15" s="22">
        <v>67077.5</v>
      </c>
    </row>
    <row r="16" spans="1:5" x14ac:dyDescent="0.3">
      <c r="A16" s="1">
        <v>45581</v>
      </c>
      <c r="B16" s="22">
        <v>67617.899999999994</v>
      </c>
    </row>
    <row r="17" spans="1:2" x14ac:dyDescent="0.3">
      <c r="A17" s="1">
        <v>45582</v>
      </c>
      <c r="B17" s="22">
        <v>67418.399999999994</v>
      </c>
    </row>
    <row r="18" spans="1:2" x14ac:dyDescent="0.3">
      <c r="A18" s="1">
        <v>45583</v>
      </c>
      <c r="B18" s="22">
        <v>68423.100000000006</v>
      </c>
    </row>
    <row r="19" spans="1:2" x14ac:dyDescent="0.3">
      <c r="A19" s="1">
        <v>45584</v>
      </c>
      <c r="B19" s="22">
        <v>68372</v>
      </c>
    </row>
    <row r="20" spans="1:2" x14ac:dyDescent="0.3">
      <c r="A20" s="1">
        <v>45585</v>
      </c>
      <c r="B20" s="22">
        <v>69030.5</v>
      </c>
    </row>
    <row r="21" spans="1:2" x14ac:dyDescent="0.3">
      <c r="A21" s="1">
        <v>45586</v>
      </c>
      <c r="B21" s="22">
        <v>67371.3</v>
      </c>
    </row>
    <row r="22" spans="1:2" x14ac:dyDescent="0.3">
      <c r="A22" s="1">
        <v>45587</v>
      </c>
      <c r="B22" s="22">
        <v>67427.3</v>
      </c>
    </row>
    <row r="23" spans="1:2" x14ac:dyDescent="0.3">
      <c r="A23" s="1">
        <v>45588</v>
      </c>
      <c r="B23" s="22">
        <v>66663.7</v>
      </c>
    </row>
    <row r="24" spans="1:2" x14ac:dyDescent="0.3">
      <c r="A24" s="1">
        <v>45589</v>
      </c>
      <c r="B24" s="22">
        <v>68191.5</v>
      </c>
    </row>
    <row r="25" spans="1:2" x14ac:dyDescent="0.3">
      <c r="A25" s="1">
        <v>45590</v>
      </c>
      <c r="B25" s="22">
        <v>66696.800000000003</v>
      </c>
    </row>
    <row r="26" spans="1:2" x14ac:dyDescent="0.3">
      <c r="A26" s="1">
        <v>45591</v>
      </c>
      <c r="B26" s="22">
        <v>67086.8</v>
      </c>
    </row>
    <row r="27" spans="1:2" x14ac:dyDescent="0.3">
      <c r="A27" s="1">
        <v>45592</v>
      </c>
      <c r="B27" s="22">
        <v>68004.600000000006</v>
      </c>
    </row>
    <row r="28" spans="1:2" x14ac:dyDescent="0.3">
      <c r="A28" s="1">
        <v>45593</v>
      </c>
      <c r="B28" s="22">
        <v>69954.100000000006</v>
      </c>
    </row>
    <row r="29" spans="1:2" x14ac:dyDescent="0.3">
      <c r="A29" s="1">
        <v>45594</v>
      </c>
      <c r="B29" s="22">
        <v>72730.399999999994</v>
      </c>
    </row>
    <row r="30" spans="1:2" x14ac:dyDescent="0.3">
      <c r="A30" s="1">
        <v>45595</v>
      </c>
      <c r="B30" s="22">
        <v>72347.8</v>
      </c>
    </row>
    <row r="31" spans="1:2" x14ac:dyDescent="0.3">
      <c r="A31" s="1">
        <v>45596</v>
      </c>
      <c r="B31" s="22">
        <v>70281.8</v>
      </c>
    </row>
    <row r="32" spans="1:2" x14ac:dyDescent="0.3">
      <c r="A32" s="1">
        <v>45597</v>
      </c>
      <c r="B32" s="22">
        <v>69507.199999999997</v>
      </c>
    </row>
    <row r="33" spans="1:2" x14ac:dyDescent="0.3">
      <c r="A33" s="1">
        <v>45598</v>
      </c>
      <c r="B33" s="22">
        <v>69325.8</v>
      </c>
    </row>
    <row r="34" spans="1:2" x14ac:dyDescent="0.3">
      <c r="A34" s="1">
        <v>45599</v>
      </c>
      <c r="B34" s="22">
        <v>68769.600000000006</v>
      </c>
    </row>
    <row r="35" spans="1:2" x14ac:dyDescent="0.3">
      <c r="A35" s="1">
        <v>45600</v>
      </c>
      <c r="B35" s="22">
        <v>67848.800000000003</v>
      </c>
    </row>
    <row r="36" spans="1:2" x14ac:dyDescent="0.3">
      <c r="A36" s="1">
        <v>45601</v>
      </c>
      <c r="B36" s="22">
        <v>69373.7</v>
      </c>
    </row>
    <row r="37" spans="1:2" x14ac:dyDescent="0.3">
      <c r="A37" s="1">
        <v>45602</v>
      </c>
      <c r="B37" s="22">
        <v>75586.3</v>
      </c>
    </row>
    <row r="38" spans="1:2" x14ac:dyDescent="0.3">
      <c r="A38" s="1">
        <v>45603</v>
      </c>
      <c r="B38" s="22">
        <v>75868.600000000006</v>
      </c>
    </row>
    <row r="39" spans="1:2" x14ac:dyDescent="0.3">
      <c r="A39" s="1">
        <v>45604</v>
      </c>
      <c r="B39" s="22">
        <v>76517.3</v>
      </c>
    </row>
    <row r="40" spans="1:2" x14ac:dyDescent="0.3">
      <c r="A40" s="1">
        <v>45605</v>
      </c>
      <c r="B40" s="22">
        <v>76700.3</v>
      </c>
    </row>
    <row r="41" spans="1:2" x14ac:dyDescent="0.3">
      <c r="A41" s="1">
        <v>45606</v>
      </c>
      <c r="B41" s="22">
        <v>80388.5</v>
      </c>
    </row>
    <row r="42" spans="1:2" x14ac:dyDescent="0.3">
      <c r="A42" s="1">
        <v>45607</v>
      </c>
      <c r="B42" s="22">
        <v>88664.1</v>
      </c>
    </row>
    <row r="43" spans="1:2" x14ac:dyDescent="0.3">
      <c r="A43" s="1">
        <v>45608</v>
      </c>
      <c r="B43" s="22">
        <v>87941.3</v>
      </c>
    </row>
    <row r="44" spans="1:2" x14ac:dyDescent="0.3">
      <c r="A44" s="1">
        <v>45609</v>
      </c>
      <c r="B44" s="22">
        <v>90422.2</v>
      </c>
    </row>
    <row r="45" spans="1:2" x14ac:dyDescent="0.3">
      <c r="A45" s="1">
        <v>45610</v>
      </c>
      <c r="B45" s="22">
        <v>87294</v>
      </c>
    </row>
    <row r="46" spans="1:2" x14ac:dyDescent="0.3">
      <c r="A46" s="1">
        <v>45611</v>
      </c>
      <c r="B46" s="22">
        <v>91046.5</v>
      </c>
    </row>
    <row r="47" spans="1:2" x14ac:dyDescent="0.3">
      <c r="A47" s="1">
        <v>45612</v>
      </c>
      <c r="B47" s="22">
        <v>90539.1</v>
      </c>
    </row>
    <row r="48" spans="1:2" x14ac:dyDescent="0.3">
      <c r="A48" s="1">
        <v>45613</v>
      </c>
      <c r="B48" s="22">
        <v>89833.7</v>
      </c>
    </row>
    <row r="49" spans="1:2" x14ac:dyDescent="0.3">
      <c r="A49" s="1">
        <v>45614</v>
      </c>
      <c r="B49" s="22">
        <v>90478.7</v>
      </c>
    </row>
    <row r="50" spans="1:2" x14ac:dyDescent="0.3">
      <c r="A50" s="1">
        <v>45615</v>
      </c>
      <c r="B50" s="22">
        <v>92239.2</v>
      </c>
    </row>
    <row r="51" spans="1:2" x14ac:dyDescent="0.3">
      <c r="A51" s="1">
        <v>45616</v>
      </c>
      <c r="B51" s="22">
        <v>94303.9</v>
      </c>
    </row>
    <row r="52" spans="1:2" x14ac:dyDescent="0.3">
      <c r="A52" s="1">
        <v>45617</v>
      </c>
      <c r="B52" s="22">
        <v>98374.5</v>
      </c>
    </row>
    <row r="53" spans="1:2" x14ac:dyDescent="0.3">
      <c r="A53" s="1">
        <v>45618</v>
      </c>
      <c r="B53" s="22">
        <v>98929.7</v>
      </c>
    </row>
    <row r="54" spans="1:2" x14ac:dyDescent="0.3">
      <c r="A54" s="1">
        <v>45619</v>
      </c>
      <c r="B54" s="22">
        <v>97699</v>
      </c>
    </row>
    <row r="55" spans="1:2" x14ac:dyDescent="0.3">
      <c r="A55" s="1">
        <v>45620</v>
      </c>
      <c r="B55" s="22">
        <v>97935.2</v>
      </c>
    </row>
    <row r="56" spans="1:2" x14ac:dyDescent="0.3">
      <c r="A56" s="1">
        <v>45621</v>
      </c>
      <c r="B56" s="22">
        <v>93064.4</v>
      </c>
    </row>
    <row r="57" spans="1:2" x14ac:dyDescent="0.3">
      <c r="A57" s="1">
        <v>45622</v>
      </c>
      <c r="B57" s="22">
        <v>91977.600000000006</v>
      </c>
    </row>
    <row r="58" spans="1:2" x14ac:dyDescent="0.3">
      <c r="A58" s="1">
        <v>45623</v>
      </c>
      <c r="B58" s="22">
        <v>95886.6</v>
      </c>
    </row>
    <row r="59" spans="1:2" x14ac:dyDescent="0.3">
      <c r="A59" s="1">
        <v>45624</v>
      </c>
      <c r="B59" s="22">
        <v>95645.5</v>
      </c>
    </row>
    <row r="60" spans="1:2" x14ac:dyDescent="0.3">
      <c r="A60" s="1">
        <v>45625</v>
      </c>
      <c r="B60" s="22">
        <v>97438</v>
      </c>
    </row>
    <row r="61" spans="1:2" x14ac:dyDescent="0.3">
      <c r="A61" s="1">
        <v>45626</v>
      </c>
      <c r="B61" s="22">
        <v>96405.7</v>
      </c>
    </row>
    <row r="62" spans="1:2" x14ac:dyDescent="0.3">
      <c r="A62" s="1">
        <v>45627</v>
      </c>
      <c r="B62" s="22">
        <v>97201.4</v>
      </c>
    </row>
    <row r="63" spans="1:2" x14ac:dyDescent="0.3">
      <c r="A63" s="1">
        <v>45628</v>
      </c>
      <c r="B63" s="22">
        <v>95846.6</v>
      </c>
    </row>
    <row r="64" spans="1:2" x14ac:dyDescent="0.3">
      <c r="A64" s="1">
        <v>45629</v>
      </c>
      <c r="B64" s="22">
        <v>95898.7</v>
      </c>
    </row>
    <row r="65" spans="1:2" x14ac:dyDescent="0.3">
      <c r="A65" s="1">
        <v>45630</v>
      </c>
      <c r="B65" s="22">
        <v>98635.8</v>
      </c>
    </row>
    <row r="66" spans="1:2" x14ac:dyDescent="0.3">
      <c r="A66" s="1">
        <v>45631</v>
      </c>
      <c r="B66" s="22">
        <v>96970.8</v>
      </c>
    </row>
    <row r="67" spans="1:2" x14ac:dyDescent="0.3">
      <c r="A67" s="1">
        <v>45632</v>
      </c>
      <c r="B67" s="22">
        <v>99760.7</v>
      </c>
    </row>
    <row r="68" spans="1:2" x14ac:dyDescent="0.3">
      <c r="A68" s="1">
        <v>45633</v>
      </c>
      <c r="B68" s="22">
        <v>99837</v>
      </c>
    </row>
    <row r="69" spans="1:2" x14ac:dyDescent="0.3">
      <c r="A69" s="1">
        <v>45634</v>
      </c>
      <c r="B69" s="22">
        <v>101115.8</v>
      </c>
    </row>
    <row r="70" spans="1:2" x14ac:dyDescent="0.3">
      <c r="A70" s="1">
        <v>45635</v>
      </c>
      <c r="B70" s="22">
        <v>97359.4</v>
      </c>
    </row>
    <row r="71" spans="1:2" x14ac:dyDescent="0.3">
      <c r="A71" s="1">
        <v>45636</v>
      </c>
      <c r="B71" s="22">
        <v>96600.3</v>
      </c>
    </row>
    <row r="72" spans="1:2" x14ac:dyDescent="0.3">
      <c r="A72" s="1">
        <v>45637</v>
      </c>
      <c r="B72" s="22">
        <v>101126.2</v>
      </c>
    </row>
    <row r="73" spans="1:2" x14ac:dyDescent="0.3">
      <c r="A73" s="1">
        <v>45638</v>
      </c>
      <c r="B73" s="22">
        <v>100009.9</v>
      </c>
    </row>
    <row r="74" spans="1:2" x14ac:dyDescent="0.3">
      <c r="A74" s="1">
        <v>45639</v>
      </c>
      <c r="B74" s="22">
        <v>101426.2</v>
      </c>
    </row>
    <row r="75" spans="1:2" x14ac:dyDescent="0.3">
      <c r="A75" s="1">
        <v>45640</v>
      </c>
      <c r="B75" s="22">
        <v>101417.7</v>
      </c>
    </row>
    <row r="76" spans="1:2" x14ac:dyDescent="0.3">
      <c r="A76" s="1">
        <v>45641</v>
      </c>
      <c r="B76" s="22">
        <v>104443</v>
      </c>
    </row>
    <row r="77" spans="1:2" x14ac:dyDescent="0.3">
      <c r="A77" s="1">
        <v>45642</v>
      </c>
      <c r="B77" s="22">
        <v>106057.60000000001</v>
      </c>
    </row>
    <row r="78" spans="1:2" x14ac:dyDescent="0.3">
      <c r="A78" s="1">
        <v>45643</v>
      </c>
      <c r="B78" s="22">
        <v>106138.9</v>
      </c>
    </row>
    <row r="79" spans="1:2" x14ac:dyDescent="0.3">
      <c r="A79" s="1">
        <v>45644</v>
      </c>
      <c r="B79" s="22">
        <v>100197.8</v>
      </c>
    </row>
    <row r="80" spans="1:2" x14ac:dyDescent="0.3">
      <c r="A80" s="1">
        <v>45645</v>
      </c>
      <c r="B80" s="22">
        <v>97466.1</v>
      </c>
    </row>
    <row r="81" spans="1:2" x14ac:dyDescent="0.3">
      <c r="A81" s="1">
        <v>45646</v>
      </c>
      <c r="B81" s="22">
        <v>97795.7</v>
      </c>
    </row>
    <row r="82" spans="1:2" x14ac:dyDescent="0.3">
      <c r="A82" s="1">
        <v>45647</v>
      </c>
      <c r="B82" s="22">
        <v>97253.3</v>
      </c>
    </row>
    <row r="83" spans="1:2" x14ac:dyDescent="0.3">
      <c r="A83" s="1">
        <v>45648</v>
      </c>
      <c r="B83" s="22">
        <v>95183.8</v>
      </c>
    </row>
    <row r="84" spans="1:2" x14ac:dyDescent="0.3">
      <c r="A84" s="1">
        <v>45649</v>
      </c>
      <c r="B84" s="22">
        <v>94852.1</v>
      </c>
    </row>
    <row r="85" spans="1:2" x14ac:dyDescent="0.3">
      <c r="A85" s="1">
        <v>45650</v>
      </c>
      <c r="B85" s="22">
        <v>98668.1</v>
      </c>
    </row>
    <row r="86" spans="1:2" x14ac:dyDescent="0.3">
      <c r="A86" s="1">
        <v>45651</v>
      </c>
      <c r="B86" s="22">
        <v>99391.3</v>
      </c>
    </row>
    <row r="87" spans="1:2" x14ac:dyDescent="0.3">
      <c r="A87" s="1">
        <v>45652</v>
      </c>
      <c r="B87" s="22">
        <v>95777.7</v>
      </c>
    </row>
    <row r="88" spans="1:2" x14ac:dyDescent="0.3">
      <c r="A88" s="1">
        <v>45653</v>
      </c>
      <c r="B88" s="22">
        <v>94275.9</v>
      </c>
    </row>
    <row r="89" spans="1:2" x14ac:dyDescent="0.3">
      <c r="A89" s="1">
        <v>45654</v>
      </c>
      <c r="B89" s="22">
        <v>95284.5</v>
      </c>
    </row>
    <row r="90" spans="1:2" x14ac:dyDescent="0.3">
      <c r="A90" s="1">
        <v>45655</v>
      </c>
      <c r="B90" s="22">
        <v>93716.3</v>
      </c>
    </row>
    <row r="91" spans="1:2" x14ac:dyDescent="0.3">
      <c r="A91" s="1">
        <v>45656</v>
      </c>
      <c r="B91" s="22">
        <v>92779.8</v>
      </c>
    </row>
    <row r="92" spans="1:2" x14ac:dyDescent="0.3">
      <c r="A92" s="1">
        <v>45657</v>
      </c>
      <c r="B92" s="22">
        <v>93557.2</v>
      </c>
    </row>
    <row r="93" spans="1:2" x14ac:dyDescent="0.3">
      <c r="A93" s="1">
        <v>45658</v>
      </c>
      <c r="B93" s="22">
        <v>94560.2</v>
      </c>
    </row>
    <row r="94" spans="1:2" x14ac:dyDescent="0.3">
      <c r="A94" s="1">
        <v>45659</v>
      </c>
      <c r="B94" s="22">
        <v>96960</v>
      </c>
    </row>
    <row r="95" spans="1:2" x14ac:dyDescent="0.3">
      <c r="A95" s="1">
        <v>45660</v>
      </c>
      <c r="B95" s="22">
        <v>98167.5</v>
      </c>
    </row>
    <row r="96" spans="1:2" x14ac:dyDescent="0.3">
      <c r="A96" s="1">
        <v>45661</v>
      </c>
      <c r="B96" s="22">
        <v>98219.9</v>
      </c>
    </row>
    <row r="97" spans="1:2" x14ac:dyDescent="0.3">
      <c r="A97" s="1">
        <v>45662</v>
      </c>
      <c r="B97" s="22">
        <v>98347.7</v>
      </c>
    </row>
    <row r="98" spans="1:2" x14ac:dyDescent="0.3">
      <c r="A98" s="1">
        <v>45663</v>
      </c>
      <c r="B98" s="22">
        <v>102248.7</v>
      </c>
    </row>
    <row r="99" spans="1:2" x14ac:dyDescent="0.3">
      <c r="A99" s="1">
        <v>45664</v>
      </c>
      <c r="B99" s="22">
        <v>96929.8</v>
      </c>
    </row>
    <row r="100" spans="1:2" x14ac:dyDescent="0.3">
      <c r="A100" s="1">
        <v>45665</v>
      </c>
      <c r="B100" s="22">
        <v>95066.6</v>
      </c>
    </row>
    <row r="101" spans="1:2" x14ac:dyDescent="0.3">
      <c r="A101" s="1">
        <v>45666</v>
      </c>
      <c r="B101" s="22">
        <v>92539.8</v>
      </c>
    </row>
    <row r="102" spans="1:2" x14ac:dyDescent="0.3">
      <c r="A102" s="1">
        <v>45667</v>
      </c>
      <c r="B102" s="22">
        <v>94724.1</v>
      </c>
    </row>
    <row r="103" spans="1:2" x14ac:dyDescent="0.3">
      <c r="A103" s="1">
        <v>45668</v>
      </c>
      <c r="B103" s="22">
        <v>94612</v>
      </c>
    </row>
    <row r="104" spans="1:2" x14ac:dyDescent="0.3">
      <c r="A104" s="1">
        <v>45669</v>
      </c>
      <c r="B104" s="22">
        <v>94541.8</v>
      </c>
    </row>
    <row r="105" spans="1:2" x14ac:dyDescent="0.3">
      <c r="A105" s="1">
        <v>45670</v>
      </c>
      <c r="B105" s="22">
        <v>94536.1</v>
      </c>
    </row>
    <row r="106" spans="1:2" x14ac:dyDescent="0.3">
      <c r="A106" s="1">
        <v>45671</v>
      </c>
      <c r="B106" s="22">
        <v>96542.1</v>
      </c>
    </row>
    <row r="107" spans="1:2" x14ac:dyDescent="0.3">
      <c r="A107" s="1">
        <v>45672</v>
      </c>
      <c r="B107" s="22">
        <v>100499.8</v>
      </c>
    </row>
    <row r="108" spans="1:2" x14ac:dyDescent="0.3">
      <c r="A108" s="1">
        <v>45673</v>
      </c>
      <c r="B108" s="22">
        <v>100004.5</v>
      </c>
    </row>
    <row r="109" spans="1:2" x14ac:dyDescent="0.3">
      <c r="A109" s="1">
        <v>45674</v>
      </c>
      <c r="B109" s="22">
        <v>104084.9</v>
      </c>
    </row>
    <row r="110" spans="1:2" x14ac:dyDescent="0.3">
      <c r="A110" s="1">
        <v>45675</v>
      </c>
      <c r="B110" s="22">
        <v>104536.9</v>
      </c>
    </row>
    <row r="111" spans="1:2" x14ac:dyDescent="0.3">
      <c r="A111" s="1">
        <v>45676</v>
      </c>
      <c r="B111" s="22">
        <v>101319.5</v>
      </c>
    </row>
    <row r="112" spans="1:2" x14ac:dyDescent="0.3">
      <c r="A112" s="1">
        <v>45677</v>
      </c>
      <c r="B112" s="22">
        <v>102197.7</v>
      </c>
    </row>
    <row r="113" spans="1:2" x14ac:dyDescent="0.3">
      <c r="A113" s="1">
        <v>45678</v>
      </c>
      <c r="B113" s="22">
        <v>106157.2</v>
      </c>
    </row>
    <row r="114" spans="1:2" x14ac:dyDescent="0.3">
      <c r="A114" s="1">
        <v>45679</v>
      </c>
      <c r="B114" s="22">
        <v>103684.8</v>
      </c>
    </row>
    <row r="115" spans="1:2" x14ac:dyDescent="0.3">
      <c r="A115" s="1">
        <v>45680</v>
      </c>
      <c r="B115" s="22">
        <v>103912.1</v>
      </c>
    </row>
    <row r="116" spans="1:2" x14ac:dyDescent="0.3">
      <c r="A116" s="1">
        <v>45681</v>
      </c>
      <c r="B116" s="22">
        <v>104862.3</v>
      </c>
    </row>
    <row r="117" spans="1:2" x14ac:dyDescent="0.3">
      <c r="A117" s="1">
        <v>45682</v>
      </c>
      <c r="B117" s="22">
        <v>104742.9</v>
      </c>
    </row>
    <row r="118" spans="1:2" x14ac:dyDescent="0.3">
      <c r="A118" s="1">
        <v>45683</v>
      </c>
      <c r="B118" s="22">
        <v>102637.8</v>
      </c>
    </row>
    <row r="119" spans="1:2" x14ac:dyDescent="0.3">
      <c r="A119" s="1">
        <v>45684</v>
      </c>
      <c r="B119" s="22">
        <v>102091.7</v>
      </c>
    </row>
    <row r="120" spans="1:2" x14ac:dyDescent="0.3">
      <c r="A120" s="1">
        <v>45685</v>
      </c>
      <c r="B120" s="22">
        <v>101349.3</v>
      </c>
    </row>
    <row r="121" spans="1:2" x14ac:dyDescent="0.3">
      <c r="A121" s="1">
        <v>45686</v>
      </c>
      <c r="B121" s="22">
        <v>103722</v>
      </c>
    </row>
    <row r="122" spans="1:2" x14ac:dyDescent="0.3">
      <c r="A122" s="1">
        <v>45687</v>
      </c>
      <c r="B122" s="22">
        <v>104726.9</v>
      </c>
    </row>
    <row r="123" spans="1:2" x14ac:dyDescent="0.3">
      <c r="A123" s="1">
        <v>45688</v>
      </c>
      <c r="B123" s="22">
        <v>102424.2</v>
      </c>
    </row>
    <row r="124" spans="1:2" x14ac:dyDescent="0.3">
      <c r="A124" s="1">
        <v>45689</v>
      </c>
      <c r="B124" s="22">
        <v>100648</v>
      </c>
    </row>
    <row r="125" spans="1:2" x14ac:dyDescent="0.3">
      <c r="A125" s="1">
        <v>45690</v>
      </c>
      <c r="B125" s="22">
        <v>97684.9</v>
      </c>
    </row>
    <row r="126" spans="1:2" x14ac:dyDescent="0.3">
      <c r="A126" s="1">
        <v>45691</v>
      </c>
      <c r="B126" s="22">
        <v>101337.1</v>
      </c>
    </row>
    <row r="127" spans="1:2" x14ac:dyDescent="0.3">
      <c r="A127" s="1">
        <v>45692</v>
      </c>
      <c r="B127" s="22">
        <v>97793.4</v>
      </c>
    </row>
    <row r="128" spans="1:2" x14ac:dyDescent="0.3">
      <c r="A128" s="1">
        <v>45693</v>
      </c>
      <c r="B128" s="22">
        <v>96595.3</v>
      </c>
    </row>
    <row r="129" spans="1:2" x14ac:dyDescent="0.3">
      <c r="A129" s="1">
        <v>45694</v>
      </c>
      <c r="B129" s="22">
        <v>96568.8</v>
      </c>
    </row>
    <row r="130" spans="1:2" x14ac:dyDescent="0.3">
      <c r="A130" s="1">
        <v>45695</v>
      </c>
      <c r="B130" s="22">
        <v>96513.5</v>
      </c>
    </row>
    <row r="131" spans="1:2" x14ac:dyDescent="0.3">
      <c r="A131" s="1">
        <v>45696</v>
      </c>
      <c r="B131" s="22">
        <v>96447.9</v>
      </c>
    </row>
    <row r="132" spans="1:2" x14ac:dyDescent="0.3">
      <c r="A132" s="1">
        <v>45697</v>
      </c>
      <c r="B132" s="22">
        <v>96469.2</v>
      </c>
    </row>
    <row r="133" spans="1:2" x14ac:dyDescent="0.3">
      <c r="A133" s="1">
        <v>45698</v>
      </c>
      <c r="B133" s="22">
        <v>97434.7</v>
      </c>
    </row>
    <row r="134" spans="1:2" x14ac:dyDescent="0.3">
      <c r="A134" s="1">
        <v>45699</v>
      </c>
      <c r="B134" s="22">
        <v>95771.7</v>
      </c>
    </row>
    <row r="135" spans="1:2" x14ac:dyDescent="0.3">
      <c r="A135" s="1">
        <v>45700</v>
      </c>
      <c r="B135" s="22">
        <v>97881.3</v>
      </c>
    </row>
    <row r="136" spans="1:2" x14ac:dyDescent="0.3">
      <c r="A136" s="1">
        <v>45701</v>
      </c>
      <c r="B136" s="22">
        <v>96610.2</v>
      </c>
    </row>
    <row r="137" spans="1:2" x14ac:dyDescent="0.3">
      <c r="A137" s="1">
        <v>45702</v>
      </c>
      <c r="B137" s="22">
        <v>97504.6</v>
      </c>
    </row>
    <row r="138" spans="1:2" x14ac:dyDescent="0.3">
      <c r="A138" s="1">
        <v>45703</v>
      </c>
      <c r="B138" s="22">
        <v>97573.4</v>
      </c>
    </row>
    <row r="139" spans="1:2" x14ac:dyDescent="0.3">
      <c r="A139" s="1">
        <v>45704</v>
      </c>
      <c r="B139" s="22">
        <v>96132.1</v>
      </c>
    </row>
    <row r="140" spans="1:2" x14ac:dyDescent="0.3">
      <c r="A140" s="1">
        <v>45705</v>
      </c>
      <c r="B140" s="22">
        <v>95781.3</v>
      </c>
    </row>
    <row r="141" spans="1:2" x14ac:dyDescent="0.3">
      <c r="A141" s="1">
        <v>45706</v>
      </c>
      <c r="B141" s="22">
        <v>95638</v>
      </c>
    </row>
    <row r="142" spans="1:2" x14ac:dyDescent="0.3">
      <c r="A142" s="1">
        <v>45707</v>
      </c>
      <c r="B142" s="22">
        <v>96644.800000000003</v>
      </c>
    </row>
    <row r="143" spans="1:2" x14ac:dyDescent="0.3">
      <c r="A143" s="1">
        <v>45708</v>
      </c>
      <c r="B143" s="22">
        <v>98310.3</v>
      </c>
    </row>
    <row r="144" spans="1:2" x14ac:dyDescent="0.3">
      <c r="A144" s="1">
        <v>45709</v>
      </c>
      <c r="B144" s="22">
        <v>96155.6</v>
      </c>
    </row>
    <row r="145" spans="1:2" x14ac:dyDescent="0.3">
      <c r="A145" s="1">
        <v>45710</v>
      </c>
      <c r="B145" s="22">
        <v>96556.1</v>
      </c>
    </row>
    <row r="146" spans="1:2" x14ac:dyDescent="0.3">
      <c r="A146" s="1">
        <v>45711</v>
      </c>
      <c r="B146" s="22">
        <v>96258.8</v>
      </c>
    </row>
    <row r="147" spans="1:2" x14ac:dyDescent="0.3">
      <c r="A147" s="1">
        <v>45712</v>
      </c>
      <c r="B147" s="22">
        <v>91508.5</v>
      </c>
    </row>
    <row r="148" spans="1:2" x14ac:dyDescent="0.3">
      <c r="A148" s="1">
        <v>45713</v>
      </c>
      <c r="B148" s="22">
        <v>88686</v>
      </c>
    </row>
    <row r="149" spans="1:2" x14ac:dyDescent="0.3">
      <c r="A149" s="1">
        <v>45714</v>
      </c>
      <c r="B149" s="22">
        <v>84212.7</v>
      </c>
    </row>
    <row r="150" spans="1:2" x14ac:dyDescent="0.3">
      <c r="A150" s="1">
        <v>45715</v>
      </c>
      <c r="B150" s="22">
        <v>84714.6</v>
      </c>
    </row>
    <row r="151" spans="1:2" x14ac:dyDescent="0.3">
      <c r="A151" s="1">
        <v>45716</v>
      </c>
      <c r="B151" s="22">
        <v>84381.2</v>
      </c>
    </row>
    <row r="152" spans="1:2" x14ac:dyDescent="0.3">
      <c r="A152" s="1">
        <v>45717</v>
      </c>
      <c r="B152" s="22">
        <v>86071.6</v>
      </c>
    </row>
    <row r="153" spans="1:2" x14ac:dyDescent="0.3">
      <c r="A153" s="1">
        <v>45718</v>
      </c>
      <c r="B153" s="22">
        <v>94265.1</v>
      </c>
    </row>
    <row r="154" spans="1:2" x14ac:dyDescent="0.3">
      <c r="A154" s="1">
        <v>45719</v>
      </c>
      <c r="B154" s="22">
        <v>86209.7</v>
      </c>
    </row>
    <row r="155" spans="1:2" x14ac:dyDescent="0.3">
      <c r="A155" s="1">
        <v>45720</v>
      </c>
      <c r="B155" s="22">
        <v>87266.3</v>
      </c>
    </row>
    <row r="156" spans="1:2" x14ac:dyDescent="0.3">
      <c r="A156" s="1">
        <v>45721</v>
      </c>
      <c r="B156" s="22">
        <v>90611.7</v>
      </c>
    </row>
    <row r="157" spans="1:2" x14ac:dyDescent="0.3">
      <c r="A157" s="1">
        <v>45722</v>
      </c>
      <c r="B157" s="22">
        <v>89930.9</v>
      </c>
    </row>
    <row r="158" spans="1:2" x14ac:dyDescent="0.3">
      <c r="A158" s="1">
        <v>45723</v>
      </c>
      <c r="B158" s="22">
        <v>86531.199999999997</v>
      </c>
    </row>
    <row r="159" spans="1:2" x14ac:dyDescent="0.3">
      <c r="A159" s="1">
        <v>45724</v>
      </c>
      <c r="B159" s="22">
        <v>86221.9</v>
      </c>
    </row>
    <row r="160" spans="1:2" x14ac:dyDescent="0.3">
      <c r="A160" s="1">
        <v>45725</v>
      </c>
      <c r="B160" s="22">
        <v>80691.600000000006</v>
      </c>
    </row>
    <row r="161" spans="1:2" x14ac:dyDescent="0.3">
      <c r="A161" s="1">
        <v>45726</v>
      </c>
      <c r="B161" s="22">
        <v>78575.899999999994</v>
      </c>
    </row>
    <row r="162" spans="1:2" x14ac:dyDescent="0.3">
      <c r="A162" s="1">
        <v>45727</v>
      </c>
      <c r="B162" s="22">
        <v>82921.100000000006</v>
      </c>
    </row>
    <row r="163" spans="1:2" x14ac:dyDescent="0.3">
      <c r="A163" s="1">
        <v>45728</v>
      </c>
      <c r="B163" s="22">
        <v>83664.3</v>
      </c>
    </row>
    <row r="164" spans="1:2" x14ac:dyDescent="0.3">
      <c r="A164" s="1">
        <v>45729</v>
      </c>
      <c r="B164" s="22">
        <v>81100.2</v>
      </c>
    </row>
    <row r="165" spans="1:2" x14ac:dyDescent="0.3">
      <c r="A165" s="1">
        <v>45730</v>
      </c>
      <c r="B165" s="22">
        <v>83977.1</v>
      </c>
    </row>
    <row r="166" spans="1:2" x14ac:dyDescent="0.3">
      <c r="A166" s="1">
        <v>45731</v>
      </c>
      <c r="B166" s="22">
        <v>84341.3</v>
      </c>
    </row>
    <row r="167" spans="1:2" x14ac:dyDescent="0.3">
      <c r="A167" s="1">
        <v>45732</v>
      </c>
      <c r="B167" s="22">
        <v>82578.399999999994</v>
      </c>
    </row>
    <row r="168" spans="1:2" x14ac:dyDescent="0.3">
      <c r="A168" s="1">
        <v>45733</v>
      </c>
      <c r="B168" s="22">
        <v>84019.1</v>
      </c>
    </row>
    <row r="169" spans="1:2" x14ac:dyDescent="0.3">
      <c r="A169" s="1">
        <v>45734</v>
      </c>
      <c r="B169" s="22">
        <v>82719.100000000006</v>
      </c>
    </row>
    <row r="170" spans="1:2" x14ac:dyDescent="0.3">
      <c r="A170" s="1">
        <v>45735</v>
      </c>
      <c r="B170" s="22">
        <v>86841</v>
      </c>
    </row>
    <row r="171" spans="1:2" x14ac:dyDescent="0.3">
      <c r="A171" s="1">
        <v>45736</v>
      </c>
      <c r="B171" s="22">
        <v>84208.1</v>
      </c>
    </row>
    <row r="172" spans="1:2" x14ac:dyDescent="0.3">
      <c r="A172" s="1">
        <v>45737</v>
      </c>
      <c r="B172" s="22">
        <v>84073.3</v>
      </c>
    </row>
    <row r="173" spans="1:2" x14ac:dyDescent="0.3">
      <c r="A173" s="1">
        <v>45738</v>
      </c>
      <c r="B173" s="22">
        <v>83840.5</v>
      </c>
    </row>
    <row r="174" spans="1:2" x14ac:dyDescent="0.3">
      <c r="A174" s="1">
        <v>45739</v>
      </c>
      <c r="B174" s="22">
        <v>86077.4</v>
      </c>
    </row>
    <row r="175" spans="1:2" x14ac:dyDescent="0.3">
      <c r="A175" s="1">
        <v>45740</v>
      </c>
      <c r="B175" s="22">
        <v>87490</v>
      </c>
    </row>
    <row r="176" spans="1:2" x14ac:dyDescent="0.3">
      <c r="A176" s="1">
        <v>45741</v>
      </c>
      <c r="B176" s="22">
        <v>87404</v>
      </c>
    </row>
    <row r="177" spans="1:2" x14ac:dyDescent="0.3">
      <c r="A177" s="1">
        <v>45742</v>
      </c>
      <c r="B177" s="22">
        <v>86912</v>
      </c>
    </row>
    <row r="178" spans="1:2" x14ac:dyDescent="0.3">
      <c r="A178" s="1">
        <v>45743</v>
      </c>
      <c r="B178" s="22">
        <v>87228.2</v>
      </c>
    </row>
    <row r="179" spans="1:2" x14ac:dyDescent="0.3">
      <c r="A179" s="1">
        <v>45744</v>
      </c>
      <c r="B179" s="22">
        <v>84410.4</v>
      </c>
    </row>
    <row r="180" spans="1:2" x14ac:dyDescent="0.3">
      <c r="A180" s="1">
        <v>45745</v>
      </c>
      <c r="B180" s="22">
        <v>82645.7</v>
      </c>
    </row>
    <row r="181" spans="1:2" x14ac:dyDescent="0.3">
      <c r="A181" s="1">
        <v>45746</v>
      </c>
      <c r="B181" s="22">
        <v>82371.600000000006</v>
      </c>
    </row>
    <row r="182" spans="1:2" x14ac:dyDescent="0.3">
      <c r="A182" s="1">
        <v>45747</v>
      </c>
      <c r="B182" s="22">
        <v>82548.800000000003</v>
      </c>
    </row>
    <row r="183" spans="1:2" x14ac:dyDescent="0.3">
      <c r="A183" s="1">
        <v>45748</v>
      </c>
      <c r="B183" s="22">
        <v>85164.2</v>
      </c>
    </row>
    <row r="184" spans="1:2" x14ac:dyDescent="0.3">
      <c r="A184" s="1">
        <v>45749</v>
      </c>
      <c r="B184" s="22">
        <v>82525</v>
      </c>
    </row>
    <row r="185" spans="1:2" x14ac:dyDescent="0.3">
      <c r="A185" s="1">
        <v>45750</v>
      </c>
      <c r="B185" s="22">
        <v>83159.399999999994</v>
      </c>
    </row>
    <row r="186" spans="1:2" x14ac:dyDescent="0.3">
      <c r="A186" s="1">
        <v>45751</v>
      </c>
      <c r="B186" s="22">
        <v>83866.7</v>
      </c>
    </row>
    <row r="187" spans="1:2" x14ac:dyDescent="0.3">
      <c r="A187" s="1">
        <v>45752</v>
      </c>
      <c r="B187" s="22">
        <v>83552.100000000006</v>
      </c>
    </row>
    <row r="188" spans="1:2" x14ac:dyDescent="0.3">
      <c r="A188" s="1">
        <v>45753</v>
      </c>
      <c r="B188" s="22">
        <v>78391.3</v>
      </c>
    </row>
    <row r="189" spans="1:2" x14ac:dyDescent="0.3">
      <c r="A189" s="1">
        <v>45754</v>
      </c>
      <c r="B189" s="22">
        <v>79162.5</v>
      </c>
    </row>
    <row r="190" spans="1:2" x14ac:dyDescent="0.3">
      <c r="A190" s="1">
        <v>45755</v>
      </c>
      <c r="B190" s="22">
        <v>76312.5</v>
      </c>
    </row>
    <row r="191" spans="1:2" x14ac:dyDescent="0.3">
      <c r="A191" s="1">
        <v>45756</v>
      </c>
      <c r="B191" s="22">
        <v>82607</v>
      </c>
    </row>
    <row r="192" spans="1:2" x14ac:dyDescent="0.3">
      <c r="A192" s="1">
        <v>45757</v>
      </c>
      <c r="B192" s="22">
        <v>79607.5</v>
      </c>
    </row>
    <row r="193" spans="1:2" x14ac:dyDescent="0.3">
      <c r="A193" s="1">
        <v>45758</v>
      </c>
      <c r="B193" s="22">
        <v>83413.100000000006</v>
      </c>
    </row>
    <row r="194" spans="1:2" x14ac:dyDescent="0.3">
      <c r="A194" s="1">
        <v>45759</v>
      </c>
      <c r="B194" s="22">
        <v>85292.7</v>
      </c>
    </row>
    <row r="195" spans="1:2" x14ac:dyDescent="0.3">
      <c r="A195" s="1">
        <v>45760</v>
      </c>
      <c r="B195" s="22">
        <v>83734.399999999994</v>
      </c>
    </row>
    <row r="196" spans="1:2" x14ac:dyDescent="0.3">
      <c r="A196" s="1">
        <v>45761</v>
      </c>
      <c r="B196" s="22">
        <v>84586.4</v>
      </c>
    </row>
    <row r="197" spans="1:2" x14ac:dyDescent="0.3">
      <c r="A197" s="1">
        <v>45762</v>
      </c>
      <c r="B197" s="22">
        <v>83647</v>
      </c>
    </row>
    <row r="198" spans="1:2" x14ac:dyDescent="0.3">
      <c r="A198" s="1">
        <v>45763</v>
      </c>
      <c r="B198" s="22">
        <v>84032.2</v>
      </c>
    </row>
    <row r="199" spans="1:2" x14ac:dyDescent="0.3">
      <c r="A199" s="1">
        <v>45764</v>
      </c>
      <c r="B199" s="22">
        <v>84940</v>
      </c>
    </row>
    <row r="200" spans="1:2" x14ac:dyDescent="0.3">
      <c r="A200" s="1">
        <v>45765</v>
      </c>
      <c r="B200" s="22">
        <v>84474.6</v>
      </c>
    </row>
    <row r="201" spans="1:2" x14ac:dyDescent="0.3">
      <c r="A201" s="1">
        <v>45766</v>
      </c>
      <c r="B201" s="22">
        <v>85068.1</v>
      </c>
    </row>
    <row r="202" spans="1:2" x14ac:dyDescent="0.3">
      <c r="A202" s="1">
        <v>45767</v>
      </c>
      <c r="B202" s="22">
        <v>85179</v>
      </c>
    </row>
    <row r="203" spans="1:2" x14ac:dyDescent="0.3">
      <c r="A203" s="1">
        <v>45768</v>
      </c>
      <c r="B203" s="22">
        <v>87516</v>
      </c>
    </row>
    <row r="204" spans="1:2" x14ac:dyDescent="0.3">
      <c r="A204" s="1">
        <v>45769</v>
      </c>
      <c r="B204" s="22">
        <v>93441.9</v>
      </c>
    </row>
    <row r="205" spans="1:2" x14ac:dyDescent="0.3">
      <c r="A205" s="1">
        <v>45770</v>
      </c>
      <c r="B205" s="22">
        <v>93697.7</v>
      </c>
    </row>
    <row r="206" spans="1:2" x14ac:dyDescent="0.3">
      <c r="A206" s="1">
        <v>45771</v>
      </c>
      <c r="B206" s="22">
        <v>93980.3</v>
      </c>
    </row>
    <row r="207" spans="1:2" x14ac:dyDescent="0.3">
      <c r="A207" s="1">
        <v>45772</v>
      </c>
      <c r="B207" s="22">
        <v>94676.9</v>
      </c>
    </row>
    <row r="208" spans="1:2" x14ac:dyDescent="0.3">
      <c r="A208" s="1">
        <v>45773</v>
      </c>
      <c r="B208" s="22">
        <v>94631.4</v>
      </c>
    </row>
    <row r="209" spans="1:2" x14ac:dyDescent="0.3">
      <c r="A209" s="1">
        <v>45774</v>
      </c>
      <c r="B209" s="22">
        <v>93742.5</v>
      </c>
    </row>
    <row r="210" spans="1:2" x14ac:dyDescent="0.3">
      <c r="A210" s="1">
        <v>45775</v>
      </c>
      <c r="B210" s="22">
        <v>94995</v>
      </c>
    </row>
    <row r="211" spans="1:2" x14ac:dyDescent="0.3">
      <c r="A211" s="1">
        <v>45776</v>
      </c>
      <c r="B211" s="22">
        <v>94269.8</v>
      </c>
    </row>
    <row r="212" spans="1:2" x14ac:dyDescent="0.3">
      <c r="A212" s="1">
        <v>45777</v>
      </c>
      <c r="B212" s="22">
        <v>94184.4</v>
      </c>
    </row>
    <row r="213" spans="1:2" x14ac:dyDescent="0.3">
      <c r="A213" s="1">
        <v>45778</v>
      </c>
      <c r="B213" s="22">
        <v>96499.3</v>
      </c>
    </row>
    <row r="214" spans="1:2" x14ac:dyDescent="0.3">
      <c r="A214" s="1">
        <v>45779</v>
      </c>
      <c r="B214" s="22">
        <v>96894.399999999994</v>
      </c>
    </row>
    <row r="215" spans="1:2" x14ac:dyDescent="0.3">
      <c r="A215" s="1">
        <v>45780</v>
      </c>
      <c r="B215" s="22">
        <v>95885.8</v>
      </c>
    </row>
    <row r="216" spans="1:2" x14ac:dyDescent="0.3">
      <c r="A216" s="1">
        <v>45781</v>
      </c>
      <c r="B216" s="22">
        <v>94316.9</v>
      </c>
    </row>
    <row r="217" spans="1:2" x14ac:dyDescent="0.3">
      <c r="A217" s="1">
        <v>45782</v>
      </c>
      <c r="B217" s="22">
        <v>94745.2</v>
      </c>
    </row>
    <row r="218" spans="1:2" x14ac:dyDescent="0.3">
      <c r="A218" s="1">
        <v>45783</v>
      </c>
      <c r="B218" s="22">
        <v>96825.4</v>
      </c>
    </row>
    <row r="219" spans="1:2" x14ac:dyDescent="0.3">
      <c r="A219" s="1">
        <v>45784</v>
      </c>
      <c r="B219" s="22">
        <v>97035.1</v>
      </c>
    </row>
    <row r="220" spans="1:2" x14ac:dyDescent="0.3">
      <c r="A220" s="1">
        <v>45785</v>
      </c>
      <c r="B220" s="22">
        <v>103274.3</v>
      </c>
    </row>
    <row r="221" spans="1:2" x14ac:dyDescent="0.3">
      <c r="A221" s="1">
        <v>45786</v>
      </c>
      <c r="B221" s="22">
        <v>102975.1</v>
      </c>
    </row>
    <row r="222" spans="1:2" x14ac:dyDescent="0.3">
      <c r="A222" s="1">
        <v>45787</v>
      </c>
      <c r="B222" s="22">
        <v>104798</v>
      </c>
    </row>
    <row r="223" spans="1:2" x14ac:dyDescent="0.3">
      <c r="A223" s="1">
        <v>45788</v>
      </c>
      <c r="B223" s="22">
        <v>104119.2</v>
      </c>
    </row>
    <row r="224" spans="1:2" x14ac:dyDescent="0.3">
      <c r="A224" s="1">
        <v>45789</v>
      </c>
      <c r="B224" s="22">
        <v>102795</v>
      </c>
    </row>
    <row r="225" spans="1:2" x14ac:dyDescent="0.3">
      <c r="A225" s="1">
        <v>45790</v>
      </c>
      <c r="B225" s="22">
        <v>104119.2</v>
      </c>
    </row>
    <row r="226" spans="1:2" x14ac:dyDescent="0.3">
      <c r="A226" s="1">
        <v>45791</v>
      </c>
      <c r="B226" s="22">
        <v>103513.9</v>
      </c>
    </row>
    <row r="227" spans="1:2" x14ac:dyDescent="0.3">
      <c r="A227" s="1">
        <v>45792</v>
      </c>
      <c r="B227" s="22">
        <v>103765.4</v>
      </c>
    </row>
    <row r="228" spans="1:2" x14ac:dyDescent="0.3">
      <c r="A228" s="1">
        <v>45793</v>
      </c>
      <c r="B228" s="22">
        <v>103480.5</v>
      </c>
    </row>
    <row r="229" spans="1:2" x14ac:dyDescent="0.3">
      <c r="A229" s="1">
        <v>45794</v>
      </c>
      <c r="B229" s="22">
        <v>103112.6</v>
      </c>
    </row>
    <row r="230" spans="1:2" x14ac:dyDescent="0.3">
      <c r="A230" s="1">
        <v>45795</v>
      </c>
      <c r="B230" s="22">
        <v>106504.5</v>
      </c>
    </row>
    <row r="231" spans="1:2" x14ac:dyDescent="0.3">
      <c r="A231" s="1">
        <v>45796</v>
      </c>
      <c r="B231" s="22">
        <v>105585.8</v>
      </c>
    </row>
    <row r="232" spans="1:2" x14ac:dyDescent="0.3">
      <c r="A232" s="1">
        <v>45797</v>
      </c>
      <c r="B232" s="22">
        <v>106815.8</v>
      </c>
    </row>
    <row r="233" spans="1:2" x14ac:dyDescent="0.3">
      <c r="A233" s="1">
        <v>45798</v>
      </c>
      <c r="B233" s="22">
        <v>109640.1</v>
      </c>
    </row>
    <row r="234" spans="1:2" x14ac:dyDescent="0.3">
      <c r="A234" s="1">
        <v>45799</v>
      </c>
      <c r="B234" s="22">
        <v>111702.7</v>
      </c>
    </row>
    <row r="235" spans="1:2" x14ac:dyDescent="0.3">
      <c r="A235" s="1">
        <v>45800</v>
      </c>
      <c r="B235" s="22">
        <v>107313.4</v>
      </c>
    </row>
    <row r="236" spans="1:2" x14ac:dyDescent="0.3">
      <c r="A236" s="1">
        <v>45801</v>
      </c>
      <c r="B236" s="22">
        <v>107763</v>
      </c>
    </row>
    <row r="237" spans="1:2" x14ac:dyDescent="0.3">
      <c r="A237" s="1">
        <v>45802</v>
      </c>
      <c r="B237" s="22">
        <v>109021.1</v>
      </c>
    </row>
    <row r="238" spans="1:2" x14ac:dyDescent="0.3">
      <c r="A238" s="1">
        <v>45803</v>
      </c>
      <c r="B238" s="22">
        <v>109455.3</v>
      </c>
    </row>
    <row r="239" spans="1:2" x14ac:dyDescent="0.3">
      <c r="A239" s="1">
        <v>45804</v>
      </c>
      <c r="B239" s="22">
        <v>108944</v>
      </c>
    </row>
    <row r="240" spans="1:2" x14ac:dyDescent="0.3">
      <c r="A240" s="1">
        <v>45805</v>
      </c>
      <c r="B240" s="22">
        <v>107786.7</v>
      </c>
    </row>
    <row r="241" spans="1:2" x14ac:dyDescent="0.3">
      <c r="A241" s="1">
        <v>45806</v>
      </c>
      <c r="B241" s="22">
        <v>105600</v>
      </c>
    </row>
    <row r="242" spans="1:2" x14ac:dyDescent="0.3">
      <c r="A242" s="1">
        <v>45807</v>
      </c>
      <c r="B242" s="22">
        <v>103981.3</v>
      </c>
    </row>
    <row r="243" spans="1:2" x14ac:dyDescent="0.3">
      <c r="A243" s="1">
        <v>45808</v>
      </c>
      <c r="B243" s="22">
        <v>104598</v>
      </c>
    </row>
    <row r="244" spans="1:2" x14ac:dyDescent="0.3">
      <c r="A244" s="1">
        <v>45809</v>
      </c>
      <c r="B244" s="22">
        <v>105635.2</v>
      </c>
    </row>
    <row r="245" spans="1:2" x14ac:dyDescent="0.3">
      <c r="A245" s="1">
        <v>45810</v>
      </c>
      <c r="B245" s="22">
        <v>105845.6</v>
      </c>
    </row>
    <row r="246" spans="1:2" x14ac:dyDescent="0.3">
      <c r="A246" s="1">
        <v>45811</v>
      </c>
      <c r="B246" s="22">
        <v>105388.3</v>
      </c>
    </row>
    <row r="247" spans="1:2" x14ac:dyDescent="0.3">
      <c r="A247" s="1">
        <v>45812</v>
      </c>
      <c r="B247" s="22">
        <v>104695.6</v>
      </c>
    </row>
    <row r="248" spans="1:2" x14ac:dyDescent="0.3">
      <c r="A248" s="1">
        <v>45813</v>
      </c>
      <c r="B248" s="22">
        <v>101521.9</v>
      </c>
    </row>
    <row r="249" spans="1:2" x14ac:dyDescent="0.3">
      <c r="A249" s="1">
        <v>45814</v>
      </c>
      <c r="B249" s="22">
        <v>104308.3</v>
      </c>
    </row>
    <row r="250" spans="1:2" x14ac:dyDescent="0.3">
      <c r="A250" s="1">
        <v>45815</v>
      </c>
      <c r="B250" s="22">
        <v>105564.2</v>
      </c>
    </row>
    <row r="251" spans="1:2" x14ac:dyDescent="0.3">
      <c r="A251" s="1">
        <v>45816</v>
      </c>
      <c r="B251" s="22">
        <v>105739.6</v>
      </c>
    </row>
    <row r="252" spans="1:2" x14ac:dyDescent="0.3">
      <c r="A252" s="1">
        <v>45817</v>
      </c>
      <c r="B252" s="22">
        <v>110268.3</v>
      </c>
    </row>
    <row r="253" spans="1:2" x14ac:dyDescent="0.3">
      <c r="A253" s="1">
        <v>45818</v>
      </c>
      <c r="B253" s="22">
        <v>110269.2</v>
      </c>
    </row>
    <row r="254" spans="1:2" x14ac:dyDescent="0.3">
      <c r="A254" s="1">
        <v>45819</v>
      </c>
      <c r="B254" s="22">
        <v>108661.2</v>
      </c>
    </row>
    <row r="255" spans="1:2" x14ac:dyDescent="0.3">
      <c r="A255" s="1">
        <v>45820</v>
      </c>
      <c r="B255" s="22">
        <v>105703</v>
      </c>
    </row>
    <row r="256" spans="1:2" x14ac:dyDescent="0.3">
      <c r="A256" s="1">
        <v>45821</v>
      </c>
      <c r="B256" s="22">
        <v>106080.3</v>
      </c>
    </row>
    <row r="257" spans="1:2" x14ac:dyDescent="0.3">
      <c r="A257" s="1">
        <v>45822</v>
      </c>
      <c r="B257" s="22">
        <v>105421.5</v>
      </c>
    </row>
    <row r="258" spans="1:2" x14ac:dyDescent="0.3">
      <c r="A258" s="1">
        <v>45823</v>
      </c>
      <c r="B258" s="22">
        <v>105591.8</v>
      </c>
    </row>
    <row r="259" spans="1:2" x14ac:dyDescent="0.3">
      <c r="A259" s="1">
        <v>45824</v>
      </c>
      <c r="B259" s="22">
        <v>106740.4</v>
      </c>
    </row>
    <row r="260" spans="1:2" x14ac:dyDescent="0.3">
      <c r="A260" s="1">
        <v>45825</v>
      </c>
      <c r="B260" s="22">
        <v>104559.8</v>
      </c>
    </row>
    <row r="261" spans="1:2" x14ac:dyDescent="0.3">
      <c r="A261" s="1">
        <v>45826</v>
      </c>
      <c r="B261" s="22">
        <v>104894.2</v>
      </c>
    </row>
    <row r="262" spans="1:2" x14ac:dyDescent="0.3">
      <c r="A262" s="1">
        <v>45827</v>
      </c>
      <c r="B262" s="22">
        <v>104669.6</v>
      </c>
    </row>
    <row r="263" spans="1:2" x14ac:dyDescent="0.3">
      <c r="A263" s="1">
        <v>45828</v>
      </c>
      <c r="B263" s="22">
        <v>103280.5</v>
      </c>
    </row>
    <row r="264" spans="1:2" x14ac:dyDescent="0.3">
      <c r="A264" s="1">
        <v>45829</v>
      </c>
      <c r="B264" s="22">
        <v>102113.2</v>
      </c>
    </row>
    <row r="265" spans="1:2" x14ac:dyDescent="0.3">
      <c r="A265" s="1">
        <v>45830</v>
      </c>
      <c r="B265" s="22">
        <v>100990.39999999999</v>
      </c>
    </row>
    <row r="266" spans="1:2" x14ac:dyDescent="0.3">
      <c r="A266" s="1">
        <v>45831</v>
      </c>
      <c r="B266" s="22">
        <v>105376.9</v>
      </c>
    </row>
    <row r="267" spans="1:2" x14ac:dyDescent="0.3">
      <c r="A267" s="1">
        <v>45832</v>
      </c>
      <c r="B267" s="22">
        <v>106078.6</v>
      </c>
    </row>
    <row r="268" spans="1:2" x14ac:dyDescent="0.3">
      <c r="A268" s="1">
        <v>45833</v>
      </c>
      <c r="B268" s="22">
        <v>107349.4</v>
      </c>
    </row>
    <row r="269" spans="1:2" x14ac:dyDescent="0.3">
      <c r="A269" s="1">
        <v>45834</v>
      </c>
      <c r="B269" s="22">
        <v>106945.9</v>
      </c>
    </row>
    <row r="270" spans="1:2" x14ac:dyDescent="0.3">
      <c r="A270" s="1">
        <v>45835</v>
      </c>
      <c r="B270" s="22">
        <v>107044.2</v>
      </c>
    </row>
    <row r="271" spans="1:2" x14ac:dyDescent="0.3">
      <c r="A271" s="1">
        <v>45836</v>
      </c>
      <c r="B271" s="22">
        <v>107304.4</v>
      </c>
    </row>
    <row r="272" spans="1:2" x14ac:dyDescent="0.3">
      <c r="A272" s="1">
        <v>45837</v>
      </c>
      <c r="B272" s="22">
        <v>108361.1</v>
      </c>
    </row>
    <row r="273" spans="1:2" x14ac:dyDescent="0.3">
      <c r="A273" s="1">
        <v>45838</v>
      </c>
      <c r="B273" s="22">
        <v>107171.1</v>
      </c>
    </row>
    <row r="274" spans="1:2" x14ac:dyDescent="0.3">
      <c r="A274" s="1">
        <v>45839</v>
      </c>
      <c r="B274" s="22">
        <v>105694.3</v>
      </c>
    </row>
    <row r="275" spans="1:2" x14ac:dyDescent="0.3">
      <c r="A275" s="1">
        <v>45840</v>
      </c>
      <c r="B275" s="22">
        <v>108843.7</v>
      </c>
    </row>
    <row r="276" spans="1:2" x14ac:dyDescent="0.3">
      <c r="A276" s="1">
        <v>45841</v>
      </c>
      <c r="B276" s="22">
        <v>109600.5</v>
      </c>
    </row>
    <row r="277" spans="1:2" x14ac:dyDescent="0.3">
      <c r="A277" s="1">
        <v>45842</v>
      </c>
      <c r="B277" s="22">
        <v>107989.6</v>
      </c>
    </row>
    <row r="278" spans="1:2" x14ac:dyDescent="0.3">
      <c r="A278" s="1">
        <v>45843</v>
      </c>
      <c r="B278" s="22">
        <v>108204.7</v>
      </c>
    </row>
    <row r="279" spans="1:2" x14ac:dyDescent="0.3">
      <c r="A279" s="1">
        <v>45844</v>
      </c>
      <c r="B279" s="22">
        <v>109207</v>
      </c>
    </row>
    <row r="280" spans="1:2" x14ac:dyDescent="0.3">
      <c r="A280" s="1">
        <v>45845</v>
      </c>
      <c r="B280" s="22">
        <v>108269.6</v>
      </c>
    </row>
    <row r="281" spans="1:2" x14ac:dyDescent="0.3">
      <c r="A281" s="1">
        <v>45846</v>
      </c>
      <c r="B281" s="22">
        <v>108913.1</v>
      </c>
    </row>
    <row r="282" spans="1:2" x14ac:dyDescent="0.3">
      <c r="A282" s="1">
        <v>45847</v>
      </c>
      <c r="B282" s="22">
        <v>111246</v>
      </c>
    </row>
    <row r="283" spans="1:2" x14ac:dyDescent="0.3">
      <c r="A283" s="1">
        <v>45848</v>
      </c>
      <c r="B283" s="22">
        <v>115993.60000000001</v>
      </c>
    </row>
    <row r="284" spans="1:2" x14ac:dyDescent="0.3">
      <c r="A284" s="1">
        <v>45849</v>
      </c>
      <c r="B284" s="22">
        <v>117535.6</v>
      </c>
    </row>
    <row r="285" spans="1:2" x14ac:dyDescent="0.3">
      <c r="A285" s="1">
        <v>45850</v>
      </c>
      <c r="B285" s="22">
        <v>117419.5</v>
      </c>
    </row>
    <row r="286" spans="1:2" x14ac:dyDescent="0.3">
      <c r="A286" s="1">
        <v>45851</v>
      </c>
      <c r="B286" s="22">
        <v>119090.6</v>
      </c>
    </row>
    <row r="287" spans="1:2" x14ac:dyDescent="0.3">
      <c r="A287" s="1">
        <v>45852</v>
      </c>
      <c r="B287" s="22">
        <v>119849.5</v>
      </c>
    </row>
    <row r="288" spans="1:2" x14ac:dyDescent="0.3">
      <c r="A288" s="1">
        <v>45853</v>
      </c>
      <c r="B288" s="22">
        <v>117762.3</v>
      </c>
    </row>
    <row r="289" spans="1:2" x14ac:dyDescent="0.3">
      <c r="A289" s="1">
        <v>45854</v>
      </c>
      <c r="B289" s="22">
        <v>118683.2</v>
      </c>
    </row>
    <row r="290" spans="1:2" x14ac:dyDescent="0.3">
      <c r="A290" s="1">
        <v>45855</v>
      </c>
      <c r="B290" s="22">
        <v>119194.9</v>
      </c>
    </row>
    <row r="291" spans="1:2" x14ac:dyDescent="0.3">
      <c r="A291" s="1">
        <v>45856</v>
      </c>
      <c r="B291" s="22">
        <v>117940.3</v>
      </c>
    </row>
    <row r="292" spans="1:2" x14ac:dyDescent="0.3">
      <c r="A292" s="1">
        <v>45857</v>
      </c>
      <c r="B292" s="22">
        <v>117848.4</v>
      </c>
    </row>
    <row r="293" spans="1:2" x14ac:dyDescent="0.3">
      <c r="A293" s="1">
        <v>45858</v>
      </c>
      <c r="B293" s="22">
        <v>117297.2</v>
      </c>
    </row>
    <row r="294" spans="1:2" x14ac:dyDescent="0.3">
      <c r="A294" s="1">
        <v>45859</v>
      </c>
      <c r="B294" s="22">
        <v>117388.1</v>
      </c>
    </row>
    <row r="295" spans="1:2" x14ac:dyDescent="0.3">
      <c r="A295" s="1">
        <v>45860</v>
      </c>
      <c r="B295" s="22">
        <v>119965.5</v>
      </c>
    </row>
    <row r="296" spans="1:2" x14ac:dyDescent="0.3">
      <c r="A296" s="1">
        <v>45861</v>
      </c>
      <c r="B296" s="22">
        <v>118763</v>
      </c>
    </row>
    <row r="297" spans="1:2" x14ac:dyDescent="0.3">
      <c r="A297" s="1">
        <v>45862</v>
      </c>
      <c r="B297" s="22">
        <v>118310.9</v>
      </c>
    </row>
    <row r="298" spans="1:2" x14ac:dyDescent="0.3">
      <c r="A298" s="1">
        <v>45863</v>
      </c>
      <c r="B298" s="22">
        <v>117631.9</v>
      </c>
    </row>
    <row r="299" spans="1:2" x14ac:dyDescent="0.3">
      <c r="A299" s="1">
        <v>45864</v>
      </c>
      <c r="B299" s="22">
        <v>117917.6</v>
      </c>
    </row>
    <row r="300" spans="1:2" x14ac:dyDescent="0.3">
      <c r="A300" s="1">
        <v>45865</v>
      </c>
      <c r="B300" s="22">
        <v>119398.1</v>
      </c>
    </row>
    <row r="301" spans="1:2" x14ac:dyDescent="0.3">
      <c r="A301" s="1">
        <v>45866</v>
      </c>
      <c r="B301" s="22">
        <v>118053.9</v>
      </c>
    </row>
    <row r="302" spans="1:2" x14ac:dyDescent="0.3">
      <c r="A302" s="1">
        <v>45867</v>
      </c>
      <c r="B302" s="22">
        <v>117950.1</v>
      </c>
    </row>
    <row r="303" spans="1:2" x14ac:dyDescent="0.3">
      <c r="A303" s="1">
        <v>45868</v>
      </c>
      <c r="B303" s="22">
        <v>117840.4</v>
      </c>
    </row>
    <row r="304" spans="1:2" x14ac:dyDescent="0.3">
      <c r="A304" s="1">
        <v>45869</v>
      </c>
      <c r="B304" s="22">
        <v>115765</v>
      </c>
    </row>
    <row r="305" spans="1:2" x14ac:dyDescent="0.3">
      <c r="A305" s="1">
        <v>45870</v>
      </c>
      <c r="B305" s="22">
        <v>113312.1</v>
      </c>
    </row>
    <row r="306" spans="1:2" x14ac:dyDescent="0.3">
      <c r="A306" s="1">
        <v>45871</v>
      </c>
      <c r="B306" s="22">
        <v>112547.7</v>
      </c>
    </row>
    <row r="307" spans="1:2" x14ac:dyDescent="0.3">
      <c r="A307" s="1">
        <v>45872</v>
      </c>
      <c r="B307" s="22">
        <v>114213.1</v>
      </c>
    </row>
    <row r="308" spans="1:2" x14ac:dyDescent="0.3">
      <c r="A308" s="1">
        <v>45873</v>
      </c>
      <c r="B308" s="22">
        <v>115055.3</v>
      </c>
    </row>
    <row r="309" spans="1:2" x14ac:dyDescent="0.3">
      <c r="A309" s="1">
        <v>45874</v>
      </c>
      <c r="B309" s="22">
        <v>114139.1</v>
      </c>
    </row>
    <row r="310" spans="1:2" x14ac:dyDescent="0.3">
      <c r="A310" s="1">
        <v>45875</v>
      </c>
      <c r="B310" s="22">
        <v>115002.1</v>
      </c>
    </row>
    <row r="311" spans="1:2" x14ac:dyDescent="0.3">
      <c r="A311" s="1">
        <v>45876</v>
      </c>
      <c r="B311" s="22">
        <v>117480.5</v>
      </c>
    </row>
    <row r="312" spans="1:2" x14ac:dyDescent="0.3">
      <c r="A312" s="1">
        <v>45877</v>
      </c>
      <c r="B312" s="22">
        <v>116676.3</v>
      </c>
    </row>
    <row r="313" spans="1:2" x14ac:dyDescent="0.3">
      <c r="A313" s="1">
        <v>45878</v>
      </c>
      <c r="B313" s="22">
        <v>116471.6</v>
      </c>
    </row>
    <row r="314" spans="1:2" x14ac:dyDescent="0.3">
      <c r="A314" s="1">
        <v>45879</v>
      </c>
      <c r="B314" s="22">
        <v>119287</v>
      </c>
    </row>
    <row r="315" spans="1:2" x14ac:dyDescent="0.3">
      <c r="A315" s="1">
        <v>45880</v>
      </c>
      <c r="B315" s="22">
        <v>118689.60000000001</v>
      </c>
    </row>
    <row r="316" spans="1:2" x14ac:dyDescent="0.3">
      <c r="A316" s="1">
        <v>45881</v>
      </c>
      <c r="B316" s="22">
        <v>120146.2</v>
      </c>
    </row>
    <row r="317" spans="1:2" x14ac:dyDescent="0.3">
      <c r="A317" s="1">
        <v>45882</v>
      </c>
      <c r="B317" s="22">
        <v>123323.4</v>
      </c>
    </row>
    <row r="318" spans="1:2" x14ac:dyDescent="0.3">
      <c r="A318" s="1">
        <v>45883</v>
      </c>
      <c r="B318" s="22">
        <v>118314.2</v>
      </c>
    </row>
    <row r="319" spans="1:2" x14ac:dyDescent="0.3">
      <c r="A319" s="1">
        <v>45884</v>
      </c>
      <c r="B319" s="22">
        <v>117356.3</v>
      </c>
    </row>
    <row r="320" spans="1:2" x14ac:dyDescent="0.3">
      <c r="A320" s="1">
        <v>45885</v>
      </c>
      <c r="B320" s="22">
        <v>117413.4</v>
      </c>
    </row>
    <row r="321" spans="1:2" x14ac:dyDescent="0.3">
      <c r="A321" s="1">
        <v>45886</v>
      </c>
      <c r="B321" s="22">
        <v>117405.4</v>
      </c>
    </row>
    <row r="322" spans="1:2" x14ac:dyDescent="0.3">
      <c r="A322" s="1">
        <v>45887</v>
      </c>
      <c r="B322" s="22">
        <v>116203.8</v>
      </c>
    </row>
    <row r="323" spans="1:2" x14ac:dyDescent="0.3">
      <c r="A323" s="1">
        <v>45888</v>
      </c>
      <c r="B323" s="22">
        <v>112880.3</v>
      </c>
    </row>
    <row r="324" spans="1:2" x14ac:dyDescent="0.3">
      <c r="A324" s="1">
        <v>45889</v>
      </c>
      <c r="B324" s="22">
        <v>114275</v>
      </c>
    </row>
    <row r="325" spans="1:2" x14ac:dyDescent="0.3">
      <c r="A325" s="1">
        <v>45890</v>
      </c>
      <c r="B325" s="22">
        <v>112481.1</v>
      </c>
    </row>
    <row r="326" spans="1:2" x14ac:dyDescent="0.3">
      <c r="A326" s="1">
        <v>45891</v>
      </c>
      <c r="B326" s="22">
        <v>116928.9</v>
      </c>
    </row>
    <row r="327" spans="1:2" x14ac:dyDescent="0.3">
      <c r="A327" s="1">
        <v>45892</v>
      </c>
      <c r="B327" s="22">
        <v>115433.3</v>
      </c>
    </row>
    <row r="328" spans="1:2" x14ac:dyDescent="0.3">
      <c r="A328" s="1">
        <v>45893</v>
      </c>
      <c r="B328" s="22">
        <v>113483.2</v>
      </c>
    </row>
    <row r="329" spans="1:2" x14ac:dyDescent="0.3">
      <c r="A329" s="1">
        <v>45894</v>
      </c>
      <c r="B329" s="22">
        <v>110118.39999999999</v>
      </c>
    </row>
    <row r="330" spans="1:2" x14ac:dyDescent="0.3">
      <c r="A330" s="1">
        <v>45895</v>
      </c>
      <c r="B330" s="22">
        <v>111768.6</v>
      </c>
    </row>
    <row r="331" spans="1:2" x14ac:dyDescent="0.3">
      <c r="A331" s="1">
        <v>45896</v>
      </c>
      <c r="B331" s="22">
        <v>111255.6</v>
      </c>
    </row>
    <row r="332" spans="1:2" x14ac:dyDescent="0.3">
      <c r="A332" s="1">
        <v>45897</v>
      </c>
      <c r="B332" s="22">
        <v>112568.9</v>
      </c>
    </row>
    <row r="333" spans="1:2" x14ac:dyDescent="0.3">
      <c r="A333" s="1">
        <v>45898</v>
      </c>
      <c r="B333" s="22">
        <v>108355.6</v>
      </c>
    </row>
    <row r="334" spans="1:2" x14ac:dyDescent="0.3">
      <c r="A334" s="1">
        <v>45899</v>
      </c>
      <c r="B334" s="22">
        <v>108818.1</v>
      </c>
    </row>
    <row r="335" spans="1:2" x14ac:dyDescent="0.3">
      <c r="A335" s="1">
        <v>45900</v>
      </c>
      <c r="B335" s="22">
        <v>108226.8</v>
      </c>
    </row>
    <row r="336" spans="1:2" x14ac:dyDescent="0.3">
      <c r="A336" s="1">
        <v>45901</v>
      </c>
      <c r="B336" s="22">
        <v>109243.3</v>
      </c>
    </row>
    <row r="337" spans="1:2" x14ac:dyDescent="0.3">
      <c r="A337" s="1">
        <v>45902</v>
      </c>
      <c r="B337" s="22">
        <v>111218.3</v>
      </c>
    </row>
    <row r="338" spans="1:2" x14ac:dyDescent="0.3">
      <c r="A338" s="1">
        <v>45903</v>
      </c>
      <c r="B338" s="22">
        <v>111716.5</v>
      </c>
    </row>
    <row r="339" spans="1:2" x14ac:dyDescent="0.3">
      <c r="A339" s="1">
        <v>45904</v>
      </c>
      <c r="B339" s="22">
        <v>110712.7</v>
      </c>
    </row>
    <row r="340" spans="1:2" x14ac:dyDescent="0.3">
      <c r="A340" s="1">
        <v>45905</v>
      </c>
      <c r="B340" s="22">
        <v>110652.2</v>
      </c>
    </row>
    <row r="341" spans="1:2" x14ac:dyDescent="0.3">
      <c r="A341" s="1">
        <v>45906</v>
      </c>
      <c r="B341" s="22">
        <v>110194.4</v>
      </c>
    </row>
    <row r="342" spans="1:2" x14ac:dyDescent="0.3">
      <c r="A342" s="1">
        <v>45907</v>
      </c>
      <c r="B342" s="22">
        <v>111150.1</v>
      </c>
    </row>
    <row r="343" spans="1:2" x14ac:dyDescent="0.3">
      <c r="A343" s="1">
        <v>45908</v>
      </c>
      <c r="B343" s="22">
        <v>112068.4</v>
      </c>
    </row>
    <row r="344" spans="1:2" x14ac:dyDescent="0.3">
      <c r="A344" s="1">
        <v>45909</v>
      </c>
      <c r="B344" s="22">
        <v>111516.5</v>
      </c>
    </row>
    <row r="345" spans="1:2" x14ac:dyDescent="0.3">
      <c r="A345" s="1">
        <v>45910</v>
      </c>
      <c r="B345" s="22">
        <v>113963.5</v>
      </c>
    </row>
    <row r="346" spans="1:2" x14ac:dyDescent="0.3">
      <c r="A346" s="1">
        <v>45911</v>
      </c>
      <c r="B346" s="22">
        <v>115490.2</v>
      </c>
    </row>
    <row r="347" spans="1:2" x14ac:dyDescent="0.3">
      <c r="A347" s="1">
        <v>45912</v>
      </c>
      <c r="B347" s="22">
        <v>116042.8</v>
      </c>
    </row>
    <row r="348" spans="1:2" x14ac:dyDescent="0.3">
      <c r="A348" s="1">
        <v>45913</v>
      </c>
      <c r="B348" s="22">
        <v>115924.9</v>
      </c>
    </row>
    <row r="349" spans="1:2" x14ac:dyDescent="0.3">
      <c r="A349" s="1">
        <v>45914</v>
      </c>
      <c r="B349" s="22">
        <v>115314.6</v>
      </c>
    </row>
    <row r="350" spans="1:2" x14ac:dyDescent="0.3">
      <c r="A350" s="1">
        <v>45915</v>
      </c>
      <c r="B350" s="22">
        <v>115362.1</v>
      </c>
    </row>
    <row r="351" spans="1:2" x14ac:dyDescent="0.3">
      <c r="A351" s="1">
        <v>45916</v>
      </c>
      <c r="B351" s="22">
        <v>116795.9</v>
      </c>
    </row>
    <row r="352" spans="1:2" x14ac:dyDescent="0.3">
      <c r="A352" s="1">
        <v>45917</v>
      </c>
      <c r="B352" s="22">
        <v>116425.9</v>
      </c>
    </row>
    <row r="353" spans="1:5" x14ac:dyDescent="0.3">
      <c r="A353" s="1">
        <v>45918</v>
      </c>
      <c r="B353" s="22">
        <v>117086</v>
      </c>
    </row>
    <row r="354" spans="1:5" x14ac:dyDescent="0.3">
      <c r="A354" s="1">
        <v>45919</v>
      </c>
      <c r="B354" s="22">
        <v>115649</v>
      </c>
    </row>
    <row r="355" spans="1:5" x14ac:dyDescent="0.3">
      <c r="A355" s="1">
        <v>45920</v>
      </c>
      <c r="B355" s="22">
        <v>115699.2</v>
      </c>
    </row>
    <row r="356" spans="1:5" x14ac:dyDescent="0.3">
      <c r="A356" s="1">
        <v>45921</v>
      </c>
      <c r="B356" s="22">
        <v>115243</v>
      </c>
    </row>
    <row r="357" spans="1:5" x14ac:dyDescent="0.3">
      <c r="A357" s="1">
        <v>45922</v>
      </c>
      <c r="B357" s="22">
        <v>112673</v>
      </c>
    </row>
    <row r="358" spans="1:5" x14ac:dyDescent="0.3">
      <c r="A358" s="1">
        <v>45923</v>
      </c>
      <c r="B358" s="22">
        <v>112002.6</v>
      </c>
    </row>
    <row r="359" spans="1:5" x14ac:dyDescent="0.3">
      <c r="A359" s="1">
        <v>45924</v>
      </c>
      <c r="B359" s="22">
        <v>113307.1</v>
      </c>
    </row>
    <row r="360" spans="1:5" x14ac:dyDescent="0.3">
      <c r="A360" s="1">
        <v>45925</v>
      </c>
      <c r="B360" s="22">
        <v>109016.3</v>
      </c>
    </row>
    <row r="361" spans="1:5" x14ac:dyDescent="0.3">
      <c r="A361" s="1">
        <v>45926</v>
      </c>
      <c r="B361" s="22">
        <v>109662.2</v>
      </c>
    </row>
    <row r="362" spans="1:5" x14ac:dyDescent="0.3">
      <c r="A362" s="1">
        <v>45927</v>
      </c>
      <c r="B362" s="22">
        <v>109652.8</v>
      </c>
    </row>
    <row r="363" spans="1:5" x14ac:dyDescent="0.3">
      <c r="A363" s="1">
        <v>45928</v>
      </c>
      <c r="B363" s="22">
        <v>112174.6</v>
      </c>
    </row>
    <row r="364" spans="1:5" x14ac:dyDescent="0.3">
      <c r="A364" s="1">
        <v>45929</v>
      </c>
      <c r="B364" s="22">
        <v>114357.5</v>
      </c>
    </row>
    <row r="365" spans="1:5" x14ac:dyDescent="0.3">
      <c r="A365" s="1">
        <v>45930</v>
      </c>
      <c r="B365" s="22">
        <v>114048.5</v>
      </c>
    </row>
    <row r="366" spans="1:5" x14ac:dyDescent="0.3">
      <c r="A366" s="1">
        <v>45931</v>
      </c>
      <c r="B366" s="22">
        <v>118576.2</v>
      </c>
    </row>
    <row r="367" spans="1:5" x14ac:dyDescent="0.3">
      <c r="A367" s="1">
        <v>45932</v>
      </c>
      <c r="B367" s="22">
        <v>120665.9</v>
      </c>
      <c r="C367" s="22">
        <v>120665.9</v>
      </c>
      <c r="D367" s="22">
        <v>120665.9</v>
      </c>
      <c r="E367" s="22">
        <v>120665.9</v>
      </c>
    </row>
    <row r="368" spans="1:5" x14ac:dyDescent="0.3">
      <c r="A368" s="1">
        <v>45933</v>
      </c>
      <c r="C368" s="22">
        <f t="shared" ref="C368:C399" si="0">_xlfn.FORECAST.ETS(A368,$B$2:$B$367,$A$2:$A$367,1,1)</f>
        <v>120776.29405169707</v>
      </c>
      <c r="D368" s="22">
        <f t="shared" ref="D368:D399" si="1">C368-_xlfn.FORECAST.ETS.CONFINT(A368,$B$2:$B$367,$A$2:$A$367,0.95,1,1)</f>
        <v>116290.86088830417</v>
      </c>
      <c r="E368" s="22">
        <f t="shared" ref="E368:E399" si="2">C368+_xlfn.FORECAST.ETS.CONFINT(A368,$B$2:$B$367,$A$2:$A$367,0.95,1,1)</f>
        <v>125261.72721508997</v>
      </c>
    </row>
    <row r="369" spans="1:5" x14ac:dyDescent="0.3">
      <c r="A369" s="1">
        <v>45934</v>
      </c>
      <c r="C369" s="22">
        <f t="shared" si="0"/>
        <v>120886.68810339415</v>
      </c>
      <c r="D369" s="22">
        <f t="shared" si="1"/>
        <v>114546.4985774956</v>
      </c>
      <c r="E369" s="22">
        <f t="shared" si="2"/>
        <v>127226.87762929269</v>
      </c>
    </row>
    <row r="370" spans="1:5" x14ac:dyDescent="0.3">
      <c r="A370" s="1">
        <v>45935</v>
      </c>
      <c r="C370" s="22">
        <f t="shared" si="0"/>
        <v>120997.08215509122</v>
      </c>
      <c r="D370" s="22">
        <f t="shared" si="1"/>
        <v>113230.67282467485</v>
      </c>
      <c r="E370" s="22">
        <f t="shared" si="2"/>
        <v>128763.49148550759</v>
      </c>
    </row>
    <row r="371" spans="1:5" x14ac:dyDescent="0.3">
      <c r="A371" s="1">
        <v>45936</v>
      </c>
      <c r="C371" s="22">
        <f t="shared" si="0"/>
        <v>121107.4762067883</v>
      </c>
      <c r="D371" s="22">
        <f t="shared" si="1"/>
        <v>112136.60763728622</v>
      </c>
      <c r="E371" s="22">
        <f t="shared" si="2"/>
        <v>130078.34477629038</v>
      </c>
    </row>
    <row r="372" spans="1:5" x14ac:dyDescent="0.3">
      <c r="A372" s="1">
        <v>45937</v>
      </c>
      <c r="C372" s="22">
        <f t="shared" si="0"/>
        <v>121217.87025848537</v>
      </c>
      <c r="D372" s="22">
        <f t="shared" si="1"/>
        <v>111184.11968984749</v>
      </c>
      <c r="E372" s="22">
        <f t="shared" si="2"/>
        <v>131251.62082712326</v>
      </c>
    </row>
    <row r="373" spans="1:5" x14ac:dyDescent="0.3">
      <c r="A373" s="1">
        <v>45938</v>
      </c>
      <c r="C373" s="22">
        <f t="shared" si="0"/>
        <v>121328.26431018245</v>
      </c>
      <c r="D373" s="22">
        <f t="shared" si="1"/>
        <v>110332.07602183083</v>
      </c>
      <c r="E373" s="22">
        <f t="shared" si="2"/>
        <v>132324.45259853406</v>
      </c>
    </row>
    <row r="374" spans="1:5" x14ac:dyDescent="0.3">
      <c r="A374" s="1">
        <v>45939</v>
      </c>
      <c r="C374" s="22">
        <f t="shared" si="0"/>
        <v>121438.65836187953</v>
      </c>
      <c r="D374" s="22">
        <f t="shared" si="1"/>
        <v>109556.04323189982</v>
      </c>
      <c r="E374" s="22">
        <f t="shared" si="2"/>
        <v>133321.27349185923</v>
      </c>
    </row>
    <row r="375" spans="1:5" x14ac:dyDescent="0.3">
      <c r="A375" s="1">
        <v>45940</v>
      </c>
      <c r="C375" s="22">
        <f t="shared" si="0"/>
        <v>121549.0524135766</v>
      </c>
      <c r="D375" s="22">
        <f t="shared" si="1"/>
        <v>108840.10489323147</v>
      </c>
      <c r="E375" s="22">
        <f t="shared" si="2"/>
        <v>134257.99993392173</v>
      </c>
    </row>
    <row r="376" spans="1:5" x14ac:dyDescent="0.3">
      <c r="A376" s="1">
        <v>45941</v>
      </c>
      <c r="C376" s="22">
        <f t="shared" si="0"/>
        <v>121659.44646527368</v>
      </c>
      <c r="D376" s="22">
        <f t="shared" si="1"/>
        <v>108173.20861500222</v>
      </c>
      <c r="E376" s="22">
        <f t="shared" si="2"/>
        <v>135145.68431554514</v>
      </c>
    </row>
    <row r="377" spans="1:5" x14ac:dyDescent="0.3">
      <c r="A377" s="1">
        <v>45942</v>
      </c>
      <c r="C377" s="22">
        <f t="shared" si="0"/>
        <v>121769.84051697075</v>
      </c>
      <c r="D377" s="22">
        <f t="shared" si="1"/>
        <v>107547.30996143783</v>
      </c>
      <c r="E377" s="22">
        <f t="shared" si="2"/>
        <v>135992.37107250368</v>
      </c>
    </row>
    <row r="378" spans="1:5" x14ac:dyDescent="0.3">
      <c r="A378" s="1">
        <v>45943</v>
      </c>
      <c r="C378" s="22">
        <f t="shared" si="0"/>
        <v>121880.23456866783</v>
      </c>
      <c r="D378" s="22">
        <f t="shared" si="1"/>
        <v>106956.33831266192</v>
      </c>
      <c r="E378" s="22">
        <f t="shared" si="2"/>
        <v>136804.13082467375</v>
      </c>
    </row>
    <row r="379" spans="1:5" x14ac:dyDescent="0.3">
      <c r="A379" s="1">
        <v>45944</v>
      </c>
      <c r="C379" s="22">
        <f t="shared" si="0"/>
        <v>121990.62862036491</v>
      </c>
      <c r="D379" s="22">
        <f t="shared" si="1"/>
        <v>106395.57928529724</v>
      </c>
      <c r="E379" s="22">
        <f t="shared" si="2"/>
        <v>137585.67795543256</v>
      </c>
    </row>
    <row r="380" spans="1:5" x14ac:dyDescent="0.3">
      <c r="A380" s="1">
        <v>45945</v>
      </c>
      <c r="C380" s="22">
        <f t="shared" si="0"/>
        <v>122101.02267206198</v>
      </c>
      <c r="D380" s="22">
        <f t="shared" si="1"/>
        <v>105861.28534195745</v>
      </c>
      <c r="E380" s="22">
        <f t="shared" si="2"/>
        <v>138340.76000216653</v>
      </c>
    </row>
    <row r="381" spans="1:5" x14ac:dyDescent="0.3">
      <c r="A381" s="1">
        <v>45946</v>
      </c>
      <c r="C381" s="22">
        <f t="shared" si="0"/>
        <v>122211.41672375907</v>
      </c>
      <c r="D381" s="22">
        <f t="shared" si="1"/>
        <v>105350.4193018674</v>
      </c>
      <c r="E381" s="22">
        <f t="shared" si="2"/>
        <v>139072.41414565075</v>
      </c>
    </row>
    <row r="382" spans="1:5" x14ac:dyDescent="0.3">
      <c r="A382" s="1">
        <v>45947</v>
      </c>
      <c r="C382" s="22">
        <f t="shared" si="0"/>
        <v>122321.81077545615</v>
      </c>
      <c r="D382" s="22">
        <f t="shared" si="1"/>
        <v>104860.47919587276</v>
      </c>
      <c r="E382" s="22">
        <f t="shared" si="2"/>
        <v>139783.14235503954</v>
      </c>
    </row>
    <row r="383" spans="1:5" x14ac:dyDescent="0.3">
      <c r="A383" s="1">
        <v>45948</v>
      </c>
      <c r="C383" s="22">
        <f t="shared" si="0"/>
        <v>122432.20482715323</v>
      </c>
      <c r="D383" s="22">
        <f t="shared" si="1"/>
        <v>104389.37499914764</v>
      </c>
      <c r="E383" s="22">
        <f t="shared" si="2"/>
        <v>140475.03465515882</v>
      </c>
    </row>
    <row r="384" spans="1:5" x14ac:dyDescent="0.3">
      <c r="A384" s="1">
        <v>45949</v>
      </c>
      <c r="C384" s="22">
        <f t="shared" si="0"/>
        <v>122542.5988788503</v>
      </c>
      <c r="D384" s="22">
        <f t="shared" si="1"/>
        <v>103935.33961506042</v>
      </c>
      <c r="E384" s="22">
        <f t="shared" si="2"/>
        <v>141149.85814264018</v>
      </c>
    </row>
    <row r="385" spans="1:5" x14ac:dyDescent="0.3">
      <c r="A385" s="1">
        <v>45950</v>
      </c>
      <c r="C385" s="22">
        <f t="shared" si="0"/>
        <v>122652.99293054738</v>
      </c>
      <c r="D385" s="22">
        <f t="shared" si="1"/>
        <v>103496.86315198938</v>
      </c>
      <c r="E385" s="22">
        <f t="shared" si="2"/>
        <v>141809.12270910537</v>
      </c>
    </row>
    <row r="386" spans="1:5" x14ac:dyDescent="0.3">
      <c r="A386" s="1">
        <v>45951</v>
      </c>
      <c r="C386" s="22">
        <f t="shared" si="0"/>
        <v>122763.38698224445</v>
      </c>
      <c r="D386" s="22">
        <f t="shared" si="1"/>
        <v>103072.64345159597</v>
      </c>
      <c r="E386" s="22">
        <f t="shared" si="2"/>
        <v>142454.13051289294</v>
      </c>
    </row>
    <row r="387" spans="1:5" x14ac:dyDescent="0.3">
      <c r="A387" s="1">
        <v>45952</v>
      </c>
      <c r="C387" s="22">
        <f t="shared" si="0"/>
        <v>122873.78103394153</v>
      </c>
      <c r="D387" s="22">
        <f t="shared" si="1"/>
        <v>102661.54821224237</v>
      </c>
      <c r="E387" s="22">
        <f t="shared" si="2"/>
        <v>143086.01385564069</v>
      </c>
    </row>
    <row r="388" spans="1:5" x14ac:dyDescent="0.3">
      <c r="A388" s="1">
        <v>45953</v>
      </c>
      <c r="C388" s="22">
        <f t="shared" si="0"/>
        <v>122984.17508563861</v>
      </c>
      <c r="D388" s="22">
        <f t="shared" si="1"/>
        <v>102262.58555014279</v>
      </c>
      <c r="E388" s="22">
        <f t="shared" si="2"/>
        <v>143705.76462113444</v>
      </c>
    </row>
    <row r="389" spans="1:5" x14ac:dyDescent="0.3">
      <c r="A389" s="1">
        <v>45954</v>
      </c>
      <c r="C389" s="22">
        <f t="shared" si="0"/>
        <v>123094.56913733568</v>
      </c>
      <c r="D389" s="22">
        <f t="shared" si="1"/>
        <v>101874.88080915828</v>
      </c>
      <c r="E389" s="22">
        <f t="shared" si="2"/>
        <v>144314.25746551307</v>
      </c>
    </row>
    <row r="390" spans="1:5" x14ac:dyDescent="0.3">
      <c r="A390" s="1">
        <v>45955</v>
      </c>
      <c r="C390" s="22">
        <f t="shared" si="0"/>
        <v>123204.96318903276</v>
      </c>
      <c r="D390" s="22">
        <f t="shared" si="1"/>
        <v>101497.65807119169</v>
      </c>
      <c r="E390" s="22">
        <f t="shared" si="2"/>
        <v>144912.26830687383</v>
      </c>
    </row>
    <row r="391" spans="1:5" x14ac:dyDescent="0.3">
      <c r="A391" s="1">
        <v>45956</v>
      </c>
      <c r="C391" s="22">
        <f t="shared" si="0"/>
        <v>123315.35724072983</v>
      </c>
      <c r="D391" s="22">
        <f t="shared" si="1"/>
        <v>101130.22525288776</v>
      </c>
      <c r="E391" s="22">
        <f t="shared" si="2"/>
        <v>145500.48922857191</v>
      </c>
    </row>
    <row r="392" spans="1:5" x14ac:dyDescent="0.3">
      <c r="A392" s="1">
        <v>45957</v>
      </c>
      <c r="C392" s="22">
        <f t="shared" si="0"/>
        <v>123425.75129242691</v>
      </c>
      <c r="D392" s="22">
        <f t="shared" si="1"/>
        <v>100771.96197364002</v>
      </c>
      <c r="E392" s="22">
        <f t="shared" si="2"/>
        <v>146079.5406112138</v>
      </c>
    </row>
    <row r="393" spans="1:5" x14ac:dyDescent="0.3">
      <c r="A393" s="1">
        <v>45958</v>
      </c>
      <c r="C393" s="22">
        <f t="shared" si="0"/>
        <v>123536.14534412399</v>
      </c>
      <c r="D393" s="22">
        <f t="shared" si="1"/>
        <v>100422.30959011512</v>
      </c>
      <c r="E393" s="22">
        <f t="shared" si="2"/>
        <v>146649.98109813285</v>
      </c>
    </row>
    <row r="394" spans="1:5" x14ac:dyDescent="0.3">
      <c r="A394" s="1">
        <v>45959</v>
      </c>
      <c r="C394" s="22">
        <f t="shared" si="0"/>
        <v>123646.53939582106</v>
      </c>
      <c r="D394" s="22">
        <f t="shared" si="1"/>
        <v>100080.76294253733</v>
      </c>
      <c r="E394" s="22">
        <f t="shared" si="2"/>
        <v>147212.31584910481</v>
      </c>
    </row>
    <row r="395" spans="1:5" x14ac:dyDescent="0.3">
      <c r="A395" s="1">
        <v>45960</v>
      </c>
      <c r="C395" s="22">
        <f t="shared" si="0"/>
        <v>123756.93344751814</v>
      </c>
      <c r="D395" s="22">
        <f t="shared" si="1"/>
        <v>99746.863466638562</v>
      </c>
      <c r="E395" s="22">
        <f t="shared" si="2"/>
        <v>147767.00342839773</v>
      </c>
    </row>
    <row r="396" spans="1:5" x14ac:dyDescent="0.3">
      <c r="A396" s="1">
        <v>45961</v>
      </c>
      <c r="C396" s="22">
        <f t="shared" si="0"/>
        <v>123867.32749921521</v>
      </c>
      <c r="D396" s="22">
        <f t="shared" si="1"/>
        <v>99420.193404943595</v>
      </c>
      <c r="E396" s="22">
        <f t="shared" si="2"/>
        <v>148314.46159348683</v>
      </c>
    </row>
    <row r="397" spans="1:5" x14ac:dyDescent="0.3">
      <c r="A397" s="1">
        <v>45962</v>
      </c>
      <c r="C397" s="22">
        <f t="shared" si="0"/>
        <v>123977.72155091229</v>
      </c>
      <c r="D397" s="22">
        <f t="shared" si="1"/>
        <v>99100.370910338606</v>
      </c>
      <c r="E397" s="22">
        <f t="shared" si="2"/>
        <v>148855.07219148599</v>
      </c>
    </row>
    <row r="398" spans="1:5" x14ac:dyDescent="0.3">
      <c r="A398" s="1">
        <v>45963</v>
      </c>
      <c r="C398" s="22">
        <f t="shared" si="0"/>
        <v>124088.11560260937</v>
      </c>
      <c r="D398" s="22">
        <f t="shared" si="1"/>
        <v>98787.045879429279</v>
      </c>
      <c r="E398" s="22">
        <f t="shared" si="2"/>
        <v>149389.18532578944</v>
      </c>
    </row>
    <row r="399" spans="1:5" x14ac:dyDescent="0.3">
      <c r="A399" s="1">
        <v>45964</v>
      </c>
      <c r="C399" s="22">
        <f t="shared" si="0"/>
        <v>124198.50965430644</v>
      </c>
      <c r="D399" s="22">
        <f t="shared" si="1"/>
        <v>98479.896387043729</v>
      </c>
      <c r="E399" s="22">
        <f t="shared" si="2"/>
        <v>149917.12292156916</v>
      </c>
    </row>
    <row r="400" spans="1:5" x14ac:dyDescent="0.3">
      <c r="A400" s="1">
        <v>45965</v>
      </c>
      <c r="C400" s="22">
        <f t="shared" ref="C400:C431" si="3">_xlfn.FORECAST.ETS(A400,$B$2:$B$367,$A$2:$A$367,1,1)</f>
        <v>124308.90370600352</v>
      </c>
      <c r="D400" s="22">
        <f t="shared" ref="D400:D431" si="4">C400-_xlfn.FORECAST.ETS.CONFINT(A400,$B$2:$B$367,$A$2:$A$367,0.95,1,1)</f>
        <v>98178.625619200087</v>
      </c>
      <c r="E400" s="22">
        <f t="shared" ref="E400:E431" si="5">C400+_xlfn.FORECAST.ETS.CONFINT(A400,$B$2:$B$367,$A$2:$A$367,0.95,1,1)</f>
        <v>150439.18179280695</v>
      </c>
    </row>
    <row r="401" spans="1:5" x14ac:dyDescent="0.3">
      <c r="A401" s="1">
        <v>45966</v>
      </c>
      <c r="C401" s="22">
        <f t="shared" si="3"/>
        <v>124419.29775770059</v>
      </c>
      <c r="D401" s="22">
        <f t="shared" si="4"/>
        <v>97882.959221960322</v>
      </c>
      <c r="E401" s="22">
        <f t="shared" si="5"/>
        <v>150955.63629344085</v>
      </c>
    </row>
    <row r="402" spans="1:5" x14ac:dyDescent="0.3">
      <c r="A402" s="1">
        <v>45967</v>
      </c>
      <c r="C402" s="22">
        <f t="shared" si="3"/>
        <v>124529.69180939767</v>
      </c>
      <c r="D402" s="22">
        <f t="shared" si="4"/>
        <v>97592.642999283984</v>
      </c>
      <c r="E402" s="22">
        <f t="shared" si="5"/>
        <v>151466.74061951134</v>
      </c>
    </row>
    <row r="403" spans="1:5" x14ac:dyDescent="0.3">
      <c r="A403" s="1">
        <v>45968</v>
      </c>
      <c r="C403" s="22">
        <f t="shared" si="3"/>
        <v>124640.08586109475</v>
      </c>
      <c r="D403" s="22">
        <f t="shared" si="4"/>
        <v>97307.440905346331</v>
      </c>
      <c r="E403" s="22">
        <f t="shared" si="5"/>
        <v>151972.73081684316</v>
      </c>
    </row>
    <row r="404" spans="1:5" x14ac:dyDescent="0.3">
      <c r="A404" s="1">
        <v>45969</v>
      </c>
      <c r="C404" s="22">
        <f t="shared" si="3"/>
        <v>124750.47991279182</v>
      </c>
      <c r="D404" s="22">
        <f t="shared" si="4"/>
        <v>97027.13328657634</v>
      </c>
      <c r="E404" s="22">
        <f t="shared" si="5"/>
        <v>152473.82653900731</v>
      </c>
    </row>
    <row r="405" spans="1:5" x14ac:dyDescent="0.3">
      <c r="A405" s="1">
        <v>45970</v>
      </c>
      <c r="C405" s="22">
        <f t="shared" si="3"/>
        <v>124860.8739644889</v>
      </c>
      <c r="D405" s="22">
        <f t="shared" si="4"/>
        <v>96751.515336488344</v>
      </c>
      <c r="E405" s="22">
        <f t="shared" si="5"/>
        <v>152970.23259248945</v>
      </c>
    </row>
    <row r="406" spans="1:5" x14ac:dyDescent="0.3">
      <c r="A406" s="1">
        <v>45971</v>
      </c>
      <c r="C406" s="22">
        <f t="shared" si="3"/>
        <v>124971.26801618598</v>
      </c>
      <c r="D406" s="22">
        <f t="shared" si="4"/>
        <v>96480.395732663514</v>
      </c>
      <c r="E406" s="22">
        <f t="shared" si="5"/>
        <v>153462.14029970844</v>
      </c>
    </row>
    <row r="407" spans="1:5" x14ac:dyDescent="0.3">
      <c r="A407" s="1">
        <v>45972</v>
      </c>
      <c r="C407" s="22">
        <f t="shared" si="3"/>
        <v>125081.66206788307</v>
      </c>
      <c r="D407" s="22">
        <f t="shared" si="4"/>
        <v>96213.59543031911</v>
      </c>
      <c r="E407" s="22">
        <f t="shared" si="5"/>
        <v>153949.72870544702</v>
      </c>
    </row>
    <row r="408" spans="1:5" x14ac:dyDescent="0.3">
      <c r="A408" s="1">
        <v>45973</v>
      </c>
      <c r="C408" s="22">
        <f t="shared" si="3"/>
        <v>125192.05611958014</v>
      </c>
      <c r="D408" s="22">
        <f t="shared" si="4"/>
        <v>95950.946591036191</v>
      </c>
      <c r="E408" s="22">
        <f t="shared" si="5"/>
        <v>154433.16564812409</v>
      </c>
    </row>
    <row r="409" spans="1:5" x14ac:dyDescent="0.3">
      <c r="A409" s="1">
        <v>45974</v>
      </c>
      <c r="C409" s="22">
        <f t="shared" si="3"/>
        <v>125302.45017127722</v>
      </c>
      <c r="D409" s="22">
        <f t="shared" si="4"/>
        <v>95692.291628597624</v>
      </c>
      <c r="E409" s="22">
        <f t="shared" si="5"/>
        <v>154912.60871395681</v>
      </c>
    </row>
    <row r="410" spans="1:5" x14ac:dyDescent="0.3">
      <c r="A410" s="1">
        <v>45975</v>
      </c>
      <c r="C410" s="22">
        <f t="shared" si="3"/>
        <v>125412.84422297429</v>
      </c>
      <c r="D410" s="22">
        <f t="shared" si="4"/>
        <v>95437.482356668013</v>
      </c>
      <c r="E410" s="22">
        <f t="shared" si="5"/>
        <v>155388.20608928057</v>
      </c>
    </row>
    <row r="411" spans="1:5" x14ac:dyDescent="0.3">
      <c r="A411" s="1">
        <v>45976</v>
      </c>
      <c r="C411" s="22">
        <f t="shared" si="3"/>
        <v>125523.23827467137</v>
      </c>
      <c r="D411" s="22">
        <f t="shared" si="4"/>
        <v>95186.379225345154</v>
      </c>
      <c r="E411" s="22">
        <f t="shared" si="5"/>
        <v>155860.09732399759</v>
      </c>
    </row>
    <row r="412" spans="1:5" x14ac:dyDescent="0.3">
      <c r="A412" s="1">
        <v>45977</v>
      </c>
      <c r="C412" s="22">
        <f t="shared" si="3"/>
        <v>125633.63232636845</v>
      </c>
      <c r="D412" s="22">
        <f t="shared" si="4"/>
        <v>94938.850635519513</v>
      </c>
      <c r="E412" s="22">
        <f t="shared" si="5"/>
        <v>156328.41401721738</v>
      </c>
    </row>
    <row r="413" spans="1:5" x14ac:dyDescent="0.3">
      <c r="A413" s="1">
        <v>45978</v>
      </c>
      <c r="C413" s="22">
        <f t="shared" si="3"/>
        <v>125744.02637806552</v>
      </c>
      <c r="D413" s="22">
        <f t="shared" si="4"/>
        <v>94694.772321570112</v>
      </c>
      <c r="E413" s="22">
        <f t="shared" si="5"/>
        <v>156793.28043456093</v>
      </c>
    </row>
    <row r="414" spans="1:5" x14ac:dyDescent="0.3">
      <c r="A414" s="1">
        <v>45979</v>
      </c>
      <c r="C414" s="22">
        <f t="shared" si="3"/>
        <v>125854.4204297626</v>
      </c>
      <c r="D414" s="22">
        <f t="shared" si="4"/>
        <v>94454.026794257428</v>
      </c>
      <c r="E414" s="22">
        <f t="shared" si="5"/>
        <v>157254.81406526777</v>
      </c>
    </row>
    <row r="415" spans="1:5" x14ac:dyDescent="0.3">
      <c r="A415" s="1">
        <v>45980</v>
      </c>
      <c r="C415" s="22">
        <f t="shared" si="3"/>
        <v>125964.81448145967</v>
      </c>
      <c r="D415" s="22">
        <f t="shared" si="4"/>
        <v>94216.502836795407</v>
      </c>
      <c r="E415" s="22">
        <f t="shared" si="5"/>
        <v>157713.12612612394</v>
      </c>
    </row>
    <row r="416" spans="1:5" x14ac:dyDescent="0.3">
      <c r="A416" s="1">
        <v>45981</v>
      </c>
      <c r="C416" s="22">
        <f t="shared" si="3"/>
        <v>126075.20853315675</v>
      </c>
      <c r="D416" s="22">
        <f t="shared" si="4"/>
        <v>93982.095048030795</v>
      </c>
      <c r="E416" s="22">
        <f t="shared" si="5"/>
        <v>158168.32201828272</v>
      </c>
    </row>
    <row r="417" spans="1:5" x14ac:dyDescent="0.3">
      <c r="A417" s="1">
        <v>45982</v>
      </c>
      <c r="C417" s="22">
        <f t="shared" si="3"/>
        <v>126185.60258485383</v>
      </c>
      <c r="D417" s="22">
        <f t="shared" si="4"/>
        <v>93750.70342746102</v>
      </c>
      <c r="E417" s="22">
        <f t="shared" si="5"/>
        <v>158620.50174224662</v>
      </c>
    </row>
    <row r="418" spans="1:5" x14ac:dyDescent="0.3">
      <c r="A418" s="1">
        <v>45983</v>
      </c>
      <c r="C418" s="22">
        <f t="shared" si="3"/>
        <v>126295.9966365509</v>
      </c>
      <c r="D418" s="22">
        <f t="shared" si="4"/>
        <v>93522.232997503481</v>
      </c>
      <c r="E418" s="22">
        <f t="shared" si="5"/>
        <v>159069.76027559832</v>
      </c>
    </row>
    <row r="419" spans="1:5" x14ac:dyDescent="0.3">
      <c r="A419" s="1">
        <v>45984</v>
      </c>
      <c r="C419" s="22">
        <f t="shared" si="3"/>
        <v>126406.39068824798</v>
      </c>
      <c r="D419" s="22">
        <f t="shared" si="4"/>
        <v>93296.593459012132</v>
      </c>
      <c r="E419" s="22">
        <f t="shared" si="5"/>
        <v>159516.18791748383</v>
      </c>
    </row>
    <row r="420" spans="1:5" x14ac:dyDescent="0.3">
      <c r="A420" s="1">
        <v>45985</v>
      </c>
      <c r="C420" s="22">
        <f t="shared" si="3"/>
        <v>126516.78473994505</v>
      </c>
      <c r="D420" s="22">
        <f t="shared" si="4"/>
        <v>93073.698876535811</v>
      </c>
      <c r="E420" s="22">
        <f t="shared" si="5"/>
        <v>159959.8706033543</v>
      </c>
    </row>
    <row r="421" spans="1:5" x14ac:dyDescent="0.3">
      <c r="A421" s="1">
        <v>45986</v>
      </c>
      <c r="C421" s="22">
        <f t="shared" si="3"/>
        <v>126627.17879164213</v>
      </c>
      <c r="D421" s="22">
        <f t="shared" si="4"/>
        <v>92853.467390241247</v>
      </c>
      <c r="E421" s="22">
        <f t="shared" si="5"/>
        <v>160400.89019304301</v>
      </c>
    </row>
    <row r="422" spans="1:5" x14ac:dyDescent="0.3">
      <c r="A422" s="1">
        <v>45987</v>
      </c>
      <c r="C422" s="22">
        <f t="shared" si="3"/>
        <v>126737.57284333921</v>
      </c>
      <c r="D422" s="22">
        <f t="shared" si="4"/>
        <v>92635.820951792732</v>
      </c>
      <c r="E422" s="22">
        <f t="shared" si="5"/>
        <v>160839.32473488568</v>
      </c>
    </row>
    <row r="423" spans="1:5" x14ac:dyDescent="0.3">
      <c r="A423" s="1">
        <v>45988</v>
      </c>
      <c r="C423" s="22">
        <f t="shared" si="3"/>
        <v>126847.96689503628</v>
      </c>
      <c r="D423" s="22">
        <f t="shared" si="4"/>
        <v>92420.685081799587</v>
      </c>
      <c r="E423" s="22">
        <f t="shared" si="5"/>
        <v>161275.24870827299</v>
      </c>
    </row>
    <row r="424" spans="1:5" x14ac:dyDescent="0.3">
      <c r="A424" s="1">
        <v>45989</v>
      </c>
      <c r="C424" s="22">
        <f t="shared" si="3"/>
        <v>126958.36094673336</v>
      </c>
      <c r="D424" s="22">
        <f t="shared" si="4"/>
        <v>92207.988646718935</v>
      </c>
      <c r="E424" s="22">
        <f t="shared" si="5"/>
        <v>161708.73324674778</v>
      </c>
    </row>
    <row r="425" spans="1:5" x14ac:dyDescent="0.3">
      <c r="A425" s="1">
        <v>45990</v>
      </c>
      <c r="C425" s="22">
        <f t="shared" si="3"/>
        <v>127068.75499843044</v>
      </c>
      <c r="D425" s="22">
        <f t="shared" si="4"/>
        <v>91997.663653341238</v>
      </c>
      <c r="E425" s="22">
        <f t="shared" si="5"/>
        <v>162139.84634351963</v>
      </c>
    </row>
    <row r="426" spans="1:5" x14ac:dyDescent="0.3">
      <c r="A426" s="1">
        <v>45991</v>
      </c>
      <c r="C426" s="22">
        <f t="shared" si="3"/>
        <v>127179.14905012751</v>
      </c>
      <c r="D426" s="22">
        <f t="shared" si="4"/>
        <v>91789.645059195667</v>
      </c>
      <c r="E426" s="22">
        <f t="shared" si="5"/>
        <v>162568.65304105936</v>
      </c>
    </row>
    <row r="427" spans="1:5" x14ac:dyDescent="0.3">
      <c r="A427" s="1">
        <v>45992</v>
      </c>
      <c r="C427" s="22">
        <f t="shared" si="3"/>
        <v>127289.54310182459</v>
      </c>
      <c r="D427" s="22">
        <f t="shared" si="4"/>
        <v>91583.870597394678</v>
      </c>
      <c r="E427" s="22">
        <f t="shared" si="5"/>
        <v>162995.2156062545</v>
      </c>
    </row>
    <row r="428" spans="1:5" x14ac:dyDescent="0.3">
      <c r="A428" s="1">
        <v>45993</v>
      </c>
      <c r="C428" s="22">
        <f t="shared" si="3"/>
        <v>127399.93715352166</v>
      </c>
      <c r="D428" s="22">
        <f t="shared" si="4"/>
        <v>91380.280614597301</v>
      </c>
      <c r="E428" s="22">
        <f t="shared" si="5"/>
        <v>163419.59369244601</v>
      </c>
    </row>
    <row r="429" spans="1:5" x14ac:dyDescent="0.3">
      <c r="A429" s="1">
        <v>45994</v>
      </c>
      <c r="C429" s="22">
        <f t="shared" si="3"/>
        <v>127510.33120521874</v>
      </c>
      <c r="D429" s="22">
        <f t="shared" si="4"/>
        <v>91178.817920911039</v>
      </c>
      <c r="E429" s="22">
        <f t="shared" si="5"/>
        <v>163841.84448952644</v>
      </c>
    </row>
    <row r="430" spans="1:5" x14ac:dyDescent="0.3">
      <c r="A430" s="1">
        <v>45995</v>
      </c>
      <c r="C430" s="22">
        <f t="shared" si="3"/>
        <v>127620.72525691582</v>
      </c>
      <c r="D430" s="22">
        <f t="shared" si="4"/>
        <v>90979.427650675527</v>
      </c>
      <c r="E430" s="22">
        <f t="shared" si="5"/>
        <v>164262.0228631561</v>
      </c>
    </row>
    <row r="431" spans="1:5" x14ac:dyDescent="0.3">
      <c r="A431" s="1">
        <v>45996</v>
      </c>
      <c r="C431" s="22">
        <f t="shared" si="3"/>
        <v>127731.11930861289</v>
      </c>
      <c r="D431" s="22">
        <f t="shared" si="4"/>
        <v>90782.057133179653</v>
      </c>
      <c r="E431" s="22">
        <f t="shared" si="5"/>
        <v>164680.18148404613</v>
      </c>
    </row>
    <row r="432" spans="1:5" x14ac:dyDescent="0.3">
      <c r="A432" s="1">
        <v>45997</v>
      </c>
      <c r="C432" s="22">
        <f t="shared" ref="C432:C459" si="6">_xlfn.FORECAST.ETS(A432,$B$2:$B$367,$A$2:$A$367,1,1)</f>
        <v>127841.51336030997</v>
      </c>
      <c r="D432" s="22">
        <f t="shared" ref="D432:D459" si="7">C432-_xlfn.FORECAST.ETS.CONFINT(A432,$B$2:$B$367,$A$2:$A$367,0.95,1,1)</f>
        <v>90586.655772460683</v>
      </c>
      <c r="E432" s="22">
        <f t="shared" ref="E432:E459" si="8">C432+_xlfn.FORECAST.ETS.CONFINT(A432,$B$2:$B$367,$A$2:$A$367,0.95,1,1)</f>
        <v>165096.37094815925</v>
      </c>
    </row>
    <row r="433" spans="1:5" x14ac:dyDescent="0.3">
      <c r="A433" s="1">
        <v>45998</v>
      </c>
      <c r="C433" s="22">
        <f t="shared" si="6"/>
        <v>127951.90741200704</v>
      </c>
      <c r="D433" s="22">
        <f t="shared" si="7"/>
        <v>90393.174935417948</v>
      </c>
      <c r="E433" s="22">
        <f t="shared" si="8"/>
        <v>165510.63988859614</v>
      </c>
    </row>
    <row r="434" spans="1:5" x14ac:dyDescent="0.3">
      <c r="A434" s="1">
        <v>45999</v>
      </c>
      <c r="C434" s="22">
        <f t="shared" si="6"/>
        <v>128062.30146370412</v>
      </c>
      <c r="D434" s="22">
        <f t="shared" si="7"/>
        <v>90201.567847549391</v>
      </c>
      <c r="E434" s="22">
        <f t="shared" si="8"/>
        <v>165923.03507985885</v>
      </c>
    </row>
    <row r="435" spans="1:5" x14ac:dyDescent="0.3">
      <c r="A435" s="1">
        <v>46000</v>
      </c>
      <c r="C435" s="22">
        <f t="shared" si="6"/>
        <v>128172.6955154012</v>
      </c>
      <c r="D435" s="22">
        <f t="shared" si="7"/>
        <v>90011.789495686855</v>
      </c>
      <c r="E435" s="22">
        <f t="shared" si="8"/>
        <v>166333.60153511554</v>
      </c>
    </row>
    <row r="436" spans="1:5" x14ac:dyDescent="0.3">
      <c r="A436" s="1">
        <v>46001</v>
      </c>
      <c r="C436" s="22">
        <f t="shared" si="6"/>
        <v>128283.08956709829</v>
      </c>
      <c r="D436" s="22">
        <f t="shared" si="7"/>
        <v>89823.79653716422</v>
      </c>
      <c r="E436" s="22">
        <f t="shared" si="8"/>
        <v>166742.38259703235</v>
      </c>
    </row>
    <row r="437" spans="1:5" x14ac:dyDescent="0.3">
      <c r="A437" s="1">
        <v>46002</v>
      </c>
      <c r="C437" s="22">
        <f t="shared" si="6"/>
        <v>128393.48361879536</v>
      </c>
      <c r="D437" s="22">
        <f t="shared" si="7"/>
        <v>89637.547214906925</v>
      </c>
      <c r="E437" s="22">
        <f t="shared" si="8"/>
        <v>167149.4200226838</v>
      </c>
    </row>
    <row r="438" spans="1:5" x14ac:dyDescent="0.3">
      <c r="A438" s="1">
        <v>46003</v>
      </c>
      <c r="C438" s="22">
        <f t="shared" si="6"/>
        <v>128503.87767049244</v>
      </c>
      <c r="D438" s="22">
        <f t="shared" si="7"/>
        <v>89453.00127797827</v>
      </c>
      <c r="E438" s="22">
        <f t="shared" si="8"/>
        <v>167554.75406300661</v>
      </c>
    </row>
    <row r="439" spans="1:5" x14ac:dyDescent="0.3">
      <c r="A439" s="1">
        <v>46004</v>
      </c>
      <c r="C439" s="22">
        <f t="shared" si="6"/>
        <v>128614.27172218951</v>
      </c>
      <c r="D439" s="22">
        <f t="shared" si="7"/>
        <v>89270.119907160086</v>
      </c>
      <c r="E439" s="22">
        <f t="shared" si="8"/>
        <v>167958.42353721894</v>
      </c>
    </row>
    <row r="440" spans="1:5" x14ac:dyDescent="0.3">
      <c r="A440" s="1">
        <v>46005</v>
      </c>
      <c r="C440" s="22">
        <f t="shared" si="6"/>
        <v>128724.66577388659</v>
      </c>
      <c r="D440" s="22">
        <f t="shared" si="7"/>
        <v>89088.865645184065</v>
      </c>
      <c r="E440" s="22">
        <f t="shared" si="8"/>
        <v>168360.46590258912</v>
      </c>
    </row>
    <row r="441" spans="1:5" x14ac:dyDescent="0.3">
      <c r="A441" s="1">
        <v>46006</v>
      </c>
      <c r="C441" s="22">
        <f t="shared" si="6"/>
        <v>128835.05982558367</v>
      </c>
      <c r="D441" s="22">
        <f t="shared" si="7"/>
        <v>88909.202331263557</v>
      </c>
      <c r="E441" s="22">
        <f t="shared" si="8"/>
        <v>168760.91731990379</v>
      </c>
    </row>
    <row r="442" spans="1:5" x14ac:dyDescent="0.3">
      <c r="A442" s="1">
        <v>46007</v>
      </c>
      <c r="C442" s="22">
        <f t="shared" si="6"/>
        <v>128945.45387728074</v>
      </c>
      <c r="D442" s="22">
        <f t="shared" si="7"/>
        <v>88731.09503960672</v>
      </c>
      <c r="E442" s="22">
        <f t="shared" si="8"/>
        <v>169159.81271495478</v>
      </c>
    </row>
    <row r="443" spans="1:5" x14ac:dyDescent="0.3">
      <c r="A443" s="1">
        <v>46008</v>
      </c>
      <c r="C443" s="22">
        <f t="shared" si="6"/>
        <v>129055.84792897782</v>
      </c>
      <c r="D443" s="22">
        <f t="shared" si="7"/>
        <v>88554.510021619295</v>
      </c>
      <c r="E443" s="22">
        <f t="shared" si="8"/>
        <v>169557.18583633634</v>
      </c>
    </row>
    <row r="444" spans="1:5" x14ac:dyDescent="0.3">
      <c r="A444" s="1">
        <v>46009</v>
      </c>
      <c r="C444" s="22">
        <f t="shared" si="6"/>
        <v>129166.24198067489</v>
      </c>
      <c r="D444" s="22">
        <f t="shared" si="7"/>
        <v>88379.4146515303</v>
      </c>
      <c r="E444" s="22">
        <f t="shared" si="8"/>
        <v>169953.06930981949</v>
      </c>
    </row>
    <row r="445" spans="1:5" x14ac:dyDescent="0.3">
      <c r="A445" s="1">
        <v>46010</v>
      </c>
      <c r="C445" s="22">
        <f t="shared" si="6"/>
        <v>129276.63603237197</v>
      </c>
      <c r="D445" s="22">
        <f t="shared" si="7"/>
        <v>88205.777375196427</v>
      </c>
      <c r="E445" s="22">
        <f t="shared" si="8"/>
        <v>170347.49468954752</v>
      </c>
    </row>
    <row r="446" spans="1:5" x14ac:dyDescent="0.3">
      <c r="A446" s="1">
        <v>46011</v>
      </c>
      <c r="C446" s="22">
        <f t="shared" si="6"/>
        <v>129387.03008406905</v>
      </c>
      <c r="D446" s="22">
        <f t="shared" si="7"/>
        <v>88033.567661861103</v>
      </c>
      <c r="E446" s="22">
        <f t="shared" si="8"/>
        <v>170740.49250627699</v>
      </c>
    </row>
    <row r="447" spans="1:5" x14ac:dyDescent="0.3">
      <c r="A447" s="1">
        <v>46012</v>
      </c>
      <c r="C447" s="22">
        <f t="shared" si="6"/>
        <v>129497.42413576612</v>
      </c>
      <c r="D447" s="22">
        <f t="shared" si="7"/>
        <v>87862.755958662863</v>
      </c>
      <c r="E447" s="22">
        <f t="shared" si="8"/>
        <v>171132.09231286938</v>
      </c>
    </row>
    <row r="448" spans="1:5" x14ac:dyDescent="0.3">
      <c r="A448" s="1">
        <v>46013</v>
      </c>
      <c r="C448" s="22">
        <f t="shared" si="6"/>
        <v>129607.8181874632</v>
      </c>
      <c r="D448" s="22">
        <f t="shared" si="7"/>
        <v>87693.313647703893</v>
      </c>
      <c r="E448" s="22">
        <f t="shared" si="8"/>
        <v>171522.32272722252</v>
      </c>
    </row>
    <row r="449" spans="1:5" x14ac:dyDescent="0.3">
      <c r="A449" s="1">
        <v>46014</v>
      </c>
      <c r="C449" s="22">
        <f t="shared" si="6"/>
        <v>129718.21223916028</v>
      </c>
      <c r="D449" s="22">
        <f t="shared" si="7"/>
        <v>87525.213005505255</v>
      </c>
      <c r="E449" s="22">
        <f t="shared" si="8"/>
        <v>171911.21147281531</v>
      </c>
    </row>
    <row r="450" spans="1:5" x14ac:dyDescent="0.3">
      <c r="A450" s="1">
        <v>46015</v>
      </c>
      <c r="C450" s="22">
        <f t="shared" si="6"/>
        <v>129828.60629085735</v>
      </c>
      <c r="D450" s="22">
        <f t="shared" si="7"/>
        <v>87358.427164688765</v>
      </c>
      <c r="E450" s="22">
        <f t="shared" si="8"/>
        <v>172298.78541702594</v>
      </c>
    </row>
    <row r="451" spans="1:5" x14ac:dyDescent="0.3">
      <c r="A451" s="1">
        <v>46016</v>
      </c>
      <c r="C451" s="22">
        <f t="shared" si="6"/>
        <v>129939.00034255443</v>
      </c>
      <c r="D451" s="22">
        <f t="shared" si="7"/>
        <v>87192.930077738027</v>
      </c>
      <c r="E451" s="22">
        <f t="shared" si="8"/>
        <v>172685.07060737081</v>
      </c>
    </row>
    <row r="452" spans="1:5" x14ac:dyDescent="0.3">
      <c r="A452" s="1">
        <v>46017</v>
      </c>
      <c r="C452" s="22">
        <f t="shared" si="6"/>
        <v>130049.3943942515</v>
      </c>
      <c r="D452" s="22">
        <f t="shared" si="7"/>
        <v>87028.696482702449</v>
      </c>
      <c r="E452" s="22">
        <f t="shared" si="8"/>
        <v>173070.09230580056</v>
      </c>
    </row>
    <row r="453" spans="1:5" x14ac:dyDescent="0.3">
      <c r="A453" s="1">
        <v>46018</v>
      </c>
      <c r="C453" s="22">
        <f t="shared" si="6"/>
        <v>130159.78844594858</v>
      </c>
      <c r="D453" s="22">
        <f t="shared" si="7"/>
        <v>86865.701870718854</v>
      </c>
      <c r="E453" s="22">
        <f t="shared" si="8"/>
        <v>173453.8750211783</v>
      </c>
    </row>
    <row r="454" spans="1:5" x14ac:dyDescent="0.3">
      <c r="A454" s="1">
        <v>46019</v>
      </c>
      <c r="C454" s="22">
        <f t="shared" si="6"/>
        <v>130270.18249764566</v>
      </c>
      <c r="D454" s="22">
        <f t="shared" si="7"/>
        <v>86703.922455234162</v>
      </c>
      <c r="E454" s="22">
        <f t="shared" si="8"/>
        <v>173836.44254005715</v>
      </c>
    </row>
    <row r="455" spans="1:5" x14ac:dyDescent="0.3">
      <c r="A455" s="1">
        <v>46020</v>
      </c>
      <c r="C455" s="22">
        <f t="shared" si="6"/>
        <v>130380.57654934273</v>
      </c>
      <c r="D455" s="22">
        <f t="shared" si="7"/>
        <v>86543.335142821932</v>
      </c>
      <c r="E455" s="22">
        <f t="shared" si="8"/>
        <v>174217.81795586355</v>
      </c>
    </row>
    <row r="456" spans="1:5" x14ac:dyDescent="0.3">
      <c r="A456" s="1">
        <v>46021</v>
      </c>
      <c r="C456" s="22">
        <f t="shared" si="6"/>
        <v>130490.97060103981</v>
      </c>
      <c r="D456" s="22">
        <f t="shared" si="7"/>
        <v>86383.917505492907</v>
      </c>
      <c r="E456" s="22">
        <f t="shared" si="8"/>
        <v>174598.02369658672</v>
      </c>
    </row>
    <row r="457" spans="1:5" x14ac:dyDescent="0.3">
      <c r="A457" s="1">
        <v>46022</v>
      </c>
      <c r="C457" s="22">
        <f t="shared" si="6"/>
        <v>130601.36465273688</v>
      </c>
      <c r="D457" s="22">
        <f t="shared" si="7"/>
        <v>86225.647754407488</v>
      </c>
      <c r="E457" s="22">
        <f t="shared" si="8"/>
        <v>174977.08155106628</v>
      </c>
    </row>
    <row r="458" spans="1:5" x14ac:dyDescent="0.3">
      <c r="A458" s="1">
        <v>46023</v>
      </c>
      <c r="C458" s="22">
        <f t="shared" si="6"/>
        <v>130711.75870443396</v>
      </c>
      <c r="D458" s="22">
        <f t="shared" si="7"/>
        <v>86068.504714904338</v>
      </c>
      <c r="E458" s="22">
        <f t="shared" si="8"/>
        <v>175355.0126939636</v>
      </c>
    </row>
    <row r="459" spans="1:5" x14ac:dyDescent="0.3">
      <c r="A459" s="1">
        <v>46024</v>
      </c>
      <c r="C459" s="22">
        <f t="shared" si="6"/>
        <v>130822.15275613104</v>
      </c>
      <c r="D459" s="22">
        <f t="shared" si="7"/>
        <v>85912.467802765546</v>
      </c>
      <c r="E459" s="22">
        <f t="shared" si="8"/>
        <v>175731.83770949653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7388-AACF-4046-A838-6A9EFE813B7C}">
  <dimension ref="A1:W261"/>
  <sheetViews>
    <sheetView topLeftCell="K1" zoomScale="70" zoomScaleNormal="70" workbookViewId="0">
      <selection activeCell="T90" sqref="T90"/>
    </sheetView>
  </sheetViews>
  <sheetFormatPr defaultRowHeight="14.4" x14ac:dyDescent="0.3"/>
  <cols>
    <col min="1" max="1" width="11.21875" bestFit="1" customWidth="1"/>
    <col min="2" max="2" width="9.77734375" style="3" bestFit="1" customWidth="1"/>
    <col min="3" max="3" width="7.6640625" style="3" hidden="1" customWidth="1"/>
    <col min="4" max="5" width="7" style="3" hidden="1" customWidth="1"/>
    <col min="6" max="6" width="8" style="3" hidden="1" customWidth="1"/>
    <col min="7" max="7" width="11.21875" style="3" hidden="1" customWidth="1"/>
    <col min="8" max="8" width="8.6640625" style="2" bestFit="1" customWidth="1"/>
    <col min="9" max="9" width="12.33203125" style="2" bestFit="1" customWidth="1"/>
    <col min="10" max="10" width="22.33203125" style="10" bestFit="1" customWidth="1"/>
    <col min="11" max="11" width="18.109375" style="21" bestFit="1" customWidth="1"/>
    <col min="12" max="12" width="18.109375" style="21" customWidth="1"/>
    <col min="13" max="13" width="17.21875" style="21" customWidth="1"/>
    <col min="14" max="14" width="21.21875" style="3" customWidth="1"/>
    <col min="15" max="15" width="20.88671875" style="3" customWidth="1"/>
    <col min="16" max="16" width="17.21875" style="16" customWidth="1"/>
    <col min="18" max="18" width="16.109375" bestFit="1" customWidth="1"/>
    <col min="19" max="19" width="12" bestFit="1" customWidth="1"/>
    <col min="22" max="22" width="12.44140625" bestFit="1" customWidth="1"/>
    <col min="23" max="23" width="13.88671875" bestFit="1" customWidth="1"/>
    <col min="24" max="24" width="24.6640625" bestFit="1" customWidth="1"/>
    <col min="25" max="25" width="24.88671875" bestFit="1" customWidth="1"/>
    <col min="26" max="26" width="23.88671875" bestFit="1" customWidth="1"/>
  </cols>
  <sheetData>
    <row r="1" spans="1:19" x14ac:dyDescent="0.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9</v>
      </c>
      <c r="I1" s="2" t="s">
        <v>1162</v>
      </c>
      <c r="J1" s="10" t="s">
        <v>1154</v>
      </c>
      <c r="K1" s="21" t="s">
        <v>1131</v>
      </c>
      <c r="M1" s="2" t="s">
        <v>1162</v>
      </c>
      <c r="N1" s="3" t="s">
        <v>1165</v>
      </c>
      <c r="O1" s="3" t="s">
        <v>1164</v>
      </c>
      <c r="P1" s="16" t="s">
        <v>1163</v>
      </c>
    </row>
    <row r="2" spans="1:19" x14ac:dyDescent="0.3">
      <c r="A2" s="1">
        <v>45567</v>
      </c>
      <c r="B2" s="3">
        <v>165.86</v>
      </c>
      <c r="C2">
        <v>166.42</v>
      </c>
      <c r="D2">
        <v>167.52</v>
      </c>
      <c r="E2">
        <v>164.73</v>
      </c>
      <c r="F2" t="s">
        <v>865</v>
      </c>
      <c r="G2">
        <v>-6.7999999999999996E-3</v>
      </c>
      <c r="H2" s="2">
        <v>0</v>
      </c>
      <c r="I2" s="2" t="str">
        <f t="shared" ref="I2:I65" si="0">TEXT(A2,"YYYY-MM")</f>
        <v>2024-10</v>
      </c>
      <c r="J2" s="16">
        <v>0</v>
      </c>
      <c r="K2" s="21">
        <v>0</v>
      </c>
      <c r="M2" s="2" t="str">
        <f>TEXT(Gold[[#This Row],[Date]],"YYYY-MM")</f>
        <v>2024-10</v>
      </c>
      <c r="N2" s="3">
        <f>INDEX($B:$B,MATCH(M2,$I:$I,0))</f>
        <v>165.86</v>
      </c>
      <c r="O2" s="3" cm="1">
        <f t="array" ref="O2">LOOKUP(2,1/($I:$I=M2),$B:$B)</f>
        <v>171.11</v>
      </c>
      <c r="P2" s="16">
        <f>O2/N2-1</f>
        <v>3.1653201495236871E-2</v>
      </c>
      <c r="R2" s="8" t="s">
        <v>1121</v>
      </c>
      <c r="S2" s="9"/>
    </row>
    <row r="3" spans="1:19" x14ac:dyDescent="0.3">
      <c r="A3" s="1">
        <v>45568</v>
      </c>
      <c r="B3" s="3">
        <v>165.86</v>
      </c>
      <c r="C3">
        <v>164.41</v>
      </c>
      <c r="D3">
        <v>166.64</v>
      </c>
      <c r="E3">
        <v>163.92</v>
      </c>
      <c r="F3" t="s">
        <v>864</v>
      </c>
      <c r="G3">
        <v>0</v>
      </c>
      <c r="H3" s="2">
        <f>Google[[#This Row],[Price]]/B2-1</f>
        <v>0</v>
      </c>
      <c r="I3" s="2" t="str">
        <f t="shared" si="0"/>
        <v>2024-10</v>
      </c>
      <c r="J3" s="16">
        <v>0</v>
      </c>
      <c r="K3" s="21">
        <v>0</v>
      </c>
      <c r="M3" s="2" t="str">
        <f>TEXT(Gold[[#This Row],[Date]],"YYYY-MM")</f>
        <v>2024-10</v>
      </c>
      <c r="N3" s="3">
        <f t="shared" ref="N3:N66" si="1">INDEX($B:$B,MATCH(M3,$I:$I,0))</f>
        <v>165.86</v>
      </c>
      <c r="O3" s="3" cm="1">
        <f t="array" ref="O3">LOOKUP(2,1/($I:$I=M3),$B:$B)</f>
        <v>171.11</v>
      </c>
      <c r="P3" s="16">
        <f t="shared" ref="P3:P4" si="2">O3/N3-1</f>
        <v>3.1653201495236871E-2</v>
      </c>
      <c r="R3" s="4"/>
      <c r="S3" s="5"/>
    </row>
    <row r="4" spans="1:19" x14ac:dyDescent="0.3">
      <c r="A4" s="1">
        <v>45569</v>
      </c>
      <c r="B4" s="3">
        <v>167.06</v>
      </c>
      <c r="C4">
        <v>168.06</v>
      </c>
      <c r="D4">
        <v>168.23</v>
      </c>
      <c r="E4">
        <v>165.48</v>
      </c>
      <c r="F4" t="s">
        <v>863</v>
      </c>
      <c r="G4">
        <v>7.1999999999999998E-3</v>
      </c>
      <c r="H4" s="2">
        <f>Google[[#This Row],[Price]]/B3-1</f>
        <v>7.2350174846256277E-3</v>
      </c>
      <c r="I4" s="2" t="str">
        <f t="shared" si="0"/>
        <v>2024-10</v>
      </c>
      <c r="J4" s="16">
        <v>0</v>
      </c>
      <c r="K4" s="21">
        <v>0</v>
      </c>
      <c r="M4" s="2" t="str">
        <f>TEXT(Gold[[#This Row],[Date]],"YYYY-MM")</f>
        <v>2024-10</v>
      </c>
      <c r="N4" s="3">
        <f t="shared" si="1"/>
        <v>165.86</v>
      </c>
      <c r="O4" s="3" cm="1">
        <f t="array" ref="O4">LOOKUP(2,1/($I:$I=M4),$B:$B)</f>
        <v>171.11</v>
      </c>
      <c r="P4" s="16">
        <f t="shared" si="2"/>
        <v>3.1653201495236871E-2</v>
      </c>
      <c r="R4" s="4" t="s">
        <v>1108</v>
      </c>
      <c r="S4" s="5">
        <v>183.09768924302784</v>
      </c>
    </row>
    <row r="5" spans="1:19" x14ac:dyDescent="0.3">
      <c r="A5" s="1">
        <v>45572</v>
      </c>
      <c r="B5" s="3">
        <v>162.97999999999999</v>
      </c>
      <c r="C5">
        <v>167.72</v>
      </c>
      <c r="D5">
        <v>168.48</v>
      </c>
      <c r="E5">
        <v>162.75</v>
      </c>
      <c r="F5" t="s">
        <v>862</v>
      </c>
      <c r="G5">
        <v>-2.4400000000000002E-2</v>
      </c>
      <c r="H5" s="2">
        <f>Google[[#This Row],[Price]]/B4-1</f>
        <v>-2.442236322279423E-2</v>
      </c>
      <c r="I5" s="2" t="str">
        <f t="shared" si="0"/>
        <v>2024-10</v>
      </c>
      <c r="J5" s="16">
        <v>0</v>
      </c>
      <c r="K5" s="21">
        <v>0</v>
      </c>
      <c r="M5" s="2" t="str">
        <f>TEXT(Gold[[#This Row],[Date]],"YYYY-MM")</f>
        <v>2024-10</v>
      </c>
      <c r="N5" s="3">
        <f t="shared" si="1"/>
        <v>165.86</v>
      </c>
      <c r="O5" s="3" cm="1">
        <f t="array" ref="O5">LOOKUP(2,1/($I:$I=M5),$B:$B)</f>
        <v>171.11</v>
      </c>
      <c r="P5" s="16">
        <f>O5/N5-1</f>
        <v>3.1653201495236871E-2</v>
      </c>
      <c r="R5" s="4" t="s">
        <v>1109</v>
      </c>
      <c r="S5" s="5">
        <v>1.5217159409484129</v>
      </c>
    </row>
    <row r="6" spans="1:19" x14ac:dyDescent="0.3">
      <c r="A6" s="1">
        <v>45573</v>
      </c>
      <c r="B6" s="3">
        <v>164.38</v>
      </c>
      <c r="C6">
        <v>163.94</v>
      </c>
      <c r="D6">
        <v>164.73</v>
      </c>
      <c r="E6">
        <v>162.87</v>
      </c>
      <c r="F6" t="s">
        <v>861</v>
      </c>
      <c r="G6">
        <v>8.6E-3</v>
      </c>
      <c r="H6" s="2">
        <f>Google[[#This Row],[Price]]/B5-1</f>
        <v>8.5900110443000166E-3</v>
      </c>
      <c r="I6" s="2" t="str">
        <f t="shared" si="0"/>
        <v>2024-10</v>
      </c>
      <c r="J6" s="16">
        <v>0</v>
      </c>
      <c r="K6" s="21">
        <v>0</v>
      </c>
      <c r="M6" s="2" t="str">
        <f>TEXT(Gold[[#This Row],[Date]],"YYYY-MM")</f>
        <v>2024-10</v>
      </c>
      <c r="N6" s="3">
        <f t="shared" si="1"/>
        <v>165.86</v>
      </c>
      <c r="O6" s="3" cm="1">
        <f t="array" ref="O6">LOOKUP(2,1/($I:$I=M6),$B:$B)</f>
        <v>171.11</v>
      </c>
      <c r="P6" s="16">
        <f t="shared" ref="P6:P69" si="3">O6/N6-1</f>
        <v>3.1653201495236871E-2</v>
      </c>
      <c r="R6" s="4" t="s">
        <v>1110</v>
      </c>
      <c r="S6" s="5">
        <v>176.23</v>
      </c>
    </row>
    <row r="7" spans="1:19" x14ac:dyDescent="0.3">
      <c r="A7" s="1">
        <v>45574</v>
      </c>
      <c r="B7" s="3">
        <v>161.86000000000001</v>
      </c>
      <c r="C7">
        <v>163.44999999999999</v>
      </c>
      <c r="D7">
        <v>164.84</v>
      </c>
      <c r="E7">
        <v>159.74</v>
      </c>
      <c r="F7" t="s">
        <v>757</v>
      </c>
      <c r="G7">
        <v>-1.5299999999999999E-2</v>
      </c>
      <c r="H7" s="2">
        <f>Google[[#This Row],[Price]]/B6-1</f>
        <v>-1.5330332157196591E-2</v>
      </c>
      <c r="I7" s="2" t="str">
        <f t="shared" si="0"/>
        <v>2024-10</v>
      </c>
      <c r="J7" s="16">
        <v>0</v>
      </c>
      <c r="K7" s="21">
        <v>0</v>
      </c>
      <c r="M7" s="2" t="str">
        <f>TEXT(Gold[[#This Row],[Date]],"YYYY-MM")</f>
        <v>2024-10</v>
      </c>
      <c r="N7" s="3">
        <f t="shared" si="1"/>
        <v>165.86</v>
      </c>
      <c r="O7" s="3" cm="1">
        <f t="array" ref="O7">LOOKUP(2,1/($I:$I=M7),$B:$B)</f>
        <v>171.11</v>
      </c>
      <c r="P7" s="16">
        <f t="shared" si="3"/>
        <v>3.1653201495236871E-2</v>
      </c>
      <c r="R7" s="4" t="s">
        <v>1111</v>
      </c>
      <c r="S7" s="5">
        <v>165.86</v>
      </c>
    </row>
    <row r="8" spans="1:19" x14ac:dyDescent="0.3">
      <c r="A8" s="1">
        <v>45575</v>
      </c>
      <c r="B8" s="3">
        <v>162.08000000000001</v>
      </c>
      <c r="C8">
        <v>160.87</v>
      </c>
      <c r="D8">
        <v>163.07</v>
      </c>
      <c r="E8">
        <v>160.4</v>
      </c>
      <c r="F8" t="s">
        <v>860</v>
      </c>
      <c r="G8">
        <v>1.4E-3</v>
      </c>
      <c r="H8" s="2">
        <f>Google[[#This Row],[Price]]/B7-1</f>
        <v>1.3591993080439568E-3</v>
      </c>
      <c r="I8" s="2" t="str">
        <f t="shared" si="0"/>
        <v>2024-10</v>
      </c>
      <c r="J8" s="16">
        <v>0</v>
      </c>
      <c r="K8" s="21">
        <v>0</v>
      </c>
      <c r="M8" s="2" t="str">
        <f>TEXT(Gold[[#This Row],[Date]],"YYYY-MM")</f>
        <v>2024-10</v>
      </c>
      <c r="N8" s="3">
        <f t="shared" si="1"/>
        <v>165.86</v>
      </c>
      <c r="O8" s="3" cm="1">
        <f t="array" ref="O8">LOOKUP(2,1/($I:$I=M8),$B:$B)</f>
        <v>171.11</v>
      </c>
      <c r="P8" s="16">
        <f t="shared" si="3"/>
        <v>3.1653201495236871E-2</v>
      </c>
      <c r="R8" s="4" t="s">
        <v>1112</v>
      </c>
      <c r="S8" s="5">
        <v>24.108514484286768</v>
      </c>
    </row>
    <row r="9" spans="1:19" x14ac:dyDescent="0.3">
      <c r="A9" s="1">
        <v>45576</v>
      </c>
      <c r="B9" s="3">
        <v>163.24</v>
      </c>
      <c r="C9">
        <v>162.13</v>
      </c>
      <c r="D9">
        <v>163.9</v>
      </c>
      <c r="E9">
        <v>161.24</v>
      </c>
      <c r="F9" t="s">
        <v>859</v>
      </c>
      <c r="G9">
        <v>7.1999999999999998E-3</v>
      </c>
      <c r="H9" s="2">
        <f>Google[[#This Row],[Price]]/B8-1</f>
        <v>7.1569595261598007E-3</v>
      </c>
      <c r="I9" s="2" t="str">
        <f t="shared" si="0"/>
        <v>2024-10</v>
      </c>
      <c r="J9" s="16">
        <v>0</v>
      </c>
      <c r="K9" s="21">
        <v>0</v>
      </c>
      <c r="M9" s="2" t="str">
        <f>TEXT(Gold[[#This Row],[Date]],"YYYY-MM")</f>
        <v>2024-10</v>
      </c>
      <c r="N9" s="3">
        <f t="shared" si="1"/>
        <v>165.86</v>
      </c>
      <c r="O9" s="3" cm="1">
        <f t="array" ref="O9">LOOKUP(2,1/($I:$I=M9),$B:$B)</f>
        <v>171.11</v>
      </c>
      <c r="P9" s="16">
        <f t="shared" si="3"/>
        <v>3.1653201495236871E-2</v>
      </c>
      <c r="R9" s="4" t="s">
        <v>1113</v>
      </c>
      <c r="S9" s="5">
        <v>581.22047063906496</v>
      </c>
    </row>
    <row r="10" spans="1:19" x14ac:dyDescent="0.3">
      <c r="A10" s="1">
        <v>45579</v>
      </c>
      <c r="B10" s="3">
        <v>164.96</v>
      </c>
      <c r="C10">
        <v>163.63999999999999</v>
      </c>
      <c r="D10">
        <v>166.23</v>
      </c>
      <c r="E10">
        <v>163.4</v>
      </c>
      <c r="F10" t="s">
        <v>858</v>
      </c>
      <c r="G10">
        <v>1.0500000000000001E-2</v>
      </c>
      <c r="H10" s="2">
        <f>Google[[#This Row],[Price]]/B9-1</f>
        <v>1.0536633178142685E-2</v>
      </c>
      <c r="I10" s="2" t="str">
        <f t="shared" si="0"/>
        <v>2024-10</v>
      </c>
      <c r="J10" s="16">
        <v>0</v>
      </c>
      <c r="K10" s="21">
        <v>0</v>
      </c>
      <c r="M10" s="2" t="str">
        <f>TEXT(Gold[[#This Row],[Date]],"YYYY-MM")</f>
        <v>2024-10</v>
      </c>
      <c r="N10" s="3">
        <f t="shared" si="1"/>
        <v>165.86</v>
      </c>
      <c r="O10" s="3" cm="1">
        <f t="array" ref="O10">LOOKUP(2,1/($I:$I=M10),$B:$B)</f>
        <v>171.11</v>
      </c>
      <c r="P10" s="16">
        <f t="shared" si="3"/>
        <v>3.1653201495236871E-2</v>
      </c>
      <c r="R10" s="4" t="s">
        <v>1114</v>
      </c>
      <c r="S10" s="5">
        <v>1.3762516119983341</v>
      </c>
    </row>
    <row r="11" spans="1:19" x14ac:dyDescent="0.3">
      <c r="A11" s="1">
        <v>45580</v>
      </c>
      <c r="B11" s="3">
        <v>165.46</v>
      </c>
      <c r="C11">
        <v>165.79</v>
      </c>
      <c r="D11">
        <v>167.68</v>
      </c>
      <c r="E11">
        <v>164.63</v>
      </c>
      <c r="F11" t="s">
        <v>857</v>
      </c>
      <c r="G11">
        <v>3.0000000000000001E-3</v>
      </c>
      <c r="H11" s="2">
        <f>Google[[#This Row],[Price]]/B10-1</f>
        <v>3.0310378273521454E-3</v>
      </c>
      <c r="I11" s="2" t="str">
        <f t="shared" si="0"/>
        <v>2024-10</v>
      </c>
      <c r="J11" s="16">
        <v>0</v>
      </c>
      <c r="K11" s="21">
        <v>0</v>
      </c>
      <c r="M11" s="2" t="str">
        <f>TEXT(Gold[[#This Row],[Date]],"YYYY-MM")</f>
        <v>2024-10</v>
      </c>
      <c r="N11" s="3">
        <f t="shared" si="1"/>
        <v>165.86</v>
      </c>
      <c r="O11" s="3" cm="1">
        <f t="array" ref="O11">LOOKUP(2,1/($I:$I=M11),$B:$B)</f>
        <v>171.11</v>
      </c>
      <c r="P11" s="16">
        <f t="shared" si="3"/>
        <v>3.1653201495236871E-2</v>
      </c>
      <c r="R11" s="4" t="s">
        <v>1115</v>
      </c>
      <c r="S11" s="5">
        <v>1.271168491979092</v>
      </c>
    </row>
    <row r="12" spans="1:19" x14ac:dyDescent="0.3">
      <c r="A12" s="1">
        <v>45581</v>
      </c>
      <c r="B12" s="3">
        <v>165.16</v>
      </c>
      <c r="C12">
        <v>164.53</v>
      </c>
      <c r="D12">
        <v>165.8</v>
      </c>
      <c r="E12">
        <v>163.74</v>
      </c>
      <c r="F12" t="s">
        <v>856</v>
      </c>
      <c r="G12">
        <v>-1.8E-3</v>
      </c>
      <c r="H12" s="2">
        <f>Google[[#This Row],[Price]]/B11-1</f>
        <v>-1.8131270397679922E-3</v>
      </c>
      <c r="I12" s="2" t="str">
        <f t="shared" si="0"/>
        <v>2024-10</v>
      </c>
      <c r="J12" s="16">
        <v>0</v>
      </c>
      <c r="K12" s="21">
        <v>0</v>
      </c>
      <c r="M12" s="2" t="str">
        <f>TEXT(Gold[[#This Row],[Date]],"YYYY-MM")</f>
        <v>2024-10</v>
      </c>
      <c r="N12" s="3">
        <f t="shared" si="1"/>
        <v>165.86</v>
      </c>
      <c r="O12" s="3" cm="1">
        <f t="array" ref="O12">LOOKUP(2,1/($I:$I=M12),$B:$B)</f>
        <v>171.11</v>
      </c>
      <c r="P12" s="16">
        <f t="shared" si="3"/>
        <v>3.1653201495236871E-2</v>
      </c>
      <c r="R12" s="4" t="s">
        <v>1116</v>
      </c>
      <c r="S12" s="5">
        <v>110.02000000000001</v>
      </c>
    </row>
    <row r="13" spans="1:19" x14ac:dyDescent="0.3">
      <c r="A13" s="1">
        <v>45582</v>
      </c>
      <c r="B13" s="3">
        <v>162.93</v>
      </c>
      <c r="C13">
        <v>165.73</v>
      </c>
      <c r="D13">
        <v>166.37</v>
      </c>
      <c r="E13">
        <v>162.76</v>
      </c>
      <c r="F13" t="s">
        <v>855</v>
      </c>
      <c r="G13">
        <v>-1.35E-2</v>
      </c>
      <c r="H13" s="2">
        <f>Google[[#This Row],[Price]]/B12-1</f>
        <v>-1.3502058609832779E-2</v>
      </c>
      <c r="I13" s="2" t="str">
        <f t="shared" si="0"/>
        <v>2024-10</v>
      </c>
      <c r="J13" s="16">
        <v>0</v>
      </c>
      <c r="K13" s="21">
        <v>0</v>
      </c>
      <c r="M13" s="2" t="str">
        <f>TEXT(Gold[[#This Row],[Date]],"YYYY-MM")</f>
        <v>2024-10</v>
      </c>
      <c r="N13" s="3">
        <f t="shared" si="1"/>
        <v>165.86</v>
      </c>
      <c r="O13" s="3" cm="1">
        <f t="array" ref="O13">LOOKUP(2,1/($I:$I=M13),$B:$B)</f>
        <v>171.11</v>
      </c>
      <c r="P13" s="16">
        <f t="shared" si="3"/>
        <v>3.1653201495236871E-2</v>
      </c>
      <c r="R13" s="4" t="s">
        <v>1117</v>
      </c>
      <c r="S13" s="5">
        <v>144.69999999999999</v>
      </c>
    </row>
    <row r="14" spans="1:19" x14ac:dyDescent="0.3">
      <c r="A14" s="1">
        <v>45583</v>
      </c>
      <c r="B14" s="3">
        <v>163.41999999999999</v>
      </c>
      <c r="C14">
        <v>163.19</v>
      </c>
      <c r="D14">
        <v>164.71</v>
      </c>
      <c r="E14">
        <v>163.08000000000001</v>
      </c>
      <c r="F14" t="s">
        <v>854</v>
      </c>
      <c r="G14">
        <v>3.0000000000000001E-3</v>
      </c>
      <c r="H14" s="2">
        <f>Google[[#This Row],[Price]]/B13-1</f>
        <v>3.0074265021786672E-3</v>
      </c>
      <c r="I14" s="2" t="str">
        <f t="shared" si="0"/>
        <v>2024-10</v>
      </c>
      <c r="J14" s="16">
        <v>0</v>
      </c>
      <c r="K14" s="21">
        <v>0</v>
      </c>
      <c r="M14" s="2" t="str">
        <f>TEXT(Gold[[#This Row],[Date]],"YYYY-MM")</f>
        <v>2024-10</v>
      </c>
      <c r="N14" s="3">
        <f t="shared" si="1"/>
        <v>165.86</v>
      </c>
      <c r="O14" s="3" cm="1">
        <f t="array" ref="O14">LOOKUP(2,1/($I:$I=M14),$B:$B)</f>
        <v>171.11</v>
      </c>
      <c r="P14" s="16">
        <f t="shared" si="3"/>
        <v>3.1653201495236871E-2</v>
      </c>
      <c r="R14" s="4" t="s">
        <v>1118</v>
      </c>
      <c r="S14" s="5">
        <v>254.72</v>
      </c>
    </row>
    <row r="15" spans="1:19" x14ac:dyDescent="0.3">
      <c r="A15" s="1">
        <v>45586</v>
      </c>
      <c r="B15" s="3">
        <v>164.07</v>
      </c>
      <c r="C15">
        <v>162.94999999999999</v>
      </c>
      <c r="D15">
        <v>164.5</v>
      </c>
      <c r="E15">
        <v>162.62</v>
      </c>
      <c r="F15" t="s">
        <v>853</v>
      </c>
      <c r="G15">
        <v>4.0000000000000001E-3</v>
      </c>
      <c r="H15" s="2">
        <f>Google[[#This Row],[Price]]/B14-1</f>
        <v>3.9774813364337192E-3</v>
      </c>
      <c r="I15" s="2" t="str">
        <f t="shared" si="0"/>
        <v>2024-10</v>
      </c>
      <c r="J15" s="16">
        <v>0</v>
      </c>
      <c r="K15" s="21">
        <v>0</v>
      </c>
      <c r="M15" s="2" t="str">
        <f>TEXT(Gold[[#This Row],[Date]],"YYYY-MM")</f>
        <v>2024-10</v>
      </c>
      <c r="N15" s="3">
        <f t="shared" si="1"/>
        <v>165.86</v>
      </c>
      <c r="O15" s="3" cm="1">
        <f t="array" ref="O15">LOOKUP(2,1/($I:$I=M15),$B:$B)</f>
        <v>171.11</v>
      </c>
      <c r="P15" s="16">
        <f t="shared" si="3"/>
        <v>3.1653201495236871E-2</v>
      </c>
      <c r="R15" s="4" t="s">
        <v>1119</v>
      </c>
      <c r="S15" s="5">
        <v>45957.51999999999</v>
      </c>
    </row>
    <row r="16" spans="1:19" x14ac:dyDescent="0.3">
      <c r="A16" s="1">
        <v>45587</v>
      </c>
      <c r="B16" s="3">
        <v>165.14</v>
      </c>
      <c r="C16">
        <v>162.97999999999999</v>
      </c>
      <c r="D16">
        <v>165.77</v>
      </c>
      <c r="E16">
        <v>162.97999999999999</v>
      </c>
      <c r="F16" t="s">
        <v>852</v>
      </c>
      <c r="G16">
        <v>6.4999999999999997E-3</v>
      </c>
      <c r="H16" s="2">
        <f>Google[[#This Row],[Price]]/B15-1</f>
        <v>6.5216066313158461E-3</v>
      </c>
      <c r="I16" s="2" t="str">
        <f t="shared" si="0"/>
        <v>2024-10</v>
      </c>
      <c r="J16" s="16">
        <v>0</v>
      </c>
      <c r="K16" s="21">
        <v>0</v>
      </c>
      <c r="M16" s="2" t="str">
        <f>TEXT(Gold[[#This Row],[Date]],"YYYY-MM")</f>
        <v>2024-10</v>
      </c>
      <c r="N16" s="3">
        <f t="shared" si="1"/>
        <v>165.86</v>
      </c>
      <c r="O16" s="3" cm="1">
        <f t="array" ref="O16">LOOKUP(2,1/($I:$I=M16),$B:$B)</f>
        <v>171.11</v>
      </c>
      <c r="P16" s="16">
        <f t="shared" si="3"/>
        <v>3.1653201495236871E-2</v>
      </c>
      <c r="R16" s="6" t="s">
        <v>1120</v>
      </c>
      <c r="S16" s="7">
        <v>251</v>
      </c>
    </row>
    <row r="17" spans="1:19" x14ac:dyDescent="0.3">
      <c r="A17" s="1">
        <v>45588</v>
      </c>
      <c r="B17" s="3">
        <v>162.78</v>
      </c>
      <c r="C17">
        <v>164.76</v>
      </c>
      <c r="D17">
        <v>165.82</v>
      </c>
      <c r="E17">
        <v>161.93</v>
      </c>
      <c r="F17" t="s">
        <v>851</v>
      </c>
      <c r="G17">
        <v>-1.43E-2</v>
      </c>
      <c r="H17" s="2">
        <f>Google[[#This Row],[Price]]/B16-1</f>
        <v>-1.4290904686932171E-2</v>
      </c>
      <c r="I17" s="2" t="str">
        <f t="shared" si="0"/>
        <v>2024-10</v>
      </c>
      <c r="J17" s="16">
        <v>0</v>
      </c>
      <c r="K17" s="21">
        <v>0</v>
      </c>
      <c r="M17" s="2" t="str">
        <f>TEXT(Gold[[#This Row],[Date]],"YYYY-MM")</f>
        <v>2024-10</v>
      </c>
      <c r="N17" s="3">
        <f t="shared" si="1"/>
        <v>165.86</v>
      </c>
      <c r="O17" s="3" cm="1">
        <f t="array" ref="O17">LOOKUP(2,1/($I:$I=M17),$B:$B)</f>
        <v>171.11</v>
      </c>
      <c r="P17" s="16">
        <f t="shared" si="3"/>
        <v>3.1653201495236871E-2</v>
      </c>
    </row>
    <row r="18" spans="1:19" x14ac:dyDescent="0.3">
      <c r="A18" s="1">
        <v>45589</v>
      </c>
      <c r="B18" s="3">
        <v>162.72</v>
      </c>
      <c r="C18">
        <v>162.83000000000001</v>
      </c>
      <c r="D18">
        <v>163.33000000000001</v>
      </c>
      <c r="E18">
        <v>161.01</v>
      </c>
      <c r="F18" t="s">
        <v>850</v>
      </c>
      <c r="G18">
        <v>-4.0000000000000002E-4</v>
      </c>
      <c r="H18" s="2">
        <f>Google[[#This Row],[Price]]/B17-1</f>
        <v>-3.6859565057134613E-4</v>
      </c>
      <c r="I18" s="2" t="str">
        <f t="shared" si="0"/>
        <v>2024-10</v>
      </c>
      <c r="J18" s="16">
        <v>0</v>
      </c>
      <c r="K18" s="21">
        <v>0</v>
      </c>
      <c r="M18" s="2" t="str">
        <f>TEXT(Gold[[#This Row],[Date]],"YYYY-MM")</f>
        <v>2024-10</v>
      </c>
      <c r="N18" s="3">
        <f t="shared" si="1"/>
        <v>165.86</v>
      </c>
      <c r="O18" s="3" cm="1">
        <f t="array" ref="O18">LOOKUP(2,1/($I:$I=M18),$B:$B)</f>
        <v>171.11</v>
      </c>
      <c r="P18" s="16">
        <f t="shared" si="3"/>
        <v>3.1653201495236871E-2</v>
      </c>
    </row>
    <row r="19" spans="1:19" x14ac:dyDescent="0.3">
      <c r="A19" s="1">
        <v>45590</v>
      </c>
      <c r="B19" s="3">
        <v>165.27</v>
      </c>
      <c r="C19">
        <v>163.66999999999999</v>
      </c>
      <c r="D19">
        <v>165.59</v>
      </c>
      <c r="E19">
        <v>163.41999999999999</v>
      </c>
      <c r="F19" t="s">
        <v>849</v>
      </c>
      <c r="G19">
        <v>1.5699999999999999E-2</v>
      </c>
      <c r="H19" s="2">
        <f>Google[[#This Row],[Price]]/B18-1</f>
        <v>1.5671091445427887E-2</v>
      </c>
      <c r="I19" s="2" t="str">
        <f t="shared" si="0"/>
        <v>2024-10</v>
      </c>
      <c r="J19" s="16">
        <v>0</v>
      </c>
      <c r="K19" s="21">
        <v>0</v>
      </c>
      <c r="M19" s="2" t="str">
        <f>TEXT(Gold[[#This Row],[Date]],"YYYY-MM")</f>
        <v>2024-10</v>
      </c>
      <c r="N19" s="3">
        <f t="shared" si="1"/>
        <v>165.86</v>
      </c>
      <c r="O19" s="3" cm="1">
        <f t="array" ref="O19">LOOKUP(2,1/($I:$I=M19),$B:$B)</f>
        <v>171.11</v>
      </c>
      <c r="P19" s="16">
        <f t="shared" si="3"/>
        <v>3.1653201495236871E-2</v>
      </c>
      <c r="R19" s="11" t="s">
        <v>1122</v>
      </c>
      <c r="S19" s="12">
        <f>AVERAGE(H:H)</f>
        <v>1.7566392335457213E-3</v>
      </c>
    </row>
    <row r="20" spans="1:19" x14ac:dyDescent="0.3">
      <c r="A20" s="1">
        <v>45593</v>
      </c>
      <c r="B20" s="3">
        <v>166.72</v>
      </c>
      <c r="C20">
        <v>168.75</v>
      </c>
      <c r="D20">
        <v>168.75</v>
      </c>
      <c r="E20">
        <v>163.95</v>
      </c>
      <c r="F20" t="s">
        <v>848</v>
      </c>
      <c r="G20">
        <v>8.8000000000000005E-3</v>
      </c>
      <c r="H20" s="2">
        <f>Google[[#This Row],[Price]]/B19-1</f>
        <v>8.7735221153264487E-3</v>
      </c>
      <c r="I20" s="2" t="str">
        <f t="shared" si="0"/>
        <v>2024-10</v>
      </c>
      <c r="J20" s="16">
        <v>0</v>
      </c>
      <c r="K20" s="21">
        <v>0</v>
      </c>
      <c r="M20" s="2" t="str">
        <f>TEXT(Gold[[#This Row],[Date]],"YYYY-MM")</f>
        <v>2024-10</v>
      </c>
      <c r="N20" s="3">
        <f t="shared" si="1"/>
        <v>165.86</v>
      </c>
      <c r="O20" s="3" cm="1">
        <f t="array" ref="O20">LOOKUP(2,1/($I:$I=M20),$B:$B)</f>
        <v>171.11</v>
      </c>
      <c r="P20" s="16">
        <f t="shared" si="3"/>
        <v>3.1653201495236871E-2</v>
      </c>
      <c r="R20" s="4" t="s">
        <v>1123</v>
      </c>
      <c r="S20" s="13">
        <f>S19*S16</f>
        <v>0.44091644761997606</v>
      </c>
    </row>
    <row r="21" spans="1:19" x14ac:dyDescent="0.3">
      <c r="A21" s="1">
        <v>45594</v>
      </c>
      <c r="B21" s="3">
        <v>169.68</v>
      </c>
      <c r="C21">
        <v>167.73</v>
      </c>
      <c r="D21">
        <v>170.38</v>
      </c>
      <c r="E21">
        <v>167.09</v>
      </c>
      <c r="F21" t="s">
        <v>847</v>
      </c>
      <c r="G21">
        <v>1.78E-2</v>
      </c>
      <c r="H21" s="2">
        <f>Google[[#This Row],[Price]]/B20-1</f>
        <v>1.775431861804222E-2</v>
      </c>
      <c r="I21" s="2" t="str">
        <f t="shared" si="0"/>
        <v>2024-10</v>
      </c>
      <c r="J21" s="16">
        <f>AVERAGE(B2:B21)</f>
        <v>164.58149999999998</v>
      </c>
      <c r="K21" s="21">
        <v>0</v>
      </c>
      <c r="M21" s="2" t="str">
        <f>TEXT(Gold[[#This Row],[Date]],"YYYY-MM")</f>
        <v>2024-10</v>
      </c>
      <c r="N21" s="3">
        <f t="shared" si="1"/>
        <v>165.86</v>
      </c>
      <c r="O21" s="3" cm="1">
        <f t="array" ref="O21">LOOKUP(2,1/($I:$I=M21),$B:$B)</f>
        <v>171.11</v>
      </c>
      <c r="P21" s="16">
        <f t="shared" si="3"/>
        <v>3.1653201495236871E-2</v>
      </c>
      <c r="R21" s="4" t="s">
        <v>1129</v>
      </c>
      <c r="S21" s="13">
        <f>_xlfn.STDEV.S(H:H)</f>
        <v>2.0228272022428103E-2</v>
      </c>
    </row>
    <row r="22" spans="1:19" x14ac:dyDescent="0.3">
      <c r="A22" s="1">
        <v>45595</v>
      </c>
      <c r="B22" s="3">
        <v>174.46</v>
      </c>
      <c r="C22">
        <v>180.68</v>
      </c>
      <c r="D22">
        <v>182.02</v>
      </c>
      <c r="E22">
        <v>174.06</v>
      </c>
      <c r="F22" t="s">
        <v>846</v>
      </c>
      <c r="G22">
        <v>2.8199999999999999E-2</v>
      </c>
      <c r="H22" s="2">
        <f>Google[[#This Row],[Price]]/B21-1</f>
        <v>2.8170674210278079E-2</v>
      </c>
      <c r="I22" s="2" t="str">
        <f t="shared" si="0"/>
        <v>2024-10</v>
      </c>
      <c r="J22" s="16">
        <f t="shared" ref="J22:J85" si="4">AVERAGE(B3:B22)</f>
        <v>165.01150000000001</v>
      </c>
      <c r="K22" s="21">
        <v>0</v>
      </c>
      <c r="M22" s="2" t="str">
        <f>TEXT(Gold[[#This Row],[Date]],"YYYY-MM")</f>
        <v>2024-10</v>
      </c>
      <c r="N22" s="3">
        <f t="shared" si="1"/>
        <v>165.86</v>
      </c>
      <c r="O22" s="3" cm="1">
        <f t="array" ref="O22">LOOKUP(2,1/($I:$I=M22),$B:$B)</f>
        <v>171.11</v>
      </c>
      <c r="P22" s="16">
        <f t="shared" si="3"/>
        <v>3.1653201495236871E-2</v>
      </c>
      <c r="R22" s="4" t="s">
        <v>1125</v>
      </c>
      <c r="S22" s="13">
        <f>S21*SQRT(S16)</f>
        <v>0.3204760993309021</v>
      </c>
    </row>
    <row r="23" spans="1:19" x14ac:dyDescent="0.3">
      <c r="A23" s="1">
        <v>45596</v>
      </c>
      <c r="B23" s="3">
        <v>171.11</v>
      </c>
      <c r="C23">
        <v>173.13</v>
      </c>
      <c r="D23">
        <v>176.82</v>
      </c>
      <c r="E23">
        <v>171</v>
      </c>
      <c r="F23" t="s">
        <v>845</v>
      </c>
      <c r="G23">
        <v>-1.9199999999999998E-2</v>
      </c>
      <c r="H23" s="2">
        <f>Google[[#This Row],[Price]]/B22-1</f>
        <v>-1.9202109366043718E-2</v>
      </c>
      <c r="I23" s="2" t="str">
        <f t="shared" si="0"/>
        <v>2024-10</v>
      </c>
      <c r="J23" s="16">
        <f t="shared" si="4"/>
        <v>165.274</v>
      </c>
      <c r="K23" s="21">
        <v>0</v>
      </c>
      <c r="M23" s="2" t="str">
        <f>TEXT(Gold[[#This Row],[Date]],"YYYY-MM")</f>
        <v>2024-10</v>
      </c>
      <c r="N23" s="3">
        <f t="shared" si="1"/>
        <v>165.86</v>
      </c>
      <c r="O23" s="3" cm="1">
        <f t="array" ref="O23">LOOKUP(2,1/($I:$I=M23),$B:$B)</f>
        <v>171.11</v>
      </c>
      <c r="P23" s="16">
        <f t="shared" si="3"/>
        <v>3.1653201495236871E-2</v>
      </c>
      <c r="R23" s="6" t="s">
        <v>1126</v>
      </c>
      <c r="S23" s="7">
        <f>S22/S20</f>
        <v>0.72684088121638646</v>
      </c>
    </row>
    <row r="24" spans="1:19" x14ac:dyDescent="0.3">
      <c r="A24" s="1">
        <v>45597</v>
      </c>
      <c r="B24" s="3">
        <v>171.29</v>
      </c>
      <c r="C24">
        <v>170.07</v>
      </c>
      <c r="D24">
        <v>172.32</v>
      </c>
      <c r="E24">
        <v>168.88</v>
      </c>
      <c r="F24" t="s">
        <v>689</v>
      </c>
      <c r="G24">
        <v>1.1000000000000001E-3</v>
      </c>
      <c r="H24" s="2">
        <f>Google[[#This Row],[Price]]/B23-1</f>
        <v>1.0519548828238356E-3</v>
      </c>
      <c r="I24" s="2" t="str">
        <f t="shared" si="0"/>
        <v>2024-11</v>
      </c>
      <c r="J24" s="16">
        <f t="shared" si="4"/>
        <v>165.4855</v>
      </c>
      <c r="K24" s="21">
        <v>0</v>
      </c>
      <c r="M24" s="2" t="str">
        <f>TEXT(Gold[[#This Row],[Date]],"YYYY-MM")</f>
        <v>2024-11</v>
      </c>
      <c r="N24" s="3">
        <f t="shared" si="1"/>
        <v>171.29</v>
      </c>
      <c r="O24" s="3" cm="1">
        <f t="array" ref="O24">LOOKUP(2,1/($I:$I=M24),$B:$B)</f>
        <v>168.95</v>
      </c>
      <c r="P24" s="16">
        <f t="shared" si="3"/>
        <v>-1.3661042676163304E-2</v>
      </c>
    </row>
    <row r="25" spans="1:19" x14ac:dyDescent="0.3">
      <c r="A25" s="1">
        <v>45600</v>
      </c>
      <c r="B25" s="3">
        <v>169.24</v>
      </c>
      <c r="C25">
        <v>169.93</v>
      </c>
      <c r="D25">
        <v>170.73</v>
      </c>
      <c r="E25">
        <v>168.01</v>
      </c>
      <c r="F25" t="s">
        <v>844</v>
      </c>
      <c r="G25">
        <v>-1.2E-2</v>
      </c>
      <c r="H25" s="2">
        <f>Google[[#This Row],[Price]]/B24-1</f>
        <v>-1.1968007472706987E-2</v>
      </c>
      <c r="I25" s="2" t="str">
        <f t="shared" si="0"/>
        <v>2024-11</v>
      </c>
      <c r="J25" s="16">
        <f t="shared" si="4"/>
        <v>165.79850000000002</v>
      </c>
      <c r="K25" s="21">
        <v>0</v>
      </c>
      <c r="M25" s="2" t="str">
        <f>TEXT(Gold[[#This Row],[Date]],"YYYY-MM")</f>
        <v>2024-11</v>
      </c>
      <c r="N25" s="3">
        <f t="shared" si="1"/>
        <v>171.29</v>
      </c>
      <c r="O25" s="3" cm="1">
        <f t="array" ref="O25">LOOKUP(2,1/($I:$I=M25),$B:$B)</f>
        <v>168.95</v>
      </c>
      <c r="P25" s="16">
        <f t="shared" si="3"/>
        <v>-1.3661042676163304E-2</v>
      </c>
    </row>
    <row r="26" spans="1:19" x14ac:dyDescent="0.3">
      <c r="A26" s="1">
        <v>45601</v>
      </c>
      <c r="B26" s="3">
        <v>169.74</v>
      </c>
      <c r="C26">
        <v>169.43</v>
      </c>
      <c r="D26">
        <v>170.53</v>
      </c>
      <c r="E26">
        <v>168.84</v>
      </c>
      <c r="F26" t="s">
        <v>843</v>
      </c>
      <c r="G26">
        <v>3.0000000000000001E-3</v>
      </c>
      <c r="H26" s="2">
        <f>Google[[#This Row],[Price]]/B25-1</f>
        <v>2.9543843063106756E-3</v>
      </c>
      <c r="I26" s="2" t="str">
        <f t="shared" si="0"/>
        <v>2024-11</v>
      </c>
      <c r="J26" s="16">
        <f t="shared" si="4"/>
        <v>166.06649999999999</v>
      </c>
      <c r="K26" s="21">
        <v>0</v>
      </c>
      <c r="M26" s="2" t="str">
        <f>TEXT(Gold[[#This Row],[Date]],"YYYY-MM")</f>
        <v>2024-11</v>
      </c>
      <c r="N26" s="3">
        <f t="shared" si="1"/>
        <v>171.29</v>
      </c>
      <c r="O26" s="3" cm="1">
        <f t="array" ref="O26">LOOKUP(2,1/($I:$I=M26),$B:$B)</f>
        <v>168.95</v>
      </c>
      <c r="P26" s="16">
        <f t="shared" si="3"/>
        <v>-1.3661042676163304E-2</v>
      </c>
    </row>
    <row r="27" spans="1:19" x14ac:dyDescent="0.3">
      <c r="A27" s="1">
        <v>45602</v>
      </c>
      <c r="B27" s="3">
        <v>176.51</v>
      </c>
      <c r="C27">
        <v>173.8</v>
      </c>
      <c r="D27">
        <v>176.94</v>
      </c>
      <c r="E27">
        <v>173.5</v>
      </c>
      <c r="F27" t="s">
        <v>842</v>
      </c>
      <c r="G27">
        <v>3.9899999999999998E-2</v>
      </c>
      <c r="H27" s="2">
        <f>Google[[#This Row],[Price]]/B26-1</f>
        <v>3.9884529280075354E-2</v>
      </c>
      <c r="I27" s="2" t="str">
        <f t="shared" si="0"/>
        <v>2024-11</v>
      </c>
      <c r="J27" s="16">
        <f t="shared" si="4"/>
        <v>166.79899999999998</v>
      </c>
      <c r="K27" s="21">
        <v>0</v>
      </c>
      <c r="M27" s="2" t="str">
        <f>TEXT(Gold[[#This Row],[Date]],"YYYY-MM")</f>
        <v>2024-11</v>
      </c>
      <c r="N27" s="3">
        <f t="shared" si="1"/>
        <v>171.29</v>
      </c>
      <c r="O27" s="3" cm="1">
        <f t="array" ref="O27">LOOKUP(2,1/($I:$I=M27),$B:$B)</f>
        <v>168.95</v>
      </c>
      <c r="P27" s="16">
        <f t="shared" si="3"/>
        <v>-1.3661042676163304E-2</v>
      </c>
    </row>
    <row r="28" spans="1:19" x14ac:dyDescent="0.3">
      <c r="A28" s="1">
        <v>45603</v>
      </c>
      <c r="B28" s="3">
        <v>180.75</v>
      </c>
      <c r="C28">
        <v>177.41</v>
      </c>
      <c r="D28">
        <v>181.08</v>
      </c>
      <c r="E28">
        <v>177.19</v>
      </c>
      <c r="F28" t="s">
        <v>841</v>
      </c>
      <c r="G28">
        <v>2.4E-2</v>
      </c>
      <c r="H28" s="2">
        <f>Google[[#This Row],[Price]]/B27-1</f>
        <v>2.4021301909240345E-2</v>
      </c>
      <c r="I28" s="2" t="str">
        <f t="shared" si="0"/>
        <v>2024-11</v>
      </c>
      <c r="J28" s="16">
        <f t="shared" si="4"/>
        <v>167.73250000000002</v>
      </c>
      <c r="K28" s="21">
        <v>0</v>
      </c>
      <c r="M28" s="2" t="str">
        <f>TEXT(Gold[[#This Row],[Date]],"YYYY-MM")</f>
        <v>2024-11</v>
      </c>
      <c r="N28" s="3">
        <f t="shared" si="1"/>
        <v>171.29</v>
      </c>
      <c r="O28" s="3" cm="1">
        <f t="array" ref="O28">LOOKUP(2,1/($I:$I=M28),$B:$B)</f>
        <v>168.95</v>
      </c>
      <c r="P28" s="16">
        <f t="shared" si="3"/>
        <v>-1.3661042676163304E-2</v>
      </c>
    </row>
    <row r="29" spans="1:19" x14ac:dyDescent="0.3">
      <c r="A29" s="1">
        <v>45604</v>
      </c>
      <c r="B29" s="3">
        <v>178.35</v>
      </c>
      <c r="C29">
        <v>180.65</v>
      </c>
      <c r="D29">
        <v>180.9</v>
      </c>
      <c r="E29">
        <v>178.08</v>
      </c>
      <c r="F29" t="s">
        <v>840</v>
      </c>
      <c r="G29">
        <v>-1.3299999999999999E-2</v>
      </c>
      <c r="H29" s="2">
        <f>Google[[#This Row],[Price]]/B28-1</f>
        <v>-1.3278008298755251E-2</v>
      </c>
      <c r="I29" s="2" t="str">
        <f t="shared" si="0"/>
        <v>2024-11</v>
      </c>
      <c r="J29" s="16">
        <f t="shared" si="4"/>
        <v>168.488</v>
      </c>
      <c r="K29" s="21">
        <v>0</v>
      </c>
      <c r="M29" s="2" t="str">
        <f>TEXT(Gold[[#This Row],[Date]],"YYYY-MM")</f>
        <v>2024-11</v>
      </c>
      <c r="N29" s="3">
        <f t="shared" si="1"/>
        <v>171.29</v>
      </c>
      <c r="O29" s="3" cm="1">
        <f t="array" ref="O29">LOOKUP(2,1/($I:$I=M29),$B:$B)</f>
        <v>168.95</v>
      </c>
      <c r="P29" s="16">
        <f t="shared" si="3"/>
        <v>-1.3661042676163304E-2</v>
      </c>
    </row>
    <row r="30" spans="1:19" x14ac:dyDescent="0.3">
      <c r="A30" s="1">
        <v>45607</v>
      </c>
      <c r="B30" s="3">
        <v>180.35</v>
      </c>
      <c r="C30">
        <v>178.58</v>
      </c>
      <c r="D30">
        <v>180.54</v>
      </c>
      <c r="E30">
        <v>178.47</v>
      </c>
      <c r="F30" t="s">
        <v>839</v>
      </c>
      <c r="G30">
        <v>1.12E-2</v>
      </c>
      <c r="H30" s="2">
        <f>Google[[#This Row],[Price]]/B29-1</f>
        <v>1.1213905242500655E-2</v>
      </c>
      <c r="I30" s="2" t="str">
        <f t="shared" si="0"/>
        <v>2024-11</v>
      </c>
      <c r="J30" s="16">
        <f t="shared" si="4"/>
        <v>169.25749999999999</v>
      </c>
      <c r="K30" s="21">
        <v>0</v>
      </c>
      <c r="M30" s="2" t="str">
        <f>TEXT(Gold[[#This Row],[Date]],"YYYY-MM")</f>
        <v>2024-11</v>
      </c>
      <c r="N30" s="3">
        <f t="shared" si="1"/>
        <v>171.29</v>
      </c>
      <c r="O30" s="3" cm="1">
        <f t="array" ref="O30">LOOKUP(2,1/($I:$I=M30),$B:$B)</f>
        <v>168.95</v>
      </c>
      <c r="P30" s="16">
        <f t="shared" si="3"/>
        <v>-1.3661042676163304E-2</v>
      </c>
    </row>
    <row r="31" spans="1:19" x14ac:dyDescent="0.3">
      <c r="A31" s="1">
        <v>45608</v>
      </c>
      <c r="B31" s="3">
        <v>181.62</v>
      </c>
      <c r="C31">
        <v>179.82</v>
      </c>
      <c r="D31">
        <v>182.49</v>
      </c>
      <c r="E31">
        <v>179.39</v>
      </c>
      <c r="F31" t="s">
        <v>838</v>
      </c>
      <c r="G31">
        <v>7.0000000000000001E-3</v>
      </c>
      <c r="H31" s="2">
        <f>Google[[#This Row],[Price]]/B30-1</f>
        <v>7.0418630440809427E-3</v>
      </c>
      <c r="I31" s="2" t="str">
        <f t="shared" si="0"/>
        <v>2024-11</v>
      </c>
      <c r="J31" s="16">
        <f t="shared" si="4"/>
        <v>170.06549999999999</v>
      </c>
      <c r="K31" s="21">
        <v>0</v>
      </c>
      <c r="M31" s="2" t="str">
        <f>TEXT(Gold[[#This Row],[Date]],"YYYY-MM")</f>
        <v>2024-11</v>
      </c>
      <c r="N31" s="3">
        <f t="shared" si="1"/>
        <v>171.29</v>
      </c>
      <c r="O31" s="3" cm="1">
        <f t="array" ref="O31">LOOKUP(2,1/($I:$I=M31),$B:$B)</f>
        <v>168.95</v>
      </c>
      <c r="P31" s="16">
        <f t="shared" si="3"/>
        <v>-1.3661042676163304E-2</v>
      </c>
    </row>
    <row r="32" spans="1:19" x14ac:dyDescent="0.3">
      <c r="A32" s="1">
        <v>45609</v>
      </c>
      <c r="B32" s="3">
        <v>178.88</v>
      </c>
      <c r="C32">
        <v>180.46</v>
      </c>
      <c r="D32">
        <v>180.96</v>
      </c>
      <c r="E32">
        <v>178.54</v>
      </c>
      <c r="F32" t="s">
        <v>837</v>
      </c>
      <c r="G32">
        <v>-1.5100000000000001E-2</v>
      </c>
      <c r="H32" s="2">
        <f>Google[[#This Row],[Price]]/B31-1</f>
        <v>-1.5086444224204465E-2</v>
      </c>
      <c r="I32" s="2" t="str">
        <f t="shared" si="0"/>
        <v>2024-11</v>
      </c>
      <c r="J32" s="16">
        <f t="shared" si="4"/>
        <v>170.75149999999999</v>
      </c>
      <c r="K32" s="21">
        <v>0</v>
      </c>
      <c r="M32" s="2" t="str">
        <f>TEXT(Gold[[#This Row],[Date]],"YYYY-MM")</f>
        <v>2024-11</v>
      </c>
      <c r="N32" s="3">
        <f t="shared" si="1"/>
        <v>171.29</v>
      </c>
      <c r="O32" s="3" cm="1">
        <f t="array" ref="O32">LOOKUP(2,1/($I:$I=M32),$B:$B)</f>
        <v>168.95</v>
      </c>
      <c r="P32" s="16">
        <f t="shared" si="3"/>
        <v>-1.3661042676163304E-2</v>
      </c>
    </row>
    <row r="33" spans="1:23" x14ac:dyDescent="0.3">
      <c r="A33" s="1">
        <v>45610</v>
      </c>
      <c r="B33" s="3">
        <v>175.58</v>
      </c>
      <c r="C33">
        <v>178.28</v>
      </c>
      <c r="D33">
        <v>178.82</v>
      </c>
      <c r="E33">
        <v>174.32</v>
      </c>
      <c r="F33" t="s">
        <v>836</v>
      </c>
      <c r="G33">
        <v>-1.84E-2</v>
      </c>
      <c r="H33" s="2">
        <f>Google[[#This Row],[Price]]/B32-1</f>
        <v>-1.8448121645796012E-2</v>
      </c>
      <c r="I33" s="2" t="str">
        <f t="shared" si="0"/>
        <v>2024-11</v>
      </c>
      <c r="J33" s="16">
        <f t="shared" si="4"/>
        <v>171.38399999999996</v>
      </c>
      <c r="K33" s="21">
        <v>0</v>
      </c>
      <c r="M33" s="2" t="str">
        <f>TEXT(Gold[[#This Row],[Date]],"YYYY-MM")</f>
        <v>2024-11</v>
      </c>
      <c r="N33" s="3">
        <f t="shared" si="1"/>
        <v>171.29</v>
      </c>
      <c r="O33" s="3" cm="1">
        <f t="array" ref="O33">LOOKUP(2,1/($I:$I=M33),$B:$B)</f>
        <v>168.95</v>
      </c>
      <c r="P33" s="16">
        <f t="shared" si="3"/>
        <v>-1.3661042676163304E-2</v>
      </c>
    </row>
    <row r="34" spans="1:23" x14ac:dyDescent="0.3">
      <c r="A34" s="1">
        <v>45611</v>
      </c>
      <c r="B34" s="3">
        <v>172.49</v>
      </c>
      <c r="C34">
        <v>173.73</v>
      </c>
      <c r="D34">
        <v>174.14</v>
      </c>
      <c r="E34">
        <v>171.22</v>
      </c>
      <c r="F34" t="s">
        <v>835</v>
      </c>
      <c r="G34">
        <v>-1.7600000000000001E-2</v>
      </c>
      <c r="H34" s="2">
        <f>Google[[#This Row],[Price]]/B33-1</f>
        <v>-1.7598815354823993E-2</v>
      </c>
      <c r="I34" s="2" t="str">
        <f t="shared" si="0"/>
        <v>2024-11</v>
      </c>
      <c r="J34" s="16">
        <f t="shared" si="4"/>
        <v>171.83750000000001</v>
      </c>
      <c r="K34" s="21">
        <v>0</v>
      </c>
      <c r="M34" s="2" t="str">
        <f>TEXT(Gold[[#This Row],[Date]],"YYYY-MM")</f>
        <v>2024-11</v>
      </c>
      <c r="N34" s="3">
        <f t="shared" si="1"/>
        <v>171.29</v>
      </c>
      <c r="O34" s="3" cm="1">
        <f t="array" ref="O34">LOOKUP(2,1/($I:$I=M34),$B:$B)</f>
        <v>168.95</v>
      </c>
      <c r="P34" s="16">
        <f t="shared" si="3"/>
        <v>-1.3661042676163304E-2</v>
      </c>
    </row>
    <row r="35" spans="1:23" x14ac:dyDescent="0.3">
      <c r="A35" s="1">
        <v>45614</v>
      </c>
      <c r="B35" s="3">
        <v>175.3</v>
      </c>
      <c r="C35">
        <v>173.42</v>
      </c>
      <c r="D35">
        <v>175.44</v>
      </c>
      <c r="E35">
        <v>172.9</v>
      </c>
      <c r="F35" t="s">
        <v>834</v>
      </c>
      <c r="G35">
        <v>1.6299999999999999E-2</v>
      </c>
      <c r="H35" s="2">
        <f>Google[[#This Row],[Price]]/B34-1</f>
        <v>1.6290799466635697E-2</v>
      </c>
      <c r="I35" s="2" t="str">
        <f t="shared" si="0"/>
        <v>2024-11</v>
      </c>
      <c r="J35" s="16">
        <f t="shared" si="4"/>
        <v>172.39899999999997</v>
      </c>
      <c r="K35" s="21">
        <v>0</v>
      </c>
      <c r="M35" s="2" t="str">
        <f>TEXT(Gold[[#This Row],[Date]],"YYYY-MM")</f>
        <v>2024-11</v>
      </c>
      <c r="N35" s="3">
        <f t="shared" si="1"/>
        <v>171.29</v>
      </c>
      <c r="O35" s="3" cm="1">
        <f t="array" ref="O35">LOOKUP(2,1/($I:$I=M35),$B:$B)</f>
        <v>168.95</v>
      </c>
      <c r="P35" s="16">
        <f t="shared" si="3"/>
        <v>-1.3661042676163304E-2</v>
      </c>
    </row>
    <row r="36" spans="1:23" x14ac:dyDescent="0.3">
      <c r="A36" s="1">
        <v>45615</v>
      </c>
      <c r="B36" s="3">
        <v>178.12</v>
      </c>
      <c r="C36">
        <v>173.72</v>
      </c>
      <c r="D36">
        <v>178.87</v>
      </c>
      <c r="E36">
        <v>173.56</v>
      </c>
      <c r="F36" t="s">
        <v>833</v>
      </c>
      <c r="G36">
        <v>1.61E-2</v>
      </c>
      <c r="H36" s="2">
        <f>Google[[#This Row],[Price]]/B35-1</f>
        <v>1.6086708499714719E-2</v>
      </c>
      <c r="I36" s="2" t="str">
        <f t="shared" si="0"/>
        <v>2024-11</v>
      </c>
      <c r="J36" s="16">
        <f t="shared" si="4"/>
        <v>173.048</v>
      </c>
      <c r="K36" s="21">
        <v>0</v>
      </c>
      <c r="M36" s="2" t="str">
        <f>TEXT(Gold[[#This Row],[Date]],"YYYY-MM")</f>
        <v>2024-11</v>
      </c>
      <c r="N36" s="3">
        <f t="shared" si="1"/>
        <v>171.29</v>
      </c>
      <c r="O36" s="3" cm="1">
        <f t="array" ref="O36">LOOKUP(2,1/($I:$I=M36),$B:$B)</f>
        <v>168.95</v>
      </c>
      <c r="P36" s="16">
        <f t="shared" si="3"/>
        <v>-1.3661042676163304E-2</v>
      </c>
    </row>
    <row r="37" spans="1:23" x14ac:dyDescent="0.3">
      <c r="A37" s="1">
        <v>45616</v>
      </c>
      <c r="B37" s="3">
        <v>175.98</v>
      </c>
      <c r="C37">
        <v>177.34</v>
      </c>
      <c r="D37">
        <v>177.68</v>
      </c>
      <c r="E37">
        <v>173.78</v>
      </c>
      <c r="F37" t="s">
        <v>832</v>
      </c>
      <c r="G37">
        <v>-1.2E-2</v>
      </c>
      <c r="H37" s="2">
        <f>Google[[#This Row],[Price]]/B36-1</f>
        <v>-1.2014372333258527E-2</v>
      </c>
      <c r="I37" s="2" t="str">
        <f t="shared" si="0"/>
        <v>2024-11</v>
      </c>
      <c r="J37" s="16">
        <f t="shared" si="4"/>
        <v>173.70800000000003</v>
      </c>
      <c r="K37" s="21">
        <v>0</v>
      </c>
      <c r="M37" s="2" t="str">
        <f>TEXT(Gold[[#This Row],[Date]],"YYYY-MM")</f>
        <v>2024-11</v>
      </c>
      <c r="N37" s="3">
        <f t="shared" si="1"/>
        <v>171.29</v>
      </c>
      <c r="O37" s="3" cm="1">
        <f t="array" ref="O37">LOOKUP(2,1/($I:$I=M37),$B:$B)</f>
        <v>168.95</v>
      </c>
      <c r="P37" s="16">
        <f t="shared" si="3"/>
        <v>-1.3661042676163304E-2</v>
      </c>
    </row>
    <row r="38" spans="1:23" x14ac:dyDescent="0.3">
      <c r="A38" s="1">
        <v>45617</v>
      </c>
      <c r="B38" s="3">
        <v>167.63</v>
      </c>
      <c r="C38">
        <v>173.9</v>
      </c>
      <c r="D38">
        <v>174.13</v>
      </c>
      <c r="E38">
        <v>163.69999999999999</v>
      </c>
      <c r="F38" t="s">
        <v>831</v>
      </c>
      <c r="G38">
        <v>-4.7399999999999998E-2</v>
      </c>
      <c r="H38" s="2">
        <f>Google[[#This Row],[Price]]/B37-1</f>
        <v>-4.7448573701556973E-2</v>
      </c>
      <c r="I38" s="2" t="str">
        <f t="shared" si="0"/>
        <v>2024-11</v>
      </c>
      <c r="J38" s="16">
        <f t="shared" si="4"/>
        <v>173.95350000000002</v>
      </c>
      <c r="K38" s="21">
        <v>0</v>
      </c>
      <c r="M38" s="2" t="str">
        <f>TEXT(Gold[[#This Row],[Date]],"YYYY-MM")</f>
        <v>2024-11</v>
      </c>
      <c r="N38" s="3">
        <f t="shared" si="1"/>
        <v>171.29</v>
      </c>
      <c r="O38" s="3" cm="1">
        <f t="array" ref="O38">LOOKUP(2,1/($I:$I=M38),$B:$B)</f>
        <v>168.95</v>
      </c>
      <c r="P38" s="16">
        <f t="shared" si="3"/>
        <v>-1.3661042676163304E-2</v>
      </c>
    </row>
    <row r="39" spans="1:23" x14ac:dyDescent="0.3">
      <c r="A39" s="1">
        <v>45618</v>
      </c>
      <c r="B39" s="3">
        <v>164.76</v>
      </c>
      <c r="C39">
        <v>165.85</v>
      </c>
      <c r="D39">
        <v>166.46</v>
      </c>
      <c r="E39">
        <v>163.9</v>
      </c>
      <c r="F39" t="s">
        <v>830</v>
      </c>
      <c r="G39">
        <v>-1.7100000000000001E-2</v>
      </c>
      <c r="H39" s="2">
        <f>Google[[#This Row],[Price]]/B38-1</f>
        <v>-1.71210403865657E-2</v>
      </c>
      <c r="I39" s="2" t="str">
        <f t="shared" si="0"/>
        <v>2024-11</v>
      </c>
      <c r="J39" s="16">
        <f t="shared" si="4"/>
        <v>173.92799999999997</v>
      </c>
      <c r="K39" s="21">
        <v>0</v>
      </c>
      <c r="M39" s="2" t="str">
        <f>TEXT(Gold[[#This Row],[Date]],"YYYY-MM")</f>
        <v>2024-11</v>
      </c>
      <c r="N39" s="3">
        <f t="shared" si="1"/>
        <v>171.29</v>
      </c>
      <c r="O39" s="3" cm="1">
        <f t="array" ref="O39">LOOKUP(2,1/($I:$I=M39),$B:$B)</f>
        <v>168.95</v>
      </c>
      <c r="P39" s="16">
        <f t="shared" si="3"/>
        <v>-1.3661042676163304E-2</v>
      </c>
    </row>
    <row r="40" spans="1:23" x14ac:dyDescent="0.3">
      <c r="A40" s="1">
        <v>45621</v>
      </c>
      <c r="B40" s="3">
        <v>167.65</v>
      </c>
      <c r="C40">
        <v>166.09</v>
      </c>
      <c r="D40">
        <v>168.63</v>
      </c>
      <c r="E40">
        <v>165.61</v>
      </c>
      <c r="F40" t="s">
        <v>829</v>
      </c>
      <c r="G40">
        <v>1.7500000000000002E-2</v>
      </c>
      <c r="H40" s="2">
        <f>Google[[#This Row],[Price]]/B39-1</f>
        <v>1.7540665210002526E-2</v>
      </c>
      <c r="I40" s="2" t="str">
        <f t="shared" si="0"/>
        <v>2024-11</v>
      </c>
      <c r="J40" s="16">
        <f t="shared" si="4"/>
        <v>173.97450000000001</v>
      </c>
      <c r="K40" s="21">
        <v>0</v>
      </c>
      <c r="M40" s="2" t="str">
        <f>TEXT(Gold[[#This Row],[Date]],"YYYY-MM")</f>
        <v>2024-11</v>
      </c>
      <c r="N40" s="3">
        <f t="shared" si="1"/>
        <v>171.29</v>
      </c>
      <c r="O40" s="3" cm="1">
        <f t="array" ref="O40">LOOKUP(2,1/($I:$I=M40),$B:$B)</f>
        <v>168.95</v>
      </c>
      <c r="P40" s="16">
        <f t="shared" si="3"/>
        <v>-1.3661042676163304E-2</v>
      </c>
    </row>
    <row r="41" spans="1:23" x14ac:dyDescent="0.3">
      <c r="A41" s="1">
        <v>45622</v>
      </c>
      <c r="B41" s="3">
        <v>169.12</v>
      </c>
      <c r="C41">
        <v>167.63</v>
      </c>
      <c r="D41">
        <v>169.82</v>
      </c>
      <c r="E41">
        <v>167.58</v>
      </c>
      <c r="F41" t="s">
        <v>828</v>
      </c>
      <c r="G41">
        <v>8.8000000000000005E-3</v>
      </c>
      <c r="H41" s="2">
        <f>Google[[#This Row],[Price]]/B40-1</f>
        <v>8.7682672233819758E-3</v>
      </c>
      <c r="I41" s="2" t="str">
        <f t="shared" si="0"/>
        <v>2024-11</v>
      </c>
      <c r="J41" s="16">
        <f t="shared" si="4"/>
        <v>173.94649999999999</v>
      </c>
      <c r="K41" s="21">
        <v>0</v>
      </c>
      <c r="M41" s="2" t="str">
        <f>TEXT(Gold[[#This Row],[Date]],"YYYY-MM")</f>
        <v>2024-11</v>
      </c>
      <c r="N41" s="3">
        <f t="shared" si="1"/>
        <v>171.29</v>
      </c>
      <c r="O41" s="3" cm="1">
        <f t="array" ref="O41">LOOKUP(2,1/($I:$I=M41),$B:$B)</f>
        <v>168.95</v>
      </c>
      <c r="P41" s="16">
        <f t="shared" si="3"/>
        <v>-1.3661042676163304E-2</v>
      </c>
    </row>
    <row r="42" spans="1:23" x14ac:dyDescent="0.3">
      <c r="A42" s="1">
        <v>45623</v>
      </c>
      <c r="B42" s="3">
        <v>169.23</v>
      </c>
      <c r="C42">
        <v>169</v>
      </c>
      <c r="D42">
        <v>169.48</v>
      </c>
      <c r="E42">
        <v>168.02</v>
      </c>
      <c r="F42" t="s">
        <v>827</v>
      </c>
      <c r="G42">
        <v>6.9999999999999999E-4</v>
      </c>
      <c r="H42" s="2">
        <f>Google[[#This Row],[Price]]/B41-1</f>
        <v>6.5042573320717167E-4</v>
      </c>
      <c r="I42" s="2" t="str">
        <f t="shared" si="0"/>
        <v>2024-11</v>
      </c>
      <c r="J42" s="16">
        <f t="shared" si="4"/>
        <v>173.685</v>
      </c>
      <c r="K42" s="21">
        <v>0</v>
      </c>
      <c r="M42" s="2" t="str">
        <f>TEXT(Gold[[#This Row],[Date]],"YYYY-MM")</f>
        <v>2024-11</v>
      </c>
      <c r="N42" s="3">
        <f t="shared" si="1"/>
        <v>171.29</v>
      </c>
      <c r="O42" s="3" cm="1">
        <f t="array" ref="O42">LOOKUP(2,1/($I:$I=M42),$B:$B)</f>
        <v>168.95</v>
      </c>
      <c r="P42" s="16">
        <f t="shared" si="3"/>
        <v>-1.3661042676163304E-2</v>
      </c>
    </row>
    <row r="43" spans="1:23" x14ac:dyDescent="0.3">
      <c r="A43" s="1">
        <v>45625</v>
      </c>
      <c r="B43" s="3">
        <v>168.95</v>
      </c>
      <c r="C43">
        <v>168.5</v>
      </c>
      <c r="D43">
        <v>169.43</v>
      </c>
      <c r="E43">
        <v>167.16</v>
      </c>
      <c r="F43" t="s">
        <v>807</v>
      </c>
      <c r="G43">
        <v>-1.6999999999999999E-3</v>
      </c>
      <c r="H43" s="2">
        <f>Google[[#This Row],[Price]]/B42-1</f>
        <v>-1.6545529752407528E-3</v>
      </c>
      <c r="I43" s="2" t="str">
        <f t="shared" si="0"/>
        <v>2024-11</v>
      </c>
      <c r="J43" s="16">
        <f t="shared" si="4"/>
        <v>173.577</v>
      </c>
      <c r="K43" s="21">
        <v>0</v>
      </c>
      <c r="M43" s="2" t="str">
        <f>TEXT(Gold[[#This Row],[Date]],"YYYY-MM")</f>
        <v>2024-11</v>
      </c>
      <c r="N43" s="3">
        <f t="shared" si="1"/>
        <v>171.29</v>
      </c>
      <c r="O43" s="3" cm="1">
        <f t="array" ref="O43">LOOKUP(2,1/($I:$I=M43),$B:$B)</f>
        <v>168.95</v>
      </c>
      <c r="P43" s="16">
        <f t="shared" si="3"/>
        <v>-1.3661042676163304E-2</v>
      </c>
    </row>
    <row r="44" spans="1:23" x14ac:dyDescent="0.3">
      <c r="A44" s="1">
        <v>45628</v>
      </c>
      <c r="B44" s="3">
        <v>171.49</v>
      </c>
      <c r="C44">
        <v>168.76</v>
      </c>
      <c r="D44">
        <v>172.07</v>
      </c>
      <c r="E44">
        <v>168.57</v>
      </c>
      <c r="F44" t="s">
        <v>826</v>
      </c>
      <c r="G44">
        <v>1.4999999999999999E-2</v>
      </c>
      <c r="H44" s="2">
        <f>Google[[#This Row],[Price]]/B43-1</f>
        <v>1.5034033737792329E-2</v>
      </c>
      <c r="I44" s="2" t="str">
        <f t="shared" si="0"/>
        <v>2024-12</v>
      </c>
      <c r="J44" s="16">
        <f t="shared" si="4"/>
        <v>173.58699999999999</v>
      </c>
      <c r="K44" s="21">
        <v>0</v>
      </c>
      <c r="M44" s="2" t="str">
        <f>TEXT(Gold[[#This Row],[Date]],"YYYY-MM")</f>
        <v>2024-11</v>
      </c>
      <c r="N44" s="3">
        <f t="shared" si="1"/>
        <v>171.29</v>
      </c>
      <c r="O44" s="3" cm="1">
        <f t="array" ref="O44">LOOKUP(2,1/($I:$I=M44),$B:$B)</f>
        <v>168.95</v>
      </c>
      <c r="P44" s="16">
        <f t="shared" si="3"/>
        <v>-1.3661042676163304E-2</v>
      </c>
    </row>
    <row r="45" spans="1:23" x14ac:dyDescent="0.3">
      <c r="A45" s="1">
        <v>45629</v>
      </c>
      <c r="B45" s="3">
        <v>171.34</v>
      </c>
      <c r="C45">
        <v>171.49</v>
      </c>
      <c r="D45">
        <v>172.68</v>
      </c>
      <c r="E45">
        <v>170.85</v>
      </c>
      <c r="F45" t="s">
        <v>825</v>
      </c>
      <c r="G45">
        <v>-8.9999999999999998E-4</v>
      </c>
      <c r="H45" s="2">
        <f>Google[[#This Row],[Price]]/B44-1</f>
        <v>-8.7468657064559974E-4</v>
      </c>
      <c r="I45" s="2" t="str">
        <f t="shared" si="0"/>
        <v>2024-12</v>
      </c>
      <c r="J45" s="16">
        <f t="shared" si="4"/>
        <v>173.69200000000001</v>
      </c>
      <c r="K45" s="21">
        <v>0</v>
      </c>
      <c r="M45" s="2" t="str">
        <f>TEXT(Gold[[#This Row],[Date]],"YYYY-MM")</f>
        <v>2024-12</v>
      </c>
      <c r="N45" s="3">
        <f t="shared" si="1"/>
        <v>171.49</v>
      </c>
      <c r="O45" s="3" cm="1">
        <f t="array" ref="O45">LOOKUP(2,1/($I:$I=M45),$B:$B)</f>
        <v>189.3</v>
      </c>
      <c r="P45" s="16">
        <f t="shared" si="3"/>
        <v>0.10385445215464451</v>
      </c>
    </row>
    <row r="46" spans="1:23" x14ac:dyDescent="0.3">
      <c r="A46" s="1">
        <v>45630</v>
      </c>
      <c r="B46" s="3">
        <v>174.37</v>
      </c>
      <c r="C46">
        <v>171.15</v>
      </c>
      <c r="D46">
        <v>174.91</v>
      </c>
      <c r="E46">
        <v>171.06</v>
      </c>
      <c r="F46" t="s">
        <v>824</v>
      </c>
      <c r="G46">
        <v>1.77E-2</v>
      </c>
      <c r="H46" s="2">
        <f>Google[[#This Row],[Price]]/B45-1</f>
        <v>1.7684136804015482E-2</v>
      </c>
      <c r="I46" s="2" t="str">
        <f t="shared" si="0"/>
        <v>2024-12</v>
      </c>
      <c r="J46" s="16">
        <f t="shared" si="4"/>
        <v>173.92349999999996</v>
      </c>
      <c r="K46" s="21">
        <v>0</v>
      </c>
      <c r="M46" s="2" t="str">
        <f>TEXT(Gold[[#This Row],[Date]],"YYYY-MM")</f>
        <v>2024-12</v>
      </c>
      <c r="N46" s="3">
        <f t="shared" si="1"/>
        <v>171.49</v>
      </c>
      <c r="O46" s="3" cm="1">
        <f t="array" ref="O46">LOOKUP(2,1/($I:$I=M46),$B:$B)</f>
        <v>189.3</v>
      </c>
      <c r="P46" s="16">
        <f t="shared" si="3"/>
        <v>0.10385445215464451</v>
      </c>
    </row>
    <row r="47" spans="1:23" x14ac:dyDescent="0.3">
      <c r="A47" s="1">
        <v>45631</v>
      </c>
      <c r="B47" s="3">
        <v>172.64</v>
      </c>
      <c r="C47">
        <v>175.36</v>
      </c>
      <c r="D47">
        <v>176.06</v>
      </c>
      <c r="E47">
        <v>172.33</v>
      </c>
      <c r="F47" t="s">
        <v>823</v>
      </c>
      <c r="G47">
        <v>-9.9000000000000008E-3</v>
      </c>
      <c r="H47" s="2">
        <f>Google[[#This Row],[Price]]/B46-1</f>
        <v>-9.9214314388944569E-3</v>
      </c>
      <c r="I47" s="2" t="str">
        <f t="shared" si="0"/>
        <v>2024-12</v>
      </c>
      <c r="J47" s="16">
        <f t="shared" si="4"/>
        <v>173.73</v>
      </c>
      <c r="K47" s="21">
        <v>0</v>
      </c>
      <c r="M47" s="2" t="str">
        <f>TEXT(Gold[[#This Row],[Date]],"YYYY-MM")</f>
        <v>2024-12</v>
      </c>
      <c r="N47" s="3">
        <f t="shared" si="1"/>
        <v>171.49</v>
      </c>
      <c r="O47" s="3" cm="1">
        <f t="array" ref="O47">LOOKUP(2,1/($I:$I=M47),$B:$B)</f>
        <v>189.3</v>
      </c>
      <c r="P47" s="16">
        <f t="shared" si="3"/>
        <v>0.10385445215464451</v>
      </c>
    </row>
    <row r="48" spans="1:23" x14ac:dyDescent="0.3">
      <c r="A48" s="1">
        <v>45632</v>
      </c>
      <c r="B48" s="3">
        <v>174.71</v>
      </c>
      <c r="C48">
        <v>172.03</v>
      </c>
      <c r="D48">
        <v>175.08</v>
      </c>
      <c r="E48">
        <v>171.86</v>
      </c>
      <c r="F48" t="s">
        <v>822</v>
      </c>
      <c r="G48">
        <v>1.2E-2</v>
      </c>
      <c r="H48" s="2">
        <f>Google[[#This Row],[Price]]/B47-1</f>
        <v>1.199026876737741E-2</v>
      </c>
      <c r="I48" s="2" t="str">
        <f t="shared" si="0"/>
        <v>2024-12</v>
      </c>
      <c r="J48" s="16">
        <f t="shared" si="4"/>
        <v>173.428</v>
      </c>
      <c r="K48" s="21">
        <v>0</v>
      </c>
      <c r="M48" s="2" t="str">
        <f>TEXT(Gold[[#This Row],[Date]],"YYYY-MM")</f>
        <v>2024-12</v>
      </c>
      <c r="N48" s="3">
        <f t="shared" si="1"/>
        <v>171.49</v>
      </c>
      <c r="O48" s="3" cm="1">
        <f t="array" ref="O48">LOOKUP(2,1/($I:$I=M48),$B:$B)</f>
        <v>189.3</v>
      </c>
      <c r="P48" s="16">
        <f t="shared" si="3"/>
        <v>0.10385445215464451</v>
      </c>
      <c r="V48" s="17" t="s">
        <v>1132</v>
      </c>
      <c r="W48" t="s">
        <v>1149</v>
      </c>
    </row>
    <row r="49" spans="1:23" x14ac:dyDescent="0.3">
      <c r="A49" s="1">
        <v>45635</v>
      </c>
      <c r="B49" s="3">
        <v>175.37</v>
      </c>
      <c r="C49">
        <v>173.96</v>
      </c>
      <c r="D49">
        <v>176.26</v>
      </c>
      <c r="E49">
        <v>173.65</v>
      </c>
      <c r="F49" t="s">
        <v>821</v>
      </c>
      <c r="G49">
        <v>3.8E-3</v>
      </c>
      <c r="H49" s="2">
        <f>Google[[#This Row],[Price]]/B48-1</f>
        <v>3.7776887413427662E-3</v>
      </c>
      <c r="I49" s="2" t="str">
        <f t="shared" si="0"/>
        <v>2024-12</v>
      </c>
      <c r="J49" s="16">
        <f t="shared" si="4"/>
        <v>173.27900000000002</v>
      </c>
      <c r="K49" s="21">
        <v>0</v>
      </c>
      <c r="M49" s="2" t="str">
        <f>TEXT(Gold[[#This Row],[Date]],"YYYY-MM")</f>
        <v>2024-12</v>
      </c>
      <c r="N49" s="3">
        <f t="shared" si="1"/>
        <v>171.49</v>
      </c>
      <c r="O49" s="3" cm="1">
        <f t="array" ref="O49">LOOKUP(2,1/($I:$I=M49),$B:$B)</f>
        <v>189.3</v>
      </c>
      <c r="P49" s="16">
        <f t="shared" si="3"/>
        <v>0.10385445215464451</v>
      </c>
      <c r="V49" s="18" t="s">
        <v>1134</v>
      </c>
    </row>
    <row r="50" spans="1:23" x14ac:dyDescent="0.3">
      <c r="A50" s="1">
        <v>45636</v>
      </c>
      <c r="B50" s="3">
        <v>185.17</v>
      </c>
      <c r="C50">
        <v>182.85</v>
      </c>
      <c r="D50">
        <v>186.36</v>
      </c>
      <c r="E50">
        <v>181.05</v>
      </c>
      <c r="F50" t="s">
        <v>820</v>
      </c>
      <c r="G50">
        <v>5.5899999999999998E-2</v>
      </c>
      <c r="H50" s="2">
        <f>Google[[#This Row],[Price]]/B49-1</f>
        <v>5.5881849803272932E-2</v>
      </c>
      <c r="I50" s="2" t="str">
        <f t="shared" si="0"/>
        <v>2024-12</v>
      </c>
      <c r="J50" s="16">
        <f t="shared" si="4"/>
        <v>173.52</v>
      </c>
      <c r="K50" s="21">
        <v>0</v>
      </c>
      <c r="M50" s="2" t="str">
        <f>TEXT(Gold[[#This Row],[Date]],"YYYY-MM")</f>
        <v>2024-12</v>
      </c>
      <c r="N50" s="3">
        <f t="shared" si="1"/>
        <v>171.49</v>
      </c>
      <c r="O50" s="3" cm="1">
        <f t="array" ref="O50">LOOKUP(2,1/($I:$I=M50),$B:$B)</f>
        <v>189.3</v>
      </c>
      <c r="P50" s="16">
        <f t="shared" si="3"/>
        <v>0.10385445215464451</v>
      </c>
      <c r="V50" s="18" t="s">
        <v>1135</v>
      </c>
      <c r="W50">
        <v>196.66</v>
      </c>
    </row>
    <row r="51" spans="1:23" x14ac:dyDescent="0.3">
      <c r="A51" s="1">
        <v>45637</v>
      </c>
      <c r="B51" s="3">
        <v>195.4</v>
      </c>
      <c r="C51">
        <v>185.31</v>
      </c>
      <c r="D51">
        <v>195.61</v>
      </c>
      <c r="E51">
        <v>184.85</v>
      </c>
      <c r="F51" t="s">
        <v>819</v>
      </c>
      <c r="G51">
        <v>5.5199999999999999E-2</v>
      </c>
      <c r="H51" s="2">
        <f>Google[[#This Row],[Price]]/B50-1</f>
        <v>5.5246530215477874E-2</v>
      </c>
      <c r="I51" s="2" t="str">
        <f t="shared" si="0"/>
        <v>2024-12</v>
      </c>
      <c r="J51" s="16">
        <f t="shared" si="4"/>
        <v>174.209</v>
      </c>
      <c r="K51" s="21">
        <v>0</v>
      </c>
      <c r="M51" s="2" t="str">
        <f>TEXT(Gold[[#This Row],[Date]],"YYYY-MM")</f>
        <v>2024-12</v>
      </c>
      <c r="N51" s="3">
        <f t="shared" si="1"/>
        <v>171.49</v>
      </c>
      <c r="O51" s="3" cm="1">
        <f t="array" ref="O51">LOOKUP(2,1/($I:$I=M51),$B:$B)</f>
        <v>189.3</v>
      </c>
      <c r="P51" s="16">
        <f t="shared" si="3"/>
        <v>0.10385445215464451</v>
      </c>
      <c r="V51" s="19" t="s">
        <v>1150</v>
      </c>
      <c r="W51">
        <v>196.66</v>
      </c>
    </row>
    <row r="52" spans="1:23" x14ac:dyDescent="0.3">
      <c r="A52" s="1">
        <v>45638</v>
      </c>
      <c r="B52" s="3">
        <v>191.96</v>
      </c>
      <c r="C52">
        <v>195</v>
      </c>
      <c r="D52">
        <v>195.18</v>
      </c>
      <c r="E52">
        <v>191.71</v>
      </c>
      <c r="F52" t="s">
        <v>818</v>
      </c>
      <c r="G52">
        <v>-1.7600000000000001E-2</v>
      </c>
      <c r="H52" s="2">
        <f>Google[[#This Row],[Price]]/B51-1</f>
        <v>-1.7604912998976485E-2</v>
      </c>
      <c r="I52" s="2" t="str">
        <f t="shared" si="0"/>
        <v>2024-12</v>
      </c>
      <c r="J52" s="16">
        <f t="shared" si="4"/>
        <v>174.863</v>
      </c>
      <c r="K52" s="21">
        <v>0</v>
      </c>
      <c r="M52" s="2" t="str">
        <f>TEXT(Gold[[#This Row],[Date]],"YYYY-MM")</f>
        <v>2024-12</v>
      </c>
      <c r="N52" s="3">
        <f t="shared" si="1"/>
        <v>171.49</v>
      </c>
      <c r="O52" s="3" cm="1">
        <f t="array" ref="O52">LOOKUP(2,1/($I:$I=M52),$B:$B)</f>
        <v>189.3</v>
      </c>
      <c r="P52" s="16">
        <f t="shared" si="3"/>
        <v>0.10385445215464451</v>
      </c>
      <c r="V52" s="20" t="s">
        <v>1146</v>
      </c>
      <c r="W52">
        <v>174.46</v>
      </c>
    </row>
    <row r="53" spans="1:23" x14ac:dyDescent="0.3">
      <c r="A53" s="1">
        <v>45639</v>
      </c>
      <c r="B53" s="3">
        <v>189.82</v>
      </c>
      <c r="C53">
        <v>191.01</v>
      </c>
      <c r="D53">
        <v>192.73</v>
      </c>
      <c r="E53">
        <v>189.64</v>
      </c>
      <c r="F53" t="s">
        <v>817</v>
      </c>
      <c r="G53">
        <v>-1.11E-2</v>
      </c>
      <c r="H53" s="2">
        <f>Google[[#This Row],[Price]]/B52-1</f>
        <v>-1.114815586580542E-2</v>
      </c>
      <c r="I53" s="2" t="str">
        <f t="shared" si="0"/>
        <v>2024-12</v>
      </c>
      <c r="J53" s="16">
        <f t="shared" si="4"/>
        <v>175.57500000000002</v>
      </c>
      <c r="K53" s="21">
        <v>0</v>
      </c>
      <c r="M53" s="2" t="str">
        <f>TEXT(Gold[[#This Row],[Date]],"YYYY-MM")</f>
        <v>2024-12</v>
      </c>
      <c r="N53" s="3">
        <f t="shared" si="1"/>
        <v>171.49</v>
      </c>
      <c r="O53" s="3" cm="1">
        <f t="array" ref="O53">LOOKUP(2,1/($I:$I=M53),$B:$B)</f>
        <v>189.3</v>
      </c>
      <c r="P53" s="16">
        <f t="shared" si="3"/>
        <v>0.10385445215464451</v>
      </c>
      <c r="V53" s="20" t="s">
        <v>1147</v>
      </c>
      <c r="W53">
        <v>181.62</v>
      </c>
    </row>
    <row r="54" spans="1:23" x14ac:dyDescent="0.3">
      <c r="A54" s="1">
        <v>45642</v>
      </c>
      <c r="B54" s="3">
        <v>196.66</v>
      </c>
      <c r="C54">
        <v>192.87</v>
      </c>
      <c r="D54">
        <v>199</v>
      </c>
      <c r="E54">
        <v>192.62</v>
      </c>
      <c r="F54" t="s">
        <v>816</v>
      </c>
      <c r="G54">
        <v>3.5999999999999997E-2</v>
      </c>
      <c r="H54" s="2">
        <f>Google[[#This Row],[Price]]/B53-1</f>
        <v>3.6034137604046057E-2</v>
      </c>
      <c r="I54" s="2" t="str">
        <f t="shared" si="0"/>
        <v>2024-12</v>
      </c>
      <c r="J54" s="16">
        <f t="shared" si="4"/>
        <v>176.7835</v>
      </c>
      <c r="K54" s="21">
        <v>0</v>
      </c>
      <c r="M54" s="2" t="str">
        <f>TEXT(Gold[[#This Row],[Date]],"YYYY-MM")</f>
        <v>2024-12</v>
      </c>
      <c r="N54" s="3">
        <f t="shared" si="1"/>
        <v>171.49</v>
      </c>
      <c r="O54" s="3" cm="1">
        <f t="array" ref="O54">LOOKUP(2,1/($I:$I=M54),$B:$B)</f>
        <v>189.3</v>
      </c>
      <c r="P54" s="16">
        <f t="shared" si="3"/>
        <v>0.10385445215464451</v>
      </c>
      <c r="V54" s="20" t="s">
        <v>1148</v>
      </c>
      <c r="W54">
        <v>196.66</v>
      </c>
    </row>
    <row r="55" spans="1:23" x14ac:dyDescent="0.3">
      <c r="A55" s="1">
        <v>45643</v>
      </c>
      <c r="B55" s="3">
        <v>195.42</v>
      </c>
      <c r="C55">
        <v>197.25</v>
      </c>
      <c r="D55">
        <v>201.42</v>
      </c>
      <c r="E55">
        <v>194.98</v>
      </c>
      <c r="F55" t="s">
        <v>815</v>
      </c>
      <c r="G55">
        <v>-6.3E-3</v>
      </c>
      <c r="H55" s="2">
        <f>Google[[#This Row],[Price]]/B54-1</f>
        <v>-6.3052984846944105E-3</v>
      </c>
      <c r="I55" s="2" t="str">
        <f t="shared" si="0"/>
        <v>2024-12</v>
      </c>
      <c r="J55" s="16">
        <f t="shared" si="4"/>
        <v>177.7895</v>
      </c>
      <c r="K55" s="21">
        <v>0</v>
      </c>
      <c r="M55" s="2" t="str">
        <f>TEXT(Gold[[#This Row],[Date]],"YYYY-MM")</f>
        <v>2024-12</v>
      </c>
      <c r="N55" s="3">
        <f t="shared" si="1"/>
        <v>171.49</v>
      </c>
      <c r="O55" s="3" cm="1">
        <f t="array" ref="O55">LOOKUP(2,1/($I:$I=M55),$B:$B)</f>
        <v>189.3</v>
      </c>
      <c r="P55" s="16">
        <f t="shared" si="3"/>
        <v>0.10385445215464451</v>
      </c>
      <c r="V55" s="18" t="s">
        <v>1136</v>
      </c>
      <c r="W55">
        <v>254.72</v>
      </c>
    </row>
    <row r="56" spans="1:23" x14ac:dyDescent="0.3">
      <c r="A56" s="1">
        <v>45644</v>
      </c>
      <c r="B56" s="3">
        <v>188.4</v>
      </c>
      <c r="C56">
        <v>195.22</v>
      </c>
      <c r="D56">
        <v>197</v>
      </c>
      <c r="E56">
        <v>187.74</v>
      </c>
      <c r="F56" t="s">
        <v>814</v>
      </c>
      <c r="G56">
        <v>-3.5900000000000001E-2</v>
      </c>
      <c r="H56" s="2">
        <f>Google[[#This Row],[Price]]/B55-1</f>
        <v>-3.592262818544667E-2</v>
      </c>
      <c r="I56" s="2" t="str">
        <f t="shared" si="0"/>
        <v>2024-12</v>
      </c>
      <c r="J56" s="16">
        <f t="shared" si="4"/>
        <v>178.30350000000001</v>
      </c>
      <c r="K56" s="21">
        <v>0</v>
      </c>
      <c r="M56" s="2" t="str">
        <f>TEXT(Gold[[#This Row],[Date]],"YYYY-MM")</f>
        <v>2024-12</v>
      </c>
      <c r="N56" s="3">
        <f t="shared" si="1"/>
        <v>171.49</v>
      </c>
      <c r="O56" s="3" cm="1">
        <f t="array" ref="O56">LOOKUP(2,1/($I:$I=M56),$B:$B)</f>
        <v>189.3</v>
      </c>
      <c r="P56" s="16">
        <f t="shared" si="3"/>
        <v>0.10385445215464451</v>
      </c>
      <c r="V56" s="19" t="s">
        <v>1151</v>
      </c>
      <c r="W56">
        <v>206.38</v>
      </c>
    </row>
    <row r="57" spans="1:23" x14ac:dyDescent="0.3">
      <c r="A57" s="1">
        <v>45645</v>
      </c>
      <c r="B57" s="3">
        <v>188.51</v>
      </c>
      <c r="C57">
        <v>191.63</v>
      </c>
      <c r="D57">
        <v>193.03</v>
      </c>
      <c r="E57">
        <v>188.38</v>
      </c>
      <c r="F57" t="s">
        <v>813</v>
      </c>
      <c r="G57">
        <v>5.9999999999999995E-4</v>
      </c>
      <c r="H57" s="2">
        <f>Google[[#This Row],[Price]]/B56-1</f>
        <v>5.8386411889599366E-4</v>
      </c>
      <c r="I57" s="2" t="str">
        <f t="shared" si="0"/>
        <v>2024-12</v>
      </c>
      <c r="J57" s="16">
        <f t="shared" si="4"/>
        <v>178.93</v>
      </c>
      <c r="K57" s="21">
        <v>0</v>
      </c>
      <c r="M57" s="2" t="str">
        <f>TEXT(Gold[[#This Row],[Date]],"YYYY-MM")</f>
        <v>2024-12</v>
      </c>
      <c r="N57" s="3">
        <f t="shared" si="1"/>
        <v>171.49</v>
      </c>
      <c r="O57" s="3" cm="1">
        <f t="array" ref="O57">LOOKUP(2,1/($I:$I=M57),$B:$B)</f>
        <v>189.3</v>
      </c>
      <c r="P57" s="16">
        <f t="shared" si="3"/>
        <v>0.10385445215464451</v>
      </c>
      <c r="V57" s="20" t="s">
        <v>1137</v>
      </c>
      <c r="W57">
        <v>204.02</v>
      </c>
    </row>
    <row r="58" spans="1:23" x14ac:dyDescent="0.3">
      <c r="A58" s="1">
        <v>45646</v>
      </c>
      <c r="B58" s="3">
        <v>191.41</v>
      </c>
      <c r="C58">
        <v>185.78</v>
      </c>
      <c r="D58">
        <v>192.89</v>
      </c>
      <c r="E58">
        <v>185.22</v>
      </c>
      <c r="F58" t="s">
        <v>812</v>
      </c>
      <c r="G58">
        <v>1.54E-2</v>
      </c>
      <c r="H58" s="2">
        <f>Google[[#This Row],[Price]]/B57-1</f>
        <v>1.538379926794331E-2</v>
      </c>
      <c r="I58" s="2" t="str">
        <f t="shared" si="0"/>
        <v>2024-12</v>
      </c>
      <c r="J58" s="16">
        <f t="shared" si="4"/>
        <v>180.119</v>
      </c>
      <c r="K58" s="21">
        <v>0</v>
      </c>
      <c r="M58" s="2" t="str">
        <f>TEXT(Gold[[#This Row],[Date]],"YYYY-MM")</f>
        <v>2024-12</v>
      </c>
      <c r="N58" s="3">
        <f t="shared" si="1"/>
        <v>171.49</v>
      </c>
      <c r="O58" s="3" cm="1">
        <f t="array" ref="O58">LOOKUP(2,1/($I:$I=M58),$B:$B)</f>
        <v>189.3</v>
      </c>
      <c r="P58" s="16">
        <f t="shared" si="3"/>
        <v>0.10385445215464451</v>
      </c>
      <c r="V58" s="20" t="s">
        <v>1138</v>
      </c>
      <c r="W58">
        <v>206.38</v>
      </c>
    </row>
    <row r="59" spans="1:23" x14ac:dyDescent="0.3">
      <c r="A59" s="1">
        <v>45649</v>
      </c>
      <c r="B59" s="3">
        <v>194.63</v>
      </c>
      <c r="C59">
        <v>192.62</v>
      </c>
      <c r="D59">
        <v>195.1</v>
      </c>
      <c r="E59">
        <v>190.15</v>
      </c>
      <c r="F59" t="s">
        <v>811</v>
      </c>
      <c r="G59">
        <v>1.6799999999999999E-2</v>
      </c>
      <c r="H59" s="2">
        <f>Google[[#This Row],[Price]]/B58-1</f>
        <v>1.6822527558643774E-2</v>
      </c>
      <c r="I59" s="2" t="str">
        <f t="shared" si="0"/>
        <v>2024-12</v>
      </c>
      <c r="J59" s="16">
        <f t="shared" si="4"/>
        <v>181.61250000000001</v>
      </c>
      <c r="K59" s="21">
        <v>0</v>
      </c>
      <c r="M59" s="2" t="str">
        <f>TEXT(Gold[[#This Row],[Date]],"YYYY-MM")</f>
        <v>2024-12</v>
      </c>
      <c r="N59" s="3">
        <f t="shared" si="1"/>
        <v>171.49</v>
      </c>
      <c r="O59" s="3" cm="1">
        <f t="array" ref="O59">LOOKUP(2,1/($I:$I=M59),$B:$B)</f>
        <v>189.3</v>
      </c>
      <c r="P59" s="16">
        <f t="shared" si="3"/>
        <v>0.10385445215464451</v>
      </c>
      <c r="V59" s="20" t="s">
        <v>1139</v>
      </c>
      <c r="W59">
        <v>173.86</v>
      </c>
    </row>
    <row r="60" spans="1:23" x14ac:dyDescent="0.3">
      <c r="A60" s="1">
        <v>45650</v>
      </c>
      <c r="B60" s="3">
        <v>196.11</v>
      </c>
      <c r="C60">
        <v>194.84</v>
      </c>
      <c r="D60">
        <v>196.11</v>
      </c>
      <c r="E60">
        <v>193.78</v>
      </c>
      <c r="F60" t="s">
        <v>810</v>
      </c>
      <c r="G60">
        <v>7.6E-3</v>
      </c>
      <c r="H60" s="2">
        <f>Google[[#This Row],[Price]]/B59-1</f>
        <v>7.6041720187023376E-3</v>
      </c>
      <c r="I60" s="2" t="str">
        <f t="shared" si="0"/>
        <v>2024-12</v>
      </c>
      <c r="J60" s="16">
        <f t="shared" si="4"/>
        <v>183.03550000000001</v>
      </c>
      <c r="K60" s="21">
        <v>0</v>
      </c>
      <c r="M60" s="2" t="str">
        <f>TEXT(Gold[[#This Row],[Date]],"YYYY-MM")</f>
        <v>2024-12</v>
      </c>
      <c r="N60" s="3">
        <f t="shared" si="1"/>
        <v>171.49</v>
      </c>
      <c r="O60" s="3" cm="1">
        <f t="array" ref="O60">LOOKUP(2,1/($I:$I=M60),$B:$B)</f>
        <v>189.3</v>
      </c>
      <c r="P60" s="16">
        <f t="shared" si="3"/>
        <v>0.10385445215464451</v>
      </c>
      <c r="V60" s="19" t="s">
        <v>1152</v>
      </c>
      <c r="W60">
        <v>178.6</v>
      </c>
    </row>
    <row r="61" spans="1:23" x14ac:dyDescent="0.3">
      <c r="A61" s="1">
        <v>45652</v>
      </c>
      <c r="B61" s="3">
        <v>195.6</v>
      </c>
      <c r="C61">
        <v>195.15</v>
      </c>
      <c r="D61">
        <v>196.75</v>
      </c>
      <c r="E61">
        <v>194.38</v>
      </c>
      <c r="F61" t="s">
        <v>809</v>
      </c>
      <c r="G61">
        <v>-2.5999999999999999E-3</v>
      </c>
      <c r="H61" s="2">
        <f>Google[[#This Row],[Price]]/B60-1</f>
        <v>-2.6005813064097216E-3</v>
      </c>
      <c r="I61" s="2" t="str">
        <f t="shared" si="0"/>
        <v>2024-12</v>
      </c>
      <c r="J61" s="16">
        <f t="shared" si="4"/>
        <v>184.35950000000003</v>
      </c>
      <c r="K61" s="21">
        <f>_xlfn.STDEV.S(B2:B61)</f>
        <v>10.579055145350248</v>
      </c>
      <c r="M61" s="2" t="str">
        <f>TEXT(Gold[[#This Row],[Date]],"YYYY-MM")</f>
        <v>2024-12</v>
      </c>
      <c r="N61" s="3">
        <f t="shared" si="1"/>
        <v>171.49</v>
      </c>
      <c r="O61" s="3" cm="1">
        <f t="array" ref="O61">LOOKUP(2,1/($I:$I=M61),$B:$B)</f>
        <v>189.3</v>
      </c>
      <c r="P61" s="16">
        <f t="shared" si="3"/>
        <v>0.10385445215464451</v>
      </c>
      <c r="V61" s="20" t="s">
        <v>1140</v>
      </c>
      <c r="W61">
        <v>161.96</v>
      </c>
    </row>
    <row r="62" spans="1:23" x14ac:dyDescent="0.3">
      <c r="A62" s="1">
        <v>45653</v>
      </c>
      <c r="B62" s="3">
        <v>192.76</v>
      </c>
      <c r="C62">
        <v>194.95</v>
      </c>
      <c r="D62">
        <v>195.32</v>
      </c>
      <c r="E62">
        <v>190.65</v>
      </c>
      <c r="F62" t="s">
        <v>808</v>
      </c>
      <c r="G62">
        <v>-1.4500000000000001E-2</v>
      </c>
      <c r="H62" s="2">
        <f>Google[[#This Row],[Price]]/B61-1</f>
        <v>-1.451942740286305E-2</v>
      </c>
      <c r="I62" s="2" t="str">
        <f t="shared" si="0"/>
        <v>2024-12</v>
      </c>
      <c r="J62" s="16">
        <f t="shared" si="4"/>
        <v>185.536</v>
      </c>
      <c r="K62" s="21">
        <f t="shared" ref="K62:K125" si="5">_xlfn.STDEV.S(B3:B62)</f>
        <v>10.78351697160236</v>
      </c>
      <c r="M62" s="2" t="str">
        <f>TEXT(Gold[[#This Row],[Date]],"YYYY-MM")</f>
        <v>2024-12</v>
      </c>
      <c r="N62" s="3">
        <f t="shared" si="1"/>
        <v>171.49</v>
      </c>
      <c r="O62" s="3" cm="1">
        <f t="array" ref="O62">LOOKUP(2,1/($I:$I=M62),$B:$B)</f>
        <v>189.3</v>
      </c>
      <c r="P62" s="16">
        <f t="shared" si="3"/>
        <v>0.10385445215464451</v>
      </c>
      <c r="V62" s="20" t="s">
        <v>1141</v>
      </c>
      <c r="W62">
        <v>172.9</v>
      </c>
    </row>
    <row r="63" spans="1:23" x14ac:dyDescent="0.3">
      <c r="A63" s="1">
        <v>45656</v>
      </c>
      <c r="B63" s="3">
        <v>191.24</v>
      </c>
      <c r="C63">
        <v>189.8</v>
      </c>
      <c r="D63">
        <v>192.55</v>
      </c>
      <c r="E63">
        <v>189.12</v>
      </c>
      <c r="F63" t="s">
        <v>807</v>
      </c>
      <c r="G63">
        <v>-7.9000000000000008E-3</v>
      </c>
      <c r="H63" s="2">
        <f>Google[[#This Row],[Price]]/B62-1</f>
        <v>-7.885453413571164E-3</v>
      </c>
      <c r="I63" s="2" t="str">
        <f t="shared" si="0"/>
        <v>2024-12</v>
      </c>
      <c r="J63" s="16">
        <f t="shared" si="4"/>
        <v>186.65050000000002</v>
      </c>
      <c r="K63" s="21">
        <f t="shared" si="5"/>
        <v>10.925959150645856</v>
      </c>
      <c r="M63" s="2" t="str">
        <f>TEXT(Gold[[#This Row],[Date]],"YYYY-MM")</f>
        <v>2024-12</v>
      </c>
      <c r="N63" s="3">
        <f t="shared" si="1"/>
        <v>171.49</v>
      </c>
      <c r="O63" s="3" cm="1">
        <f t="array" ref="O63">LOOKUP(2,1/($I:$I=M63),$B:$B)</f>
        <v>189.3</v>
      </c>
      <c r="P63" s="16">
        <f t="shared" si="3"/>
        <v>0.10385445215464451</v>
      </c>
      <c r="V63" s="20" t="s">
        <v>1142</v>
      </c>
      <c r="W63">
        <v>178.6</v>
      </c>
    </row>
    <row r="64" spans="1:23" x14ac:dyDescent="0.3">
      <c r="A64" s="1">
        <v>45657</v>
      </c>
      <c r="B64" s="3">
        <v>189.3</v>
      </c>
      <c r="C64">
        <v>191.07</v>
      </c>
      <c r="D64">
        <v>191.96</v>
      </c>
      <c r="E64">
        <v>188.51</v>
      </c>
      <c r="F64" t="s">
        <v>806</v>
      </c>
      <c r="G64">
        <v>-1.01E-2</v>
      </c>
      <c r="H64" s="2">
        <f>Google[[#This Row],[Price]]/B63-1</f>
        <v>-1.0144321271700507E-2</v>
      </c>
      <c r="I64" s="2" t="str">
        <f t="shared" si="0"/>
        <v>2024-12</v>
      </c>
      <c r="J64" s="16">
        <f t="shared" si="4"/>
        <v>187.54100000000003</v>
      </c>
      <c r="K64" s="21">
        <f t="shared" si="5"/>
        <v>11.023077193742635</v>
      </c>
      <c r="M64" s="2" t="str">
        <f>TEXT(Gold[[#This Row],[Date]],"YYYY-MM")</f>
        <v>2024-12</v>
      </c>
      <c r="N64" s="3">
        <f t="shared" si="1"/>
        <v>171.49</v>
      </c>
      <c r="O64" s="3" cm="1">
        <f t="array" ref="O64">LOOKUP(2,1/($I:$I=M64),$B:$B)</f>
        <v>189.3</v>
      </c>
      <c r="P64" s="16">
        <f t="shared" si="3"/>
        <v>0.10385445215464451</v>
      </c>
      <c r="V64" s="19" t="s">
        <v>1153</v>
      </c>
      <c r="W64">
        <v>254.72</v>
      </c>
    </row>
    <row r="65" spans="1:23" x14ac:dyDescent="0.3">
      <c r="A65" s="1">
        <v>45659</v>
      </c>
      <c r="B65" s="3">
        <v>189.43</v>
      </c>
      <c r="C65">
        <v>190.65</v>
      </c>
      <c r="D65">
        <v>192</v>
      </c>
      <c r="E65">
        <v>187.5</v>
      </c>
      <c r="F65" t="s">
        <v>805</v>
      </c>
      <c r="G65">
        <v>6.9999999999999999E-4</v>
      </c>
      <c r="H65" s="2">
        <f>Google[[#This Row],[Price]]/B64-1</f>
        <v>6.8674062334905805E-4</v>
      </c>
      <c r="I65" s="2" t="str">
        <f t="shared" si="0"/>
        <v>2025-01</v>
      </c>
      <c r="J65" s="16">
        <f t="shared" si="4"/>
        <v>188.44550000000001</v>
      </c>
      <c r="K65" s="21">
        <f t="shared" si="5"/>
        <v>11.041231426450102</v>
      </c>
      <c r="M65" s="2" t="str">
        <f>TEXT(Gold[[#This Row],[Date]],"YYYY-MM")</f>
        <v>2024-12</v>
      </c>
      <c r="N65" s="3">
        <f t="shared" si="1"/>
        <v>171.49</v>
      </c>
      <c r="O65" s="3" cm="1">
        <f t="array" ref="O65">LOOKUP(2,1/($I:$I=M65),$B:$B)</f>
        <v>189.3</v>
      </c>
      <c r="P65" s="16">
        <f t="shared" si="3"/>
        <v>0.10385445215464451</v>
      </c>
      <c r="V65" s="20" t="s">
        <v>1143</v>
      </c>
      <c r="W65">
        <v>196.53</v>
      </c>
    </row>
    <row r="66" spans="1:23" x14ac:dyDescent="0.3">
      <c r="A66" s="1">
        <v>45660</v>
      </c>
      <c r="B66" s="3">
        <v>191.79</v>
      </c>
      <c r="C66">
        <v>191.37</v>
      </c>
      <c r="D66">
        <v>193.21</v>
      </c>
      <c r="E66">
        <v>189.98</v>
      </c>
      <c r="F66" t="s">
        <v>804</v>
      </c>
      <c r="G66">
        <v>1.2500000000000001E-2</v>
      </c>
      <c r="H66" s="2">
        <f>Google[[#This Row],[Price]]/B65-1</f>
        <v>1.245842791532481E-2</v>
      </c>
      <c r="I66" s="2" t="str">
        <f t="shared" ref="I66:I129" si="6">TEXT(A66,"YYYY-MM")</f>
        <v>2025-01</v>
      </c>
      <c r="J66" s="16">
        <f t="shared" si="4"/>
        <v>189.31650000000002</v>
      </c>
      <c r="K66" s="21">
        <f t="shared" si="5"/>
        <v>11.119966837074069</v>
      </c>
      <c r="M66" s="2" t="str">
        <f>TEXT(Gold[[#This Row],[Date]],"YYYY-MM")</f>
        <v>2025-01</v>
      </c>
      <c r="N66" s="3">
        <f t="shared" si="1"/>
        <v>189.43</v>
      </c>
      <c r="O66" s="3" cm="1">
        <f t="array" ref="O66">LOOKUP(2,1/($I:$I=M66),$B:$B)</f>
        <v>204.02</v>
      </c>
      <c r="P66" s="16">
        <f t="shared" si="3"/>
        <v>7.7020535290080794E-2</v>
      </c>
      <c r="V66" s="20" t="s">
        <v>1144</v>
      </c>
      <c r="W66">
        <v>212.91</v>
      </c>
    </row>
    <row r="67" spans="1:23" x14ac:dyDescent="0.3">
      <c r="A67" s="1">
        <v>45663</v>
      </c>
      <c r="B67" s="3">
        <v>196.87</v>
      </c>
      <c r="C67">
        <v>193.98</v>
      </c>
      <c r="D67">
        <v>198.22</v>
      </c>
      <c r="E67">
        <v>193.85</v>
      </c>
      <c r="F67" t="s">
        <v>803</v>
      </c>
      <c r="G67">
        <v>2.6499999999999999E-2</v>
      </c>
      <c r="H67" s="2">
        <f>Google[[#This Row],[Price]]/B66-1</f>
        <v>2.6487303821888686E-2</v>
      </c>
      <c r="I67" s="2" t="str">
        <f t="shared" si="6"/>
        <v>2025-01</v>
      </c>
      <c r="J67" s="16">
        <f t="shared" si="4"/>
        <v>190.52799999999999</v>
      </c>
      <c r="K67" s="21">
        <f t="shared" si="5"/>
        <v>11.259844160043894</v>
      </c>
      <c r="M67" s="2" t="str">
        <f>TEXT(Gold[[#This Row],[Date]],"YYYY-MM")</f>
        <v>2025-01</v>
      </c>
      <c r="N67" s="3">
        <f t="shared" ref="N67:N130" si="7">INDEX($B:$B,MATCH(M67,$I:$I,0))</f>
        <v>189.43</v>
      </c>
      <c r="O67" s="3" cm="1">
        <f t="array" ref="O67">LOOKUP(2,1/($I:$I=M67),$B:$B)</f>
        <v>204.02</v>
      </c>
      <c r="P67" s="16">
        <f t="shared" si="3"/>
        <v>7.7020535290080794E-2</v>
      </c>
      <c r="V67" s="20" t="s">
        <v>1145</v>
      </c>
      <c r="W67">
        <v>254.72</v>
      </c>
    </row>
    <row r="68" spans="1:23" x14ac:dyDescent="0.3">
      <c r="A68" s="1">
        <v>45664</v>
      </c>
      <c r="B68" s="3">
        <v>195.49</v>
      </c>
      <c r="C68">
        <v>197.11</v>
      </c>
      <c r="D68">
        <v>201</v>
      </c>
      <c r="E68">
        <v>194.6</v>
      </c>
      <c r="F68" t="s">
        <v>802</v>
      </c>
      <c r="G68">
        <v>-7.0000000000000001E-3</v>
      </c>
      <c r="H68" s="2">
        <f>Google[[#This Row],[Price]]/B67-1</f>
        <v>-7.0097018336973127E-3</v>
      </c>
      <c r="I68" s="2" t="str">
        <f t="shared" si="6"/>
        <v>2025-01</v>
      </c>
      <c r="J68" s="16">
        <f t="shared" si="4"/>
        <v>191.56700000000001</v>
      </c>
      <c r="K68" s="21">
        <f t="shared" si="5"/>
        <v>11.334409630266002</v>
      </c>
      <c r="M68" s="2" t="str">
        <f>TEXT(Gold[[#This Row],[Date]],"YYYY-MM")</f>
        <v>2025-01</v>
      </c>
      <c r="N68" s="3">
        <f t="shared" si="7"/>
        <v>189.43</v>
      </c>
      <c r="O68" s="3" cm="1">
        <f t="array" ref="O68">LOOKUP(2,1/($I:$I=M68),$B:$B)</f>
        <v>204.02</v>
      </c>
      <c r="P68" s="16">
        <f t="shared" si="3"/>
        <v>7.7020535290080794E-2</v>
      </c>
      <c r="V68" s="19" t="s">
        <v>1150</v>
      </c>
      <c r="W68">
        <v>245.69</v>
      </c>
    </row>
    <row r="69" spans="1:23" x14ac:dyDescent="0.3">
      <c r="A69" s="1">
        <v>45665</v>
      </c>
      <c r="B69" s="3">
        <v>193.95</v>
      </c>
      <c r="C69">
        <v>192.57</v>
      </c>
      <c r="D69">
        <v>196.29</v>
      </c>
      <c r="E69">
        <v>192.38</v>
      </c>
      <c r="F69" t="s">
        <v>801</v>
      </c>
      <c r="G69">
        <v>-7.9000000000000008E-3</v>
      </c>
      <c r="H69" s="2">
        <f>Google[[#This Row],[Price]]/B68-1</f>
        <v>-7.8776408000410525E-3</v>
      </c>
      <c r="I69" s="2" t="str">
        <f t="shared" si="6"/>
        <v>2025-01</v>
      </c>
      <c r="J69" s="16">
        <f t="shared" si="4"/>
        <v>192.49600000000001</v>
      </c>
      <c r="K69" s="21">
        <f t="shared" si="5"/>
        <v>11.369406222538947</v>
      </c>
      <c r="M69" s="2" t="str">
        <f>TEXT(Gold[[#This Row],[Date]],"YYYY-MM")</f>
        <v>2025-01</v>
      </c>
      <c r="N69" s="3">
        <f t="shared" si="7"/>
        <v>189.43</v>
      </c>
      <c r="O69" s="3" cm="1">
        <f t="array" ref="O69">LOOKUP(2,1/($I:$I=M69),$B:$B)</f>
        <v>204.02</v>
      </c>
      <c r="P69" s="16">
        <f t="shared" si="3"/>
        <v>7.7020535290080794E-2</v>
      </c>
      <c r="V69" s="20" t="s">
        <v>1146</v>
      </c>
      <c r="W69">
        <v>245.69</v>
      </c>
    </row>
    <row r="70" spans="1:23" x14ac:dyDescent="0.3">
      <c r="A70" s="1">
        <v>45667</v>
      </c>
      <c r="B70" s="3">
        <v>192.04</v>
      </c>
      <c r="C70">
        <v>194.29</v>
      </c>
      <c r="D70">
        <v>196.52</v>
      </c>
      <c r="E70">
        <v>190.31</v>
      </c>
      <c r="F70" t="s">
        <v>800</v>
      </c>
      <c r="G70">
        <v>-9.7999999999999997E-3</v>
      </c>
      <c r="H70" s="2">
        <f>Google[[#This Row],[Price]]/B69-1</f>
        <v>-9.8478989430265118E-3</v>
      </c>
      <c r="I70" s="2" t="str">
        <f t="shared" si="6"/>
        <v>2025-01</v>
      </c>
      <c r="J70" s="16">
        <f t="shared" si="4"/>
        <v>192.83949999999999</v>
      </c>
      <c r="K70" s="21">
        <f t="shared" si="5"/>
        <v>11.376939462149904</v>
      </c>
      <c r="M70" s="2" t="str">
        <f>TEXT(Gold[[#This Row],[Date]],"YYYY-MM")</f>
        <v>2025-01</v>
      </c>
      <c r="N70" s="3">
        <f t="shared" si="7"/>
        <v>189.43</v>
      </c>
      <c r="O70" s="3" cm="1">
        <f t="array" ref="O70">LOOKUP(2,1/($I:$I=M70),$B:$B)</f>
        <v>204.02</v>
      </c>
      <c r="P70" s="16">
        <f t="shared" ref="P70:P133" si="8">O70/N70-1</f>
        <v>7.7020535290080794E-2</v>
      </c>
      <c r="V70" s="18" t="s">
        <v>1133</v>
      </c>
      <c r="W70">
        <v>254.72</v>
      </c>
    </row>
    <row r="71" spans="1:23" x14ac:dyDescent="0.3">
      <c r="A71" s="1">
        <v>45670</v>
      </c>
      <c r="B71" s="3">
        <v>191.01</v>
      </c>
      <c r="C71">
        <v>190.07</v>
      </c>
      <c r="D71">
        <v>191.18</v>
      </c>
      <c r="E71">
        <v>187.36</v>
      </c>
      <c r="F71" t="s">
        <v>799</v>
      </c>
      <c r="G71">
        <v>-5.4000000000000003E-3</v>
      </c>
      <c r="H71" s="2">
        <f>Google[[#This Row],[Price]]/B70-1</f>
        <v>-5.363465944594914E-3</v>
      </c>
      <c r="I71" s="2" t="str">
        <f t="shared" si="6"/>
        <v>2025-01</v>
      </c>
      <c r="J71" s="16">
        <f t="shared" si="4"/>
        <v>192.61999999999998</v>
      </c>
      <c r="K71" s="21">
        <f t="shared" si="5"/>
        <v>11.357246546777692</v>
      </c>
      <c r="M71" s="2" t="str">
        <f>TEXT(Gold[[#This Row],[Date]],"YYYY-MM")</f>
        <v>2025-01</v>
      </c>
      <c r="N71" s="3">
        <f t="shared" si="7"/>
        <v>189.43</v>
      </c>
      <c r="O71" s="3" cm="1">
        <f t="array" ref="O71">LOOKUP(2,1/($I:$I=M71),$B:$B)</f>
        <v>204.02</v>
      </c>
      <c r="P71" s="16">
        <f t="shared" si="8"/>
        <v>7.7020535290080794E-2</v>
      </c>
    </row>
    <row r="72" spans="1:23" x14ac:dyDescent="0.3">
      <c r="A72" s="1">
        <v>45671</v>
      </c>
      <c r="B72" s="3">
        <v>189.66</v>
      </c>
      <c r="C72">
        <v>191.24</v>
      </c>
      <c r="D72">
        <v>191.98</v>
      </c>
      <c r="E72">
        <v>188.31</v>
      </c>
      <c r="F72" t="s">
        <v>798</v>
      </c>
      <c r="G72">
        <v>-7.1000000000000004E-3</v>
      </c>
      <c r="H72" s="2">
        <f>Google[[#This Row],[Price]]/B71-1</f>
        <v>-7.0676927909533172E-3</v>
      </c>
      <c r="I72" s="2" t="str">
        <f t="shared" si="6"/>
        <v>2025-01</v>
      </c>
      <c r="J72" s="16">
        <f t="shared" si="4"/>
        <v>192.50499999999997</v>
      </c>
      <c r="K72" s="21">
        <f t="shared" si="5"/>
        <v>11.2927492098919</v>
      </c>
      <c r="M72" s="2" t="str">
        <f>TEXT(Gold[[#This Row],[Date]],"YYYY-MM")</f>
        <v>2025-01</v>
      </c>
      <c r="N72" s="3">
        <f t="shared" si="7"/>
        <v>189.43</v>
      </c>
      <c r="O72" s="3" cm="1">
        <f t="array" ref="O72">LOOKUP(2,1/($I:$I=M72),$B:$B)</f>
        <v>204.02</v>
      </c>
      <c r="P72" s="16">
        <f t="shared" si="8"/>
        <v>7.7020535290080794E-2</v>
      </c>
    </row>
    <row r="73" spans="1:23" x14ac:dyDescent="0.3">
      <c r="A73" s="1">
        <v>45672</v>
      </c>
      <c r="B73" s="3">
        <v>195.55</v>
      </c>
      <c r="C73">
        <v>193.09</v>
      </c>
      <c r="D73">
        <v>196.36</v>
      </c>
      <c r="E73">
        <v>191.86</v>
      </c>
      <c r="F73" t="s">
        <v>797</v>
      </c>
      <c r="G73">
        <v>3.1099999999999999E-2</v>
      </c>
      <c r="H73" s="2">
        <f>Google[[#This Row],[Price]]/B72-1</f>
        <v>3.1055573130865932E-2</v>
      </c>
      <c r="I73" s="2" t="str">
        <f t="shared" si="6"/>
        <v>2025-01</v>
      </c>
      <c r="J73" s="16">
        <f t="shared" si="4"/>
        <v>192.79149999999998</v>
      </c>
      <c r="K73" s="21">
        <f t="shared" si="5"/>
        <v>11.272903389065705</v>
      </c>
      <c r="M73" s="2" t="str">
        <f>TEXT(Gold[[#This Row],[Date]],"YYYY-MM")</f>
        <v>2025-01</v>
      </c>
      <c r="N73" s="3">
        <f t="shared" si="7"/>
        <v>189.43</v>
      </c>
      <c r="O73" s="3" cm="1">
        <f t="array" ref="O73">LOOKUP(2,1/($I:$I=M73),$B:$B)</f>
        <v>204.02</v>
      </c>
      <c r="P73" s="16">
        <f t="shared" si="8"/>
        <v>7.7020535290080794E-2</v>
      </c>
    </row>
    <row r="74" spans="1:23" x14ac:dyDescent="0.3">
      <c r="A74" s="1">
        <v>45673</v>
      </c>
      <c r="B74" s="3">
        <v>192.91</v>
      </c>
      <c r="C74">
        <v>194.14</v>
      </c>
      <c r="D74">
        <v>195.48</v>
      </c>
      <c r="E74">
        <v>192.81</v>
      </c>
      <c r="F74" t="s">
        <v>796</v>
      </c>
      <c r="G74">
        <v>-1.35E-2</v>
      </c>
      <c r="H74" s="2">
        <f>Google[[#This Row],[Price]]/B73-1</f>
        <v>-1.350038353362315E-2</v>
      </c>
      <c r="I74" s="2" t="str">
        <f t="shared" si="6"/>
        <v>2025-01</v>
      </c>
      <c r="J74" s="16">
        <f t="shared" si="4"/>
        <v>192.60399999999998</v>
      </c>
      <c r="K74" s="21">
        <f t="shared" si="5"/>
        <v>11.183981609103636</v>
      </c>
      <c r="M74" s="2" t="str">
        <f>TEXT(Gold[[#This Row],[Date]],"YYYY-MM")</f>
        <v>2025-01</v>
      </c>
      <c r="N74" s="3">
        <f t="shared" si="7"/>
        <v>189.43</v>
      </c>
      <c r="O74" s="3" cm="1">
        <f t="array" ref="O74">LOOKUP(2,1/($I:$I=M74),$B:$B)</f>
        <v>204.02</v>
      </c>
      <c r="P74" s="16">
        <f t="shared" si="8"/>
        <v>7.7020535290080794E-2</v>
      </c>
    </row>
    <row r="75" spans="1:23" x14ac:dyDescent="0.3">
      <c r="A75" s="1">
        <v>45674</v>
      </c>
      <c r="B75" s="3">
        <v>196</v>
      </c>
      <c r="C75">
        <v>196.53</v>
      </c>
      <c r="D75">
        <v>197.23</v>
      </c>
      <c r="E75">
        <v>193.75</v>
      </c>
      <c r="F75" t="s">
        <v>795</v>
      </c>
      <c r="G75">
        <v>1.6E-2</v>
      </c>
      <c r="H75" s="2">
        <f>Google[[#This Row],[Price]]/B74-1</f>
        <v>1.601783214970709E-2</v>
      </c>
      <c r="I75" s="2" t="str">
        <f t="shared" si="6"/>
        <v>2025-01</v>
      </c>
      <c r="J75" s="16">
        <f t="shared" si="4"/>
        <v>192.63299999999998</v>
      </c>
      <c r="K75" s="21">
        <f t="shared" si="5"/>
        <v>11.152997685505067</v>
      </c>
      <c r="M75" s="2" t="str">
        <f>TEXT(Gold[[#This Row],[Date]],"YYYY-MM")</f>
        <v>2025-01</v>
      </c>
      <c r="N75" s="3">
        <f t="shared" si="7"/>
        <v>189.43</v>
      </c>
      <c r="O75" s="3" cm="1">
        <f t="array" ref="O75">LOOKUP(2,1/($I:$I=M75),$B:$B)</f>
        <v>204.02</v>
      </c>
      <c r="P75" s="16">
        <f t="shared" si="8"/>
        <v>7.7020535290080794E-2</v>
      </c>
    </row>
    <row r="76" spans="1:23" x14ac:dyDescent="0.3">
      <c r="A76" s="1">
        <v>45678</v>
      </c>
      <c r="B76" s="3">
        <v>198.05</v>
      </c>
      <c r="C76">
        <v>199.07</v>
      </c>
      <c r="D76">
        <v>202.29</v>
      </c>
      <c r="E76">
        <v>197.87</v>
      </c>
      <c r="F76" t="s">
        <v>794</v>
      </c>
      <c r="G76">
        <v>1.0500000000000001E-2</v>
      </c>
      <c r="H76" s="2">
        <f>Google[[#This Row],[Price]]/B75-1</f>
        <v>1.0459183673469541E-2</v>
      </c>
      <c r="I76" s="2" t="str">
        <f t="shared" si="6"/>
        <v>2025-01</v>
      </c>
      <c r="J76" s="16">
        <f t="shared" si="4"/>
        <v>193.11550000000003</v>
      </c>
      <c r="K76" s="21">
        <f t="shared" si="5"/>
        <v>11.171999001741597</v>
      </c>
      <c r="M76" s="2" t="str">
        <f>TEXT(Gold[[#This Row],[Date]],"YYYY-MM")</f>
        <v>2025-01</v>
      </c>
      <c r="N76" s="3">
        <f t="shared" si="7"/>
        <v>189.43</v>
      </c>
      <c r="O76" s="3" cm="1">
        <f t="array" ref="O76">LOOKUP(2,1/($I:$I=M76),$B:$B)</f>
        <v>204.02</v>
      </c>
      <c r="P76" s="16">
        <f t="shared" si="8"/>
        <v>7.7020535290080794E-2</v>
      </c>
    </row>
    <row r="77" spans="1:23" x14ac:dyDescent="0.3">
      <c r="A77" s="1">
        <v>45679</v>
      </c>
      <c r="B77" s="3">
        <v>198.37</v>
      </c>
      <c r="C77">
        <v>199.06</v>
      </c>
      <c r="D77">
        <v>200.48</v>
      </c>
      <c r="E77">
        <v>197.53</v>
      </c>
      <c r="F77" t="s">
        <v>793</v>
      </c>
      <c r="G77">
        <v>1.6000000000000001E-3</v>
      </c>
      <c r="H77" s="2">
        <f>Google[[#This Row],[Price]]/B76-1</f>
        <v>1.6157535975762638E-3</v>
      </c>
      <c r="I77" s="2" t="str">
        <f t="shared" si="6"/>
        <v>2025-01</v>
      </c>
      <c r="J77" s="16">
        <f t="shared" si="4"/>
        <v>193.60849999999999</v>
      </c>
      <c r="K77" s="21">
        <f t="shared" si="5"/>
        <v>11.1064424870214</v>
      </c>
      <c r="M77" s="2" t="str">
        <f>TEXT(Gold[[#This Row],[Date]],"YYYY-MM")</f>
        <v>2025-01</v>
      </c>
      <c r="N77" s="3">
        <f t="shared" si="7"/>
        <v>189.43</v>
      </c>
      <c r="O77" s="3" cm="1">
        <f t="array" ref="O77">LOOKUP(2,1/($I:$I=M77),$B:$B)</f>
        <v>204.02</v>
      </c>
      <c r="P77" s="16">
        <f t="shared" si="8"/>
        <v>7.7020535290080794E-2</v>
      </c>
    </row>
    <row r="78" spans="1:23" x14ac:dyDescent="0.3">
      <c r="A78" s="1">
        <v>45680</v>
      </c>
      <c r="B78" s="3">
        <v>197.98</v>
      </c>
      <c r="C78">
        <v>198.14</v>
      </c>
      <c r="D78">
        <v>200.3</v>
      </c>
      <c r="E78">
        <v>195.2</v>
      </c>
      <c r="F78" t="s">
        <v>792</v>
      </c>
      <c r="G78">
        <v>-2E-3</v>
      </c>
      <c r="H78" s="2">
        <f>Google[[#This Row],[Price]]/B77-1</f>
        <v>-1.9660230881686225E-3</v>
      </c>
      <c r="I78" s="2" t="str">
        <f t="shared" si="6"/>
        <v>2025-01</v>
      </c>
      <c r="J78" s="16">
        <f t="shared" si="4"/>
        <v>193.93700000000001</v>
      </c>
      <c r="K78" s="21">
        <f t="shared" si="5"/>
        <v>10.996884996796517</v>
      </c>
      <c r="M78" s="2" t="str">
        <f>TEXT(Gold[[#This Row],[Date]],"YYYY-MM")</f>
        <v>2025-01</v>
      </c>
      <c r="N78" s="3">
        <f t="shared" si="7"/>
        <v>189.43</v>
      </c>
      <c r="O78" s="3" cm="1">
        <f t="array" ref="O78">LOOKUP(2,1/($I:$I=M78),$B:$B)</f>
        <v>204.02</v>
      </c>
      <c r="P78" s="16">
        <f t="shared" si="8"/>
        <v>7.7020535290080794E-2</v>
      </c>
    </row>
    <row r="79" spans="1:23" x14ac:dyDescent="0.3">
      <c r="A79" s="1">
        <v>45681</v>
      </c>
      <c r="B79" s="3">
        <v>200.21</v>
      </c>
      <c r="C79">
        <v>198.1</v>
      </c>
      <c r="D79">
        <v>200.9</v>
      </c>
      <c r="E79">
        <v>198</v>
      </c>
      <c r="F79" t="s">
        <v>791</v>
      </c>
      <c r="G79">
        <v>1.1299999999999999E-2</v>
      </c>
      <c r="H79" s="2">
        <f>Google[[#This Row],[Price]]/B78-1</f>
        <v>1.1263764016567368E-2</v>
      </c>
      <c r="I79" s="2" t="str">
        <f t="shared" si="6"/>
        <v>2025-01</v>
      </c>
      <c r="J79" s="16">
        <f t="shared" si="4"/>
        <v>194.21600000000001</v>
      </c>
      <c r="K79" s="21">
        <f t="shared" si="5"/>
        <v>10.984977275099995</v>
      </c>
      <c r="M79" s="2" t="str">
        <f>TEXT(Gold[[#This Row],[Date]],"YYYY-MM")</f>
        <v>2025-01</v>
      </c>
      <c r="N79" s="3">
        <f t="shared" si="7"/>
        <v>189.43</v>
      </c>
      <c r="O79" s="3" cm="1">
        <f t="array" ref="O79">LOOKUP(2,1/($I:$I=M79),$B:$B)</f>
        <v>204.02</v>
      </c>
      <c r="P79" s="16">
        <f t="shared" si="8"/>
        <v>7.7020535290080794E-2</v>
      </c>
    </row>
    <row r="80" spans="1:23" x14ac:dyDescent="0.3">
      <c r="A80" s="1">
        <v>45684</v>
      </c>
      <c r="B80" s="3">
        <v>191.81</v>
      </c>
      <c r="C80">
        <v>192.41</v>
      </c>
      <c r="D80">
        <v>196.88</v>
      </c>
      <c r="E80">
        <v>190.73</v>
      </c>
      <c r="F80" t="s">
        <v>790</v>
      </c>
      <c r="G80">
        <v>-4.2000000000000003E-2</v>
      </c>
      <c r="H80" s="2">
        <f>Google[[#This Row],[Price]]/B79-1</f>
        <v>-4.1955946256430732E-2</v>
      </c>
      <c r="I80" s="2" t="str">
        <f t="shared" si="6"/>
        <v>2025-01</v>
      </c>
      <c r="J80" s="16">
        <f t="shared" si="4"/>
        <v>194.00100000000003</v>
      </c>
      <c r="K80" s="21">
        <f t="shared" si="5"/>
        <v>10.821311359905629</v>
      </c>
      <c r="M80" s="2" t="str">
        <f>TEXT(Gold[[#This Row],[Date]],"YYYY-MM")</f>
        <v>2025-01</v>
      </c>
      <c r="N80" s="3">
        <f t="shared" si="7"/>
        <v>189.43</v>
      </c>
      <c r="O80" s="3" cm="1">
        <f t="array" ref="O80">LOOKUP(2,1/($I:$I=M80),$B:$B)</f>
        <v>204.02</v>
      </c>
      <c r="P80" s="16">
        <f t="shared" si="8"/>
        <v>7.7020535290080794E-2</v>
      </c>
    </row>
    <row r="81" spans="1:16" x14ac:dyDescent="0.3">
      <c r="A81" s="1">
        <v>45685</v>
      </c>
      <c r="B81" s="3">
        <v>195.3</v>
      </c>
      <c r="C81">
        <v>192.74</v>
      </c>
      <c r="D81">
        <v>195.48</v>
      </c>
      <c r="E81">
        <v>190.68</v>
      </c>
      <c r="F81" t="s">
        <v>789</v>
      </c>
      <c r="G81">
        <v>1.8200000000000001E-2</v>
      </c>
      <c r="H81" s="2">
        <f>Google[[#This Row],[Price]]/B80-1</f>
        <v>1.8195088890047506E-2</v>
      </c>
      <c r="I81" s="2" t="str">
        <f t="shared" si="6"/>
        <v>2025-01</v>
      </c>
      <c r="J81" s="16">
        <f t="shared" si="4"/>
        <v>193.98600000000002</v>
      </c>
      <c r="K81" s="21">
        <f t="shared" si="5"/>
        <v>10.765234355761292</v>
      </c>
      <c r="M81" s="2" t="str">
        <f>TEXT(Gold[[#This Row],[Date]],"YYYY-MM")</f>
        <v>2025-01</v>
      </c>
      <c r="N81" s="3">
        <f t="shared" si="7"/>
        <v>189.43</v>
      </c>
      <c r="O81" s="3" cm="1">
        <f t="array" ref="O81">LOOKUP(2,1/($I:$I=M81),$B:$B)</f>
        <v>204.02</v>
      </c>
      <c r="P81" s="16">
        <f t="shared" si="8"/>
        <v>7.7020535290080794E-2</v>
      </c>
    </row>
    <row r="82" spans="1:16" x14ac:dyDescent="0.3">
      <c r="A82" s="1">
        <v>45686</v>
      </c>
      <c r="B82" s="3">
        <v>195.41</v>
      </c>
      <c r="C82">
        <v>195.55</v>
      </c>
      <c r="D82">
        <v>196.79</v>
      </c>
      <c r="E82">
        <v>193.43</v>
      </c>
      <c r="F82" t="s">
        <v>788</v>
      </c>
      <c r="G82">
        <v>5.9999999999999995E-4</v>
      </c>
      <c r="H82" s="2">
        <f>Google[[#This Row],[Price]]/B81-1</f>
        <v>5.6323604710684094E-4</v>
      </c>
      <c r="I82" s="2" t="str">
        <f t="shared" si="6"/>
        <v>2025-01</v>
      </c>
      <c r="J82" s="16">
        <f t="shared" si="4"/>
        <v>194.11849999999998</v>
      </c>
      <c r="K82" s="21">
        <f t="shared" si="5"/>
        <v>10.787083585850979</v>
      </c>
      <c r="M82" s="2" t="str">
        <f>TEXT(Gold[[#This Row],[Date]],"YYYY-MM")</f>
        <v>2025-01</v>
      </c>
      <c r="N82" s="3">
        <f t="shared" si="7"/>
        <v>189.43</v>
      </c>
      <c r="O82" s="3" cm="1">
        <f t="array" ref="O82">LOOKUP(2,1/($I:$I=M82),$B:$B)</f>
        <v>204.02</v>
      </c>
      <c r="P82" s="16">
        <f t="shared" si="8"/>
        <v>7.7020535290080794E-2</v>
      </c>
    </row>
    <row r="83" spans="1:16" x14ac:dyDescent="0.3">
      <c r="A83" s="1">
        <v>45687</v>
      </c>
      <c r="B83" s="3">
        <v>200.87</v>
      </c>
      <c r="C83">
        <v>198</v>
      </c>
      <c r="D83">
        <v>201.4</v>
      </c>
      <c r="E83">
        <v>197.67</v>
      </c>
      <c r="F83" t="s">
        <v>787</v>
      </c>
      <c r="G83">
        <v>2.7900000000000001E-2</v>
      </c>
      <c r="H83" s="2">
        <f>Google[[#This Row],[Price]]/B82-1</f>
        <v>2.7941251727137795E-2</v>
      </c>
      <c r="I83" s="2" t="str">
        <f t="shared" si="6"/>
        <v>2025-01</v>
      </c>
      <c r="J83" s="16">
        <f t="shared" si="4"/>
        <v>194.6</v>
      </c>
      <c r="K83" s="21">
        <f t="shared" si="5"/>
        <v>10.847492348660003</v>
      </c>
      <c r="M83" s="2" t="str">
        <f>TEXT(Gold[[#This Row],[Date]],"YYYY-MM")</f>
        <v>2025-01</v>
      </c>
      <c r="N83" s="3">
        <f t="shared" si="7"/>
        <v>189.43</v>
      </c>
      <c r="O83" s="3" cm="1">
        <f t="array" ref="O83">LOOKUP(2,1/($I:$I=M83),$B:$B)</f>
        <v>204.02</v>
      </c>
      <c r="P83" s="16">
        <f t="shared" si="8"/>
        <v>7.7020535290080794E-2</v>
      </c>
    </row>
    <row r="84" spans="1:16" x14ac:dyDescent="0.3">
      <c r="A84" s="1">
        <v>45688</v>
      </c>
      <c r="B84" s="3">
        <v>204.02</v>
      </c>
      <c r="C84">
        <v>202</v>
      </c>
      <c r="D84">
        <v>205.48</v>
      </c>
      <c r="E84">
        <v>201.8</v>
      </c>
      <c r="F84" t="s">
        <v>786</v>
      </c>
      <c r="G84">
        <v>1.5699999999999999E-2</v>
      </c>
      <c r="H84" s="2">
        <f>Google[[#This Row],[Price]]/B83-1</f>
        <v>1.5681784238562368E-2</v>
      </c>
      <c r="I84" s="2" t="str">
        <f t="shared" si="6"/>
        <v>2025-01</v>
      </c>
      <c r="J84" s="16">
        <f t="shared" si="4"/>
        <v>195.33599999999998</v>
      </c>
      <c r="K84" s="21">
        <f t="shared" si="5"/>
        <v>10.971552861987671</v>
      </c>
      <c r="M84" s="2" t="str">
        <f>TEXT(Gold[[#This Row],[Date]],"YYYY-MM")</f>
        <v>2025-01</v>
      </c>
      <c r="N84" s="3">
        <f t="shared" si="7"/>
        <v>189.43</v>
      </c>
      <c r="O84" s="3" cm="1">
        <f t="array" ref="O84">LOOKUP(2,1/($I:$I=M84),$B:$B)</f>
        <v>204.02</v>
      </c>
      <c r="P84" s="16">
        <f t="shared" si="8"/>
        <v>7.7020535290080794E-2</v>
      </c>
    </row>
    <row r="85" spans="1:16" x14ac:dyDescent="0.3">
      <c r="A85" s="1">
        <v>45691</v>
      </c>
      <c r="B85" s="3">
        <v>201.23</v>
      </c>
      <c r="C85">
        <v>200.69</v>
      </c>
      <c r="D85">
        <v>203.75</v>
      </c>
      <c r="E85">
        <v>200.1</v>
      </c>
      <c r="F85" t="s">
        <v>785</v>
      </c>
      <c r="G85">
        <v>-1.37E-2</v>
      </c>
      <c r="H85" s="2">
        <f>Google[[#This Row],[Price]]/B84-1</f>
        <v>-1.36751298892267E-2</v>
      </c>
      <c r="I85" s="2" t="str">
        <f t="shared" si="6"/>
        <v>2025-02</v>
      </c>
      <c r="J85" s="16">
        <f t="shared" si="4"/>
        <v>195.92599999999999</v>
      </c>
      <c r="K85" s="21">
        <f t="shared" si="5"/>
        <v>10.945845445379005</v>
      </c>
      <c r="M85" s="2" t="str">
        <f>TEXT(Gold[[#This Row],[Date]],"YYYY-MM")</f>
        <v>2025-01</v>
      </c>
      <c r="N85" s="3">
        <f t="shared" si="7"/>
        <v>189.43</v>
      </c>
      <c r="O85" s="3" cm="1">
        <f t="array" ref="O85">LOOKUP(2,1/($I:$I=M85),$B:$B)</f>
        <v>204.02</v>
      </c>
      <c r="P85" s="16">
        <f t="shared" si="8"/>
        <v>7.7020535290080794E-2</v>
      </c>
    </row>
    <row r="86" spans="1:16" x14ac:dyDescent="0.3">
      <c r="A86" s="1">
        <v>45692</v>
      </c>
      <c r="B86" s="3">
        <v>206.38</v>
      </c>
      <c r="C86">
        <v>203.39</v>
      </c>
      <c r="D86">
        <v>207.05</v>
      </c>
      <c r="E86">
        <v>202.81</v>
      </c>
      <c r="F86" t="s">
        <v>784</v>
      </c>
      <c r="G86">
        <v>2.5600000000000001E-2</v>
      </c>
      <c r="H86" s="2">
        <f>Google[[#This Row],[Price]]/B85-1</f>
        <v>2.5592605476320696E-2</v>
      </c>
      <c r="I86" s="2" t="str">
        <f t="shared" si="6"/>
        <v>2025-02</v>
      </c>
      <c r="J86" s="16">
        <f t="shared" ref="J86:J149" si="9">AVERAGE(B67:B86)</f>
        <v>196.65550000000002</v>
      </c>
      <c r="K86" s="21">
        <f t="shared" si="5"/>
        <v>11.043758340204487</v>
      </c>
      <c r="M86" s="2" t="str">
        <f>TEXT(Gold[[#This Row],[Date]],"YYYY-MM")</f>
        <v>2025-01</v>
      </c>
      <c r="N86" s="3">
        <f t="shared" si="7"/>
        <v>189.43</v>
      </c>
      <c r="O86" s="3" cm="1">
        <f t="array" ref="O86">LOOKUP(2,1/($I:$I=M86),$B:$B)</f>
        <v>204.02</v>
      </c>
      <c r="P86" s="16">
        <f t="shared" si="8"/>
        <v>7.7020535290080794E-2</v>
      </c>
    </row>
    <row r="87" spans="1:16" x14ac:dyDescent="0.3">
      <c r="A87" s="1">
        <v>45693</v>
      </c>
      <c r="B87" s="3">
        <v>191.33</v>
      </c>
      <c r="C87">
        <v>191.07</v>
      </c>
      <c r="D87">
        <v>192.75</v>
      </c>
      <c r="E87">
        <v>188.03</v>
      </c>
      <c r="F87" t="s">
        <v>783</v>
      </c>
      <c r="G87">
        <v>-7.2900000000000006E-2</v>
      </c>
      <c r="H87" s="2">
        <f>Google[[#This Row],[Price]]/B86-1</f>
        <v>-7.2923732919856543E-2</v>
      </c>
      <c r="I87" s="2" t="str">
        <f t="shared" si="6"/>
        <v>2025-02</v>
      </c>
      <c r="J87" s="16">
        <f t="shared" si="9"/>
        <v>196.3785</v>
      </c>
      <c r="K87" s="21">
        <f t="shared" si="5"/>
        <v>10.97908027571367</v>
      </c>
      <c r="M87" s="2" t="str">
        <f>TEXT(Gold[[#This Row],[Date]],"YYYY-MM")</f>
        <v>2025-01</v>
      </c>
      <c r="N87" s="3">
        <f t="shared" si="7"/>
        <v>189.43</v>
      </c>
      <c r="O87" s="3" cm="1">
        <f t="array" ref="O87">LOOKUP(2,1/($I:$I=M87),$B:$B)</f>
        <v>204.02</v>
      </c>
      <c r="P87" s="16">
        <f t="shared" si="8"/>
        <v>7.7020535290080794E-2</v>
      </c>
    </row>
    <row r="88" spans="1:16" x14ac:dyDescent="0.3">
      <c r="A88" s="1">
        <v>45694</v>
      </c>
      <c r="B88" s="3">
        <v>191.6</v>
      </c>
      <c r="C88">
        <v>189.5</v>
      </c>
      <c r="D88">
        <v>192.1</v>
      </c>
      <c r="E88">
        <v>188.72</v>
      </c>
      <c r="F88" t="s">
        <v>782</v>
      </c>
      <c r="G88">
        <v>1.4E-3</v>
      </c>
      <c r="H88" s="2">
        <f>Google[[#This Row],[Price]]/B87-1</f>
        <v>1.4111744107039303E-3</v>
      </c>
      <c r="I88" s="2" t="str">
        <f t="shared" si="6"/>
        <v>2025-02</v>
      </c>
      <c r="J88" s="16">
        <f t="shared" si="9"/>
        <v>196.184</v>
      </c>
      <c r="K88" s="21">
        <f t="shared" si="5"/>
        <v>10.965768611590244</v>
      </c>
      <c r="M88" s="2" t="str">
        <f>TEXT(Gold[[#This Row],[Date]],"YYYY-MM")</f>
        <v>2025-02</v>
      </c>
      <c r="N88" s="3">
        <f t="shared" si="7"/>
        <v>201.23</v>
      </c>
      <c r="O88" s="3" cm="1">
        <f t="array" ref="O88">LOOKUP(2,1/($I:$I=M88),$B:$B)</f>
        <v>170.28</v>
      </c>
      <c r="P88" s="16">
        <f t="shared" si="8"/>
        <v>-0.15380410475575212</v>
      </c>
    </row>
    <row r="89" spans="1:16" x14ac:dyDescent="0.3">
      <c r="A89" s="1">
        <v>45695</v>
      </c>
      <c r="B89" s="3">
        <v>185.34</v>
      </c>
      <c r="C89">
        <v>191.05</v>
      </c>
      <c r="D89">
        <v>191.18</v>
      </c>
      <c r="E89">
        <v>183.24</v>
      </c>
      <c r="F89" t="s">
        <v>781</v>
      </c>
      <c r="G89">
        <v>-3.27E-2</v>
      </c>
      <c r="H89" s="2">
        <f>Google[[#This Row],[Price]]/B88-1</f>
        <v>-3.2672233820459251E-2</v>
      </c>
      <c r="I89" s="2" t="str">
        <f t="shared" si="6"/>
        <v>2025-02</v>
      </c>
      <c r="J89" s="16">
        <f t="shared" si="9"/>
        <v>195.7535</v>
      </c>
      <c r="K89" s="21">
        <f t="shared" si="5"/>
        <v>10.908651067265129</v>
      </c>
      <c r="M89" s="2" t="str">
        <f>TEXT(Gold[[#This Row],[Date]],"YYYY-MM")</f>
        <v>2025-02</v>
      </c>
      <c r="N89" s="3">
        <f t="shared" si="7"/>
        <v>201.23</v>
      </c>
      <c r="O89" s="3" cm="1">
        <f t="array" ref="O89">LOOKUP(2,1/($I:$I=M89),$B:$B)</f>
        <v>170.28</v>
      </c>
      <c r="P89" s="16">
        <f t="shared" si="8"/>
        <v>-0.15380410475575212</v>
      </c>
    </row>
    <row r="90" spans="1:16" x14ac:dyDescent="0.3">
      <c r="A90" s="1">
        <v>45698</v>
      </c>
      <c r="B90" s="3">
        <v>186.47</v>
      </c>
      <c r="C90">
        <v>187.35</v>
      </c>
      <c r="D90">
        <v>188.2</v>
      </c>
      <c r="E90">
        <v>185.86</v>
      </c>
      <c r="F90" t="s">
        <v>780</v>
      </c>
      <c r="G90">
        <v>6.1000000000000004E-3</v>
      </c>
      <c r="H90" s="2">
        <f>Google[[#This Row],[Price]]/B89-1</f>
        <v>6.0969029891011495E-3</v>
      </c>
      <c r="I90" s="2" t="str">
        <f t="shared" si="6"/>
        <v>2025-02</v>
      </c>
      <c r="J90" s="16">
        <f t="shared" si="9"/>
        <v>195.47499999999999</v>
      </c>
      <c r="K90" s="21">
        <f t="shared" si="5"/>
        <v>10.8722935836171</v>
      </c>
      <c r="M90" s="2" t="str">
        <f>TEXT(Gold[[#This Row],[Date]],"YYYY-MM")</f>
        <v>2025-02</v>
      </c>
      <c r="N90" s="3">
        <f t="shared" si="7"/>
        <v>201.23</v>
      </c>
      <c r="O90" s="3" cm="1">
        <f t="array" ref="O90">LOOKUP(2,1/($I:$I=M90),$B:$B)</f>
        <v>170.28</v>
      </c>
      <c r="P90" s="16">
        <f t="shared" si="8"/>
        <v>-0.15380410475575212</v>
      </c>
    </row>
    <row r="91" spans="1:16" x14ac:dyDescent="0.3">
      <c r="A91" s="1">
        <v>45699</v>
      </c>
      <c r="B91" s="3">
        <v>185.32</v>
      </c>
      <c r="C91">
        <v>185.03</v>
      </c>
      <c r="D91">
        <v>186.94</v>
      </c>
      <c r="E91">
        <v>184.28</v>
      </c>
      <c r="F91" t="s">
        <v>779</v>
      </c>
      <c r="G91">
        <v>-6.1999999999999998E-3</v>
      </c>
      <c r="H91" s="2">
        <f>Google[[#This Row],[Price]]/B90-1</f>
        <v>-6.1672118839491974E-3</v>
      </c>
      <c r="I91" s="2" t="str">
        <f t="shared" si="6"/>
        <v>2025-02</v>
      </c>
      <c r="J91" s="16">
        <f t="shared" si="9"/>
        <v>195.19049999999999</v>
      </c>
      <c r="K91" s="21">
        <f t="shared" si="5"/>
        <v>10.85012746807365</v>
      </c>
      <c r="M91" s="2" t="str">
        <f>TEXT(Gold[[#This Row],[Date]],"YYYY-MM")</f>
        <v>2025-02</v>
      </c>
      <c r="N91" s="3">
        <f t="shared" si="7"/>
        <v>201.23</v>
      </c>
      <c r="O91" s="3" cm="1">
        <f t="array" ref="O91">LOOKUP(2,1/($I:$I=M91),$B:$B)</f>
        <v>170.28</v>
      </c>
      <c r="P91" s="16">
        <f t="shared" si="8"/>
        <v>-0.15380410475575212</v>
      </c>
    </row>
    <row r="92" spans="1:16" x14ac:dyDescent="0.3">
      <c r="A92" s="1">
        <v>45700</v>
      </c>
      <c r="B92" s="3">
        <v>183.61</v>
      </c>
      <c r="C92">
        <v>183.22</v>
      </c>
      <c r="D92">
        <v>185.11</v>
      </c>
      <c r="E92">
        <v>181.83</v>
      </c>
      <c r="F92" t="s">
        <v>778</v>
      </c>
      <c r="G92">
        <v>-9.1999999999999998E-3</v>
      </c>
      <c r="H92" s="2">
        <f>Google[[#This Row],[Price]]/B91-1</f>
        <v>-9.2272825383119539E-3</v>
      </c>
      <c r="I92" s="2" t="str">
        <f t="shared" si="6"/>
        <v>2025-02</v>
      </c>
      <c r="J92" s="16">
        <f t="shared" si="9"/>
        <v>194.88800000000001</v>
      </c>
      <c r="K92" s="21">
        <f t="shared" si="5"/>
        <v>10.804707615973081</v>
      </c>
      <c r="M92" s="2" t="str">
        <f>TEXT(Gold[[#This Row],[Date]],"YYYY-MM")</f>
        <v>2025-02</v>
      </c>
      <c r="N92" s="3">
        <f t="shared" si="7"/>
        <v>201.23</v>
      </c>
      <c r="O92" s="3" cm="1">
        <f t="array" ref="O92">LOOKUP(2,1/($I:$I=M92),$B:$B)</f>
        <v>170.28</v>
      </c>
      <c r="P92" s="16">
        <f t="shared" si="8"/>
        <v>-0.15380410475575212</v>
      </c>
    </row>
    <row r="93" spans="1:16" x14ac:dyDescent="0.3">
      <c r="A93" s="1">
        <v>45701</v>
      </c>
      <c r="B93" s="3">
        <v>186.14</v>
      </c>
      <c r="C93">
        <v>184.32</v>
      </c>
      <c r="D93">
        <v>186.28</v>
      </c>
      <c r="E93">
        <v>183.14</v>
      </c>
      <c r="F93" t="s">
        <v>777</v>
      </c>
      <c r="G93">
        <v>1.38E-2</v>
      </c>
      <c r="H93" s="2">
        <f>Google[[#This Row],[Price]]/B92-1</f>
        <v>1.3779205925603E-2</v>
      </c>
      <c r="I93" s="2" t="str">
        <f t="shared" si="6"/>
        <v>2025-02</v>
      </c>
      <c r="J93" s="16">
        <f t="shared" si="9"/>
        <v>194.41749999999999</v>
      </c>
      <c r="K93" s="21">
        <f t="shared" si="5"/>
        <v>10.694036904309547</v>
      </c>
      <c r="M93" s="2" t="str">
        <f>TEXT(Gold[[#This Row],[Date]],"YYYY-MM")</f>
        <v>2025-02</v>
      </c>
      <c r="N93" s="3">
        <f t="shared" si="7"/>
        <v>201.23</v>
      </c>
      <c r="O93" s="3" cm="1">
        <f t="array" ref="O93">LOOKUP(2,1/($I:$I=M93),$B:$B)</f>
        <v>170.28</v>
      </c>
      <c r="P93" s="16">
        <f t="shared" si="8"/>
        <v>-0.15380410475575212</v>
      </c>
    </row>
    <row r="94" spans="1:16" x14ac:dyDescent="0.3">
      <c r="A94" s="1">
        <v>45702</v>
      </c>
      <c r="B94" s="3">
        <v>185.23</v>
      </c>
      <c r="C94">
        <v>185.05</v>
      </c>
      <c r="D94">
        <v>186.4</v>
      </c>
      <c r="E94">
        <v>184.32</v>
      </c>
      <c r="F94" t="s">
        <v>776</v>
      </c>
      <c r="G94">
        <v>-4.8999999999999998E-3</v>
      </c>
      <c r="H94" s="2">
        <f>Google[[#This Row],[Price]]/B93-1</f>
        <v>-4.8887933813258622E-3</v>
      </c>
      <c r="I94" s="2" t="str">
        <f t="shared" si="6"/>
        <v>2025-02</v>
      </c>
      <c r="J94" s="16">
        <f t="shared" si="9"/>
        <v>194.0335</v>
      </c>
      <c r="K94" s="21">
        <f t="shared" si="5"/>
        <v>10.514008943680649</v>
      </c>
      <c r="M94" s="2" t="str">
        <f>TEXT(Gold[[#This Row],[Date]],"YYYY-MM")</f>
        <v>2025-02</v>
      </c>
      <c r="N94" s="3">
        <f t="shared" si="7"/>
        <v>201.23</v>
      </c>
      <c r="O94" s="3" cm="1">
        <f t="array" ref="O94">LOOKUP(2,1/($I:$I=M94),$B:$B)</f>
        <v>170.28</v>
      </c>
      <c r="P94" s="16">
        <f t="shared" si="8"/>
        <v>-0.15380410475575212</v>
      </c>
    </row>
    <row r="95" spans="1:16" x14ac:dyDescent="0.3">
      <c r="A95" s="1">
        <v>45706</v>
      </c>
      <c r="B95" s="3">
        <v>183.77</v>
      </c>
      <c r="C95">
        <v>185.6</v>
      </c>
      <c r="D95">
        <v>185.96</v>
      </c>
      <c r="E95">
        <v>181.74</v>
      </c>
      <c r="F95" t="s">
        <v>775</v>
      </c>
      <c r="G95">
        <v>-7.9000000000000008E-3</v>
      </c>
      <c r="H95" s="2">
        <f>Google[[#This Row],[Price]]/B94-1</f>
        <v>-7.8820925336067216E-3</v>
      </c>
      <c r="I95" s="2" t="str">
        <f t="shared" si="6"/>
        <v>2025-02</v>
      </c>
      <c r="J95" s="16">
        <f t="shared" si="9"/>
        <v>193.422</v>
      </c>
      <c r="K95" s="21">
        <f t="shared" si="5"/>
        <v>10.399474643130169</v>
      </c>
      <c r="M95" s="2" t="str">
        <f>TEXT(Gold[[#This Row],[Date]],"YYYY-MM")</f>
        <v>2025-02</v>
      </c>
      <c r="N95" s="3">
        <f t="shared" si="7"/>
        <v>201.23</v>
      </c>
      <c r="O95" s="3" cm="1">
        <f t="array" ref="O95">LOOKUP(2,1/($I:$I=M95),$B:$B)</f>
        <v>170.28</v>
      </c>
      <c r="P95" s="16">
        <f t="shared" si="8"/>
        <v>-0.15380410475575212</v>
      </c>
    </row>
    <row r="96" spans="1:16" x14ac:dyDescent="0.3">
      <c r="A96" s="1">
        <v>45707</v>
      </c>
      <c r="B96" s="3">
        <v>185.27</v>
      </c>
      <c r="C96">
        <v>184.07</v>
      </c>
      <c r="D96">
        <v>185.46</v>
      </c>
      <c r="E96">
        <v>183.59</v>
      </c>
      <c r="F96" t="s">
        <v>774</v>
      </c>
      <c r="G96">
        <v>8.2000000000000007E-3</v>
      </c>
      <c r="H96" s="2">
        <f>Google[[#This Row],[Price]]/B95-1</f>
        <v>8.1623768841485589E-3</v>
      </c>
      <c r="I96" s="2" t="str">
        <f t="shared" si="6"/>
        <v>2025-02</v>
      </c>
      <c r="J96" s="16">
        <f t="shared" si="9"/>
        <v>192.78300000000002</v>
      </c>
      <c r="K96" s="21">
        <f t="shared" si="5"/>
        <v>10.325649299018814</v>
      </c>
      <c r="M96" s="2" t="str">
        <f>TEXT(Gold[[#This Row],[Date]],"YYYY-MM")</f>
        <v>2025-02</v>
      </c>
      <c r="N96" s="3">
        <f t="shared" si="7"/>
        <v>201.23</v>
      </c>
      <c r="O96" s="3" cm="1">
        <f t="array" ref="O96">LOOKUP(2,1/($I:$I=M96),$B:$B)</f>
        <v>170.28</v>
      </c>
      <c r="P96" s="16">
        <f t="shared" si="8"/>
        <v>-0.15380410475575212</v>
      </c>
    </row>
    <row r="97" spans="1:16" x14ac:dyDescent="0.3">
      <c r="A97" s="1">
        <v>45708</v>
      </c>
      <c r="B97" s="3">
        <v>184.56</v>
      </c>
      <c r="C97">
        <v>184.8</v>
      </c>
      <c r="D97">
        <v>185.31</v>
      </c>
      <c r="E97">
        <v>182.72</v>
      </c>
      <c r="F97" t="s">
        <v>773</v>
      </c>
      <c r="G97">
        <v>-3.8E-3</v>
      </c>
      <c r="H97" s="2">
        <f>Google[[#This Row],[Price]]/B96-1</f>
        <v>-3.8322448318670599E-3</v>
      </c>
      <c r="I97" s="2" t="str">
        <f t="shared" si="6"/>
        <v>2025-02</v>
      </c>
      <c r="J97" s="16">
        <f t="shared" si="9"/>
        <v>192.0925</v>
      </c>
      <c r="K97" s="21">
        <f t="shared" si="5"/>
        <v>10.214225534852666</v>
      </c>
      <c r="M97" s="2" t="str">
        <f>TEXT(Gold[[#This Row],[Date]],"YYYY-MM")</f>
        <v>2025-02</v>
      </c>
      <c r="N97" s="3">
        <f t="shared" si="7"/>
        <v>201.23</v>
      </c>
      <c r="O97" s="3" cm="1">
        <f t="array" ref="O97">LOOKUP(2,1/($I:$I=M97),$B:$B)</f>
        <v>170.28</v>
      </c>
      <c r="P97" s="16">
        <f t="shared" si="8"/>
        <v>-0.15380410475575212</v>
      </c>
    </row>
    <row r="98" spans="1:16" x14ac:dyDescent="0.3">
      <c r="A98" s="1">
        <v>45709</v>
      </c>
      <c r="B98" s="3">
        <v>179.66</v>
      </c>
      <c r="C98">
        <v>185.15</v>
      </c>
      <c r="D98">
        <v>185.34</v>
      </c>
      <c r="E98">
        <v>179.08</v>
      </c>
      <c r="F98" t="s">
        <v>772</v>
      </c>
      <c r="G98">
        <v>-2.6499999999999999E-2</v>
      </c>
      <c r="H98" s="2">
        <f>Google[[#This Row],[Price]]/B97-1</f>
        <v>-2.6549631556133546E-2</v>
      </c>
      <c r="I98" s="2" t="str">
        <f t="shared" si="6"/>
        <v>2025-02</v>
      </c>
      <c r="J98" s="16">
        <f t="shared" si="9"/>
        <v>191.17649999999998</v>
      </c>
      <c r="K98" s="21">
        <f t="shared" si="5"/>
        <v>9.9171481841981493</v>
      </c>
      <c r="M98" s="2" t="str">
        <f>TEXT(Gold[[#This Row],[Date]],"YYYY-MM")</f>
        <v>2025-02</v>
      </c>
      <c r="N98" s="3">
        <f t="shared" si="7"/>
        <v>201.23</v>
      </c>
      <c r="O98" s="3" cm="1">
        <f t="array" ref="O98">LOOKUP(2,1/($I:$I=M98),$B:$B)</f>
        <v>170.28</v>
      </c>
      <c r="P98" s="16">
        <f t="shared" si="8"/>
        <v>-0.15380410475575212</v>
      </c>
    </row>
    <row r="99" spans="1:16" x14ac:dyDescent="0.3">
      <c r="A99" s="1">
        <v>45712</v>
      </c>
      <c r="B99" s="3">
        <v>179.25</v>
      </c>
      <c r="C99">
        <v>181.99</v>
      </c>
      <c r="D99">
        <v>183.12</v>
      </c>
      <c r="E99">
        <v>178.88</v>
      </c>
      <c r="F99" t="s">
        <v>771</v>
      </c>
      <c r="G99">
        <v>-2.3E-3</v>
      </c>
      <c r="H99" s="2">
        <f>Google[[#This Row],[Price]]/B98-1</f>
        <v>-2.2820883891795374E-3</v>
      </c>
      <c r="I99" s="2" t="str">
        <f t="shared" si="6"/>
        <v>2025-02</v>
      </c>
      <c r="J99" s="16">
        <f t="shared" si="9"/>
        <v>190.12849999999997</v>
      </c>
      <c r="K99" s="21">
        <f t="shared" si="5"/>
        <v>9.4990628202616314</v>
      </c>
      <c r="M99" s="2" t="str">
        <f>TEXT(Gold[[#This Row],[Date]],"YYYY-MM")</f>
        <v>2025-02</v>
      </c>
      <c r="N99" s="3">
        <f t="shared" si="7"/>
        <v>201.23</v>
      </c>
      <c r="O99" s="3" cm="1">
        <f t="array" ref="O99">LOOKUP(2,1/($I:$I=M99),$B:$B)</f>
        <v>170.28</v>
      </c>
      <c r="P99" s="16">
        <f t="shared" si="8"/>
        <v>-0.15380410475575212</v>
      </c>
    </row>
    <row r="100" spans="1:16" x14ac:dyDescent="0.3">
      <c r="A100" s="1">
        <v>45713</v>
      </c>
      <c r="B100" s="3">
        <v>175.42</v>
      </c>
      <c r="C100">
        <v>178.04</v>
      </c>
      <c r="D100">
        <v>178.74</v>
      </c>
      <c r="E100">
        <v>174.69</v>
      </c>
      <c r="F100" t="s">
        <v>770</v>
      </c>
      <c r="G100">
        <v>-2.1399999999999999E-2</v>
      </c>
      <c r="H100" s="2">
        <f>Google[[#This Row],[Price]]/B99-1</f>
        <v>-2.1366806136680738E-2</v>
      </c>
      <c r="I100" s="2" t="str">
        <f t="shared" si="6"/>
        <v>2025-02</v>
      </c>
      <c r="J100" s="16">
        <f t="shared" si="9"/>
        <v>189.309</v>
      </c>
      <c r="K100" s="21">
        <f t="shared" si="5"/>
        <v>9.2577863685833517</v>
      </c>
      <c r="M100" s="2" t="str">
        <f>TEXT(Gold[[#This Row],[Date]],"YYYY-MM")</f>
        <v>2025-02</v>
      </c>
      <c r="N100" s="3">
        <f t="shared" si="7"/>
        <v>201.23</v>
      </c>
      <c r="O100" s="3" cm="1">
        <f t="array" ref="O100">LOOKUP(2,1/($I:$I=M100),$B:$B)</f>
        <v>170.28</v>
      </c>
      <c r="P100" s="16">
        <f t="shared" si="8"/>
        <v>-0.15380410475575212</v>
      </c>
    </row>
    <row r="101" spans="1:16" x14ac:dyDescent="0.3">
      <c r="A101" s="1">
        <v>45714</v>
      </c>
      <c r="B101" s="3">
        <v>172.73</v>
      </c>
      <c r="C101">
        <v>175.07</v>
      </c>
      <c r="D101">
        <v>176.08</v>
      </c>
      <c r="E101">
        <v>171.58</v>
      </c>
      <c r="F101" t="s">
        <v>769</v>
      </c>
      <c r="G101">
        <v>-1.5299999999999999E-2</v>
      </c>
      <c r="H101" s="2">
        <f>Google[[#This Row],[Price]]/B100-1</f>
        <v>-1.5334625470299845E-2</v>
      </c>
      <c r="I101" s="2" t="str">
        <f t="shared" si="6"/>
        <v>2025-02</v>
      </c>
      <c r="J101" s="16">
        <f t="shared" si="9"/>
        <v>188.18049999999999</v>
      </c>
      <c r="K101" s="21">
        <f t="shared" si="5"/>
        <v>9.1388038011139212</v>
      </c>
      <c r="M101" s="2" t="str">
        <f>TEXT(Gold[[#This Row],[Date]],"YYYY-MM")</f>
        <v>2025-02</v>
      </c>
      <c r="N101" s="3">
        <f t="shared" si="7"/>
        <v>201.23</v>
      </c>
      <c r="O101" s="3" cm="1">
        <f t="array" ref="O101">LOOKUP(2,1/($I:$I=M101),$B:$B)</f>
        <v>170.28</v>
      </c>
      <c r="P101" s="16">
        <f t="shared" si="8"/>
        <v>-0.15380410475575212</v>
      </c>
    </row>
    <row r="102" spans="1:16" x14ac:dyDescent="0.3">
      <c r="A102" s="1">
        <v>45715</v>
      </c>
      <c r="B102" s="3">
        <v>168.5</v>
      </c>
      <c r="C102">
        <v>173.99</v>
      </c>
      <c r="D102">
        <v>174.56</v>
      </c>
      <c r="E102">
        <v>167.94</v>
      </c>
      <c r="F102" t="s">
        <v>768</v>
      </c>
      <c r="G102">
        <v>-2.4500000000000001E-2</v>
      </c>
      <c r="H102" s="2">
        <f>Google[[#This Row],[Price]]/B101-1</f>
        <v>-2.4489087014415545E-2</v>
      </c>
      <c r="I102" s="2" t="str">
        <f t="shared" si="6"/>
        <v>2025-02</v>
      </c>
      <c r="J102" s="16">
        <f t="shared" si="9"/>
        <v>186.83499999999998</v>
      </c>
      <c r="K102" s="21">
        <f t="shared" si="5"/>
        <v>9.1658022278590554</v>
      </c>
      <c r="M102" s="2" t="str">
        <f>TEXT(Gold[[#This Row],[Date]],"YYYY-MM")</f>
        <v>2025-02</v>
      </c>
      <c r="N102" s="3">
        <f t="shared" si="7"/>
        <v>201.23</v>
      </c>
      <c r="O102" s="3" cm="1">
        <f t="array" ref="O102">LOOKUP(2,1/($I:$I=M102),$B:$B)</f>
        <v>170.28</v>
      </c>
      <c r="P102" s="16">
        <f t="shared" si="8"/>
        <v>-0.15380410475575212</v>
      </c>
    </row>
    <row r="103" spans="1:16" x14ac:dyDescent="0.3">
      <c r="A103" s="1">
        <v>45716</v>
      </c>
      <c r="B103" s="3">
        <v>170.28</v>
      </c>
      <c r="C103">
        <v>168.68</v>
      </c>
      <c r="D103">
        <v>170.61</v>
      </c>
      <c r="E103">
        <v>166.77</v>
      </c>
      <c r="F103" t="s">
        <v>767</v>
      </c>
      <c r="G103">
        <v>1.06E-2</v>
      </c>
      <c r="H103" s="2">
        <f>Google[[#This Row],[Price]]/B102-1</f>
        <v>1.056379821958453E-2</v>
      </c>
      <c r="I103" s="2" t="str">
        <f t="shared" si="6"/>
        <v>2025-02</v>
      </c>
      <c r="J103" s="16">
        <f t="shared" si="9"/>
        <v>185.30549999999999</v>
      </c>
      <c r="K103" s="21">
        <f t="shared" si="5"/>
        <v>9.1183954134076828</v>
      </c>
      <c r="M103" s="2" t="str">
        <f>TEXT(Gold[[#This Row],[Date]],"YYYY-MM")</f>
        <v>2025-02</v>
      </c>
      <c r="N103" s="3">
        <f t="shared" si="7"/>
        <v>201.23</v>
      </c>
      <c r="O103" s="3" cm="1">
        <f t="array" ref="O103">LOOKUP(2,1/($I:$I=M103),$B:$B)</f>
        <v>170.28</v>
      </c>
      <c r="P103" s="16">
        <f t="shared" si="8"/>
        <v>-0.15380410475575212</v>
      </c>
    </row>
    <row r="104" spans="1:16" x14ac:dyDescent="0.3">
      <c r="A104" s="1">
        <v>45719</v>
      </c>
      <c r="B104" s="3">
        <v>167.01</v>
      </c>
      <c r="C104">
        <v>171.93</v>
      </c>
      <c r="D104">
        <v>173.37</v>
      </c>
      <c r="E104">
        <v>165.93</v>
      </c>
      <c r="F104" t="s">
        <v>766</v>
      </c>
      <c r="G104">
        <v>-1.9199999999999998E-2</v>
      </c>
      <c r="H104" s="2">
        <f>Google[[#This Row],[Price]]/B103-1</f>
        <v>-1.9203664552501776E-2</v>
      </c>
      <c r="I104" s="2" t="str">
        <f t="shared" si="6"/>
        <v>2025-03</v>
      </c>
      <c r="J104" s="16">
        <f t="shared" si="9"/>
        <v>183.45500000000001</v>
      </c>
      <c r="K104" s="21">
        <f t="shared" si="5"/>
        <v>9.2798874676597993</v>
      </c>
      <c r="M104" s="2" t="str">
        <f>TEXT(Gold[[#This Row],[Date]],"YYYY-MM")</f>
        <v>2025-02</v>
      </c>
      <c r="N104" s="3">
        <f t="shared" si="7"/>
        <v>201.23</v>
      </c>
      <c r="O104" s="3" cm="1">
        <f t="array" ref="O104">LOOKUP(2,1/($I:$I=M104),$B:$B)</f>
        <v>170.28</v>
      </c>
      <c r="P104" s="16">
        <f t="shared" si="8"/>
        <v>-0.15380410475575212</v>
      </c>
    </row>
    <row r="105" spans="1:16" x14ac:dyDescent="0.3">
      <c r="A105" s="1">
        <v>45720</v>
      </c>
      <c r="B105" s="3">
        <v>170.92</v>
      </c>
      <c r="C105">
        <v>166.24</v>
      </c>
      <c r="D105">
        <v>173.29</v>
      </c>
      <c r="E105">
        <v>165.8</v>
      </c>
      <c r="F105" t="s">
        <v>765</v>
      </c>
      <c r="G105">
        <v>2.3400000000000001E-2</v>
      </c>
      <c r="H105" s="2">
        <f>Google[[#This Row],[Price]]/B104-1</f>
        <v>2.3411771750194488E-2</v>
      </c>
      <c r="I105" s="2" t="str">
        <f t="shared" si="6"/>
        <v>2025-03</v>
      </c>
      <c r="J105" s="16">
        <f t="shared" si="9"/>
        <v>181.93950000000001</v>
      </c>
      <c r="K105" s="21">
        <f t="shared" si="5"/>
        <v>9.2934122770601579</v>
      </c>
      <c r="M105" s="2" t="str">
        <f>TEXT(Gold[[#This Row],[Date]],"YYYY-MM")</f>
        <v>2025-02</v>
      </c>
      <c r="N105" s="3">
        <f t="shared" si="7"/>
        <v>201.23</v>
      </c>
      <c r="O105" s="3" cm="1">
        <f t="array" ref="O105">LOOKUP(2,1/($I:$I=M105),$B:$B)</f>
        <v>170.28</v>
      </c>
      <c r="P105" s="16">
        <f t="shared" si="8"/>
        <v>-0.15380410475575212</v>
      </c>
    </row>
    <row r="106" spans="1:16" x14ac:dyDescent="0.3">
      <c r="A106" s="1">
        <v>45721</v>
      </c>
      <c r="B106" s="3">
        <v>173.02</v>
      </c>
      <c r="C106">
        <v>170.52</v>
      </c>
      <c r="D106">
        <v>173.78</v>
      </c>
      <c r="E106">
        <v>169.06</v>
      </c>
      <c r="F106" t="s">
        <v>764</v>
      </c>
      <c r="G106">
        <v>1.23E-2</v>
      </c>
      <c r="H106" s="2">
        <f>Google[[#This Row],[Price]]/B105-1</f>
        <v>1.2286449801076627E-2</v>
      </c>
      <c r="I106" s="2" t="str">
        <f t="shared" si="6"/>
        <v>2025-03</v>
      </c>
      <c r="J106" s="16">
        <f t="shared" si="9"/>
        <v>180.2715</v>
      </c>
      <c r="K106" s="21">
        <f t="shared" si="5"/>
        <v>9.3304279139006923</v>
      </c>
      <c r="M106" s="2" t="str">
        <f>TEXT(Gold[[#This Row],[Date]],"YYYY-MM")</f>
        <v>2025-02</v>
      </c>
      <c r="N106" s="3">
        <f t="shared" si="7"/>
        <v>201.23</v>
      </c>
      <c r="O106" s="3" cm="1">
        <f t="array" ref="O106">LOOKUP(2,1/($I:$I=M106),$B:$B)</f>
        <v>170.28</v>
      </c>
      <c r="P106" s="16">
        <f t="shared" si="8"/>
        <v>-0.15380410475575212</v>
      </c>
    </row>
    <row r="107" spans="1:16" x14ac:dyDescent="0.3">
      <c r="A107" s="1">
        <v>45722</v>
      </c>
      <c r="B107" s="3">
        <v>172.35</v>
      </c>
      <c r="C107">
        <v>170.53</v>
      </c>
      <c r="D107">
        <v>174.81</v>
      </c>
      <c r="E107">
        <v>170.5</v>
      </c>
      <c r="F107" t="s">
        <v>763</v>
      </c>
      <c r="G107">
        <v>-3.8999999999999998E-3</v>
      </c>
      <c r="H107" s="2">
        <f>Google[[#This Row],[Price]]/B106-1</f>
        <v>-3.8723846954110686E-3</v>
      </c>
      <c r="I107" s="2" t="str">
        <f t="shared" si="6"/>
        <v>2025-03</v>
      </c>
      <c r="J107" s="16">
        <f t="shared" si="9"/>
        <v>179.32250000000005</v>
      </c>
      <c r="K107" s="21">
        <f t="shared" si="5"/>
        <v>9.3389846833183245</v>
      </c>
      <c r="M107" s="2" t="str">
        <f>TEXT(Gold[[#This Row],[Date]],"YYYY-MM")</f>
        <v>2025-02</v>
      </c>
      <c r="N107" s="3">
        <f t="shared" si="7"/>
        <v>201.23</v>
      </c>
      <c r="O107" s="3" cm="1">
        <f t="array" ref="O107">LOOKUP(2,1/($I:$I=M107),$B:$B)</f>
        <v>170.28</v>
      </c>
      <c r="P107" s="16">
        <f t="shared" si="8"/>
        <v>-0.15380410475575212</v>
      </c>
    </row>
    <row r="108" spans="1:16" x14ac:dyDescent="0.3">
      <c r="A108" s="1">
        <v>45723</v>
      </c>
      <c r="B108" s="3">
        <v>173.86</v>
      </c>
      <c r="C108">
        <v>171.26</v>
      </c>
      <c r="D108">
        <v>174.97</v>
      </c>
      <c r="E108">
        <v>170.27</v>
      </c>
      <c r="F108" t="s">
        <v>696</v>
      </c>
      <c r="G108">
        <v>8.8000000000000005E-3</v>
      </c>
      <c r="H108" s="2">
        <f>Google[[#This Row],[Price]]/B107-1</f>
        <v>8.7612416594140541E-3</v>
      </c>
      <c r="I108" s="2" t="str">
        <f t="shared" si="6"/>
        <v>2025-03</v>
      </c>
      <c r="J108" s="16">
        <f t="shared" si="9"/>
        <v>178.43550000000002</v>
      </c>
      <c r="K108" s="21">
        <f t="shared" si="5"/>
        <v>9.3612508384236239</v>
      </c>
      <c r="M108" s="2" t="str">
        <f>TEXT(Gold[[#This Row],[Date]],"YYYY-MM")</f>
        <v>2025-03</v>
      </c>
      <c r="N108" s="3">
        <f t="shared" si="7"/>
        <v>167.01</v>
      </c>
      <c r="O108" s="3" cm="1">
        <f t="array" ref="O108">LOOKUP(2,1/($I:$I=M108),$B:$B)</f>
        <v>154.63999999999999</v>
      </c>
      <c r="P108" s="16">
        <f t="shared" si="8"/>
        <v>-7.4067421112508303E-2</v>
      </c>
    </row>
    <row r="109" spans="1:16" x14ac:dyDescent="0.3">
      <c r="A109" s="1">
        <v>45726</v>
      </c>
      <c r="B109" s="3">
        <v>165.87</v>
      </c>
      <c r="C109">
        <v>168.26</v>
      </c>
      <c r="D109">
        <v>168.46</v>
      </c>
      <c r="E109">
        <v>163.69</v>
      </c>
      <c r="F109" t="s">
        <v>762</v>
      </c>
      <c r="G109">
        <v>-4.5999999999999999E-2</v>
      </c>
      <c r="H109" s="2">
        <f>Google[[#This Row],[Price]]/B108-1</f>
        <v>-4.5956516737605035E-2</v>
      </c>
      <c r="I109" s="2" t="str">
        <f t="shared" si="6"/>
        <v>2025-03</v>
      </c>
      <c r="J109" s="16">
        <f t="shared" si="9"/>
        <v>177.46200000000002</v>
      </c>
      <c r="K109" s="21">
        <f t="shared" si="5"/>
        <v>9.6663944209666379</v>
      </c>
      <c r="M109" s="2" t="str">
        <f>TEXT(Gold[[#This Row],[Date]],"YYYY-MM")</f>
        <v>2025-03</v>
      </c>
      <c r="N109" s="3">
        <f t="shared" si="7"/>
        <v>167.01</v>
      </c>
      <c r="O109" s="3" cm="1">
        <f t="array" ref="O109">LOOKUP(2,1/($I:$I=M109),$B:$B)</f>
        <v>154.63999999999999</v>
      </c>
      <c r="P109" s="16">
        <f t="shared" si="8"/>
        <v>-7.4067421112508303E-2</v>
      </c>
    </row>
    <row r="110" spans="1:16" x14ac:dyDescent="0.3">
      <c r="A110" s="1">
        <v>45727</v>
      </c>
      <c r="B110" s="3">
        <v>164.04</v>
      </c>
      <c r="C110">
        <v>164.91</v>
      </c>
      <c r="D110">
        <v>166.75</v>
      </c>
      <c r="E110">
        <v>161.37</v>
      </c>
      <c r="F110" t="s">
        <v>761</v>
      </c>
      <c r="G110">
        <v>-1.0999999999999999E-2</v>
      </c>
      <c r="H110" s="2">
        <f>Google[[#This Row],[Price]]/B109-1</f>
        <v>-1.1032736480376282E-2</v>
      </c>
      <c r="I110" s="2" t="str">
        <f t="shared" si="6"/>
        <v>2025-03</v>
      </c>
      <c r="J110" s="16">
        <f t="shared" si="9"/>
        <v>176.34049999999999</v>
      </c>
      <c r="K110" s="21">
        <f t="shared" si="5"/>
        <v>10.164454876571252</v>
      </c>
      <c r="M110" s="2" t="str">
        <f>TEXT(Gold[[#This Row],[Date]],"YYYY-MM")</f>
        <v>2025-03</v>
      </c>
      <c r="N110" s="3">
        <f t="shared" si="7"/>
        <v>167.01</v>
      </c>
      <c r="O110" s="3" cm="1">
        <f t="array" ref="O110">LOOKUP(2,1/($I:$I=M110),$B:$B)</f>
        <v>154.63999999999999</v>
      </c>
      <c r="P110" s="16">
        <f t="shared" si="8"/>
        <v>-7.4067421112508303E-2</v>
      </c>
    </row>
    <row r="111" spans="1:16" x14ac:dyDescent="0.3">
      <c r="A111" s="1">
        <v>45728</v>
      </c>
      <c r="B111" s="3">
        <v>167.11</v>
      </c>
      <c r="C111">
        <v>166.58</v>
      </c>
      <c r="D111">
        <v>167.64</v>
      </c>
      <c r="E111">
        <v>163.53</v>
      </c>
      <c r="F111" t="s">
        <v>760</v>
      </c>
      <c r="G111">
        <v>1.8700000000000001E-2</v>
      </c>
      <c r="H111" s="2">
        <f>Google[[#This Row],[Price]]/B110-1</f>
        <v>1.8714947573762686E-2</v>
      </c>
      <c r="I111" s="2" t="str">
        <f t="shared" si="6"/>
        <v>2025-03</v>
      </c>
      <c r="J111" s="16">
        <f t="shared" si="9"/>
        <v>175.43</v>
      </c>
      <c r="K111" s="21">
        <f t="shared" si="5"/>
        <v>10.477012041974737</v>
      </c>
      <c r="M111" s="2" t="str">
        <f>TEXT(Gold[[#This Row],[Date]],"YYYY-MM")</f>
        <v>2025-03</v>
      </c>
      <c r="N111" s="3">
        <f t="shared" si="7"/>
        <v>167.01</v>
      </c>
      <c r="O111" s="3" cm="1">
        <f t="array" ref="O111">LOOKUP(2,1/($I:$I=M111),$B:$B)</f>
        <v>154.63999999999999</v>
      </c>
      <c r="P111" s="16">
        <f t="shared" si="8"/>
        <v>-7.4067421112508303E-2</v>
      </c>
    </row>
    <row r="112" spans="1:16" x14ac:dyDescent="0.3">
      <c r="A112" s="1">
        <v>45729</v>
      </c>
      <c r="B112" s="3">
        <v>162.76</v>
      </c>
      <c r="C112">
        <v>166.04</v>
      </c>
      <c r="D112">
        <v>166.13</v>
      </c>
      <c r="E112">
        <v>162.11000000000001</v>
      </c>
      <c r="F112" t="s">
        <v>759</v>
      </c>
      <c r="G112">
        <v>-2.5999999999999999E-2</v>
      </c>
      <c r="H112" s="2">
        <f>Google[[#This Row],[Price]]/B111-1</f>
        <v>-2.6030758183232749E-2</v>
      </c>
      <c r="I112" s="2" t="str">
        <f t="shared" si="6"/>
        <v>2025-03</v>
      </c>
      <c r="J112" s="16">
        <f t="shared" si="9"/>
        <v>174.38749999999999</v>
      </c>
      <c r="K112" s="21">
        <f t="shared" si="5"/>
        <v>10.945689886452818</v>
      </c>
      <c r="M112" s="2" t="str">
        <f>TEXT(Gold[[#This Row],[Date]],"YYYY-MM")</f>
        <v>2025-03</v>
      </c>
      <c r="N112" s="3">
        <f t="shared" si="7"/>
        <v>167.01</v>
      </c>
      <c r="O112" s="3" cm="1">
        <f t="array" ref="O112">LOOKUP(2,1/($I:$I=M112),$B:$B)</f>
        <v>154.63999999999999</v>
      </c>
      <c r="P112" s="16">
        <f t="shared" si="8"/>
        <v>-7.4067421112508303E-2</v>
      </c>
    </row>
    <row r="113" spans="1:16" x14ac:dyDescent="0.3">
      <c r="A113" s="1">
        <v>45730</v>
      </c>
      <c r="B113" s="3">
        <v>165.49</v>
      </c>
      <c r="C113">
        <v>163.27000000000001</v>
      </c>
      <c r="D113">
        <v>166.49</v>
      </c>
      <c r="E113">
        <v>162.44999999999999</v>
      </c>
      <c r="F113" t="s">
        <v>758</v>
      </c>
      <c r="G113">
        <v>1.6799999999999999E-2</v>
      </c>
      <c r="H113" s="2">
        <f>Google[[#This Row],[Price]]/B112-1</f>
        <v>1.6773162939297315E-2</v>
      </c>
      <c r="I113" s="2" t="str">
        <f t="shared" si="6"/>
        <v>2025-03</v>
      </c>
      <c r="J113" s="16">
        <f t="shared" si="9"/>
        <v>173.35499999999996</v>
      </c>
      <c r="K113" s="21">
        <f t="shared" si="5"/>
        <v>11.294367197655662</v>
      </c>
      <c r="M113" s="2" t="str">
        <f>TEXT(Gold[[#This Row],[Date]],"YYYY-MM")</f>
        <v>2025-03</v>
      </c>
      <c r="N113" s="3">
        <f t="shared" si="7"/>
        <v>167.01</v>
      </c>
      <c r="O113" s="3" cm="1">
        <f t="array" ref="O113">LOOKUP(2,1/($I:$I=M113),$B:$B)</f>
        <v>154.63999999999999</v>
      </c>
      <c r="P113" s="16">
        <f t="shared" si="8"/>
        <v>-7.4067421112508303E-2</v>
      </c>
    </row>
    <row r="114" spans="1:16" x14ac:dyDescent="0.3">
      <c r="A114" s="1">
        <v>45733</v>
      </c>
      <c r="B114" s="3">
        <v>164.29</v>
      </c>
      <c r="C114">
        <v>165.03</v>
      </c>
      <c r="D114">
        <v>166.3</v>
      </c>
      <c r="E114">
        <v>163.66999999999999</v>
      </c>
      <c r="F114" t="s">
        <v>757</v>
      </c>
      <c r="G114">
        <v>-7.3000000000000001E-3</v>
      </c>
      <c r="H114" s="2">
        <f>Google[[#This Row],[Price]]/B113-1</f>
        <v>-7.2511934255847788E-3</v>
      </c>
      <c r="I114" s="2" t="str">
        <f t="shared" si="6"/>
        <v>2025-03</v>
      </c>
      <c r="J114" s="16">
        <f t="shared" si="9"/>
        <v>172.30799999999999</v>
      </c>
      <c r="K114" s="21">
        <f t="shared" si="5"/>
        <v>11.587366804553866</v>
      </c>
      <c r="M114" s="2" t="str">
        <f>TEXT(Gold[[#This Row],[Date]],"YYYY-MM")</f>
        <v>2025-03</v>
      </c>
      <c r="N114" s="3">
        <f t="shared" si="7"/>
        <v>167.01</v>
      </c>
      <c r="O114" s="3" cm="1">
        <f t="array" ref="O114">LOOKUP(2,1/($I:$I=M114),$B:$B)</f>
        <v>154.63999999999999</v>
      </c>
      <c r="P114" s="16">
        <f t="shared" si="8"/>
        <v>-7.4067421112508303E-2</v>
      </c>
    </row>
    <row r="115" spans="1:16" x14ac:dyDescent="0.3">
      <c r="A115" s="1">
        <v>45734</v>
      </c>
      <c r="B115" s="3">
        <v>160.66999999999999</v>
      </c>
      <c r="C115">
        <v>163.68</v>
      </c>
      <c r="D115">
        <v>164.25</v>
      </c>
      <c r="E115">
        <v>156.72</v>
      </c>
      <c r="F115" t="s">
        <v>756</v>
      </c>
      <c r="G115">
        <v>-2.1999999999999999E-2</v>
      </c>
      <c r="H115" s="2">
        <f>Google[[#This Row],[Price]]/B114-1</f>
        <v>-2.2034207803274697E-2</v>
      </c>
      <c r="I115" s="2" t="str">
        <f t="shared" si="6"/>
        <v>2025-03</v>
      </c>
      <c r="J115" s="16">
        <f t="shared" si="9"/>
        <v>171.15299999999996</v>
      </c>
      <c r="K115" s="21">
        <f t="shared" si="5"/>
        <v>11.986155601430132</v>
      </c>
      <c r="M115" s="2" t="str">
        <f>TEXT(Gold[[#This Row],[Date]],"YYYY-MM")</f>
        <v>2025-03</v>
      </c>
      <c r="N115" s="3">
        <f t="shared" si="7"/>
        <v>167.01</v>
      </c>
      <c r="O115" s="3" cm="1">
        <f t="array" ref="O115">LOOKUP(2,1/($I:$I=M115),$B:$B)</f>
        <v>154.63999999999999</v>
      </c>
      <c r="P115" s="16">
        <f t="shared" si="8"/>
        <v>-7.4067421112508303E-2</v>
      </c>
    </row>
    <row r="116" spans="1:16" x14ac:dyDescent="0.3">
      <c r="A116" s="1">
        <v>45735</v>
      </c>
      <c r="B116" s="3">
        <v>163.89</v>
      </c>
      <c r="C116">
        <v>161.76</v>
      </c>
      <c r="D116">
        <v>165.87</v>
      </c>
      <c r="E116">
        <v>161</v>
      </c>
      <c r="F116" t="s">
        <v>679</v>
      </c>
      <c r="G116">
        <v>0.02</v>
      </c>
      <c r="H116" s="2">
        <f>Google[[#This Row],[Price]]/B115-1</f>
        <v>2.0041077985933908E-2</v>
      </c>
      <c r="I116" s="2" t="str">
        <f t="shared" si="6"/>
        <v>2025-03</v>
      </c>
      <c r="J116" s="16">
        <f t="shared" si="9"/>
        <v>170.084</v>
      </c>
      <c r="K116" s="21">
        <f t="shared" si="5"/>
        <v>12.307188284680473</v>
      </c>
      <c r="M116" s="2" t="str">
        <f>TEXT(Gold[[#This Row],[Date]],"YYYY-MM")</f>
        <v>2025-03</v>
      </c>
      <c r="N116" s="3">
        <f t="shared" si="7"/>
        <v>167.01</v>
      </c>
      <c r="O116" s="3" cm="1">
        <f t="array" ref="O116">LOOKUP(2,1/($I:$I=M116),$B:$B)</f>
        <v>154.63999999999999</v>
      </c>
      <c r="P116" s="16">
        <f t="shared" si="8"/>
        <v>-7.4067421112508303E-2</v>
      </c>
    </row>
    <row r="117" spans="1:16" x14ac:dyDescent="0.3">
      <c r="A117" s="1">
        <v>45736</v>
      </c>
      <c r="B117" s="3">
        <v>162.80000000000001</v>
      </c>
      <c r="C117">
        <v>161.57</v>
      </c>
      <c r="D117">
        <v>164.89</v>
      </c>
      <c r="E117">
        <v>160.96</v>
      </c>
      <c r="F117" t="s">
        <v>755</v>
      </c>
      <c r="G117">
        <v>-6.7000000000000002E-3</v>
      </c>
      <c r="H117" s="2">
        <f>Google[[#This Row],[Price]]/B116-1</f>
        <v>-6.6508023674414218E-3</v>
      </c>
      <c r="I117" s="2" t="str">
        <f t="shared" si="6"/>
        <v>2025-03</v>
      </c>
      <c r="J117" s="16">
        <f t="shared" si="9"/>
        <v>168.99599999999998</v>
      </c>
      <c r="K117" s="21">
        <f t="shared" si="5"/>
        <v>12.637641742570461</v>
      </c>
      <c r="M117" s="2" t="str">
        <f>TEXT(Gold[[#This Row],[Date]],"YYYY-MM")</f>
        <v>2025-03</v>
      </c>
      <c r="N117" s="3">
        <f t="shared" si="7"/>
        <v>167.01</v>
      </c>
      <c r="O117" s="3" cm="1">
        <f t="array" ref="O117">LOOKUP(2,1/($I:$I=M117),$B:$B)</f>
        <v>154.63999999999999</v>
      </c>
      <c r="P117" s="16">
        <f t="shared" si="8"/>
        <v>-7.4067421112508303E-2</v>
      </c>
    </row>
    <row r="118" spans="1:16" x14ac:dyDescent="0.3">
      <c r="A118" s="1">
        <v>45737</v>
      </c>
      <c r="B118" s="3">
        <v>163.99</v>
      </c>
      <c r="C118">
        <v>161.21</v>
      </c>
      <c r="D118">
        <v>164.24</v>
      </c>
      <c r="E118">
        <v>160.88999999999999</v>
      </c>
      <c r="F118" t="s">
        <v>754</v>
      </c>
      <c r="G118">
        <v>7.3000000000000001E-3</v>
      </c>
      <c r="H118" s="2">
        <f>Google[[#This Row],[Price]]/B117-1</f>
        <v>7.3095823095823409E-3</v>
      </c>
      <c r="I118" s="2" t="str">
        <f t="shared" si="6"/>
        <v>2025-03</v>
      </c>
      <c r="J118" s="16">
        <f t="shared" si="9"/>
        <v>168.21250000000001</v>
      </c>
      <c r="K118" s="21">
        <f t="shared" si="5"/>
        <v>12.891431630797468</v>
      </c>
      <c r="M118" s="2" t="str">
        <f>TEXT(Gold[[#This Row],[Date]],"YYYY-MM")</f>
        <v>2025-03</v>
      </c>
      <c r="N118" s="3">
        <f t="shared" si="7"/>
        <v>167.01</v>
      </c>
      <c r="O118" s="3" cm="1">
        <f t="array" ref="O118">LOOKUP(2,1/($I:$I=M118),$B:$B)</f>
        <v>154.63999999999999</v>
      </c>
      <c r="P118" s="16">
        <f t="shared" si="8"/>
        <v>-7.4067421112508303E-2</v>
      </c>
    </row>
    <row r="119" spans="1:16" x14ac:dyDescent="0.3">
      <c r="A119" s="1">
        <v>45740</v>
      </c>
      <c r="B119" s="3">
        <v>167.68</v>
      </c>
      <c r="C119">
        <v>167.07</v>
      </c>
      <c r="D119">
        <v>168.32</v>
      </c>
      <c r="E119">
        <v>165.14</v>
      </c>
      <c r="F119" t="s">
        <v>753</v>
      </c>
      <c r="G119">
        <v>2.2499999999999999E-2</v>
      </c>
      <c r="H119" s="2">
        <f>Google[[#This Row],[Price]]/B118-1</f>
        <v>2.2501372034880118E-2</v>
      </c>
      <c r="I119" s="2" t="str">
        <f t="shared" si="6"/>
        <v>2025-03</v>
      </c>
      <c r="J119" s="16">
        <f t="shared" si="9"/>
        <v>167.63399999999999</v>
      </c>
      <c r="K119" s="21">
        <f t="shared" si="5"/>
        <v>12.999488789383634</v>
      </c>
      <c r="M119" s="2" t="str">
        <f>TEXT(Gold[[#This Row],[Date]],"YYYY-MM")</f>
        <v>2025-03</v>
      </c>
      <c r="N119" s="3">
        <f t="shared" si="7"/>
        <v>167.01</v>
      </c>
      <c r="O119" s="3" cm="1">
        <f t="array" ref="O119">LOOKUP(2,1/($I:$I=M119),$B:$B)</f>
        <v>154.63999999999999</v>
      </c>
      <c r="P119" s="16">
        <f t="shared" si="8"/>
        <v>-7.4067421112508303E-2</v>
      </c>
    </row>
    <row r="120" spans="1:16" x14ac:dyDescent="0.3">
      <c r="A120" s="1">
        <v>45741</v>
      </c>
      <c r="B120" s="3">
        <v>170.56</v>
      </c>
      <c r="C120">
        <v>168.98</v>
      </c>
      <c r="D120">
        <v>170.63</v>
      </c>
      <c r="E120">
        <v>168.32</v>
      </c>
      <c r="F120" t="s">
        <v>752</v>
      </c>
      <c r="G120">
        <v>1.72E-2</v>
      </c>
      <c r="H120" s="2">
        <f>Google[[#This Row],[Price]]/B119-1</f>
        <v>1.7175572519083859E-2</v>
      </c>
      <c r="I120" s="2" t="str">
        <f t="shared" si="6"/>
        <v>2025-03</v>
      </c>
      <c r="J120" s="16">
        <f t="shared" si="9"/>
        <v>167.39099999999999</v>
      </c>
      <c r="K120" s="21">
        <f t="shared" si="5"/>
        <v>13.014301820090344</v>
      </c>
      <c r="M120" s="2" t="str">
        <f>TEXT(Gold[[#This Row],[Date]],"YYYY-MM")</f>
        <v>2025-03</v>
      </c>
      <c r="N120" s="3">
        <f t="shared" si="7"/>
        <v>167.01</v>
      </c>
      <c r="O120" s="3" cm="1">
        <f t="array" ref="O120">LOOKUP(2,1/($I:$I=M120),$B:$B)</f>
        <v>154.63999999999999</v>
      </c>
      <c r="P120" s="16">
        <f t="shared" si="8"/>
        <v>-7.4067421112508303E-2</v>
      </c>
    </row>
    <row r="121" spans="1:16" x14ac:dyDescent="0.3">
      <c r="A121" s="1">
        <v>45742</v>
      </c>
      <c r="B121" s="3">
        <v>165.06</v>
      </c>
      <c r="C121">
        <v>169</v>
      </c>
      <c r="D121">
        <v>169.61</v>
      </c>
      <c r="E121">
        <v>164.84</v>
      </c>
      <c r="F121" t="s">
        <v>701</v>
      </c>
      <c r="G121">
        <v>-3.2199999999999999E-2</v>
      </c>
      <c r="H121" s="2">
        <f>Google[[#This Row],[Price]]/B120-1</f>
        <v>-3.2246716697936217E-2</v>
      </c>
      <c r="I121" s="2" t="str">
        <f t="shared" si="6"/>
        <v>2025-03</v>
      </c>
      <c r="J121" s="16">
        <f t="shared" si="9"/>
        <v>167.00749999999999</v>
      </c>
      <c r="K121" s="21">
        <f t="shared" si="5"/>
        <v>13.132391161822692</v>
      </c>
      <c r="M121" s="2" t="str">
        <f>TEXT(Gold[[#This Row],[Date]],"YYYY-MM")</f>
        <v>2025-03</v>
      </c>
      <c r="N121" s="3">
        <f t="shared" si="7"/>
        <v>167.01</v>
      </c>
      <c r="O121" s="3" cm="1">
        <f t="array" ref="O121">LOOKUP(2,1/($I:$I=M121),$B:$B)</f>
        <v>154.63999999999999</v>
      </c>
      <c r="P121" s="16">
        <f t="shared" si="8"/>
        <v>-7.4067421112508303E-2</v>
      </c>
    </row>
    <row r="122" spans="1:16" x14ac:dyDescent="0.3">
      <c r="A122" s="1">
        <v>45743</v>
      </c>
      <c r="B122" s="3">
        <v>162.24</v>
      </c>
      <c r="C122">
        <v>164.63</v>
      </c>
      <c r="D122">
        <v>165.42</v>
      </c>
      <c r="E122">
        <v>162</v>
      </c>
      <c r="F122" t="s">
        <v>751</v>
      </c>
      <c r="G122">
        <v>-1.7100000000000001E-2</v>
      </c>
      <c r="H122" s="2">
        <f>Google[[#This Row],[Price]]/B121-1</f>
        <v>-1.7084696474009453E-2</v>
      </c>
      <c r="I122" s="2" t="str">
        <f t="shared" si="6"/>
        <v>2025-03</v>
      </c>
      <c r="J122" s="16">
        <f t="shared" si="9"/>
        <v>166.69450000000001</v>
      </c>
      <c r="K122" s="21">
        <f t="shared" si="5"/>
        <v>13.33966811096642</v>
      </c>
      <c r="M122" s="2" t="str">
        <f>TEXT(Gold[[#This Row],[Date]],"YYYY-MM")</f>
        <v>2025-03</v>
      </c>
      <c r="N122" s="3">
        <f t="shared" si="7"/>
        <v>167.01</v>
      </c>
      <c r="O122" s="3" cm="1">
        <f t="array" ref="O122">LOOKUP(2,1/($I:$I=M122),$B:$B)</f>
        <v>154.63999999999999</v>
      </c>
      <c r="P122" s="16">
        <f t="shared" si="8"/>
        <v>-7.4067421112508303E-2</v>
      </c>
    </row>
    <row r="123" spans="1:16" x14ac:dyDescent="0.3">
      <c r="A123" s="1">
        <v>45744</v>
      </c>
      <c r="B123" s="3">
        <v>154.33000000000001</v>
      </c>
      <c r="C123">
        <v>160.49</v>
      </c>
      <c r="D123">
        <v>161.82</v>
      </c>
      <c r="E123">
        <v>153.63</v>
      </c>
      <c r="F123" t="s">
        <v>750</v>
      </c>
      <c r="G123">
        <v>-4.8800000000000003E-2</v>
      </c>
      <c r="H123" s="2">
        <f>Google[[#This Row],[Price]]/B122-1</f>
        <v>-4.8754930966469434E-2</v>
      </c>
      <c r="I123" s="2" t="str">
        <f t="shared" si="6"/>
        <v>2025-03</v>
      </c>
      <c r="J123" s="16">
        <f t="shared" si="9"/>
        <v>165.89699999999999</v>
      </c>
      <c r="K123" s="21">
        <f t="shared" si="5"/>
        <v>13.776026374960805</v>
      </c>
      <c r="M123" s="2" t="str">
        <f>TEXT(Gold[[#This Row],[Date]],"YYYY-MM")</f>
        <v>2025-03</v>
      </c>
      <c r="N123" s="3">
        <f t="shared" si="7"/>
        <v>167.01</v>
      </c>
      <c r="O123" s="3" cm="1">
        <f t="array" ref="O123">LOOKUP(2,1/($I:$I=M123),$B:$B)</f>
        <v>154.63999999999999</v>
      </c>
      <c r="P123" s="16">
        <f t="shared" si="8"/>
        <v>-7.4067421112508303E-2</v>
      </c>
    </row>
    <row r="124" spans="1:16" x14ac:dyDescent="0.3">
      <c r="A124" s="1">
        <v>45747</v>
      </c>
      <c r="B124" s="3">
        <v>154.63999999999999</v>
      </c>
      <c r="C124">
        <v>153.11000000000001</v>
      </c>
      <c r="D124">
        <v>155.54</v>
      </c>
      <c r="E124">
        <v>150.66</v>
      </c>
      <c r="F124" t="s">
        <v>749</v>
      </c>
      <c r="G124">
        <v>2E-3</v>
      </c>
      <c r="H124" s="2">
        <f>Google[[#This Row],[Price]]/B123-1</f>
        <v>2.0086826929306412E-3</v>
      </c>
      <c r="I124" s="2" t="str">
        <f t="shared" si="6"/>
        <v>2025-03</v>
      </c>
      <c r="J124" s="16">
        <f t="shared" si="9"/>
        <v>165.27850000000001</v>
      </c>
      <c r="K124" s="21">
        <f t="shared" si="5"/>
        <v>14.182616098829568</v>
      </c>
      <c r="M124" s="2" t="str">
        <f>TEXT(Gold[[#This Row],[Date]],"YYYY-MM")</f>
        <v>2025-03</v>
      </c>
      <c r="N124" s="3">
        <f t="shared" si="7"/>
        <v>167.01</v>
      </c>
      <c r="O124" s="3" cm="1">
        <f t="array" ref="O124">LOOKUP(2,1/($I:$I=M124),$B:$B)</f>
        <v>154.63999999999999</v>
      </c>
      <c r="P124" s="16">
        <f t="shared" si="8"/>
        <v>-7.4067421112508303E-2</v>
      </c>
    </row>
    <row r="125" spans="1:16" x14ac:dyDescent="0.3">
      <c r="A125" s="1">
        <v>45748</v>
      </c>
      <c r="B125" s="3">
        <v>157.07</v>
      </c>
      <c r="C125">
        <v>153.62</v>
      </c>
      <c r="D125">
        <v>158.1</v>
      </c>
      <c r="E125">
        <v>153.62</v>
      </c>
      <c r="F125" t="s">
        <v>748</v>
      </c>
      <c r="G125">
        <v>1.5699999999999999E-2</v>
      </c>
      <c r="H125" s="2">
        <f>Google[[#This Row],[Price]]/B124-1</f>
        <v>1.5713916192447108E-2</v>
      </c>
      <c r="I125" s="2" t="str">
        <f t="shared" si="6"/>
        <v>2025-04</v>
      </c>
      <c r="J125" s="16">
        <f t="shared" si="9"/>
        <v>164.58599999999996</v>
      </c>
      <c r="K125" s="21">
        <f t="shared" si="5"/>
        <v>14.482513838777974</v>
      </c>
      <c r="M125" s="2" t="str">
        <f>TEXT(Gold[[#This Row],[Date]],"YYYY-MM")</f>
        <v>2025-03</v>
      </c>
      <c r="N125" s="3">
        <f t="shared" si="7"/>
        <v>167.01</v>
      </c>
      <c r="O125" s="3" cm="1">
        <f t="array" ref="O125">LOOKUP(2,1/($I:$I=M125),$B:$B)</f>
        <v>154.63999999999999</v>
      </c>
      <c r="P125" s="16">
        <f t="shared" si="8"/>
        <v>-7.4067421112508303E-2</v>
      </c>
    </row>
    <row r="126" spans="1:16" x14ac:dyDescent="0.3">
      <c r="A126" s="1">
        <v>45749</v>
      </c>
      <c r="B126" s="3">
        <v>157.04</v>
      </c>
      <c r="C126">
        <v>155.15</v>
      </c>
      <c r="D126">
        <v>158.41</v>
      </c>
      <c r="E126">
        <v>154.69999999999999</v>
      </c>
      <c r="F126" t="s">
        <v>747</v>
      </c>
      <c r="G126">
        <v>-2.0000000000000001E-4</v>
      </c>
      <c r="H126" s="2">
        <f>Google[[#This Row],[Price]]/B125-1</f>
        <v>-1.9099764436236732E-4</v>
      </c>
      <c r="I126" s="2" t="str">
        <f t="shared" si="6"/>
        <v>2025-04</v>
      </c>
      <c r="J126" s="16">
        <f t="shared" si="9"/>
        <v>163.78699999999998</v>
      </c>
      <c r="K126" s="21">
        <f t="shared" ref="K126:K189" si="10">_xlfn.STDEV.S(B67:B126)</f>
        <v>14.729006180012535</v>
      </c>
      <c r="M126" s="2" t="str">
        <f>TEXT(Gold[[#This Row],[Date]],"YYYY-MM")</f>
        <v>2025-03</v>
      </c>
      <c r="N126" s="3">
        <f t="shared" si="7"/>
        <v>167.01</v>
      </c>
      <c r="O126" s="3" cm="1">
        <f t="array" ref="O126">LOOKUP(2,1/($I:$I=M126),$B:$B)</f>
        <v>154.63999999999999</v>
      </c>
      <c r="P126" s="16">
        <f t="shared" si="8"/>
        <v>-7.4067421112508303E-2</v>
      </c>
    </row>
    <row r="127" spans="1:16" x14ac:dyDescent="0.3">
      <c r="A127" s="1">
        <v>45750</v>
      </c>
      <c r="B127" s="3">
        <v>150.72</v>
      </c>
      <c r="C127">
        <v>151.11000000000001</v>
      </c>
      <c r="D127">
        <v>152.78</v>
      </c>
      <c r="E127">
        <v>150.38999999999999</v>
      </c>
      <c r="F127" t="s">
        <v>746</v>
      </c>
      <c r="G127">
        <v>-4.02E-2</v>
      </c>
      <c r="H127" s="2">
        <f>Google[[#This Row],[Price]]/B126-1</f>
        <v>-4.0244523688232281E-2</v>
      </c>
      <c r="I127" s="2" t="str">
        <f t="shared" si="6"/>
        <v>2025-04</v>
      </c>
      <c r="J127" s="16">
        <f t="shared" si="9"/>
        <v>162.7055</v>
      </c>
      <c r="K127" s="21">
        <f t="shared" si="10"/>
        <v>15.0473071065288</v>
      </c>
      <c r="M127" s="2" t="str">
        <f>TEXT(Gold[[#This Row],[Date]],"YYYY-MM")</f>
        <v>2025-03</v>
      </c>
      <c r="N127" s="3">
        <f t="shared" si="7"/>
        <v>167.01</v>
      </c>
      <c r="O127" s="3" cm="1">
        <f t="array" ref="O127">LOOKUP(2,1/($I:$I=M127),$B:$B)</f>
        <v>154.63999999999999</v>
      </c>
      <c r="P127" s="16">
        <f t="shared" si="8"/>
        <v>-7.4067421112508303E-2</v>
      </c>
    </row>
    <row r="128" spans="1:16" x14ac:dyDescent="0.3">
      <c r="A128" s="1">
        <v>45751</v>
      </c>
      <c r="B128" s="3">
        <v>145.6</v>
      </c>
      <c r="C128">
        <v>148.01</v>
      </c>
      <c r="D128">
        <v>151.07</v>
      </c>
      <c r="E128">
        <v>145.38</v>
      </c>
      <c r="F128" t="s">
        <v>745</v>
      </c>
      <c r="G128">
        <v>-3.4000000000000002E-2</v>
      </c>
      <c r="H128" s="2">
        <f>Google[[#This Row],[Price]]/B127-1</f>
        <v>-3.3970276008492561E-2</v>
      </c>
      <c r="I128" s="2" t="str">
        <f t="shared" si="6"/>
        <v>2025-04</v>
      </c>
      <c r="J128" s="16">
        <f t="shared" si="9"/>
        <v>161.29249999999996</v>
      </c>
      <c r="K128" s="21">
        <f t="shared" si="10"/>
        <v>15.518060649697295</v>
      </c>
      <c r="M128" s="2" t="str">
        <f>TEXT(Gold[[#This Row],[Date]],"YYYY-MM")</f>
        <v>2025-03</v>
      </c>
      <c r="N128" s="3">
        <f t="shared" si="7"/>
        <v>167.01</v>
      </c>
      <c r="O128" s="3" cm="1">
        <f t="array" ref="O128">LOOKUP(2,1/($I:$I=M128),$B:$B)</f>
        <v>154.63999999999999</v>
      </c>
      <c r="P128" s="16">
        <f t="shared" si="8"/>
        <v>-7.4067421112508303E-2</v>
      </c>
    </row>
    <row r="129" spans="1:16" x14ac:dyDescent="0.3">
      <c r="A129" s="1">
        <v>45754</v>
      </c>
      <c r="B129" s="3">
        <v>146.75</v>
      </c>
      <c r="C129">
        <v>141.55000000000001</v>
      </c>
      <c r="D129">
        <v>152.85</v>
      </c>
      <c r="E129">
        <v>140.53</v>
      </c>
      <c r="F129" t="s">
        <v>744</v>
      </c>
      <c r="G129">
        <v>7.9000000000000008E-3</v>
      </c>
      <c r="H129" s="2">
        <f>Google[[#This Row],[Price]]/B128-1</f>
        <v>7.8983516483517313E-3</v>
      </c>
      <c r="I129" s="2" t="str">
        <f t="shared" si="6"/>
        <v>2025-04</v>
      </c>
      <c r="J129" s="16">
        <f t="shared" si="9"/>
        <v>160.33649999999997</v>
      </c>
      <c r="K129" s="21">
        <f t="shared" si="10"/>
        <v>15.919818036889858</v>
      </c>
      <c r="M129" s="2" t="str">
        <f>TEXT(Gold[[#This Row],[Date]],"YYYY-MM")</f>
        <v>2025-04</v>
      </c>
      <c r="N129" s="3">
        <f t="shared" si="7"/>
        <v>157.07</v>
      </c>
      <c r="O129" s="3" cm="1">
        <f t="array" ref="O129">LOOKUP(2,1/($I:$I=M129),$B:$B)</f>
        <v>158.80000000000001</v>
      </c>
      <c r="P129" s="16">
        <f t="shared" si="8"/>
        <v>1.1014197491564293E-2</v>
      </c>
    </row>
    <row r="130" spans="1:16" x14ac:dyDescent="0.3">
      <c r="A130" s="1">
        <v>45755</v>
      </c>
      <c r="B130" s="3">
        <v>144.69999999999999</v>
      </c>
      <c r="C130">
        <v>151.22</v>
      </c>
      <c r="D130">
        <v>152.24</v>
      </c>
      <c r="E130">
        <v>143.03</v>
      </c>
      <c r="F130" t="s">
        <v>743</v>
      </c>
      <c r="G130">
        <v>-1.4E-2</v>
      </c>
      <c r="H130" s="2">
        <f>Google[[#This Row],[Price]]/B129-1</f>
        <v>-1.3969335604770095E-2</v>
      </c>
      <c r="I130" s="2" t="str">
        <f t="shared" ref="I130:I193" si="11">TEXT(A130,"YYYY-MM")</f>
        <v>2025-04</v>
      </c>
      <c r="J130" s="16">
        <f t="shared" si="9"/>
        <v>159.36949999999996</v>
      </c>
      <c r="K130" s="21">
        <f t="shared" si="10"/>
        <v>16.37136505564856</v>
      </c>
      <c r="M130" s="2" t="str">
        <f>TEXT(Gold[[#This Row],[Date]],"YYYY-MM")</f>
        <v>2025-04</v>
      </c>
      <c r="N130" s="3">
        <f t="shared" si="7"/>
        <v>157.07</v>
      </c>
      <c r="O130" s="3" cm="1">
        <f t="array" ref="O130">LOOKUP(2,1/($I:$I=M130),$B:$B)</f>
        <v>158.80000000000001</v>
      </c>
      <c r="P130" s="16">
        <f t="shared" si="8"/>
        <v>1.1014197491564293E-2</v>
      </c>
    </row>
    <row r="131" spans="1:16" x14ac:dyDescent="0.3">
      <c r="A131" s="1">
        <v>45756</v>
      </c>
      <c r="B131" s="3">
        <v>158.71</v>
      </c>
      <c r="C131">
        <v>144.41</v>
      </c>
      <c r="D131">
        <v>159.55000000000001</v>
      </c>
      <c r="E131">
        <v>143.9</v>
      </c>
      <c r="F131" t="s">
        <v>742</v>
      </c>
      <c r="G131">
        <v>9.6799999999999997E-2</v>
      </c>
      <c r="H131" s="2">
        <f>Google[[#This Row],[Price]]/B130-1</f>
        <v>9.6821008984105283E-2</v>
      </c>
      <c r="I131" s="2" t="str">
        <f t="shared" si="11"/>
        <v>2025-04</v>
      </c>
      <c r="J131" s="16">
        <f t="shared" si="9"/>
        <v>158.94949999999997</v>
      </c>
      <c r="K131" s="21">
        <f t="shared" si="10"/>
        <v>16.435860717167333</v>
      </c>
      <c r="M131" s="2" t="str">
        <f>TEXT(Gold[[#This Row],[Date]],"YYYY-MM")</f>
        <v>2025-04</v>
      </c>
      <c r="N131" s="3">
        <f t="shared" ref="N131:N194" si="12">INDEX($B:$B,MATCH(M131,$I:$I,0))</f>
        <v>157.07</v>
      </c>
      <c r="O131" s="3" cm="1">
        <f t="array" ref="O131">LOOKUP(2,1/($I:$I=M131),$B:$B)</f>
        <v>158.80000000000001</v>
      </c>
      <c r="P131" s="16">
        <f t="shared" si="8"/>
        <v>1.1014197491564293E-2</v>
      </c>
    </row>
    <row r="132" spans="1:16" x14ac:dyDescent="0.3">
      <c r="A132" s="1">
        <v>45757</v>
      </c>
      <c r="B132" s="3">
        <v>152.82</v>
      </c>
      <c r="C132">
        <v>156.54</v>
      </c>
      <c r="D132">
        <v>157.72</v>
      </c>
      <c r="E132">
        <v>149.93</v>
      </c>
      <c r="F132" t="s">
        <v>741</v>
      </c>
      <c r="G132">
        <v>-3.7100000000000001E-2</v>
      </c>
      <c r="H132" s="2">
        <f>Google[[#This Row],[Price]]/B131-1</f>
        <v>-3.7111713187574891E-2</v>
      </c>
      <c r="I132" s="2" t="str">
        <f t="shared" si="11"/>
        <v>2025-04</v>
      </c>
      <c r="J132" s="16">
        <f t="shared" si="9"/>
        <v>158.45249999999999</v>
      </c>
      <c r="K132" s="21">
        <f t="shared" si="10"/>
        <v>16.623839209295102</v>
      </c>
      <c r="M132" s="2" t="str">
        <f>TEXT(Gold[[#This Row],[Date]],"YYYY-MM")</f>
        <v>2025-04</v>
      </c>
      <c r="N132" s="3">
        <f t="shared" si="12"/>
        <v>157.07</v>
      </c>
      <c r="O132" s="3" cm="1">
        <f t="array" ref="O132">LOOKUP(2,1/($I:$I=M132),$B:$B)</f>
        <v>158.80000000000001</v>
      </c>
      <c r="P132" s="16">
        <f t="shared" si="8"/>
        <v>1.1014197491564293E-2</v>
      </c>
    </row>
    <row r="133" spans="1:16" x14ac:dyDescent="0.3">
      <c r="A133" s="1">
        <v>45758</v>
      </c>
      <c r="B133" s="3">
        <v>157.13999999999999</v>
      </c>
      <c r="C133">
        <v>152.9</v>
      </c>
      <c r="D133">
        <v>157.66999999999999</v>
      </c>
      <c r="E133">
        <v>152.82</v>
      </c>
      <c r="F133" t="s">
        <v>740</v>
      </c>
      <c r="G133">
        <v>2.8299999999999999E-2</v>
      </c>
      <c r="H133" s="2">
        <f>Google[[#This Row],[Price]]/B132-1</f>
        <v>2.8268551236749095E-2</v>
      </c>
      <c r="I133" s="2" t="str">
        <f t="shared" si="11"/>
        <v>2025-04</v>
      </c>
      <c r="J133" s="16">
        <f t="shared" si="9"/>
        <v>158.03499999999997</v>
      </c>
      <c r="K133" s="21">
        <f t="shared" si="10"/>
        <v>16.594216400235752</v>
      </c>
      <c r="M133" s="2" t="str">
        <f>TEXT(Gold[[#This Row],[Date]],"YYYY-MM")</f>
        <v>2025-04</v>
      </c>
      <c r="N133" s="3">
        <f t="shared" si="12"/>
        <v>157.07</v>
      </c>
      <c r="O133" s="3" cm="1">
        <f t="array" ref="O133">LOOKUP(2,1/($I:$I=M133),$B:$B)</f>
        <v>158.80000000000001</v>
      </c>
      <c r="P133" s="16">
        <f t="shared" si="8"/>
        <v>1.1014197491564293E-2</v>
      </c>
    </row>
    <row r="134" spans="1:16" x14ac:dyDescent="0.3">
      <c r="A134" s="1">
        <v>45761</v>
      </c>
      <c r="B134" s="3">
        <v>159.07</v>
      </c>
      <c r="C134">
        <v>159.99</v>
      </c>
      <c r="D134">
        <v>161.72</v>
      </c>
      <c r="E134">
        <v>157.56</v>
      </c>
      <c r="F134" t="s">
        <v>739</v>
      </c>
      <c r="G134">
        <v>1.23E-2</v>
      </c>
      <c r="H134" s="2">
        <f>Google[[#This Row],[Price]]/B133-1</f>
        <v>1.2282041491663565E-2</v>
      </c>
      <c r="I134" s="2" t="str">
        <f t="shared" si="11"/>
        <v>2025-04</v>
      </c>
      <c r="J134" s="16">
        <f t="shared" si="9"/>
        <v>157.77399999999997</v>
      </c>
      <c r="K134" s="21">
        <f t="shared" si="10"/>
        <v>16.559518384430564</v>
      </c>
      <c r="M134" s="2" t="str">
        <f>TEXT(Gold[[#This Row],[Date]],"YYYY-MM")</f>
        <v>2025-04</v>
      </c>
      <c r="N134" s="3">
        <f t="shared" si="12"/>
        <v>157.07</v>
      </c>
      <c r="O134" s="3" cm="1">
        <f t="array" ref="O134">LOOKUP(2,1/($I:$I=M134),$B:$B)</f>
        <v>158.80000000000001</v>
      </c>
      <c r="P134" s="16">
        <f t="shared" ref="P134:P197" si="13">O134/N134-1</f>
        <v>1.1014197491564293E-2</v>
      </c>
    </row>
    <row r="135" spans="1:16" x14ac:dyDescent="0.3">
      <c r="A135" s="1">
        <v>45762</v>
      </c>
      <c r="B135" s="3">
        <v>156.31</v>
      </c>
      <c r="C135">
        <v>159.13</v>
      </c>
      <c r="D135">
        <v>159.65</v>
      </c>
      <c r="E135">
        <v>155.21</v>
      </c>
      <c r="F135" t="s">
        <v>738</v>
      </c>
      <c r="G135">
        <v>-1.7399999999999999E-2</v>
      </c>
      <c r="H135" s="2">
        <f>Google[[#This Row],[Price]]/B134-1</f>
        <v>-1.7350851826239966E-2</v>
      </c>
      <c r="I135" s="2" t="str">
        <f t="shared" si="11"/>
        <v>2025-04</v>
      </c>
      <c r="J135" s="16">
        <f t="shared" si="9"/>
        <v>157.55599999999998</v>
      </c>
      <c r="K135" s="21">
        <f t="shared" si="10"/>
        <v>16.487025506636943</v>
      </c>
      <c r="M135" s="2" t="str">
        <f>TEXT(Gold[[#This Row],[Date]],"YYYY-MM")</f>
        <v>2025-04</v>
      </c>
      <c r="N135" s="3">
        <f t="shared" si="12"/>
        <v>157.07</v>
      </c>
      <c r="O135" s="3" cm="1">
        <f t="array" ref="O135">LOOKUP(2,1/($I:$I=M135),$B:$B)</f>
        <v>158.80000000000001</v>
      </c>
      <c r="P135" s="16">
        <f t="shared" si="13"/>
        <v>1.1014197491564293E-2</v>
      </c>
    </row>
    <row r="136" spans="1:16" x14ac:dyDescent="0.3">
      <c r="A136" s="1">
        <v>45763</v>
      </c>
      <c r="B136" s="3">
        <v>153.33000000000001</v>
      </c>
      <c r="C136">
        <v>153.1</v>
      </c>
      <c r="D136">
        <v>155.88999999999999</v>
      </c>
      <c r="E136">
        <v>151.51</v>
      </c>
      <c r="F136" t="s">
        <v>737</v>
      </c>
      <c r="G136">
        <v>-1.9099999999999999E-2</v>
      </c>
      <c r="H136" s="2">
        <f>Google[[#This Row],[Price]]/B135-1</f>
        <v>-1.9064679163201315E-2</v>
      </c>
      <c r="I136" s="2" t="str">
        <f t="shared" si="11"/>
        <v>2025-04</v>
      </c>
      <c r="J136" s="16">
        <f t="shared" si="9"/>
        <v>157.02799999999996</v>
      </c>
      <c r="K136" s="21">
        <f t="shared" si="10"/>
        <v>16.393942263465892</v>
      </c>
      <c r="M136" s="2" t="str">
        <f>TEXT(Gold[[#This Row],[Date]],"YYYY-MM")</f>
        <v>2025-04</v>
      </c>
      <c r="N136" s="3">
        <f t="shared" si="12"/>
        <v>157.07</v>
      </c>
      <c r="O136" s="3" cm="1">
        <f t="array" ref="O136">LOOKUP(2,1/($I:$I=M136),$B:$B)</f>
        <v>158.80000000000001</v>
      </c>
      <c r="P136" s="16">
        <f t="shared" si="13"/>
        <v>1.1014197491564293E-2</v>
      </c>
    </row>
    <row r="137" spans="1:16" x14ac:dyDescent="0.3">
      <c r="A137" s="1">
        <v>45764</v>
      </c>
      <c r="B137" s="3">
        <v>151.16</v>
      </c>
      <c r="C137">
        <v>154.29</v>
      </c>
      <c r="D137">
        <v>154.68</v>
      </c>
      <c r="E137">
        <v>148.5</v>
      </c>
      <c r="F137" t="s">
        <v>736</v>
      </c>
      <c r="G137">
        <v>-1.4200000000000001E-2</v>
      </c>
      <c r="H137" s="2">
        <f>Google[[#This Row],[Price]]/B136-1</f>
        <v>-1.4152481575686493E-2</v>
      </c>
      <c r="I137" s="2" t="str">
        <f t="shared" si="11"/>
        <v>2025-04</v>
      </c>
      <c r="J137" s="16">
        <f t="shared" si="9"/>
        <v>156.44599999999997</v>
      </c>
      <c r="K137" s="21">
        <f t="shared" si="10"/>
        <v>16.302900940255899</v>
      </c>
      <c r="M137" s="2" t="str">
        <f>TEXT(Gold[[#This Row],[Date]],"YYYY-MM")</f>
        <v>2025-04</v>
      </c>
      <c r="N137" s="3">
        <f t="shared" si="12"/>
        <v>157.07</v>
      </c>
      <c r="O137" s="3" cm="1">
        <f t="array" ref="O137">LOOKUP(2,1/($I:$I=M137),$B:$B)</f>
        <v>158.80000000000001</v>
      </c>
      <c r="P137" s="16">
        <f t="shared" si="13"/>
        <v>1.1014197491564293E-2</v>
      </c>
    </row>
    <row r="138" spans="1:16" x14ac:dyDescent="0.3">
      <c r="A138" s="1">
        <v>45768</v>
      </c>
      <c r="B138" s="3">
        <v>147.66999999999999</v>
      </c>
      <c r="C138">
        <v>148.88</v>
      </c>
      <c r="D138">
        <v>148.94999999999999</v>
      </c>
      <c r="E138">
        <v>146.1</v>
      </c>
      <c r="F138" t="s">
        <v>735</v>
      </c>
      <c r="G138">
        <v>-2.3099999999999999E-2</v>
      </c>
      <c r="H138" s="2">
        <f>Google[[#This Row],[Price]]/B137-1</f>
        <v>-2.308811854988102E-2</v>
      </c>
      <c r="I138" s="2" t="str">
        <f t="shared" si="11"/>
        <v>2025-04</v>
      </c>
      <c r="J138" s="16">
        <f t="shared" si="9"/>
        <v>155.63</v>
      </c>
      <c r="K138" s="21">
        <f t="shared" si="10"/>
        <v>16.264529806622402</v>
      </c>
      <c r="M138" s="2" t="str">
        <f>TEXT(Gold[[#This Row],[Date]],"YYYY-MM")</f>
        <v>2025-04</v>
      </c>
      <c r="N138" s="3">
        <f t="shared" si="12"/>
        <v>157.07</v>
      </c>
      <c r="O138" s="3" cm="1">
        <f t="array" ref="O138">LOOKUP(2,1/($I:$I=M138),$B:$B)</f>
        <v>158.80000000000001</v>
      </c>
      <c r="P138" s="16">
        <f t="shared" si="13"/>
        <v>1.1014197491564293E-2</v>
      </c>
    </row>
    <row r="139" spans="1:16" x14ac:dyDescent="0.3">
      <c r="A139" s="1">
        <v>45769</v>
      </c>
      <c r="B139" s="3">
        <v>151.47</v>
      </c>
      <c r="C139">
        <v>148.88999999999999</v>
      </c>
      <c r="D139">
        <v>152.19</v>
      </c>
      <c r="E139">
        <v>148.54</v>
      </c>
      <c r="F139" t="s">
        <v>734</v>
      </c>
      <c r="G139">
        <v>2.5700000000000001E-2</v>
      </c>
      <c r="H139" s="2">
        <f>Google[[#This Row],[Price]]/B138-1</f>
        <v>2.5733053429945141E-2</v>
      </c>
      <c r="I139" s="2" t="str">
        <f t="shared" si="11"/>
        <v>2025-04</v>
      </c>
      <c r="J139" s="16">
        <f t="shared" si="9"/>
        <v>154.81950000000001</v>
      </c>
      <c r="K139" s="21">
        <f t="shared" si="10"/>
        <v>16.030568560147266</v>
      </c>
      <c r="M139" s="2" t="str">
        <f>TEXT(Gold[[#This Row],[Date]],"YYYY-MM")</f>
        <v>2025-04</v>
      </c>
      <c r="N139" s="3">
        <f t="shared" si="12"/>
        <v>157.07</v>
      </c>
      <c r="O139" s="3" cm="1">
        <f t="array" ref="O139">LOOKUP(2,1/($I:$I=M139),$B:$B)</f>
        <v>158.80000000000001</v>
      </c>
      <c r="P139" s="16">
        <f t="shared" si="13"/>
        <v>1.1014197491564293E-2</v>
      </c>
    </row>
    <row r="140" spans="1:16" x14ac:dyDescent="0.3">
      <c r="A140" s="1">
        <v>45770</v>
      </c>
      <c r="B140" s="3">
        <v>155.35</v>
      </c>
      <c r="C140">
        <v>155.61000000000001</v>
      </c>
      <c r="D140">
        <v>157.52000000000001</v>
      </c>
      <c r="E140">
        <v>153.81</v>
      </c>
      <c r="F140" t="s">
        <v>733</v>
      </c>
      <c r="G140">
        <v>2.5600000000000001E-2</v>
      </c>
      <c r="H140" s="2">
        <f>Google[[#This Row],[Price]]/B139-1</f>
        <v>2.5615633458770715E-2</v>
      </c>
      <c r="I140" s="2" t="str">
        <f t="shared" si="11"/>
        <v>2025-04</v>
      </c>
      <c r="J140" s="16">
        <f t="shared" si="9"/>
        <v>154.05899999999997</v>
      </c>
      <c r="K140" s="21">
        <f t="shared" si="10"/>
        <v>15.913601079643596</v>
      </c>
      <c r="M140" s="2" t="str">
        <f>TEXT(Gold[[#This Row],[Date]],"YYYY-MM")</f>
        <v>2025-04</v>
      </c>
      <c r="N140" s="3">
        <f t="shared" si="12"/>
        <v>157.07</v>
      </c>
      <c r="O140" s="3" cm="1">
        <f t="array" ref="O140">LOOKUP(2,1/($I:$I=M140),$B:$B)</f>
        <v>158.80000000000001</v>
      </c>
      <c r="P140" s="16">
        <f t="shared" si="13"/>
        <v>1.1014197491564293E-2</v>
      </c>
    </row>
    <row r="141" spans="1:16" x14ac:dyDescent="0.3">
      <c r="A141" s="1">
        <v>45771</v>
      </c>
      <c r="B141" s="3">
        <v>159.28</v>
      </c>
      <c r="C141">
        <v>156.15</v>
      </c>
      <c r="D141">
        <v>159.59</v>
      </c>
      <c r="E141">
        <v>155.79</v>
      </c>
      <c r="F141" t="s">
        <v>732</v>
      </c>
      <c r="G141">
        <v>2.53E-2</v>
      </c>
      <c r="H141" s="2">
        <f>Google[[#This Row],[Price]]/B140-1</f>
        <v>2.5297714837463792E-2</v>
      </c>
      <c r="I141" s="2" t="str">
        <f t="shared" si="11"/>
        <v>2025-04</v>
      </c>
      <c r="J141" s="16">
        <f t="shared" si="9"/>
        <v>153.76999999999998</v>
      </c>
      <c r="K141" s="21">
        <f t="shared" si="10"/>
        <v>15.629583950421615</v>
      </c>
      <c r="M141" s="2" t="str">
        <f>TEXT(Gold[[#This Row],[Date]],"YYYY-MM")</f>
        <v>2025-04</v>
      </c>
      <c r="N141" s="3">
        <f t="shared" si="12"/>
        <v>157.07</v>
      </c>
      <c r="O141" s="3" cm="1">
        <f t="array" ref="O141">LOOKUP(2,1/($I:$I=M141),$B:$B)</f>
        <v>158.80000000000001</v>
      </c>
      <c r="P141" s="16">
        <f t="shared" si="13"/>
        <v>1.1014197491564293E-2</v>
      </c>
    </row>
    <row r="142" spans="1:16" x14ac:dyDescent="0.3">
      <c r="A142" s="1">
        <v>45772</v>
      </c>
      <c r="B142" s="3">
        <v>161.96</v>
      </c>
      <c r="C142">
        <v>165.07</v>
      </c>
      <c r="D142">
        <v>166.1</v>
      </c>
      <c r="E142">
        <v>161.04</v>
      </c>
      <c r="F142" t="s">
        <v>731</v>
      </c>
      <c r="G142">
        <v>1.6799999999999999E-2</v>
      </c>
      <c r="H142" s="2">
        <f>Google[[#This Row],[Price]]/B141-1</f>
        <v>1.6825715720743428E-2</v>
      </c>
      <c r="I142" s="2" t="str">
        <f t="shared" si="11"/>
        <v>2025-04</v>
      </c>
      <c r="J142" s="16">
        <f t="shared" si="9"/>
        <v>153.756</v>
      </c>
      <c r="K142" s="21">
        <f t="shared" si="10"/>
        <v>15.288102330018187</v>
      </c>
      <c r="M142" s="2" t="str">
        <f>TEXT(Gold[[#This Row],[Date]],"YYYY-MM")</f>
        <v>2025-04</v>
      </c>
      <c r="N142" s="3">
        <f t="shared" si="12"/>
        <v>157.07</v>
      </c>
      <c r="O142" s="3" cm="1">
        <f t="array" ref="O142">LOOKUP(2,1/($I:$I=M142),$B:$B)</f>
        <v>158.80000000000001</v>
      </c>
      <c r="P142" s="16">
        <f t="shared" si="13"/>
        <v>1.1014197491564293E-2</v>
      </c>
    </row>
    <row r="143" spans="1:16" x14ac:dyDescent="0.3">
      <c r="A143" s="1">
        <v>45775</v>
      </c>
      <c r="B143" s="3">
        <v>160.61000000000001</v>
      </c>
      <c r="C143">
        <v>162.43</v>
      </c>
      <c r="D143">
        <v>163.15</v>
      </c>
      <c r="E143">
        <v>158.6</v>
      </c>
      <c r="F143" t="s">
        <v>730</v>
      </c>
      <c r="G143">
        <v>-8.3000000000000001E-3</v>
      </c>
      <c r="H143" s="2">
        <f>Google[[#This Row],[Price]]/B142-1</f>
        <v>-8.3353914546800967E-3</v>
      </c>
      <c r="I143" s="2" t="str">
        <f t="shared" si="11"/>
        <v>2025-04</v>
      </c>
      <c r="J143" s="16">
        <f t="shared" si="9"/>
        <v>154.07</v>
      </c>
      <c r="K143" s="21">
        <f t="shared" si="10"/>
        <v>14.743675379652286</v>
      </c>
      <c r="M143" s="2" t="str">
        <f>TEXT(Gold[[#This Row],[Date]],"YYYY-MM")</f>
        <v>2025-04</v>
      </c>
      <c r="N143" s="3">
        <f t="shared" si="12"/>
        <v>157.07</v>
      </c>
      <c r="O143" s="3" cm="1">
        <f t="array" ref="O143">LOOKUP(2,1/($I:$I=M143),$B:$B)</f>
        <v>158.80000000000001</v>
      </c>
      <c r="P143" s="16">
        <f t="shared" si="13"/>
        <v>1.1014197491564293E-2</v>
      </c>
    </row>
    <row r="144" spans="1:16" x14ac:dyDescent="0.3">
      <c r="A144" s="1">
        <v>45776</v>
      </c>
      <c r="B144" s="3">
        <v>160.16</v>
      </c>
      <c r="C144">
        <v>160.32</v>
      </c>
      <c r="D144">
        <v>160.74</v>
      </c>
      <c r="E144">
        <v>157.52000000000001</v>
      </c>
      <c r="F144" t="s">
        <v>729</v>
      </c>
      <c r="G144">
        <v>-2.8E-3</v>
      </c>
      <c r="H144" s="2">
        <f>Google[[#This Row],[Price]]/B143-1</f>
        <v>-2.8018180686135707E-3</v>
      </c>
      <c r="I144" s="2" t="str">
        <f t="shared" si="11"/>
        <v>2025-04</v>
      </c>
      <c r="J144" s="16">
        <f t="shared" si="9"/>
        <v>154.346</v>
      </c>
      <c r="K144" s="21">
        <f t="shared" si="10"/>
        <v>14.018361626224934</v>
      </c>
      <c r="M144" s="2" t="str">
        <f>TEXT(Gold[[#This Row],[Date]],"YYYY-MM")</f>
        <v>2025-04</v>
      </c>
      <c r="N144" s="3">
        <f t="shared" si="12"/>
        <v>157.07</v>
      </c>
      <c r="O144" s="3" cm="1">
        <f t="array" ref="O144">LOOKUP(2,1/($I:$I=M144),$B:$B)</f>
        <v>158.80000000000001</v>
      </c>
      <c r="P144" s="16">
        <f t="shared" si="13"/>
        <v>1.1014197491564293E-2</v>
      </c>
    </row>
    <row r="145" spans="1:16" x14ac:dyDescent="0.3">
      <c r="A145" s="1">
        <v>45777</v>
      </c>
      <c r="B145" s="3">
        <v>158.80000000000001</v>
      </c>
      <c r="C145">
        <v>157.97999999999999</v>
      </c>
      <c r="D145">
        <v>159.27000000000001</v>
      </c>
      <c r="E145">
        <v>155.4</v>
      </c>
      <c r="F145" t="s">
        <v>728</v>
      </c>
      <c r="G145">
        <v>-8.5000000000000006E-3</v>
      </c>
      <c r="H145" s="2">
        <f>Google[[#This Row],[Price]]/B144-1</f>
        <v>-8.4915084915083705E-3</v>
      </c>
      <c r="I145" s="2" t="str">
        <f t="shared" si="11"/>
        <v>2025-04</v>
      </c>
      <c r="J145" s="16">
        <f t="shared" si="9"/>
        <v>154.4325</v>
      </c>
      <c r="K145" s="21">
        <f t="shared" si="10"/>
        <v>13.352278698434887</v>
      </c>
      <c r="M145" s="2" t="str">
        <f>TEXT(Gold[[#This Row],[Date]],"YYYY-MM")</f>
        <v>2025-04</v>
      </c>
      <c r="N145" s="3">
        <f t="shared" si="12"/>
        <v>157.07</v>
      </c>
      <c r="O145" s="3" cm="1">
        <f t="array" ref="O145">LOOKUP(2,1/($I:$I=M145),$B:$B)</f>
        <v>158.80000000000001</v>
      </c>
      <c r="P145" s="16">
        <f t="shared" si="13"/>
        <v>1.1014197491564293E-2</v>
      </c>
    </row>
    <row r="146" spans="1:16" x14ac:dyDescent="0.3">
      <c r="A146" s="1">
        <v>45778</v>
      </c>
      <c r="B146" s="3">
        <v>161.30000000000001</v>
      </c>
      <c r="C146">
        <v>160.44999999999999</v>
      </c>
      <c r="D146">
        <v>161.94999999999999</v>
      </c>
      <c r="E146">
        <v>158.91</v>
      </c>
      <c r="F146" t="s">
        <v>727</v>
      </c>
      <c r="G146">
        <v>1.5699999999999999E-2</v>
      </c>
      <c r="H146" s="2">
        <f>Google[[#This Row],[Price]]/B145-1</f>
        <v>1.5743073047858935E-2</v>
      </c>
      <c r="I146" s="2" t="str">
        <f t="shared" si="11"/>
        <v>2025-05</v>
      </c>
      <c r="J146" s="16">
        <f t="shared" si="9"/>
        <v>154.64550000000003</v>
      </c>
      <c r="K146" s="21">
        <f t="shared" si="10"/>
        <v>12.326965545016449</v>
      </c>
      <c r="M146" s="2" t="str">
        <f>TEXT(Gold[[#This Row],[Date]],"YYYY-MM")</f>
        <v>2025-04</v>
      </c>
      <c r="N146" s="3">
        <f t="shared" si="12"/>
        <v>157.07</v>
      </c>
      <c r="O146" s="3" cm="1">
        <f t="array" ref="O146">LOOKUP(2,1/($I:$I=M146),$B:$B)</f>
        <v>158.80000000000001</v>
      </c>
      <c r="P146" s="16">
        <f t="shared" si="13"/>
        <v>1.1014197491564293E-2</v>
      </c>
    </row>
    <row r="147" spans="1:16" x14ac:dyDescent="0.3">
      <c r="A147" s="1">
        <v>45779</v>
      </c>
      <c r="B147" s="3">
        <v>164.03</v>
      </c>
      <c r="C147">
        <v>163.4</v>
      </c>
      <c r="D147">
        <v>164.97</v>
      </c>
      <c r="E147">
        <v>161.87</v>
      </c>
      <c r="F147" t="s">
        <v>726</v>
      </c>
      <c r="G147">
        <v>1.6899999999999998E-2</v>
      </c>
      <c r="H147" s="2">
        <f>Google[[#This Row],[Price]]/B146-1</f>
        <v>1.6924984500929829E-2</v>
      </c>
      <c r="I147" s="2" t="str">
        <f t="shared" si="11"/>
        <v>2025-05</v>
      </c>
      <c r="J147" s="16">
        <f t="shared" si="9"/>
        <v>155.31100000000004</v>
      </c>
      <c r="K147" s="21">
        <f t="shared" si="10"/>
        <v>11.880730726637569</v>
      </c>
      <c r="M147" s="2" t="str">
        <f>TEXT(Gold[[#This Row],[Date]],"YYYY-MM")</f>
        <v>2025-04</v>
      </c>
      <c r="N147" s="3">
        <f t="shared" si="12"/>
        <v>157.07</v>
      </c>
      <c r="O147" s="3" cm="1">
        <f t="array" ref="O147">LOOKUP(2,1/($I:$I=M147),$B:$B)</f>
        <v>158.80000000000001</v>
      </c>
      <c r="P147" s="16">
        <f t="shared" si="13"/>
        <v>1.1014197491564293E-2</v>
      </c>
    </row>
    <row r="148" spans="1:16" x14ac:dyDescent="0.3">
      <c r="A148" s="1">
        <v>45782</v>
      </c>
      <c r="B148" s="3">
        <v>164.21</v>
      </c>
      <c r="C148">
        <v>163</v>
      </c>
      <c r="D148">
        <v>165.39</v>
      </c>
      <c r="E148">
        <v>162.72</v>
      </c>
      <c r="F148" t="s">
        <v>725</v>
      </c>
      <c r="G148">
        <v>1.1000000000000001E-3</v>
      </c>
      <c r="H148" s="2">
        <f>Google[[#This Row],[Price]]/B147-1</f>
        <v>1.0973602389807713E-3</v>
      </c>
      <c r="I148" s="2" t="str">
        <f t="shared" si="11"/>
        <v>2025-05</v>
      </c>
      <c r="J148" s="16">
        <f t="shared" si="9"/>
        <v>156.24150000000003</v>
      </c>
      <c r="K148" s="21">
        <f t="shared" si="10"/>
        <v>11.387790591156064</v>
      </c>
      <c r="M148" s="2" t="str">
        <f>TEXT(Gold[[#This Row],[Date]],"YYYY-MM")</f>
        <v>2025-04</v>
      </c>
      <c r="N148" s="3">
        <f t="shared" si="12"/>
        <v>157.07</v>
      </c>
      <c r="O148" s="3" cm="1">
        <f t="array" ref="O148">LOOKUP(2,1/($I:$I=M148),$B:$B)</f>
        <v>158.80000000000001</v>
      </c>
      <c r="P148" s="16">
        <f t="shared" si="13"/>
        <v>1.1014197491564293E-2</v>
      </c>
    </row>
    <row r="149" spans="1:16" x14ac:dyDescent="0.3">
      <c r="A149" s="1">
        <v>45783</v>
      </c>
      <c r="B149" s="3">
        <v>163.22999999999999</v>
      </c>
      <c r="C149">
        <v>162.16999999999999</v>
      </c>
      <c r="D149">
        <v>164.8</v>
      </c>
      <c r="E149">
        <v>161.19</v>
      </c>
      <c r="F149" t="s">
        <v>724</v>
      </c>
      <c r="G149">
        <v>-6.0000000000000001E-3</v>
      </c>
      <c r="H149" s="2">
        <f>Google[[#This Row],[Price]]/B148-1</f>
        <v>-5.9679678460509145E-3</v>
      </c>
      <c r="I149" s="2" t="str">
        <f t="shared" si="11"/>
        <v>2025-05</v>
      </c>
      <c r="J149" s="16">
        <f t="shared" si="9"/>
        <v>157.06550000000001</v>
      </c>
      <c r="K149" s="21">
        <f t="shared" si="10"/>
        <v>11.082728120768373</v>
      </c>
      <c r="M149" s="2" t="str">
        <f>TEXT(Gold[[#This Row],[Date]],"YYYY-MM")</f>
        <v>2025-04</v>
      </c>
      <c r="N149" s="3">
        <f t="shared" si="12"/>
        <v>157.07</v>
      </c>
      <c r="O149" s="3" cm="1">
        <f t="array" ref="O149">LOOKUP(2,1/($I:$I=M149),$B:$B)</f>
        <v>158.80000000000001</v>
      </c>
      <c r="P149" s="16">
        <f t="shared" si="13"/>
        <v>1.1014197491564293E-2</v>
      </c>
    </row>
    <row r="150" spans="1:16" x14ac:dyDescent="0.3">
      <c r="A150" s="1">
        <v>45784</v>
      </c>
      <c r="B150" s="3">
        <v>151.38</v>
      </c>
      <c r="C150">
        <v>164.08</v>
      </c>
      <c r="D150">
        <v>165</v>
      </c>
      <c r="E150">
        <v>147.84</v>
      </c>
      <c r="F150" t="s">
        <v>723</v>
      </c>
      <c r="G150">
        <v>-7.2599999999999998E-2</v>
      </c>
      <c r="H150" s="2">
        <f>Google[[#This Row],[Price]]/B149-1</f>
        <v>-7.2596949090240726E-2</v>
      </c>
      <c r="I150" s="2" t="str">
        <f t="shared" si="11"/>
        <v>2025-05</v>
      </c>
      <c r="J150" s="16">
        <f t="shared" ref="J150:J213" si="14">AVERAGE(B131:B150)</f>
        <v>157.39950000000005</v>
      </c>
      <c r="K150" s="21">
        <f t="shared" si="10"/>
        <v>10.85156014584401</v>
      </c>
      <c r="M150" s="2" t="str">
        <f>TEXT(Gold[[#This Row],[Date]],"YYYY-MM")</f>
        <v>2025-05</v>
      </c>
      <c r="N150" s="3">
        <f t="shared" si="12"/>
        <v>161.30000000000001</v>
      </c>
      <c r="O150" s="3" cm="1">
        <f t="array" ref="O150">LOOKUP(2,1/($I:$I=M150),$B:$B)</f>
        <v>171.74</v>
      </c>
      <c r="P150" s="16">
        <f t="shared" si="13"/>
        <v>6.4724116553006805E-2</v>
      </c>
    </row>
    <row r="151" spans="1:16" x14ac:dyDescent="0.3">
      <c r="A151" s="1">
        <v>45785</v>
      </c>
      <c r="B151" s="3">
        <v>154.28</v>
      </c>
      <c r="C151">
        <v>155</v>
      </c>
      <c r="D151">
        <v>155.93</v>
      </c>
      <c r="E151">
        <v>152.9</v>
      </c>
      <c r="F151" t="s">
        <v>722</v>
      </c>
      <c r="G151">
        <v>1.9199999999999998E-2</v>
      </c>
      <c r="H151" s="2">
        <f>Google[[#This Row],[Price]]/B150-1</f>
        <v>1.9157088122605304E-2</v>
      </c>
      <c r="I151" s="2" t="str">
        <f t="shared" si="11"/>
        <v>2025-05</v>
      </c>
      <c r="J151" s="16">
        <f t="shared" si="14"/>
        <v>157.17800000000005</v>
      </c>
      <c r="K151" s="21">
        <f t="shared" si="10"/>
        <v>10.572159092699843</v>
      </c>
      <c r="M151" s="2" t="str">
        <f>TEXT(Gold[[#This Row],[Date]],"YYYY-MM")</f>
        <v>2025-05</v>
      </c>
      <c r="N151" s="3">
        <f t="shared" si="12"/>
        <v>161.30000000000001</v>
      </c>
      <c r="O151" s="3" cm="1">
        <f t="array" ref="O151">LOOKUP(2,1/($I:$I=M151),$B:$B)</f>
        <v>171.74</v>
      </c>
      <c r="P151" s="16">
        <f t="shared" si="13"/>
        <v>6.4724116553006805E-2</v>
      </c>
    </row>
    <row r="152" spans="1:16" x14ac:dyDescent="0.3">
      <c r="A152" s="1">
        <v>45786</v>
      </c>
      <c r="B152" s="3">
        <v>152.75</v>
      </c>
      <c r="C152">
        <v>154.16999999999999</v>
      </c>
      <c r="D152">
        <v>155.05000000000001</v>
      </c>
      <c r="E152">
        <v>152.19999999999999</v>
      </c>
      <c r="F152" t="s">
        <v>721</v>
      </c>
      <c r="G152">
        <v>-9.9000000000000008E-3</v>
      </c>
      <c r="H152" s="2">
        <f>Google[[#This Row],[Price]]/B151-1</f>
        <v>-9.9170339642209449E-3</v>
      </c>
      <c r="I152" s="2" t="str">
        <f t="shared" si="11"/>
        <v>2025-05</v>
      </c>
      <c r="J152" s="16">
        <f t="shared" si="14"/>
        <v>157.17450000000002</v>
      </c>
      <c r="K152" s="21">
        <f t="shared" si="10"/>
        <v>10.342848752192717</v>
      </c>
      <c r="M152" s="2" t="str">
        <f>TEXT(Gold[[#This Row],[Date]],"YYYY-MM")</f>
        <v>2025-05</v>
      </c>
      <c r="N152" s="3">
        <f t="shared" si="12"/>
        <v>161.30000000000001</v>
      </c>
      <c r="O152" s="3" cm="1">
        <f t="array" ref="O152">LOOKUP(2,1/($I:$I=M152),$B:$B)</f>
        <v>171.74</v>
      </c>
      <c r="P152" s="16">
        <f t="shared" si="13"/>
        <v>6.4724116553006805E-2</v>
      </c>
    </row>
    <row r="153" spans="1:16" x14ac:dyDescent="0.3">
      <c r="A153" s="1">
        <v>45789</v>
      </c>
      <c r="B153" s="3">
        <v>158.46</v>
      </c>
      <c r="C153">
        <v>157.49</v>
      </c>
      <c r="D153">
        <v>159.1</v>
      </c>
      <c r="E153">
        <v>156.25</v>
      </c>
      <c r="F153" t="s">
        <v>720</v>
      </c>
      <c r="G153">
        <v>3.7400000000000003E-2</v>
      </c>
      <c r="H153" s="2">
        <f>Google[[#This Row],[Price]]/B152-1</f>
        <v>3.7381342062193124E-2</v>
      </c>
      <c r="I153" s="2" t="str">
        <f t="shared" si="11"/>
        <v>2025-05</v>
      </c>
      <c r="J153" s="16">
        <f t="shared" si="14"/>
        <v>157.24050000000003</v>
      </c>
      <c r="K153" s="21">
        <f t="shared" si="10"/>
        <v>9.9171140368158035</v>
      </c>
      <c r="M153" s="2" t="str">
        <f>TEXT(Gold[[#This Row],[Date]],"YYYY-MM")</f>
        <v>2025-05</v>
      </c>
      <c r="N153" s="3">
        <f t="shared" si="12"/>
        <v>161.30000000000001</v>
      </c>
      <c r="O153" s="3" cm="1">
        <f t="array" ref="O153">LOOKUP(2,1/($I:$I=M153),$B:$B)</f>
        <v>171.74</v>
      </c>
      <c r="P153" s="16">
        <f t="shared" si="13"/>
        <v>6.4724116553006805E-2</v>
      </c>
    </row>
    <row r="154" spans="1:16" x14ac:dyDescent="0.3">
      <c r="A154" s="1">
        <v>45790</v>
      </c>
      <c r="B154" s="3">
        <v>159.53</v>
      </c>
      <c r="C154">
        <v>158.79</v>
      </c>
      <c r="D154">
        <v>160.57</v>
      </c>
      <c r="E154">
        <v>156.16</v>
      </c>
      <c r="F154" t="s">
        <v>719</v>
      </c>
      <c r="G154">
        <v>6.7999999999999996E-3</v>
      </c>
      <c r="H154" s="2">
        <f>Google[[#This Row],[Price]]/B153-1</f>
        <v>6.7524927426478865E-3</v>
      </c>
      <c r="I154" s="2" t="str">
        <f t="shared" si="11"/>
        <v>2025-05</v>
      </c>
      <c r="J154" s="16">
        <f t="shared" si="14"/>
        <v>157.26350000000002</v>
      </c>
      <c r="K154" s="21">
        <f t="shared" si="10"/>
        <v>9.4806931065012883</v>
      </c>
      <c r="M154" s="2" t="str">
        <f>TEXT(Gold[[#This Row],[Date]],"YYYY-MM")</f>
        <v>2025-05</v>
      </c>
      <c r="N154" s="3">
        <f t="shared" si="12"/>
        <v>161.30000000000001</v>
      </c>
      <c r="O154" s="3" cm="1">
        <f t="array" ref="O154">LOOKUP(2,1/($I:$I=M154),$B:$B)</f>
        <v>171.74</v>
      </c>
      <c r="P154" s="16">
        <f t="shared" si="13"/>
        <v>6.4724116553006805E-2</v>
      </c>
    </row>
    <row r="155" spans="1:16" x14ac:dyDescent="0.3">
      <c r="A155" s="1">
        <v>45791</v>
      </c>
      <c r="B155" s="3">
        <v>165.37</v>
      </c>
      <c r="C155">
        <v>159.96</v>
      </c>
      <c r="D155">
        <v>167</v>
      </c>
      <c r="E155">
        <v>159.61000000000001</v>
      </c>
      <c r="F155" t="s">
        <v>718</v>
      </c>
      <c r="G155">
        <v>3.6600000000000001E-2</v>
      </c>
      <c r="H155" s="2">
        <f>Google[[#This Row],[Price]]/B154-1</f>
        <v>3.6607534632984384E-2</v>
      </c>
      <c r="I155" s="2" t="str">
        <f t="shared" si="11"/>
        <v>2025-05</v>
      </c>
      <c r="J155" s="16">
        <f t="shared" si="14"/>
        <v>157.71650000000002</v>
      </c>
      <c r="K155" s="21">
        <f t="shared" si="10"/>
        <v>9.0679311062679897</v>
      </c>
      <c r="M155" s="2" t="str">
        <f>TEXT(Gold[[#This Row],[Date]],"YYYY-MM")</f>
        <v>2025-05</v>
      </c>
      <c r="N155" s="3">
        <f t="shared" si="12"/>
        <v>161.30000000000001</v>
      </c>
      <c r="O155" s="3" cm="1">
        <f t="array" ref="O155">LOOKUP(2,1/($I:$I=M155),$B:$B)</f>
        <v>171.74</v>
      </c>
      <c r="P155" s="16">
        <f t="shared" si="13"/>
        <v>6.4724116553006805E-2</v>
      </c>
    </row>
    <row r="156" spans="1:16" x14ac:dyDescent="0.3">
      <c r="A156" s="1">
        <v>45792</v>
      </c>
      <c r="B156" s="3">
        <v>163.96</v>
      </c>
      <c r="C156">
        <v>165.84</v>
      </c>
      <c r="D156">
        <v>166.21</v>
      </c>
      <c r="E156">
        <v>162.37</v>
      </c>
      <c r="F156" t="s">
        <v>717</v>
      </c>
      <c r="G156">
        <v>-8.5000000000000006E-3</v>
      </c>
      <c r="H156" s="2">
        <f>Google[[#This Row],[Price]]/B155-1</f>
        <v>-8.5263348854084375E-3</v>
      </c>
      <c r="I156" s="2" t="str">
        <f t="shared" si="11"/>
        <v>2025-05</v>
      </c>
      <c r="J156" s="16">
        <f t="shared" si="14"/>
        <v>158.24800000000002</v>
      </c>
      <c r="K156" s="21">
        <f t="shared" si="10"/>
        <v>8.5491997180560162</v>
      </c>
      <c r="M156" s="2" t="str">
        <f>TEXT(Gold[[#This Row],[Date]],"YYYY-MM")</f>
        <v>2025-05</v>
      </c>
      <c r="N156" s="3">
        <f t="shared" si="12"/>
        <v>161.30000000000001</v>
      </c>
      <c r="O156" s="3" cm="1">
        <f t="array" ref="O156">LOOKUP(2,1/($I:$I=M156),$B:$B)</f>
        <v>171.74</v>
      </c>
      <c r="P156" s="16">
        <f t="shared" si="13"/>
        <v>6.4724116553006805E-2</v>
      </c>
    </row>
    <row r="157" spans="1:16" x14ac:dyDescent="0.3">
      <c r="A157" s="1">
        <v>45793</v>
      </c>
      <c r="B157" s="3">
        <v>166.19</v>
      </c>
      <c r="C157">
        <v>167.73</v>
      </c>
      <c r="D157">
        <v>169.35</v>
      </c>
      <c r="E157">
        <v>165.62</v>
      </c>
      <c r="F157" t="s">
        <v>716</v>
      </c>
      <c r="G157">
        <v>1.3599999999999999E-2</v>
      </c>
      <c r="H157" s="2">
        <f>Google[[#This Row],[Price]]/B156-1</f>
        <v>1.3600878262990834E-2</v>
      </c>
      <c r="I157" s="2" t="str">
        <f t="shared" si="11"/>
        <v>2025-05</v>
      </c>
      <c r="J157" s="16">
        <f t="shared" si="14"/>
        <v>158.99950000000001</v>
      </c>
      <c r="K157" s="21">
        <f t="shared" si="10"/>
        <v>8.0331732601207264</v>
      </c>
      <c r="M157" s="2" t="str">
        <f>TEXT(Gold[[#This Row],[Date]],"YYYY-MM")</f>
        <v>2025-05</v>
      </c>
      <c r="N157" s="3">
        <f t="shared" si="12"/>
        <v>161.30000000000001</v>
      </c>
      <c r="O157" s="3" cm="1">
        <f t="array" ref="O157">LOOKUP(2,1/($I:$I=M157),$B:$B)</f>
        <v>171.74</v>
      </c>
      <c r="P157" s="16">
        <f t="shared" si="13"/>
        <v>6.4724116553006805E-2</v>
      </c>
    </row>
    <row r="158" spans="1:16" x14ac:dyDescent="0.3">
      <c r="A158" s="1">
        <v>45796</v>
      </c>
      <c r="B158" s="3">
        <v>166.54</v>
      </c>
      <c r="C158">
        <v>164.51</v>
      </c>
      <c r="D158">
        <v>166.64</v>
      </c>
      <c r="E158">
        <v>164.22</v>
      </c>
      <c r="F158" t="s">
        <v>715</v>
      </c>
      <c r="G158">
        <v>2.0999999999999999E-3</v>
      </c>
      <c r="H158" s="2">
        <f>Google[[#This Row],[Price]]/B157-1</f>
        <v>2.1060232264276113E-3</v>
      </c>
      <c r="I158" s="2" t="str">
        <f t="shared" si="11"/>
        <v>2025-05</v>
      </c>
      <c r="J158" s="16">
        <f t="shared" si="14"/>
        <v>159.94300000000004</v>
      </c>
      <c r="K158" s="21">
        <f t="shared" si="10"/>
        <v>7.7016572048205951</v>
      </c>
      <c r="M158" s="2" t="str">
        <f>TEXT(Gold[[#This Row],[Date]],"YYYY-MM")</f>
        <v>2025-05</v>
      </c>
      <c r="N158" s="3">
        <f t="shared" si="12"/>
        <v>161.30000000000001</v>
      </c>
      <c r="O158" s="3" cm="1">
        <f t="array" ref="O158">LOOKUP(2,1/($I:$I=M158),$B:$B)</f>
        <v>171.74</v>
      </c>
      <c r="P158" s="16">
        <f t="shared" si="13"/>
        <v>6.4724116553006805E-2</v>
      </c>
    </row>
    <row r="159" spans="1:16" x14ac:dyDescent="0.3">
      <c r="A159" s="1">
        <v>45797</v>
      </c>
      <c r="B159" s="3">
        <v>163.98</v>
      </c>
      <c r="C159">
        <v>166.43</v>
      </c>
      <c r="D159">
        <v>168.5</v>
      </c>
      <c r="E159">
        <v>162.9</v>
      </c>
      <c r="F159" t="s">
        <v>714</v>
      </c>
      <c r="G159">
        <v>-1.54E-2</v>
      </c>
      <c r="H159" s="2">
        <f>Google[[#This Row],[Price]]/B158-1</f>
        <v>-1.5371682478683812E-2</v>
      </c>
      <c r="I159" s="2" t="str">
        <f t="shared" si="11"/>
        <v>2025-05</v>
      </c>
      <c r="J159" s="16">
        <f t="shared" si="14"/>
        <v>160.56850000000003</v>
      </c>
      <c r="K159" s="21">
        <f t="shared" si="10"/>
        <v>7.3410200802891863</v>
      </c>
      <c r="M159" s="2" t="str">
        <f>TEXT(Gold[[#This Row],[Date]],"YYYY-MM")</f>
        <v>2025-05</v>
      </c>
      <c r="N159" s="3">
        <f t="shared" si="12"/>
        <v>161.30000000000001</v>
      </c>
      <c r="O159" s="3" cm="1">
        <f t="array" ref="O159">LOOKUP(2,1/($I:$I=M159),$B:$B)</f>
        <v>171.74</v>
      </c>
      <c r="P159" s="16">
        <f t="shared" si="13"/>
        <v>6.4724116553006805E-2</v>
      </c>
    </row>
    <row r="160" spans="1:16" x14ac:dyDescent="0.3">
      <c r="A160" s="1">
        <v>45798</v>
      </c>
      <c r="B160" s="3">
        <v>168.56</v>
      </c>
      <c r="C160">
        <v>163.69</v>
      </c>
      <c r="D160">
        <v>173.14</v>
      </c>
      <c r="E160">
        <v>163.56</v>
      </c>
      <c r="F160" t="s">
        <v>713</v>
      </c>
      <c r="G160">
        <v>2.7900000000000001E-2</v>
      </c>
      <c r="H160" s="2">
        <f>Google[[#This Row],[Price]]/B159-1</f>
        <v>2.7930235394560299E-2</v>
      </c>
      <c r="I160" s="2" t="str">
        <f t="shared" si="11"/>
        <v>2025-05</v>
      </c>
      <c r="J160" s="16">
        <f t="shared" si="14"/>
        <v>161.22899999999998</v>
      </c>
      <c r="K160" s="21">
        <f t="shared" si="10"/>
        <v>7.1640314613812972</v>
      </c>
      <c r="M160" s="2" t="str">
        <f>TEXT(Gold[[#This Row],[Date]],"YYYY-MM")</f>
        <v>2025-05</v>
      </c>
      <c r="N160" s="3">
        <f t="shared" si="12"/>
        <v>161.30000000000001</v>
      </c>
      <c r="O160" s="3" cm="1">
        <f t="array" ref="O160">LOOKUP(2,1/($I:$I=M160),$B:$B)</f>
        <v>171.74</v>
      </c>
      <c r="P160" s="16">
        <f t="shared" si="13"/>
        <v>6.4724116553006805E-2</v>
      </c>
    </row>
    <row r="161" spans="1:16" x14ac:dyDescent="0.3">
      <c r="A161" s="1">
        <v>45799</v>
      </c>
      <c r="B161" s="3">
        <v>170.87</v>
      </c>
      <c r="C161">
        <v>171.85</v>
      </c>
      <c r="D161">
        <v>176.77</v>
      </c>
      <c r="E161">
        <v>170.71</v>
      </c>
      <c r="F161" t="s">
        <v>712</v>
      </c>
      <c r="G161">
        <v>1.37E-2</v>
      </c>
      <c r="H161" s="2">
        <f>Google[[#This Row],[Price]]/B160-1</f>
        <v>1.3704318936877069E-2</v>
      </c>
      <c r="I161" s="2" t="str">
        <f t="shared" si="11"/>
        <v>2025-05</v>
      </c>
      <c r="J161" s="16">
        <f t="shared" si="14"/>
        <v>161.80849999999998</v>
      </c>
      <c r="K161" s="21">
        <f t="shared" si="10"/>
        <v>7.115804515183445</v>
      </c>
      <c r="M161" s="2" t="str">
        <f>TEXT(Gold[[#This Row],[Date]],"YYYY-MM")</f>
        <v>2025-05</v>
      </c>
      <c r="N161" s="3">
        <f t="shared" si="12"/>
        <v>161.30000000000001</v>
      </c>
      <c r="O161" s="3" cm="1">
        <f t="array" ref="O161">LOOKUP(2,1/($I:$I=M161),$B:$B)</f>
        <v>171.74</v>
      </c>
      <c r="P161" s="16">
        <f t="shared" si="13"/>
        <v>6.4724116553006805E-2</v>
      </c>
    </row>
    <row r="162" spans="1:16" x14ac:dyDescent="0.3">
      <c r="A162" s="1">
        <v>45800</v>
      </c>
      <c r="B162" s="3">
        <v>168.47</v>
      </c>
      <c r="C162">
        <v>169.05</v>
      </c>
      <c r="D162">
        <v>169.96</v>
      </c>
      <c r="E162">
        <v>167.89</v>
      </c>
      <c r="F162" t="s">
        <v>711</v>
      </c>
      <c r="G162">
        <v>-1.4E-2</v>
      </c>
      <c r="H162" s="2">
        <f>Google[[#This Row],[Price]]/B161-1</f>
        <v>-1.4045765786855569E-2</v>
      </c>
      <c r="I162" s="2" t="str">
        <f t="shared" si="11"/>
        <v>2025-05</v>
      </c>
      <c r="J162" s="16">
        <f t="shared" si="14"/>
        <v>162.13399999999996</v>
      </c>
      <c r="K162" s="21">
        <f t="shared" si="10"/>
        <v>7.1152597591850419</v>
      </c>
      <c r="M162" s="2" t="str">
        <f>TEXT(Gold[[#This Row],[Date]],"YYYY-MM")</f>
        <v>2025-05</v>
      </c>
      <c r="N162" s="3">
        <f t="shared" si="12"/>
        <v>161.30000000000001</v>
      </c>
      <c r="O162" s="3" cm="1">
        <f t="array" ref="O162">LOOKUP(2,1/($I:$I=M162),$B:$B)</f>
        <v>171.74</v>
      </c>
      <c r="P162" s="16">
        <f t="shared" si="13"/>
        <v>6.4724116553006805E-2</v>
      </c>
    </row>
    <row r="163" spans="1:16" x14ac:dyDescent="0.3">
      <c r="A163" s="1">
        <v>45804</v>
      </c>
      <c r="B163" s="3">
        <v>172.9</v>
      </c>
      <c r="C163">
        <v>170.16</v>
      </c>
      <c r="D163">
        <v>173.17</v>
      </c>
      <c r="E163">
        <v>170</v>
      </c>
      <c r="F163" t="s">
        <v>710</v>
      </c>
      <c r="G163">
        <v>2.63E-2</v>
      </c>
      <c r="H163" s="2">
        <f>Google[[#This Row],[Price]]/B162-1</f>
        <v>2.6295482875289489E-2</v>
      </c>
      <c r="I163" s="2" t="str">
        <f t="shared" si="11"/>
        <v>2025-05</v>
      </c>
      <c r="J163" s="16">
        <f t="shared" si="14"/>
        <v>162.74849999999998</v>
      </c>
      <c r="K163" s="21">
        <f t="shared" si="10"/>
        <v>7.1817698804555992</v>
      </c>
      <c r="M163" s="2" t="str">
        <f>TEXT(Gold[[#This Row],[Date]],"YYYY-MM")</f>
        <v>2025-05</v>
      </c>
      <c r="N163" s="3">
        <f t="shared" si="12"/>
        <v>161.30000000000001</v>
      </c>
      <c r="O163" s="3" cm="1">
        <f t="array" ref="O163">LOOKUP(2,1/($I:$I=M163),$B:$B)</f>
        <v>171.74</v>
      </c>
      <c r="P163" s="16">
        <f t="shared" si="13"/>
        <v>6.4724116553006805E-2</v>
      </c>
    </row>
    <row r="164" spans="1:16" x14ac:dyDescent="0.3">
      <c r="A164" s="1">
        <v>45805</v>
      </c>
      <c r="B164" s="3">
        <v>172.36</v>
      </c>
      <c r="C164">
        <v>173.16</v>
      </c>
      <c r="D164">
        <v>175.26</v>
      </c>
      <c r="E164">
        <v>171.91</v>
      </c>
      <c r="F164" t="s">
        <v>709</v>
      </c>
      <c r="G164">
        <v>-3.0999999999999999E-3</v>
      </c>
      <c r="H164" s="2">
        <f>Google[[#This Row],[Price]]/B163-1</f>
        <v>-3.1231925968767671E-3</v>
      </c>
      <c r="I164" s="2" t="str">
        <f t="shared" si="11"/>
        <v>2025-05</v>
      </c>
      <c r="J164" s="16">
        <f t="shared" si="14"/>
        <v>163.35849999999999</v>
      </c>
      <c r="K164" s="21">
        <f t="shared" si="10"/>
        <v>7.2912281559829752</v>
      </c>
      <c r="M164" s="2" t="str">
        <f>TEXT(Gold[[#This Row],[Date]],"YYYY-MM")</f>
        <v>2025-05</v>
      </c>
      <c r="N164" s="3">
        <f t="shared" si="12"/>
        <v>161.30000000000001</v>
      </c>
      <c r="O164" s="3" cm="1">
        <f t="array" ref="O164">LOOKUP(2,1/($I:$I=M164),$B:$B)</f>
        <v>171.74</v>
      </c>
      <c r="P164" s="16">
        <f t="shared" si="13"/>
        <v>6.4724116553006805E-2</v>
      </c>
    </row>
    <row r="165" spans="1:16" x14ac:dyDescent="0.3">
      <c r="A165" s="1">
        <v>45806</v>
      </c>
      <c r="B165" s="3">
        <v>171.86</v>
      </c>
      <c r="C165">
        <v>174</v>
      </c>
      <c r="D165">
        <v>174.42</v>
      </c>
      <c r="E165">
        <v>170.63</v>
      </c>
      <c r="F165" t="s">
        <v>708</v>
      </c>
      <c r="G165">
        <v>-2.8999999999999998E-3</v>
      </c>
      <c r="H165" s="2">
        <f>Google[[#This Row],[Price]]/B164-1</f>
        <v>-2.9009050823857185E-3</v>
      </c>
      <c r="I165" s="2" t="str">
        <f t="shared" si="11"/>
        <v>2025-05</v>
      </c>
      <c r="J165" s="16">
        <f t="shared" si="14"/>
        <v>164.01150000000001</v>
      </c>
      <c r="K165" s="21">
        <f t="shared" si="10"/>
        <v>7.3138915885793363</v>
      </c>
      <c r="M165" s="2" t="str">
        <f>TEXT(Gold[[#This Row],[Date]],"YYYY-MM")</f>
        <v>2025-05</v>
      </c>
      <c r="N165" s="3">
        <f t="shared" si="12"/>
        <v>161.30000000000001</v>
      </c>
      <c r="O165" s="3" cm="1">
        <f t="array" ref="O165">LOOKUP(2,1/($I:$I=M165),$B:$B)</f>
        <v>171.74</v>
      </c>
      <c r="P165" s="16">
        <f t="shared" si="13"/>
        <v>6.4724116553006805E-2</v>
      </c>
    </row>
    <row r="166" spans="1:16" x14ac:dyDescent="0.3">
      <c r="A166" s="1">
        <v>45807</v>
      </c>
      <c r="B166" s="3">
        <v>171.74</v>
      </c>
      <c r="C166">
        <v>171.35</v>
      </c>
      <c r="D166">
        <v>172.21</v>
      </c>
      <c r="E166">
        <v>167.44</v>
      </c>
      <c r="F166" t="s">
        <v>707</v>
      </c>
      <c r="G166">
        <v>-6.9999999999999999E-4</v>
      </c>
      <c r="H166" s="2">
        <f>Google[[#This Row],[Price]]/B165-1</f>
        <v>-6.9824275573138195E-4</v>
      </c>
      <c r="I166" s="2" t="str">
        <f t="shared" si="11"/>
        <v>2025-05</v>
      </c>
      <c r="J166" s="16">
        <f t="shared" si="14"/>
        <v>164.5335</v>
      </c>
      <c r="K166" s="21">
        <f t="shared" si="10"/>
        <v>7.2800552863114625</v>
      </c>
      <c r="M166" s="2" t="str">
        <f>TEXT(Gold[[#This Row],[Date]],"YYYY-MM")</f>
        <v>2025-05</v>
      </c>
      <c r="N166" s="3">
        <f t="shared" si="12"/>
        <v>161.30000000000001</v>
      </c>
      <c r="O166" s="3" cm="1">
        <f t="array" ref="O166">LOOKUP(2,1/($I:$I=M166),$B:$B)</f>
        <v>171.74</v>
      </c>
      <c r="P166" s="16">
        <f t="shared" si="13"/>
        <v>6.4724116553006805E-2</v>
      </c>
    </row>
    <row r="167" spans="1:16" x14ac:dyDescent="0.3">
      <c r="A167" s="1">
        <v>45810</v>
      </c>
      <c r="B167" s="3">
        <v>169.03</v>
      </c>
      <c r="C167">
        <v>167.84</v>
      </c>
      <c r="D167">
        <v>169.87</v>
      </c>
      <c r="E167">
        <v>167.39</v>
      </c>
      <c r="F167" t="s">
        <v>706</v>
      </c>
      <c r="G167">
        <v>-1.5800000000000002E-2</v>
      </c>
      <c r="H167" s="2">
        <f>Google[[#This Row],[Price]]/B166-1</f>
        <v>-1.5779666938395276E-2</v>
      </c>
      <c r="I167" s="2" t="str">
        <f t="shared" si="11"/>
        <v>2025-06</v>
      </c>
      <c r="J167" s="16">
        <f t="shared" si="14"/>
        <v>164.78350000000003</v>
      </c>
      <c r="K167" s="21">
        <f t="shared" si="10"/>
        <v>7.2044625216589715</v>
      </c>
      <c r="M167" s="2" t="str">
        <f>TEXT(Gold[[#This Row],[Date]],"YYYY-MM")</f>
        <v>2025-05</v>
      </c>
      <c r="N167" s="3">
        <f t="shared" si="12"/>
        <v>161.30000000000001</v>
      </c>
      <c r="O167" s="3" cm="1">
        <f t="array" ref="O167">LOOKUP(2,1/($I:$I=M167),$B:$B)</f>
        <v>171.74</v>
      </c>
      <c r="P167" s="16">
        <f t="shared" si="13"/>
        <v>6.4724116553006805E-2</v>
      </c>
    </row>
    <row r="168" spans="1:16" x14ac:dyDescent="0.3">
      <c r="A168" s="1">
        <v>45811</v>
      </c>
      <c r="B168" s="3">
        <v>166.18</v>
      </c>
      <c r="C168">
        <v>167.49</v>
      </c>
      <c r="D168">
        <v>168.48</v>
      </c>
      <c r="E168">
        <v>165.28</v>
      </c>
      <c r="F168" t="s">
        <v>705</v>
      </c>
      <c r="G168">
        <v>-1.6899999999999998E-2</v>
      </c>
      <c r="H168" s="2">
        <f>Google[[#This Row],[Price]]/B167-1</f>
        <v>-1.686091226409514E-2</v>
      </c>
      <c r="I168" s="2" t="str">
        <f t="shared" si="11"/>
        <v>2025-06</v>
      </c>
      <c r="J168" s="16">
        <f t="shared" si="14"/>
        <v>164.88200000000001</v>
      </c>
      <c r="K168" s="21">
        <f t="shared" si="10"/>
        <v>7.0371872912230682</v>
      </c>
      <c r="M168" s="2" t="str">
        <f>TEXT(Gold[[#This Row],[Date]],"YYYY-MM")</f>
        <v>2025-05</v>
      </c>
      <c r="N168" s="3">
        <f t="shared" si="12"/>
        <v>161.30000000000001</v>
      </c>
      <c r="O168" s="3" cm="1">
        <f t="array" ref="O168">LOOKUP(2,1/($I:$I=M168),$B:$B)</f>
        <v>171.74</v>
      </c>
      <c r="P168" s="16">
        <f t="shared" si="13"/>
        <v>6.4724116553006805E-2</v>
      </c>
    </row>
    <row r="169" spans="1:16" x14ac:dyDescent="0.3">
      <c r="A169" s="1">
        <v>45812</v>
      </c>
      <c r="B169" s="3">
        <v>168.05</v>
      </c>
      <c r="C169">
        <v>166.74</v>
      </c>
      <c r="D169">
        <v>168.21</v>
      </c>
      <c r="E169">
        <v>166.36</v>
      </c>
      <c r="F169" t="s">
        <v>704</v>
      </c>
      <c r="G169">
        <v>1.1299999999999999E-2</v>
      </c>
      <c r="H169" s="2">
        <f>Google[[#This Row],[Price]]/B168-1</f>
        <v>1.1252858346371353E-2</v>
      </c>
      <c r="I169" s="2" t="str">
        <f t="shared" si="11"/>
        <v>2025-06</v>
      </c>
      <c r="J169" s="16">
        <f t="shared" si="14"/>
        <v>165.12299999999999</v>
      </c>
      <c r="K169" s="21">
        <f t="shared" si="10"/>
        <v>7.0693339092805632</v>
      </c>
      <c r="M169" s="2" t="str">
        <f>TEXT(Gold[[#This Row],[Date]],"YYYY-MM")</f>
        <v>2025-05</v>
      </c>
      <c r="N169" s="3">
        <f t="shared" si="12"/>
        <v>161.30000000000001</v>
      </c>
      <c r="O169" s="3" cm="1">
        <f t="array" ref="O169">LOOKUP(2,1/($I:$I=M169),$B:$B)</f>
        <v>171.74</v>
      </c>
      <c r="P169" s="16">
        <f t="shared" si="13"/>
        <v>6.4724116553006805E-2</v>
      </c>
    </row>
    <row r="170" spans="1:16" x14ac:dyDescent="0.3">
      <c r="A170" s="1">
        <v>45813</v>
      </c>
      <c r="B170" s="3">
        <v>168.21</v>
      </c>
      <c r="C170">
        <v>170.34</v>
      </c>
      <c r="D170">
        <v>170.93</v>
      </c>
      <c r="E170">
        <v>167.59</v>
      </c>
      <c r="F170" t="s">
        <v>703</v>
      </c>
      <c r="G170">
        <v>1E-3</v>
      </c>
      <c r="H170" s="2">
        <f>Google[[#This Row],[Price]]/B169-1</f>
        <v>9.5209759000303151E-4</v>
      </c>
      <c r="I170" s="2" t="str">
        <f t="shared" si="11"/>
        <v>2025-06</v>
      </c>
      <c r="J170" s="16">
        <f t="shared" si="14"/>
        <v>165.96449999999999</v>
      </c>
      <c r="K170" s="21">
        <f t="shared" si="10"/>
        <v>7.121615007197069</v>
      </c>
      <c r="M170" s="2" t="str">
        <f>TEXT(Gold[[#This Row],[Date]],"YYYY-MM")</f>
        <v>2025-05</v>
      </c>
      <c r="N170" s="3">
        <f t="shared" si="12"/>
        <v>161.30000000000001</v>
      </c>
      <c r="O170" s="3" cm="1">
        <f t="array" ref="O170">LOOKUP(2,1/($I:$I=M170),$B:$B)</f>
        <v>171.74</v>
      </c>
      <c r="P170" s="16">
        <f t="shared" si="13"/>
        <v>6.4724116553006805E-2</v>
      </c>
    </row>
    <row r="171" spans="1:16" x14ac:dyDescent="0.3">
      <c r="A171" s="1">
        <v>45814</v>
      </c>
      <c r="B171" s="3">
        <v>173.68</v>
      </c>
      <c r="C171">
        <v>170.83</v>
      </c>
      <c r="D171">
        <v>174.5</v>
      </c>
      <c r="E171">
        <v>170.83</v>
      </c>
      <c r="F171" t="s">
        <v>702</v>
      </c>
      <c r="G171">
        <v>3.2500000000000001E-2</v>
      </c>
      <c r="H171" s="2">
        <f>Google[[#This Row],[Price]]/B170-1</f>
        <v>3.2518875215504339E-2</v>
      </c>
      <c r="I171" s="2" t="str">
        <f t="shared" si="11"/>
        <v>2025-06</v>
      </c>
      <c r="J171" s="16">
        <f t="shared" si="14"/>
        <v>166.93450000000001</v>
      </c>
      <c r="K171" s="21">
        <f t="shared" si="10"/>
        <v>7.2675559192584176</v>
      </c>
      <c r="M171" s="2" t="str">
        <f>TEXT(Gold[[#This Row],[Date]],"YYYY-MM")</f>
        <v>2025-05</v>
      </c>
      <c r="N171" s="3">
        <f t="shared" si="12"/>
        <v>161.30000000000001</v>
      </c>
      <c r="O171" s="3" cm="1">
        <f t="array" ref="O171">LOOKUP(2,1/($I:$I=M171),$B:$B)</f>
        <v>171.74</v>
      </c>
      <c r="P171" s="16">
        <f t="shared" si="13"/>
        <v>6.4724116553006805E-2</v>
      </c>
    </row>
    <row r="172" spans="1:16" x14ac:dyDescent="0.3">
      <c r="A172" s="1">
        <v>45817</v>
      </c>
      <c r="B172" s="3">
        <v>176.09</v>
      </c>
      <c r="C172">
        <v>174.54</v>
      </c>
      <c r="D172">
        <v>176.47</v>
      </c>
      <c r="E172">
        <v>174.37</v>
      </c>
      <c r="F172" t="s">
        <v>701</v>
      </c>
      <c r="G172">
        <v>1.3899999999999999E-2</v>
      </c>
      <c r="H172" s="2">
        <f>Google[[#This Row],[Price]]/B171-1</f>
        <v>1.3876093965914382E-2</v>
      </c>
      <c r="I172" s="2" t="str">
        <f t="shared" si="11"/>
        <v>2025-06</v>
      </c>
      <c r="J172" s="16">
        <f t="shared" si="14"/>
        <v>168.10150000000002</v>
      </c>
      <c r="K172" s="21">
        <f t="shared" si="10"/>
        <v>7.5209569558051257</v>
      </c>
      <c r="M172" s="2" t="str">
        <f>TEXT(Gold[[#This Row],[Date]],"YYYY-MM")</f>
        <v>2025-06</v>
      </c>
      <c r="N172" s="3">
        <f t="shared" si="12"/>
        <v>169.03</v>
      </c>
      <c r="O172" s="3" cm="1">
        <f t="array" ref="O172">LOOKUP(2,1/($I:$I=M172),$B:$B)</f>
        <v>176.23</v>
      </c>
      <c r="P172" s="16">
        <f t="shared" si="13"/>
        <v>4.2595988877713875E-2</v>
      </c>
    </row>
    <row r="173" spans="1:16" x14ac:dyDescent="0.3">
      <c r="A173" s="1">
        <v>45818</v>
      </c>
      <c r="B173" s="3">
        <v>178.6</v>
      </c>
      <c r="C173">
        <v>176.2</v>
      </c>
      <c r="D173">
        <v>181.1</v>
      </c>
      <c r="E173">
        <v>174.91</v>
      </c>
      <c r="F173" t="s">
        <v>700</v>
      </c>
      <c r="G173">
        <v>1.43E-2</v>
      </c>
      <c r="H173" s="2">
        <f>Google[[#This Row],[Price]]/B172-1</f>
        <v>1.4254074620932533E-2</v>
      </c>
      <c r="I173" s="2" t="str">
        <f t="shared" si="11"/>
        <v>2025-06</v>
      </c>
      <c r="J173" s="16">
        <f t="shared" si="14"/>
        <v>169.10849999999999</v>
      </c>
      <c r="K173" s="21">
        <f t="shared" si="10"/>
        <v>7.8305043382971453</v>
      </c>
      <c r="M173" s="2" t="str">
        <f>TEXT(Gold[[#This Row],[Date]],"YYYY-MM")</f>
        <v>2025-06</v>
      </c>
      <c r="N173" s="3">
        <f t="shared" si="12"/>
        <v>169.03</v>
      </c>
      <c r="O173" s="3" cm="1">
        <f t="array" ref="O173">LOOKUP(2,1/($I:$I=M173),$B:$B)</f>
        <v>176.23</v>
      </c>
      <c r="P173" s="16">
        <f t="shared" si="13"/>
        <v>4.2595988877713875E-2</v>
      </c>
    </row>
    <row r="174" spans="1:16" x14ac:dyDescent="0.3">
      <c r="A174" s="1">
        <v>45819</v>
      </c>
      <c r="B174" s="3">
        <v>177.35</v>
      </c>
      <c r="C174">
        <v>179.77</v>
      </c>
      <c r="D174">
        <v>180.37</v>
      </c>
      <c r="E174">
        <v>176.75</v>
      </c>
      <c r="F174" t="s">
        <v>699</v>
      </c>
      <c r="G174">
        <v>-7.0000000000000001E-3</v>
      </c>
      <c r="H174" s="2">
        <f>Google[[#This Row],[Price]]/B173-1</f>
        <v>-6.9988801791713851E-3</v>
      </c>
      <c r="I174" s="2" t="str">
        <f t="shared" si="11"/>
        <v>2025-06</v>
      </c>
      <c r="J174" s="16">
        <f t="shared" si="14"/>
        <v>169.99950000000001</v>
      </c>
      <c r="K174" s="21">
        <f t="shared" si="10"/>
        <v>8.0877567441499139</v>
      </c>
      <c r="M174" s="2" t="str">
        <f>TEXT(Gold[[#This Row],[Date]],"YYYY-MM")</f>
        <v>2025-06</v>
      </c>
      <c r="N174" s="3">
        <f t="shared" si="12"/>
        <v>169.03</v>
      </c>
      <c r="O174" s="3" cm="1">
        <f t="array" ref="O174">LOOKUP(2,1/($I:$I=M174),$B:$B)</f>
        <v>176.23</v>
      </c>
      <c r="P174" s="16">
        <f t="shared" si="13"/>
        <v>4.2595988877713875E-2</v>
      </c>
    </row>
    <row r="175" spans="1:16" x14ac:dyDescent="0.3">
      <c r="A175" s="1">
        <v>45820</v>
      </c>
      <c r="B175" s="3">
        <v>175.7</v>
      </c>
      <c r="C175">
        <v>176.18</v>
      </c>
      <c r="D175">
        <v>176.72</v>
      </c>
      <c r="E175">
        <v>174.74</v>
      </c>
      <c r="F175" t="s">
        <v>698</v>
      </c>
      <c r="G175">
        <v>-9.2999999999999992E-3</v>
      </c>
      <c r="H175" s="2">
        <f>Google[[#This Row],[Price]]/B174-1</f>
        <v>-9.3036368762334787E-3</v>
      </c>
      <c r="I175" s="2" t="str">
        <f t="shared" si="11"/>
        <v>2025-06</v>
      </c>
      <c r="J175" s="16">
        <f t="shared" si="14"/>
        <v>170.51599999999999</v>
      </c>
      <c r="K175" s="21">
        <f t="shared" si="10"/>
        <v>8.2862987638263341</v>
      </c>
      <c r="M175" s="2" t="str">
        <f>TEXT(Gold[[#This Row],[Date]],"YYYY-MM")</f>
        <v>2025-06</v>
      </c>
      <c r="N175" s="3">
        <f t="shared" si="12"/>
        <v>169.03</v>
      </c>
      <c r="O175" s="3" cm="1">
        <f t="array" ref="O175">LOOKUP(2,1/($I:$I=M175),$B:$B)</f>
        <v>176.23</v>
      </c>
      <c r="P175" s="16">
        <f t="shared" si="13"/>
        <v>4.2595988877713875E-2</v>
      </c>
    </row>
    <row r="176" spans="1:16" x14ac:dyDescent="0.3">
      <c r="A176" s="1">
        <v>45821</v>
      </c>
      <c r="B176" s="3">
        <v>174.67</v>
      </c>
      <c r="C176">
        <v>172.44</v>
      </c>
      <c r="D176">
        <v>177.13</v>
      </c>
      <c r="E176">
        <v>172.38</v>
      </c>
      <c r="F176" t="s">
        <v>697</v>
      </c>
      <c r="G176">
        <v>-5.8999999999999999E-3</v>
      </c>
      <c r="H176" s="2">
        <f>Google[[#This Row],[Price]]/B175-1</f>
        <v>-5.8622652248150331E-3</v>
      </c>
      <c r="I176" s="2" t="str">
        <f t="shared" si="11"/>
        <v>2025-06</v>
      </c>
      <c r="J176" s="16">
        <f t="shared" si="14"/>
        <v>171.05149999999998</v>
      </c>
      <c r="K176" s="21">
        <f t="shared" si="10"/>
        <v>8.4448781572261602</v>
      </c>
      <c r="M176" s="2" t="str">
        <f>TEXT(Gold[[#This Row],[Date]],"YYYY-MM")</f>
        <v>2025-06</v>
      </c>
      <c r="N176" s="3">
        <f t="shared" si="12"/>
        <v>169.03</v>
      </c>
      <c r="O176" s="3" cm="1">
        <f t="array" ref="O176">LOOKUP(2,1/($I:$I=M176),$B:$B)</f>
        <v>176.23</v>
      </c>
      <c r="P176" s="16">
        <f t="shared" si="13"/>
        <v>4.2595988877713875E-2</v>
      </c>
    </row>
    <row r="177" spans="1:16" x14ac:dyDescent="0.3">
      <c r="A177" s="1">
        <v>45824</v>
      </c>
      <c r="B177" s="3">
        <v>176.77</v>
      </c>
      <c r="C177">
        <v>174.73</v>
      </c>
      <c r="D177">
        <v>176.94</v>
      </c>
      <c r="E177">
        <v>174.65</v>
      </c>
      <c r="F177" t="s">
        <v>696</v>
      </c>
      <c r="G177">
        <v>1.2E-2</v>
      </c>
      <c r="H177" s="2">
        <f>Google[[#This Row],[Price]]/B176-1</f>
        <v>1.2022671323066447E-2</v>
      </c>
      <c r="I177" s="2" t="str">
        <f t="shared" si="11"/>
        <v>2025-06</v>
      </c>
      <c r="J177" s="16">
        <f t="shared" si="14"/>
        <v>171.58049999999997</v>
      </c>
      <c r="K177" s="21">
        <f t="shared" si="10"/>
        <v>8.6542359178632253</v>
      </c>
      <c r="M177" s="2" t="str">
        <f>TEXT(Gold[[#This Row],[Date]],"YYYY-MM")</f>
        <v>2025-06</v>
      </c>
      <c r="N177" s="3">
        <f t="shared" si="12"/>
        <v>169.03</v>
      </c>
      <c r="O177" s="3" cm="1">
        <f t="array" ref="O177">LOOKUP(2,1/($I:$I=M177),$B:$B)</f>
        <v>176.23</v>
      </c>
      <c r="P177" s="16">
        <f t="shared" si="13"/>
        <v>4.2595988877713875E-2</v>
      </c>
    </row>
    <row r="178" spans="1:16" x14ac:dyDescent="0.3">
      <c r="A178" s="1">
        <v>45825</v>
      </c>
      <c r="B178" s="3">
        <v>175.95</v>
      </c>
      <c r="C178">
        <v>175.7</v>
      </c>
      <c r="D178">
        <v>177.36</v>
      </c>
      <c r="E178">
        <v>174.58</v>
      </c>
      <c r="F178" t="s">
        <v>695</v>
      </c>
      <c r="G178">
        <v>-4.5999999999999999E-3</v>
      </c>
      <c r="H178" s="2">
        <f>Google[[#This Row],[Price]]/B177-1</f>
        <v>-4.6387961758218577E-3</v>
      </c>
      <c r="I178" s="2" t="str">
        <f t="shared" si="11"/>
        <v>2025-06</v>
      </c>
      <c r="J178" s="16">
        <f t="shared" si="14"/>
        <v>172.05099999999999</v>
      </c>
      <c r="K178" s="21">
        <f t="shared" si="10"/>
        <v>8.8288144330813374</v>
      </c>
      <c r="M178" s="2" t="str">
        <f>TEXT(Gold[[#This Row],[Date]],"YYYY-MM")</f>
        <v>2025-06</v>
      </c>
      <c r="N178" s="3">
        <f t="shared" si="12"/>
        <v>169.03</v>
      </c>
      <c r="O178" s="3" cm="1">
        <f t="array" ref="O178">LOOKUP(2,1/($I:$I=M178),$B:$B)</f>
        <v>176.23</v>
      </c>
      <c r="P178" s="16">
        <f t="shared" si="13"/>
        <v>4.2595988877713875E-2</v>
      </c>
    </row>
    <row r="179" spans="1:16" x14ac:dyDescent="0.3">
      <c r="A179" s="1">
        <v>45826</v>
      </c>
      <c r="B179" s="3">
        <v>173.32</v>
      </c>
      <c r="C179">
        <v>176.01</v>
      </c>
      <c r="D179">
        <v>176.56</v>
      </c>
      <c r="E179">
        <v>173.2</v>
      </c>
      <c r="F179" t="s">
        <v>694</v>
      </c>
      <c r="G179">
        <v>-1.49E-2</v>
      </c>
      <c r="H179" s="2">
        <f>Google[[#This Row],[Price]]/B178-1</f>
        <v>-1.4947428246660954E-2</v>
      </c>
      <c r="I179" s="2" t="str">
        <f t="shared" si="11"/>
        <v>2025-06</v>
      </c>
      <c r="J179" s="16">
        <f t="shared" si="14"/>
        <v>172.51799999999997</v>
      </c>
      <c r="K179" s="21">
        <f t="shared" si="10"/>
        <v>8.9140657212977654</v>
      </c>
      <c r="M179" s="2" t="str">
        <f>TEXT(Gold[[#This Row],[Date]],"YYYY-MM")</f>
        <v>2025-06</v>
      </c>
      <c r="N179" s="3">
        <f t="shared" si="12"/>
        <v>169.03</v>
      </c>
      <c r="O179" s="3" cm="1">
        <f t="array" ref="O179">LOOKUP(2,1/($I:$I=M179),$B:$B)</f>
        <v>176.23</v>
      </c>
      <c r="P179" s="16">
        <f t="shared" si="13"/>
        <v>4.2595988877713875E-2</v>
      </c>
    </row>
    <row r="180" spans="1:16" x14ac:dyDescent="0.3">
      <c r="A180" s="1">
        <v>45828</v>
      </c>
      <c r="B180" s="3">
        <v>166.64</v>
      </c>
      <c r="C180">
        <v>173.95</v>
      </c>
      <c r="D180">
        <v>174.34</v>
      </c>
      <c r="E180">
        <v>165.46</v>
      </c>
      <c r="F180" t="s">
        <v>693</v>
      </c>
      <c r="G180">
        <v>-3.85E-2</v>
      </c>
      <c r="H180" s="2">
        <f>Google[[#This Row],[Price]]/B179-1</f>
        <v>-3.8541426263558831E-2</v>
      </c>
      <c r="I180" s="2" t="str">
        <f t="shared" si="11"/>
        <v>2025-06</v>
      </c>
      <c r="J180" s="16">
        <f t="shared" si="14"/>
        <v>172.42199999999997</v>
      </c>
      <c r="K180" s="21">
        <f t="shared" si="10"/>
        <v>8.8692521611635957</v>
      </c>
      <c r="M180" s="2" t="str">
        <f>TEXT(Gold[[#This Row],[Date]],"YYYY-MM")</f>
        <v>2025-06</v>
      </c>
      <c r="N180" s="3">
        <f t="shared" si="12"/>
        <v>169.03</v>
      </c>
      <c r="O180" s="3" cm="1">
        <f t="array" ref="O180">LOOKUP(2,1/($I:$I=M180),$B:$B)</f>
        <v>176.23</v>
      </c>
      <c r="P180" s="16">
        <f t="shared" si="13"/>
        <v>4.2595988877713875E-2</v>
      </c>
    </row>
    <row r="181" spans="1:16" x14ac:dyDescent="0.3">
      <c r="A181" s="1">
        <v>45831</v>
      </c>
      <c r="B181" s="3">
        <v>165.19</v>
      </c>
      <c r="C181">
        <v>166.27</v>
      </c>
      <c r="D181">
        <v>167.34</v>
      </c>
      <c r="E181">
        <v>162</v>
      </c>
      <c r="F181" t="s">
        <v>692</v>
      </c>
      <c r="G181">
        <v>-8.6999999999999994E-3</v>
      </c>
      <c r="H181" s="2">
        <f>Google[[#This Row],[Price]]/B180-1</f>
        <v>-8.7013922227555662E-3</v>
      </c>
      <c r="I181" s="2" t="str">
        <f t="shared" si="11"/>
        <v>2025-06</v>
      </c>
      <c r="J181" s="16">
        <f t="shared" si="14"/>
        <v>172.13799999999998</v>
      </c>
      <c r="K181" s="21">
        <f t="shared" si="10"/>
        <v>8.8698866084255954</v>
      </c>
      <c r="M181" s="2" t="str">
        <f>TEXT(Gold[[#This Row],[Date]],"YYYY-MM")</f>
        <v>2025-06</v>
      </c>
      <c r="N181" s="3">
        <f t="shared" si="12"/>
        <v>169.03</v>
      </c>
      <c r="O181" s="3" cm="1">
        <f t="array" ref="O181">LOOKUP(2,1/($I:$I=M181),$B:$B)</f>
        <v>176.23</v>
      </c>
      <c r="P181" s="16">
        <f t="shared" si="13"/>
        <v>4.2595988877713875E-2</v>
      </c>
    </row>
    <row r="182" spans="1:16" x14ac:dyDescent="0.3">
      <c r="A182" s="1">
        <v>45832</v>
      </c>
      <c r="B182" s="3">
        <v>166.77</v>
      </c>
      <c r="C182">
        <v>166.92</v>
      </c>
      <c r="D182">
        <v>168.22</v>
      </c>
      <c r="E182">
        <v>166.13</v>
      </c>
      <c r="F182" t="s">
        <v>691</v>
      </c>
      <c r="G182">
        <v>9.5999999999999992E-3</v>
      </c>
      <c r="H182" s="2">
        <f>Google[[#This Row],[Price]]/B181-1</f>
        <v>9.5647436285490883E-3</v>
      </c>
      <c r="I182" s="2" t="str">
        <f t="shared" si="11"/>
        <v>2025-06</v>
      </c>
      <c r="J182" s="16">
        <f t="shared" si="14"/>
        <v>172.05299999999997</v>
      </c>
      <c r="K182" s="21">
        <f t="shared" si="10"/>
        <v>8.8862757192308699</v>
      </c>
      <c r="M182" s="2" t="str">
        <f>TEXT(Gold[[#This Row],[Date]],"YYYY-MM")</f>
        <v>2025-06</v>
      </c>
      <c r="N182" s="3">
        <f t="shared" si="12"/>
        <v>169.03</v>
      </c>
      <c r="O182" s="3" cm="1">
        <f t="array" ref="O182">LOOKUP(2,1/($I:$I=M182),$B:$B)</f>
        <v>176.23</v>
      </c>
      <c r="P182" s="16">
        <f t="shared" si="13"/>
        <v>4.2595988877713875E-2</v>
      </c>
    </row>
    <row r="183" spans="1:16" x14ac:dyDescent="0.3">
      <c r="A183" s="1">
        <v>45833</v>
      </c>
      <c r="B183" s="3">
        <v>170.68</v>
      </c>
      <c r="C183">
        <v>167.63</v>
      </c>
      <c r="D183">
        <v>172.36</v>
      </c>
      <c r="E183">
        <v>167.55</v>
      </c>
      <c r="F183" t="s">
        <v>690</v>
      </c>
      <c r="G183">
        <v>2.3400000000000001E-2</v>
      </c>
      <c r="H183" s="2">
        <f>Google[[#This Row],[Price]]/B182-1</f>
        <v>2.3445463812436174E-2</v>
      </c>
      <c r="I183" s="2" t="str">
        <f t="shared" si="11"/>
        <v>2025-06</v>
      </c>
      <c r="J183" s="16">
        <f t="shared" si="14"/>
        <v>171.94199999999998</v>
      </c>
      <c r="K183" s="21">
        <f t="shared" si="10"/>
        <v>8.8775734376710709</v>
      </c>
      <c r="M183" s="2" t="str">
        <f>TEXT(Gold[[#This Row],[Date]],"YYYY-MM")</f>
        <v>2025-06</v>
      </c>
      <c r="N183" s="3">
        <f t="shared" si="12"/>
        <v>169.03</v>
      </c>
      <c r="O183" s="3" cm="1">
        <f t="array" ref="O183">LOOKUP(2,1/($I:$I=M183),$B:$B)</f>
        <v>176.23</v>
      </c>
      <c r="P183" s="16">
        <f t="shared" si="13"/>
        <v>4.2595988877713875E-2</v>
      </c>
    </row>
    <row r="184" spans="1:16" x14ac:dyDescent="0.3">
      <c r="A184" s="1">
        <v>45834</v>
      </c>
      <c r="B184" s="3">
        <v>173.54</v>
      </c>
      <c r="C184">
        <v>172.43</v>
      </c>
      <c r="D184">
        <v>173.69</v>
      </c>
      <c r="E184">
        <v>169.94</v>
      </c>
      <c r="F184" t="s">
        <v>689</v>
      </c>
      <c r="G184">
        <v>1.6799999999999999E-2</v>
      </c>
      <c r="H184" s="2">
        <f>Google[[#This Row],[Price]]/B183-1</f>
        <v>1.6756503398172029E-2</v>
      </c>
      <c r="I184" s="2" t="str">
        <f t="shared" si="11"/>
        <v>2025-06</v>
      </c>
      <c r="J184" s="16">
        <f t="shared" si="14"/>
        <v>172.00099999999998</v>
      </c>
      <c r="K184" s="21">
        <f t="shared" si="10"/>
        <v>8.9140276980868691</v>
      </c>
      <c r="M184" s="2" t="str">
        <f>TEXT(Gold[[#This Row],[Date]],"YYYY-MM")</f>
        <v>2025-06</v>
      </c>
      <c r="N184" s="3">
        <f t="shared" si="12"/>
        <v>169.03</v>
      </c>
      <c r="O184" s="3" cm="1">
        <f t="array" ref="O184">LOOKUP(2,1/($I:$I=M184),$B:$B)</f>
        <v>176.23</v>
      </c>
      <c r="P184" s="16">
        <f t="shared" si="13"/>
        <v>4.2595988877713875E-2</v>
      </c>
    </row>
    <row r="185" spans="1:16" x14ac:dyDescent="0.3">
      <c r="A185" s="1">
        <v>45835</v>
      </c>
      <c r="B185" s="3">
        <v>178.53</v>
      </c>
      <c r="C185">
        <v>173.54</v>
      </c>
      <c r="D185">
        <v>178.68</v>
      </c>
      <c r="E185">
        <v>171.73</v>
      </c>
      <c r="F185" t="s">
        <v>688</v>
      </c>
      <c r="G185">
        <v>2.8799999999999999E-2</v>
      </c>
      <c r="H185" s="2">
        <f>Google[[#This Row],[Price]]/B184-1</f>
        <v>2.8754177711190598E-2</v>
      </c>
      <c r="I185" s="2" t="str">
        <f t="shared" si="11"/>
        <v>2025-06</v>
      </c>
      <c r="J185" s="16">
        <f t="shared" si="14"/>
        <v>172.33449999999999</v>
      </c>
      <c r="K185" s="21">
        <f t="shared" si="10"/>
        <v>9.0912330821953038</v>
      </c>
      <c r="M185" s="2" t="str">
        <f>TEXT(Gold[[#This Row],[Date]],"YYYY-MM")</f>
        <v>2025-06</v>
      </c>
      <c r="N185" s="3">
        <f t="shared" si="12"/>
        <v>169.03</v>
      </c>
      <c r="O185" s="3" cm="1">
        <f t="array" ref="O185">LOOKUP(2,1/($I:$I=M185),$B:$B)</f>
        <v>176.23</v>
      </c>
      <c r="P185" s="16">
        <f t="shared" si="13"/>
        <v>4.2595988877713875E-2</v>
      </c>
    </row>
    <row r="186" spans="1:16" x14ac:dyDescent="0.3">
      <c r="A186" s="1">
        <v>45838</v>
      </c>
      <c r="B186" s="3">
        <v>176.23</v>
      </c>
      <c r="C186">
        <v>180.78</v>
      </c>
      <c r="D186">
        <v>181.23</v>
      </c>
      <c r="E186">
        <v>174.58</v>
      </c>
      <c r="F186" t="s">
        <v>687</v>
      </c>
      <c r="G186">
        <v>-1.29E-2</v>
      </c>
      <c r="H186" s="2">
        <f>Google[[#This Row],[Price]]/B185-1</f>
        <v>-1.2882988853414101E-2</v>
      </c>
      <c r="I186" s="2" t="str">
        <f t="shared" si="11"/>
        <v>2025-06</v>
      </c>
      <c r="J186" s="16">
        <f t="shared" si="14"/>
        <v>172.55900000000003</v>
      </c>
      <c r="K186" s="21">
        <f t="shared" si="10"/>
        <v>9.1937721858685215</v>
      </c>
      <c r="M186" s="2" t="str">
        <f>TEXT(Gold[[#This Row],[Date]],"YYYY-MM")</f>
        <v>2025-06</v>
      </c>
      <c r="N186" s="3">
        <f t="shared" si="12"/>
        <v>169.03</v>
      </c>
      <c r="O186" s="3" cm="1">
        <f t="array" ref="O186">LOOKUP(2,1/($I:$I=M186),$B:$B)</f>
        <v>176.23</v>
      </c>
      <c r="P186" s="16">
        <f t="shared" si="13"/>
        <v>4.2595988877713875E-2</v>
      </c>
    </row>
    <row r="187" spans="1:16" x14ac:dyDescent="0.3">
      <c r="A187" s="1">
        <v>45839</v>
      </c>
      <c r="B187" s="3">
        <v>175.84</v>
      </c>
      <c r="C187">
        <v>175.74</v>
      </c>
      <c r="D187">
        <v>176.09</v>
      </c>
      <c r="E187">
        <v>173.53</v>
      </c>
      <c r="F187" t="s">
        <v>686</v>
      </c>
      <c r="G187">
        <v>-2.2000000000000001E-3</v>
      </c>
      <c r="H187" s="2">
        <f>Google[[#This Row],[Price]]/B186-1</f>
        <v>-2.2130170799522508E-3</v>
      </c>
      <c r="I187" s="2" t="str">
        <f t="shared" si="11"/>
        <v>2025-07</v>
      </c>
      <c r="J187" s="16">
        <f t="shared" si="14"/>
        <v>172.89950000000002</v>
      </c>
      <c r="K187" s="21">
        <f t="shared" si="10"/>
        <v>9.1546962046192473</v>
      </c>
      <c r="M187" s="2" t="str">
        <f>TEXT(Gold[[#This Row],[Date]],"YYYY-MM")</f>
        <v>2025-06</v>
      </c>
      <c r="N187" s="3">
        <f t="shared" si="12"/>
        <v>169.03</v>
      </c>
      <c r="O187" s="3" cm="1">
        <f t="array" ref="O187">LOOKUP(2,1/($I:$I=M187),$B:$B)</f>
        <v>176.23</v>
      </c>
      <c r="P187" s="16">
        <f t="shared" si="13"/>
        <v>4.2595988877713875E-2</v>
      </c>
    </row>
    <row r="188" spans="1:16" x14ac:dyDescent="0.3">
      <c r="A188" s="1">
        <v>45840</v>
      </c>
      <c r="B188" s="3">
        <v>178.64</v>
      </c>
      <c r="C188">
        <v>175.54</v>
      </c>
      <c r="D188">
        <v>178.86</v>
      </c>
      <c r="E188">
        <v>175.07</v>
      </c>
      <c r="F188" t="s">
        <v>685</v>
      </c>
      <c r="G188">
        <v>1.5900000000000001E-2</v>
      </c>
      <c r="H188" s="2">
        <f>Google[[#This Row],[Price]]/B187-1</f>
        <v>1.5923566878980777E-2</v>
      </c>
      <c r="I188" s="2" t="str">
        <f t="shared" si="11"/>
        <v>2025-07</v>
      </c>
      <c r="J188" s="16">
        <f t="shared" si="14"/>
        <v>173.52250000000001</v>
      </c>
      <c r="K188" s="21">
        <f t="shared" si="10"/>
        <v>9.0012996801686036</v>
      </c>
      <c r="M188" s="2" t="str">
        <f>TEXT(Gold[[#This Row],[Date]],"YYYY-MM")</f>
        <v>2025-06</v>
      </c>
      <c r="N188" s="3">
        <f t="shared" si="12"/>
        <v>169.03</v>
      </c>
      <c r="O188" s="3" cm="1">
        <f t="array" ref="O188">LOOKUP(2,1/($I:$I=M188),$B:$B)</f>
        <v>176.23</v>
      </c>
      <c r="P188" s="16">
        <f t="shared" si="13"/>
        <v>4.2595988877713875E-2</v>
      </c>
    </row>
    <row r="189" spans="1:16" x14ac:dyDescent="0.3">
      <c r="A189" s="1">
        <v>45841</v>
      </c>
      <c r="B189" s="3">
        <v>179.53</v>
      </c>
      <c r="C189">
        <v>178.5</v>
      </c>
      <c r="D189">
        <v>179.67</v>
      </c>
      <c r="E189">
        <v>177.05</v>
      </c>
      <c r="F189" t="s">
        <v>684</v>
      </c>
      <c r="G189">
        <v>5.0000000000000001E-3</v>
      </c>
      <c r="H189" s="2">
        <f>Google[[#This Row],[Price]]/B188-1</f>
        <v>4.9820868786387695E-3</v>
      </c>
      <c r="I189" s="2" t="str">
        <f t="shared" si="11"/>
        <v>2025-07</v>
      </c>
      <c r="J189" s="16">
        <f t="shared" si="14"/>
        <v>174.09650000000002</v>
      </c>
      <c r="K189" s="21">
        <f t="shared" si="10"/>
        <v>8.8760447304245353</v>
      </c>
      <c r="M189" s="2" t="str">
        <f>TEXT(Gold[[#This Row],[Date]],"YYYY-MM")</f>
        <v>2025-06</v>
      </c>
      <c r="N189" s="3">
        <f t="shared" si="12"/>
        <v>169.03</v>
      </c>
      <c r="O189" s="3" cm="1">
        <f t="array" ref="O189">LOOKUP(2,1/($I:$I=M189),$B:$B)</f>
        <v>176.23</v>
      </c>
      <c r="P189" s="16">
        <f t="shared" si="13"/>
        <v>4.2595988877713875E-2</v>
      </c>
    </row>
    <row r="190" spans="1:16" x14ac:dyDescent="0.3">
      <c r="A190" s="1">
        <v>45845</v>
      </c>
      <c r="B190" s="3">
        <v>176.79</v>
      </c>
      <c r="C190">
        <v>179.06</v>
      </c>
      <c r="D190">
        <v>179.3</v>
      </c>
      <c r="E190">
        <v>175.68</v>
      </c>
      <c r="F190" t="s">
        <v>683</v>
      </c>
      <c r="G190">
        <v>-1.5299999999999999E-2</v>
      </c>
      <c r="H190" s="2">
        <f>Google[[#This Row],[Price]]/B189-1</f>
        <v>-1.526207319111017E-2</v>
      </c>
      <c r="I190" s="2" t="str">
        <f t="shared" si="11"/>
        <v>2025-07</v>
      </c>
      <c r="J190" s="16">
        <f t="shared" si="14"/>
        <v>174.52550000000002</v>
      </c>
      <c r="K190" s="21">
        <f t="shared" ref="K190:K252" si="15">_xlfn.STDEV.S(B131:B190)</f>
        <v>8.5673076861229038</v>
      </c>
      <c r="M190" s="2" t="str">
        <f>TEXT(Gold[[#This Row],[Date]],"YYYY-MM")</f>
        <v>2025-06</v>
      </c>
      <c r="N190" s="3">
        <f t="shared" si="12"/>
        <v>169.03</v>
      </c>
      <c r="O190" s="3" cm="1">
        <f t="array" ref="O190">LOOKUP(2,1/($I:$I=M190),$B:$B)</f>
        <v>176.23</v>
      </c>
      <c r="P190" s="16">
        <f t="shared" si="13"/>
        <v>4.2595988877713875E-2</v>
      </c>
    </row>
    <row r="191" spans="1:16" x14ac:dyDescent="0.3">
      <c r="A191" s="1">
        <v>45846</v>
      </c>
      <c r="B191" s="3">
        <v>174.36</v>
      </c>
      <c r="C191">
        <v>177.85</v>
      </c>
      <c r="D191">
        <v>177.95</v>
      </c>
      <c r="E191">
        <v>172.81</v>
      </c>
      <c r="F191" t="s">
        <v>682</v>
      </c>
      <c r="G191">
        <v>-1.37E-2</v>
      </c>
      <c r="H191" s="2">
        <f>Google[[#This Row],[Price]]/B190-1</f>
        <v>-1.3745121330391852E-2</v>
      </c>
      <c r="I191" s="2" t="str">
        <f t="shared" si="11"/>
        <v>2025-07</v>
      </c>
      <c r="J191" s="16">
        <f t="shared" si="14"/>
        <v>174.55950000000001</v>
      </c>
      <c r="K191" s="21">
        <f t="shared" si="15"/>
        <v>8.5809635980574139</v>
      </c>
      <c r="M191" s="2" t="str">
        <f>TEXT(Gold[[#This Row],[Date]],"YYYY-MM")</f>
        <v>2025-06</v>
      </c>
      <c r="N191" s="3">
        <f t="shared" si="12"/>
        <v>169.03</v>
      </c>
      <c r="O191" s="3" cm="1">
        <f t="array" ref="O191">LOOKUP(2,1/($I:$I=M191),$B:$B)</f>
        <v>176.23</v>
      </c>
      <c r="P191" s="16">
        <f t="shared" si="13"/>
        <v>4.2595988877713875E-2</v>
      </c>
    </row>
    <row r="192" spans="1:16" x14ac:dyDescent="0.3">
      <c r="A192" s="1">
        <v>45847</v>
      </c>
      <c r="B192" s="3">
        <v>176.62</v>
      </c>
      <c r="C192">
        <v>175.25</v>
      </c>
      <c r="D192">
        <v>179.44</v>
      </c>
      <c r="E192">
        <v>172.77</v>
      </c>
      <c r="F192" t="s">
        <v>681</v>
      </c>
      <c r="G192">
        <v>1.2999999999999999E-2</v>
      </c>
      <c r="H192" s="2">
        <f>Google[[#This Row],[Price]]/B191-1</f>
        <v>1.296168846065604E-2</v>
      </c>
      <c r="I192" s="2" t="str">
        <f t="shared" si="11"/>
        <v>2025-07</v>
      </c>
      <c r="J192" s="16">
        <f t="shared" si="14"/>
        <v>174.58600000000004</v>
      </c>
      <c r="K192" s="21">
        <f t="shared" si="15"/>
        <v>8.500560473379501</v>
      </c>
      <c r="M192" s="2" t="str">
        <f>TEXT(Gold[[#This Row],[Date]],"YYYY-MM")</f>
        <v>2025-06</v>
      </c>
      <c r="N192" s="3">
        <f t="shared" si="12"/>
        <v>169.03</v>
      </c>
      <c r="O192" s="3" cm="1">
        <f t="array" ref="O192">LOOKUP(2,1/($I:$I=M192),$B:$B)</f>
        <v>176.23</v>
      </c>
      <c r="P192" s="16">
        <f t="shared" si="13"/>
        <v>4.2595988877713875E-2</v>
      </c>
    </row>
    <row r="193" spans="1:16" x14ac:dyDescent="0.3">
      <c r="A193" s="1">
        <v>45848</v>
      </c>
      <c r="B193" s="3">
        <v>177.62</v>
      </c>
      <c r="C193">
        <v>175.63</v>
      </c>
      <c r="D193">
        <v>178.43</v>
      </c>
      <c r="E193">
        <v>174.38</v>
      </c>
      <c r="F193" t="s">
        <v>680</v>
      </c>
      <c r="G193">
        <v>5.7000000000000002E-3</v>
      </c>
      <c r="H193" s="2">
        <f>Google[[#This Row],[Price]]/B192-1</f>
        <v>5.6618729475710339E-3</v>
      </c>
      <c r="I193" s="2" t="str">
        <f t="shared" si="11"/>
        <v>2025-07</v>
      </c>
      <c r="J193" s="16">
        <f t="shared" si="14"/>
        <v>174.53699999999998</v>
      </c>
      <c r="K193" s="21">
        <f t="shared" si="15"/>
        <v>8.5245646640672756</v>
      </c>
      <c r="M193" s="2" t="str">
        <f>TEXT(Gold[[#This Row],[Date]],"YYYY-MM")</f>
        <v>2025-07</v>
      </c>
      <c r="N193" s="3">
        <f t="shared" si="12"/>
        <v>175.84</v>
      </c>
      <c r="O193" s="3" cm="1">
        <f t="array" ref="O193">LOOKUP(2,1/($I:$I=M193),$B:$B)</f>
        <v>191.9</v>
      </c>
      <c r="P193" s="16">
        <f t="shared" si="13"/>
        <v>9.1333030027297646E-2</v>
      </c>
    </row>
    <row r="194" spans="1:16" x14ac:dyDescent="0.3">
      <c r="A194" s="1">
        <v>45849</v>
      </c>
      <c r="B194" s="3">
        <v>180.19</v>
      </c>
      <c r="C194">
        <v>176.79</v>
      </c>
      <c r="D194">
        <v>181.43</v>
      </c>
      <c r="E194">
        <v>176.48</v>
      </c>
      <c r="F194" t="s">
        <v>679</v>
      </c>
      <c r="G194">
        <v>1.4500000000000001E-2</v>
      </c>
      <c r="H194" s="2">
        <f>Google[[#This Row],[Price]]/B193-1</f>
        <v>1.4469091318545235E-2</v>
      </c>
      <c r="I194" s="2" t="str">
        <f t="shared" ref="I194:I252" si="16">TEXT(A194,"YYYY-MM")</f>
        <v>2025-07</v>
      </c>
      <c r="J194" s="16">
        <f t="shared" si="14"/>
        <v>174.679</v>
      </c>
      <c r="K194" s="21">
        <f t="shared" si="15"/>
        <v>8.6285749555017386</v>
      </c>
      <c r="M194" s="2" t="str">
        <f>TEXT(Gold[[#This Row],[Date]],"YYYY-MM")</f>
        <v>2025-07</v>
      </c>
      <c r="N194" s="3">
        <f t="shared" si="12"/>
        <v>175.84</v>
      </c>
      <c r="O194" s="3" cm="1">
        <f t="array" ref="O194">LOOKUP(2,1/($I:$I=M194),$B:$B)</f>
        <v>191.9</v>
      </c>
      <c r="P194" s="16">
        <f t="shared" si="13"/>
        <v>9.1333030027297646E-2</v>
      </c>
    </row>
    <row r="195" spans="1:16" x14ac:dyDescent="0.3">
      <c r="A195" s="1">
        <v>45852</v>
      </c>
      <c r="B195" s="3">
        <v>181.56</v>
      </c>
      <c r="C195">
        <v>181.01</v>
      </c>
      <c r="D195">
        <v>183.67</v>
      </c>
      <c r="E195">
        <v>179.68</v>
      </c>
      <c r="F195" t="s">
        <v>678</v>
      </c>
      <c r="G195">
        <v>7.6E-3</v>
      </c>
      <c r="H195" s="2">
        <f>Google[[#This Row],[Price]]/B194-1</f>
        <v>7.6030856318329842E-3</v>
      </c>
      <c r="I195" s="2" t="str">
        <f t="shared" si="16"/>
        <v>2025-07</v>
      </c>
      <c r="J195" s="16">
        <f t="shared" si="14"/>
        <v>174.97200000000001</v>
      </c>
      <c r="K195" s="21">
        <f t="shared" si="15"/>
        <v>8.6982566910431434</v>
      </c>
      <c r="M195" s="2" t="str">
        <f>TEXT(Gold[[#This Row],[Date]],"YYYY-MM")</f>
        <v>2025-07</v>
      </c>
      <c r="N195" s="3">
        <f t="shared" ref="N195:N258" si="17">INDEX($B:$B,MATCH(M195,$I:$I,0))</f>
        <v>175.84</v>
      </c>
      <c r="O195" s="3" cm="1">
        <f t="array" ref="O195">LOOKUP(2,1/($I:$I=M195),$B:$B)</f>
        <v>191.9</v>
      </c>
      <c r="P195" s="16">
        <f t="shared" si="13"/>
        <v>9.1333030027297646E-2</v>
      </c>
    </row>
    <row r="196" spans="1:16" x14ac:dyDescent="0.3">
      <c r="A196" s="1">
        <v>45853</v>
      </c>
      <c r="B196" s="3">
        <v>182</v>
      </c>
      <c r="C196">
        <v>182.81</v>
      </c>
      <c r="D196">
        <v>184.22</v>
      </c>
      <c r="E196">
        <v>181.6</v>
      </c>
      <c r="F196" t="s">
        <v>677</v>
      </c>
      <c r="G196">
        <v>2.3999999999999998E-3</v>
      </c>
      <c r="H196" s="2">
        <f>Google[[#This Row],[Price]]/B195-1</f>
        <v>2.4234412866270816E-3</v>
      </c>
      <c r="I196" s="2" t="str">
        <f t="shared" si="16"/>
        <v>2025-07</v>
      </c>
      <c r="J196" s="16">
        <f t="shared" si="14"/>
        <v>175.33850000000001</v>
      </c>
      <c r="K196" s="21">
        <f t="shared" si="15"/>
        <v>8.6809910913261294</v>
      </c>
      <c r="M196" s="2" t="str">
        <f>TEXT(Gold[[#This Row],[Date]],"YYYY-MM")</f>
        <v>2025-07</v>
      </c>
      <c r="N196" s="3">
        <f t="shared" si="17"/>
        <v>175.84</v>
      </c>
      <c r="O196" s="3" cm="1">
        <f t="array" ref="O196">LOOKUP(2,1/($I:$I=M196),$B:$B)</f>
        <v>191.9</v>
      </c>
      <c r="P196" s="16">
        <f t="shared" si="13"/>
        <v>9.1333030027297646E-2</v>
      </c>
    </row>
    <row r="197" spans="1:16" x14ac:dyDescent="0.3">
      <c r="A197" s="1">
        <v>45854</v>
      </c>
      <c r="B197" s="3">
        <v>182.97</v>
      </c>
      <c r="C197">
        <v>183.24</v>
      </c>
      <c r="D197">
        <v>184.33</v>
      </c>
      <c r="E197">
        <v>182.03</v>
      </c>
      <c r="F197" t="s">
        <v>676</v>
      </c>
      <c r="G197">
        <v>5.3E-3</v>
      </c>
      <c r="H197" s="2">
        <f>Google[[#This Row],[Price]]/B196-1</f>
        <v>5.3296703296703551E-3</v>
      </c>
      <c r="I197" s="2" t="str">
        <f t="shared" si="16"/>
        <v>2025-07</v>
      </c>
      <c r="J197" s="16">
        <f t="shared" si="14"/>
        <v>175.64849999999998</v>
      </c>
      <c r="K197" s="21">
        <f t="shared" si="15"/>
        <v>8.5928011043669024</v>
      </c>
      <c r="M197" s="2" t="str">
        <f>TEXT(Gold[[#This Row],[Date]],"YYYY-MM")</f>
        <v>2025-07</v>
      </c>
      <c r="N197" s="3">
        <f t="shared" si="17"/>
        <v>175.84</v>
      </c>
      <c r="O197" s="3" cm="1">
        <f t="array" ref="O197">LOOKUP(2,1/($I:$I=M197),$B:$B)</f>
        <v>191.9</v>
      </c>
      <c r="P197" s="16">
        <f t="shared" si="13"/>
        <v>9.1333030027297646E-2</v>
      </c>
    </row>
    <row r="198" spans="1:16" x14ac:dyDescent="0.3">
      <c r="A198" s="1">
        <v>45855</v>
      </c>
      <c r="B198" s="3">
        <v>183.58</v>
      </c>
      <c r="C198">
        <v>182.14</v>
      </c>
      <c r="D198">
        <v>184.06</v>
      </c>
      <c r="E198">
        <v>180.48</v>
      </c>
      <c r="F198" t="s">
        <v>675</v>
      </c>
      <c r="G198">
        <v>3.3E-3</v>
      </c>
      <c r="H198" s="2">
        <f>Google[[#This Row],[Price]]/B197-1</f>
        <v>3.3338798710171869E-3</v>
      </c>
      <c r="I198" s="2" t="str">
        <f t="shared" si="16"/>
        <v>2025-07</v>
      </c>
      <c r="J198" s="16">
        <f t="shared" si="14"/>
        <v>176.02999999999997</v>
      </c>
      <c r="K198" s="21">
        <f t="shared" si="15"/>
        <v>8.3472543880733046</v>
      </c>
      <c r="M198" s="2" t="str">
        <f>TEXT(Gold[[#This Row],[Date]],"YYYY-MM")</f>
        <v>2025-07</v>
      </c>
      <c r="N198" s="3">
        <f t="shared" si="17"/>
        <v>175.84</v>
      </c>
      <c r="O198" s="3" cm="1">
        <f t="array" ref="O198">LOOKUP(2,1/($I:$I=M198),$B:$B)</f>
        <v>191.9</v>
      </c>
      <c r="P198" s="16">
        <f t="shared" ref="P198:P261" si="18">O198/N198-1</f>
        <v>9.1333030027297646E-2</v>
      </c>
    </row>
    <row r="199" spans="1:16" x14ac:dyDescent="0.3">
      <c r="A199" s="1">
        <v>45856</v>
      </c>
      <c r="B199" s="3">
        <v>185.06</v>
      </c>
      <c r="C199">
        <v>185.4</v>
      </c>
      <c r="D199">
        <v>186.42</v>
      </c>
      <c r="E199">
        <v>183.71</v>
      </c>
      <c r="F199" t="s">
        <v>674</v>
      </c>
      <c r="G199">
        <v>8.0999999999999996E-3</v>
      </c>
      <c r="H199" s="2">
        <f>Google[[#This Row],[Price]]/B198-1</f>
        <v>8.0618803791261406E-3</v>
      </c>
      <c r="I199" s="2" t="str">
        <f t="shared" si="16"/>
        <v>2025-07</v>
      </c>
      <c r="J199" s="16">
        <f t="shared" si="14"/>
        <v>176.61699999999996</v>
      </c>
      <c r="K199" s="21">
        <f t="shared" si="15"/>
        <v>8.2542334472838785</v>
      </c>
      <c r="M199" s="2" t="str">
        <f>TEXT(Gold[[#This Row],[Date]],"YYYY-MM")</f>
        <v>2025-07</v>
      </c>
      <c r="N199" s="3">
        <f t="shared" si="17"/>
        <v>175.84</v>
      </c>
      <c r="O199" s="3" cm="1">
        <f t="array" ref="O199">LOOKUP(2,1/($I:$I=M199),$B:$B)</f>
        <v>191.9</v>
      </c>
      <c r="P199" s="16">
        <f t="shared" si="18"/>
        <v>9.1333030027297646E-2</v>
      </c>
    </row>
    <row r="200" spans="1:16" x14ac:dyDescent="0.3">
      <c r="A200" s="1">
        <v>45859</v>
      </c>
      <c r="B200" s="3">
        <v>190.1</v>
      </c>
      <c r="C200">
        <v>186.25</v>
      </c>
      <c r="D200">
        <v>190.29</v>
      </c>
      <c r="E200">
        <v>186.15</v>
      </c>
      <c r="F200" t="s">
        <v>673</v>
      </c>
      <c r="G200">
        <v>2.7199999999999998E-2</v>
      </c>
      <c r="H200" s="2">
        <f>Google[[#This Row],[Price]]/B199-1</f>
        <v>2.7234410461471903E-2</v>
      </c>
      <c r="I200" s="2" t="str">
        <f t="shared" si="16"/>
        <v>2025-07</v>
      </c>
      <c r="J200" s="16">
        <f t="shared" si="14"/>
        <v>177.78999999999996</v>
      </c>
      <c r="K200" s="21">
        <f t="shared" si="15"/>
        <v>8.433126964268963</v>
      </c>
      <c r="M200" s="2" t="str">
        <f>TEXT(Gold[[#This Row],[Date]],"YYYY-MM")</f>
        <v>2025-07</v>
      </c>
      <c r="N200" s="3">
        <f t="shared" si="17"/>
        <v>175.84</v>
      </c>
      <c r="O200" s="3" cm="1">
        <f t="array" ref="O200">LOOKUP(2,1/($I:$I=M200),$B:$B)</f>
        <v>191.9</v>
      </c>
      <c r="P200" s="16">
        <f t="shared" si="18"/>
        <v>9.1333030027297646E-2</v>
      </c>
    </row>
    <row r="201" spans="1:16" x14ac:dyDescent="0.3">
      <c r="A201" s="1">
        <v>45860</v>
      </c>
      <c r="B201" s="3">
        <v>191.34</v>
      </c>
      <c r="C201">
        <v>191.49</v>
      </c>
      <c r="D201">
        <v>191.65</v>
      </c>
      <c r="E201">
        <v>187.46</v>
      </c>
      <c r="F201" t="s">
        <v>672</v>
      </c>
      <c r="G201">
        <v>6.4999999999999997E-3</v>
      </c>
      <c r="H201" s="2">
        <f>Google[[#This Row],[Price]]/B200-1</f>
        <v>6.522882693319243E-3</v>
      </c>
      <c r="I201" s="2" t="str">
        <f t="shared" si="16"/>
        <v>2025-07</v>
      </c>
      <c r="J201" s="16">
        <f t="shared" si="14"/>
        <v>179.09749999999997</v>
      </c>
      <c r="K201" s="21">
        <f t="shared" si="15"/>
        <v>8.7221592853415615</v>
      </c>
      <c r="M201" s="2" t="str">
        <f>TEXT(Gold[[#This Row],[Date]],"YYYY-MM")</f>
        <v>2025-07</v>
      </c>
      <c r="N201" s="3">
        <f t="shared" si="17"/>
        <v>175.84</v>
      </c>
      <c r="O201" s="3" cm="1">
        <f t="array" ref="O201">LOOKUP(2,1/($I:$I=M201),$B:$B)</f>
        <v>191.9</v>
      </c>
      <c r="P201" s="16">
        <f t="shared" si="18"/>
        <v>9.1333030027297646E-2</v>
      </c>
    </row>
    <row r="202" spans="1:16" x14ac:dyDescent="0.3">
      <c r="A202" s="1">
        <v>45861</v>
      </c>
      <c r="B202" s="3">
        <v>190.23</v>
      </c>
      <c r="C202">
        <v>191.5</v>
      </c>
      <c r="D202">
        <v>192.53</v>
      </c>
      <c r="E202">
        <v>189.18</v>
      </c>
      <c r="F202" t="s">
        <v>671</v>
      </c>
      <c r="G202">
        <v>-5.7999999999999996E-3</v>
      </c>
      <c r="H202" s="2">
        <f>Google[[#This Row],[Price]]/B201-1</f>
        <v>-5.8011915961116989E-3</v>
      </c>
      <c r="I202" s="2" t="str">
        <f t="shared" si="16"/>
        <v>2025-07</v>
      </c>
      <c r="J202" s="16">
        <f t="shared" si="14"/>
        <v>180.27049999999997</v>
      </c>
      <c r="K202" s="21">
        <f t="shared" si="15"/>
        <v>8.9843648166240495</v>
      </c>
      <c r="M202" s="2" t="str">
        <f>TEXT(Gold[[#This Row],[Date]],"YYYY-MM")</f>
        <v>2025-07</v>
      </c>
      <c r="N202" s="3">
        <f t="shared" si="17"/>
        <v>175.84</v>
      </c>
      <c r="O202" s="3" cm="1">
        <f t="array" ref="O202">LOOKUP(2,1/($I:$I=M202),$B:$B)</f>
        <v>191.9</v>
      </c>
      <c r="P202" s="16">
        <f t="shared" si="18"/>
        <v>9.1333030027297646E-2</v>
      </c>
    </row>
    <row r="203" spans="1:16" x14ac:dyDescent="0.3">
      <c r="A203" s="1">
        <v>45862</v>
      </c>
      <c r="B203" s="3">
        <v>192.17</v>
      </c>
      <c r="C203">
        <v>197.03</v>
      </c>
      <c r="D203">
        <v>197.95</v>
      </c>
      <c r="E203">
        <v>191</v>
      </c>
      <c r="F203" t="s">
        <v>670</v>
      </c>
      <c r="G203">
        <v>1.0200000000000001E-2</v>
      </c>
      <c r="H203" s="2">
        <f>Google[[#This Row],[Price]]/B202-1</f>
        <v>1.0198181149135177E-2</v>
      </c>
      <c r="I203" s="2" t="str">
        <f t="shared" si="16"/>
        <v>2025-07</v>
      </c>
      <c r="J203" s="16">
        <f t="shared" si="14"/>
        <v>181.34499999999997</v>
      </c>
      <c r="K203" s="21">
        <f t="shared" si="15"/>
        <v>9.2565691729229425</v>
      </c>
      <c r="M203" s="2" t="str">
        <f>TEXT(Gold[[#This Row],[Date]],"YYYY-MM")</f>
        <v>2025-07</v>
      </c>
      <c r="N203" s="3">
        <f t="shared" si="17"/>
        <v>175.84</v>
      </c>
      <c r="O203" s="3" cm="1">
        <f t="array" ref="O203">LOOKUP(2,1/($I:$I=M203),$B:$B)</f>
        <v>191.9</v>
      </c>
      <c r="P203" s="16">
        <f t="shared" si="18"/>
        <v>9.1333030027297646E-2</v>
      </c>
    </row>
    <row r="204" spans="1:16" x14ac:dyDescent="0.3">
      <c r="A204" s="1">
        <v>45863</v>
      </c>
      <c r="B204" s="3">
        <v>193.18</v>
      </c>
      <c r="C204">
        <v>191.98</v>
      </c>
      <c r="D204">
        <v>194.33</v>
      </c>
      <c r="E204">
        <v>191.26</v>
      </c>
      <c r="F204" t="s">
        <v>669</v>
      </c>
      <c r="G204">
        <v>5.3E-3</v>
      </c>
      <c r="H204" s="2">
        <f>Google[[#This Row],[Price]]/B203-1</f>
        <v>5.2557631263985272E-3</v>
      </c>
      <c r="I204" s="2" t="str">
        <f t="shared" si="16"/>
        <v>2025-07</v>
      </c>
      <c r="J204" s="16">
        <f t="shared" si="14"/>
        <v>182.32699999999997</v>
      </c>
      <c r="K204" s="21">
        <f t="shared" si="15"/>
        <v>9.5178811364548768</v>
      </c>
      <c r="M204" s="2" t="str">
        <f>TEXT(Gold[[#This Row],[Date]],"YYYY-MM")</f>
        <v>2025-07</v>
      </c>
      <c r="N204" s="3">
        <f t="shared" si="17"/>
        <v>175.84</v>
      </c>
      <c r="O204" s="3" cm="1">
        <f t="array" ref="O204">LOOKUP(2,1/($I:$I=M204),$B:$B)</f>
        <v>191.9</v>
      </c>
      <c r="P204" s="16">
        <f t="shared" si="18"/>
        <v>9.1333030027297646E-2</v>
      </c>
    </row>
    <row r="205" spans="1:16" x14ac:dyDescent="0.3">
      <c r="A205" s="1">
        <v>45866</v>
      </c>
      <c r="B205" s="3">
        <v>192.58</v>
      </c>
      <c r="C205">
        <v>193.65</v>
      </c>
      <c r="D205">
        <v>194.05</v>
      </c>
      <c r="E205">
        <v>190.84</v>
      </c>
      <c r="F205" t="s">
        <v>668</v>
      </c>
      <c r="G205">
        <v>-3.0999999999999999E-3</v>
      </c>
      <c r="H205" s="2">
        <f>Google[[#This Row],[Price]]/B204-1</f>
        <v>-3.1059115850501362E-3</v>
      </c>
      <c r="I205" s="2" t="str">
        <f t="shared" si="16"/>
        <v>2025-07</v>
      </c>
      <c r="J205" s="16">
        <f t="shared" si="14"/>
        <v>183.02949999999996</v>
      </c>
      <c r="K205" s="21">
        <f t="shared" si="15"/>
        <v>9.687587636199197</v>
      </c>
      <c r="M205" s="2" t="str">
        <f>TEXT(Gold[[#This Row],[Date]],"YYYY-MM")</f>
        <v>2025-07</v>
      </c>
      <c r="N205" s="3">
        <f t="shared" si="17"/>
        <v>175.84</v>
      </c>
      <c r="O205" s="3" cm="1">
        <f t="array" ref="O205">LOOKUP(2,1/($I:$I=M205),$B:$B)</f>
        <v>191.9</v>
      </c>
      <c r="P205" s="16">
        <f t="shared" si="18"/>
        <v>9.1333030027297646E-2</v>
      </c>
    </row>
    <row r="206" spans="1:16" x14ac:dyDescent="0.3">
      <c r="A206" s="1">
        <v>45867</v>
      </c>
      <c r="B206" s="3">
        <v>195.75</v>
      </c>
      <c r="C206">
        <v>192.43</v>
      </c>
      <c r="D206">
        <v>195.92</v>
      </c>
      <c r="E206">
        <v>192.08</v>
      </c>
      <c r="F206" t="s">
        <v>667</v>
      </c>
      <c r="G206">
        <v>1.6500000000000001E-2</v>
      </c>
      <c r="H206" s="2">
        <f>Google[[#This Row],[Price]]/B205-1</f>
        <v>1.6460691660608484E-2</v>
      </c>
      <c r="I206" s="2" t="str">
        <f t="shared" si="16"/>
        <v>2025-07</v>
      </c>
      <c r="J206" s="16">
        <f t="shared" si="14"/>
        <v>184.00550000000001</v>
      </c>
      <c r="K206" s="21">
        <f t="shared" si="15"/>
        <v>9.9909962630202003</v>
      </c>
      <c r="M206" s="2" t="str">
        <f>TEXT(Gold[[#This Row],[Date]],"YYYY-MM")</f>
        <v>2025-07</v>
      </c>
      <c r="N206" s="3">
        <f t="shared" si="17"/>
        <v>175.84</v>
      </c>
      <c r="O206" s="3" cm="1">
        <f t="array" ref="O206">LOOKUP(2,1/($I:$I=M206),$B:$B)</f>
        <v>191.9</v>
      </c>
      <c r="P206" s="16">
        <f t="shared" si="18"/>
        <v>9.1333030027297646E-2</v>
      </c>
    </row>
    <row r="207" spans="1:16" x14ac:dyDescent="0.3">
      <c r="A207" s="1">
        <v>45868</v>
      </c>
      <c r="B207" s="3">
        <v>196.53</v>
      </c>
      <c r="C207">
        <v>195.6</v>
      </c>
      <c r="D207">
        <v>197.6</v>
      </c>
      <c r="E207">
        <v>194.68</v>
      </c>
      <c r="F207" t="s">
        <v>666</v>
      </c>
      <c r="G207">
        <v>4.0000000000000001E-3</v>
      </c>
      <c r="H207" s="2">
        <f>Google[[#This Row],[Price]]/B206-1</f>
        <v>3.9846743295020026E-3</v>
      </c>
      <c r="I207" s="2" t="str">
        <f t="shared" si="16"/>
        <v>2025-07</v>
      </c>
      <c r="J207" s="16">
        <f t="shared" si="14"/>
        <v>185.04000000000002</v>
      </c>
      <c r="K207" s="21">
        <f t="shared" si="15"/>
        <v>10.333030418377691</v>
      </c>
      <c r="M207" s="2" t="str">
        <f>TEXT(Gold[[#This Row],[Date]],"YYYY-MM")</f>
        <v>2025-07</v>
      </c>
      <c r="N207" s="3">
        <f t="shared" si="17"/>
        <v>175.84</v>
      </c>
      <c r="O207" s="3" cm="1">
        <f t="array" ref="O207">LOOKUP(2,1/($I:$I=M207),$B:$B)</f>
        <v>191.9</v>
      </c>
      <c r="P207" s="16">
        <f t="shared" si="18"/>
        <v>9.1333030027297646E-2</v>
      </c>
    </row>
    <row r="208" spans="1:16" x14ac:dyDescent="0.3">
      <c r="A208" s="1">
        <v>45869</v>
      </c>
      <c r="B208" s="3">
        <v>191.9</v>
      </c>
      <c r="C208">
        <v>195.71</v>
      </c>
      <c r="D208">
        <v>195.99</v>
      </c>
      <c r="E208">
        <v>191.09</v>
      </c>
      <c r="F208" t="s">
        <v>665</v>
      </c>
      <c r="G208">
        <v>-2.3599999999999999E-2</v>
      </c>
      <c r="H208" s="2">
        <f>Google[[#This Row],[Price]]/B207-1</f>
        <v>-2.3558744212079596E-2</v>
      </c>
      <c r="I208" s="2" t="str">
        <f t="shared" si="16"/>
        <v>2025-07</v>
      </c>
      <c r="J208" s="16">
        <f t="shared" si="14"/>
        <v>185.70300000000003</v>
      </c>
      <c r="K208" s="21">
        <f t="shared" si="15"/>
        <v>10.494518282563085</v>
      </c>
      <c r="M208" s="2" t="str">
        <f>TEXT(Gold[[#This Row],[Date]],"YYYY-MM")</f>
        <v>2025-07</v>
      </c>
      <c r="N208" s="3">
        <f t="shared" si="17"/>
        <v>175.84</v>
      </c>
      <c r="O208" s="3" cm="1">
        <f t="array" ref="O208">LOOKUP(2,1/($I:$I=M208),$B:$B)</f>
        <v>191.9</v>
      </c>
      <c r="P208" s="16">
        <f t="shared" si="18"/>
        <v>9.1333030027297646E-2</v>
      </c>
    </row>
    <row r="209" spans="1:16" x14ac:dyDescent="0.3">
      <c r="A209" s="1">
        <v>45870</v>
      </c>
      <c r="B209" s="3">
        <v>189.13</v>
      </c>
      <c r="C209">
        <v>189.02</v>
      </c>
      <c r="D209">
        <v>190.83</v>
      </c>
      <c r="E209">
        <v>187.82</v>
      </c>
      <c r="F209" t="s">
        <v>664</v>
      </c>
      <c r="G209">
        <v>-1.44E-2</v>
      </c>
      <c r="H209" s="2">
        <f>Google[[#This Row],[Price]]/B208-1</f>
        <v>-1.4434601354872401E-2</v>
      </c>
      <c r="I209" s="2" t="str">
        <f t="shared" si="16"/>
        <v>2025-08</v>
      </c>
      <c r="J209" s="16">
        <f t="shared" si="14"/>
        <v>186.18299999999999</v>
      </c>
      <c r="K209" s="21">
        <f t="shared" si="15"/>
        <v>10.547161445053478</v>
      </c>
      <c r="M209" s="2" t="str">
        <f>TEXT(Gold[[#This Row],[Date]],"YYYY-MM")</f>
        <v>2025-07</v>
      </c>
      <c r="N209" s="3">
        <f t="shared" si="17"/>
        <v>175.84</v>
      </c>
      <c r="O209" s="3" cm="1">
        <f t="array" ref="O209">LOOKUP(2,1/($I:$I=M209),$B:$B)</f>
        <v>191.9</v>
      </c>
      <c r="P209" s="16">
        <f t="shared" si="18"/>
        <v>9.1333030027297646E-2</v>
      </c>
    </row>
    <row r="210" spans="1:16" x14ac:dyDescent="0.3">
      <c r="A210" s="1">
        <v>45873</v>
      </c>
      <c r="B210" s="3">
        <v>195.04</v>
      </c>
      <c r="C210">
        <v>190.29</v>
      </c>
      <c r="D210">
        <v>195.27</v>
      </c>
      <c r="E210">
        <v>190.12</v>
      </c>
      <c r="F210" t="s">
        <v>663</v>
      </c>
      <c r="G210">
        <v>3.1199999999999999E-2</v>
      </c>
      <c r="H210" s="2">
        <f>Google[[#This Row],[Price]]/B209-1</f>
        <v>3.1248347697351075E-2</v>
      </c>
      <c r="I210" s="2" t="str">
        <f t="shared" si="16"/>
        <v>2025-08</v>
      </c>
      <c r="J210" s="16">
        <f t="shared" si="14"/>
        <v>187.09549999999999</v>
      </c>
      <c r="K210" s="21">
        <f t="shared" si="15"/>
        <v>10.38539236370117</v>
      </c>
      <c r="M210" s="2" t="str">
        <f>TEXT(Gold[[#This Row],[Date]],"YYYY-MM")</f>
        <v>2025-07</v>
      </c>
      <c r="N210" s="3">
        <f t="shared" si="17"/>
        <v>175.84</v>
      </c>
      <c r="O210" s="3" cm="1">
        <f t="array" ref="O210">LOOKUP(2,1/($I:$I=M210),$B:$B)</f>
        <v>191.9</v>
      </c>
      <c r="P210" s="16">
        <f t="shared" si="18"/>
        <v>9.1333030027297646E-2</v>
      </c>
    </row>
    <row r="211" spans="1:16" x14ac:dyDescent="0.3">
      <c r="A211" s="1">
        <v>45874</v>
      </c>
      <c r="B211" s="3">
        <v>194.67</v>
      </c>
      <c r="C211">
        <v>194.71</v>
      </c>
      <c r="D211">
        <v>197.86</v>
      </c>
      <c r="E211">
        <v>193.88</v>
      </c>
      <c r="F211" t="s">
        <v>662</v>
      </c>
      <c r="G211">
        <v>-1.9E-3</v>
      </c>
      <c r="H211" s="2">
        <f>Google[[#This Row],[Price]]/B210-1</f>
        <v>-1.8970467596390872E-3</v>
      </c>
      <c r="I211" s="2" t="str">
        <f t="shared" si="16"/>
        <v>2025-08</v>
      </c>
      <c r="J211" s="16">
        <f t="shared" si="14"/>
        <v>188.11099999999999</v>
      </c>
      <c r="K211" s="21">
        <f t="shared" si="15"/>
        <v>10.271161289615121</v>
      </c>
      <c r="M211" s="2" t="str">
        <f>TEXT(Gold[[#This Row],[Date]],"YYYY-MM")</f>
        <v>2025-07</v>
      </c>
      <c r="N211" s="3">
        <f t="shared" si="17"/>
        <v>175.84</v>
      </c>
      <c r="O211" s="3" cm="1">
        <f t="array" ref="O211">LOOKUP(2,1/($I:$I=M211),$B:$B)</f>
        <v>191.9</v>
      </c>
      <c r="P211" s="16">
        <f t="shared" si="18"/>
        <v>9.1333030027297646E-2</v>
      </c>
    </row>
    <row r="212" spans="1:16" x14ac:dyDescent="0.3">
      <c r="A212" s="1">
        <v>45875</v>
      </c>
      <c r="B212" s="3">
        <v>196.09</v>
      </c>
      <c r="C212">
        <v>194.5</v>
      </c>
      <c r="D212">
        <v>196.63</v>
      </c>
      <c r="E212">
        <v>193.67</v>
      </c>
      <c r="F212" t="s">
        <v>661</v>
      </c>
      <c r="G212">
        <v>7.3000000000000001E-3</v>
      </c>
      <c r="H212" s="2">
        <f>Google[[#This Row],[Price]]/B211-1</f>
        <v>7.294395643910212E-3</v>
      </c>
      <c r="I212" s="2" t="str">
        <f t="shared" si="16"/>
        <v>2025-08</v>
      </c>
      <c r="J212" s="16">
        <f t="shared" si="14"/>
        <v>189.08450000000002</v>
      </c>
      <c r="K212" s="21">
        <f t="shared" si="15"/>
        <v>10.092516419784305</v>
      </c>
      <c r="M212" s="2" t="str">
        <f>TEXT(Gold[[#This Row],[Date]],"YYYY-MM")</f>
        <v>2025-07</v>
      </c>
      <c r="N212" s="3">
        <f t="shared" si="17"/>
        <v>175.84</v>
      </c>
      <c r="O212" s="3" cm="1">
        <f t="array" ref="O212">LOOKUP(2,1/($I:$I=M212),$B:$B)</f>
        <v>191.9</v>
      </c>
      <c r="P212" s="16">
        <f t="shared" si="18"/>
        <v>9.1333030027297646E-2</v>
      </c>
    </row>
    <row r="213" spans="1:16" x14ac:dyDescent="0.3">
      <c r="A213" s="1">
        <v>45876</v>
      </c>
      <c r="B213" s="3">
        <v>196.52</v>
      </c>
      <c r="C213">
        <v>197.06</v>
      </c>
      <c r="D213">
        <v>197.54</v>
      </c>
      <c r="E213">
        <v>194.33</v>
      </c>
      <c r="F213" t="s">
        <v>660</v>
      </c>
      <c r="G213">
        <v>2.2000000000000001E-3</v>
      </c>
      <c r="H213" s="2">
        <f>Google[[#This Row],[Price]]/B212-1</f>
        <v>2.1928706206333359E-3</v>
      </c>
      <c r="I213" s="2" t="str">
        <f t="shared" si="16"/>
        <v>2025-08</v>
      </c>
      <c r="J213" s="16">
        <f t="shared" si="14"/>
        <v>190.02950000000004</v>
      </c>
      <c r="K213" s="21">
        <f t="shared" si="15"/>
        <v>10.087113975839765</v>
      </c>
      <c r="M213" s="2" t="str">
        <f>TEXT(Gold[[#This Row],[Date]],"YYYY-MM")</f>
        <v>2025-07</v>
      </c>
      <c r="N213" s="3">
        <f t="shared" si="17"/>
        <v>175.84</v>
      </c>
      <c r="O213" s="3" cm="1">
        <f t="array" ref="O213">LOOKUP(2,1/($I:$I=M213),$B:$B)</f>
        <v>191.9</v>
      </c>
      <c r="P213" s="16">
        <f t="shared" si="18"/>
        <v>9.1333030027297646E-2</v>
      </c>
    </row>
    <row r="214" spans="1:16" x14ac:dyDescent="0.3">
      <c r="A214" s="1">
        <v>45877</v>
      </c>
      <c r="B214" s="3">
        <v>201.42</v>
      </c>
      <c r="C214">
        <v>197.22</v>
      </c>
      <c r="D214">
        <v>202.61</v>
      </c>
      <c r="E214">
        <v>197.17</v>
      </c>
      <c r="F214" t="s">
        <v>659</v>
      </c>
      <c r="G214">
        <v>2.4899999999999999E-2</v>
      </c>
      <c r="H214" s="2">
        <f>Google[[#This Row],[Price]]/B213-1</f>
        <v>2.4933848972114703E-2</v>
      </c>
      <c r="I214" s="2" t="str">
        <f t="shared" si="16"/>
        <v>2025-08</v>
      </c>
      <c r="J214" s="16">
        <f t="shared" ref="J214:J252" si="19">AVERAGE(B195:B214)</f>
        <v>191.09100000000004</v>
      </c>
      <c r="K214" s="21">
        <f t="shared" si="15"/>
        <v>10.243168619210655</v>
      </c>
      <c r="M214" s="2" t="str">
        <f>TEXT(Gold[[#This Row],[Date]],"YYYY-MM")</f>
        <v>2025-07</v>
      </c>
      <c r="N214" s="3">
        <f t="shared" si="17"/>
        <v>175.84</v>
      </c>
      <c r="O214" s="3" cm="1">
        <f t="array" ref="O214">LOOKUP(2,1/($I:$I=M214),$B:$B)</f>
        <v>191.9</v>
      </c>
      <c r="P214" s="16">
        <f t="shared" si="18"/>
        <v>9.1333030027297646E-2</v>
      </c>
    </row>
    <row r="215" spans="1:16" x14ac:dyDescent="0.3">
      <c r="A215" s="1">
        <v>45880</v>
      </c>
      <c r="B215" s="3">
        <v>201</v>
      </c>
      <c r="C215">
        <v>200.93</v>
      </c>
      <c r="D215">
        <v>201.48</v>
      </c>
      <c r="E215">
        <v>199.07</v>
      </c>
      <c r="F215" t="s">
        <v>658</v>
      </c>
      <c r="G215">
        <v>-2.0999999999999999E-3</v>
      </c>
      <c r="H215" s="2">
        <f>Google[[#This Row],[Price]]/B214-1</f>
        <v>-2.085195114685634E-3</v>
      </c>
      <c r="I215" s="2" t="str">
        <f t="shared" si="16"/>
        <v>2025-08</v>
      </c>
      <c r="J215" s="16">
        <f t="shared" si="19"/>
        <v>192.06300000000005</v>
      </c>
      <c r="K215" s="21">
        <f t="shared" si="15"/>
        <v>10.493517767709877</v>
      </c>
      <c r="M215" s="2" t="str">
        <f>TEXT(Gold[[#This Row],[Date]],"YYYY-MM")</f>
        <v>2025-07</v>
      </c>
      <c r="N215" s="3">
        <f t="shared" si="17"/>
        <v>175.84</v>
      </c>
      <c r="O215" s="3" cm="1">
        <f t="array" ref="O215">LOOKUP(2,1/($I:$I=M215),$B:$B)</f>
        <v>191.9</v>
      </c>
      <c r="P215" s="16">
        <f t="shared" si="18"/>
        <v>9.1333030027297646E-2</v>
      </c>
    </row>
    <row r="216" spans="1:16" x14ac:dyDescent="0.3">
      <c r="A216" s="1">
        <v>45881</v>
      </c>
      <c r="B216" s="3">
        <v>203.34</v>
      </c>
      <c r="C216">
        <v>201.37</v>
      </c>
      <c r="D216">
        <v>204.5</v>
      </c>
      <c r="E216">
        <v>200.59</v>
      </c>
      <c r="F216" t="s">
        <v>657</v>
      </c>
      <c r="G216">
        <v>1.1599999999999999E-2</v>
      </c>
      <c r="H216" s="2">
        <f>Google[[#This Row],[Price]]/B215-1</f>
        <v>1.164179104477614E-2</v>
      </c>
      <c r="I216" s="2" t="str">
        <f t="shared" si="16"/>
        <v>2025-08</v>
      </c>
      <c r="J216" s="16">
        <f t="shared" si="19"/>
        <v>193.13000000000005</v>
      </c>
      <c r="K216" s="21">
        <f t="shared" si="15"/>
        <v>10.753511842609955</v>
      </c>
      <c r="M216" s="2" t="str">
        <f>TEXT(Gold[[#This Row],[Date]],"YYYY-MM")</f>
        <v>2025-08</v>
      </c>
      <c r="N216" s="3">
        <f t="shared" si="17"/>
        <v>189.13</v>
      </c>
      <c r="O216" s="3" cm="1">
        <f t="array" ref="O216">LOOKUP(2,1/($I:$I=M216),$B:$B)</f>
        <v>212.91</v>
      </c>
      <c r="P216" s="16">
        <f t="shared" si="18"/>
        <v>0.12573362237614338</v>
      </c>
    </row>
    <row r="217" spans="1:16" x14ac:dyDescent="0.3">
      <c r="A217" s="1">
        <v>45882</v>
      </c>
      <c r="B217" s="3">
        <v>201.96</v>
      </c>
      <c r="C217">
        <v>204.13</v>
      </c>
      <c r="D217">
        <v>204.53</v>
      </c>
      <c r="E217">
        <v>197.51</v>
      </c>
      <c r="F217" t="s">
        <v>656</v>
      </c>
      <c r="G217">
        <v>-6.7999999999999996E-3</v>
      </c>
      <c r="H217" s="2">
        <f>Google[[#This Row],[Price]]/B216-1</f>
        <v>-6.7866627323693862E-3</v>
      </c>
      <c r="I217" s="2" t="str">
        <f t="shared" si="16"/>
        <v>2025-08</v>
      </c>
      <c r="J217" s="16">
        <f t="shared" si="19"/>
        <v>194.07950000000002</v>
      </c>
      <c r="K217" s="21">
        <f t="shared" si="15"/>
        <v>10.973226290658037</v>
      </c>
      <c r="M217" s="2" t="str">
        <f>TEXT(Gold[[#This Row],[Date]],"YYYY-MM")</f>
        <v>2025-08</v>
      </c>
      <c r="N217" s="3">
        <f t="shared" si="17"/>
        <v>189.13</v>
      </c>
      <c r="O217" s="3" cm="1">
        <f t="array" ref="O217">LOOKUP(2,1/($I:$I=M217),$B:$B)</f>
        <v>212.91</v>
      </c>
      <c r="P217" s="16">
        <f t="shared" si="18"/>
        <v>0.12573362237614338</v>
      </c>
    </row>
    <row r="218" spans="1:16" x14ac:dyDescent="0.3">
      <c r="A218" s="1">
        <v>45883</v>
      </c>
      <c r="B218" s="3">
        <v>202.94</v>
      </c>
      <c r="C218">
        <v>201.5</v>
      </c>
      <c r="D218">
        <v>204.44</v>
      </c>
      <c r="E218">
        <v>201.23</v>
      </c>
      <c r="F218" t="s">
        <v>655</v>
      </c>
      <c r="G218">
        <v>4.8999999999999998E-3</v>
      </c>
      <c r="H218" s="2">
        <f>Google[[#This Row],[Price]]/B217-1</f>
        <v>4.8524460289165461E-3</v>
      </c>
      <c r="I218" s="2" t="str">
        <f t="shared" si="16"/>
        <v>2025-08</v>
      </c>
      <c r="J218" s="16">
        <f t="shared" si="19"/>
        <v>195.04750000000001</v>
      </c>
      <c r="K218" s="21">
        <f t="shared" si="15"/>
        <v>11.195887878836597</v>
      </c>
      <c r="M218" s="2" t="str">
        <f>TEXT(Gold[[#This Row],[Date]],"YYYY-MM")</f>
        <v>2025-08</v>
      </c>
      <c r="N218" s="3">
        <f t="shared" si="17"/>
        <v>189.13</v>
      </c>
      <c r="O218" s="3" cm="1">
        <f t="array" ref="O218">LOOKUP(2,1/($I:$I=M218),$B:$B)</f>
        <v>212.91</v>
      </c>
      <c r="P218" s="16">
        <f t="shared" si="18"/>
        <v>0.12573362237614338</v>
      </c>
    </row>
    <row r="219" spans="1:16" x14ac:dyDescent="0.3">
      <c r="A219" s="1">
        <v>45884</v>
      </c>
      <c r="B219" s="3">
        <v>203.9</v>
      </c>
      <c r="C219">
        <v>203.85</v>
      </c>
      <c r="D219">
        <v>206.44</v>
      </c>
      <c r="E219">
        <v>201.28</v>
      </c>
      <c r="F219" t="s">
        <v>654</v>
      </c>
      <c r="G219">
        <v>4.7000000000000002E-3</v>
      </c>
      <c r="H219" s="2">
        <f>Google[[#This Row],[Price]]/B218-1</f>
        <v>4.7304622055779344E-3</v>
      </c>
      <c r="I219" s="2" t="str">
        <f t="shared" si="16"/>
        <v>2025-08</v>
      </c>
      <c r="J219" s="16">
        <f t="shared" si="19"/>
        <v>195.98950000000002</v>
      </c>
      <c r="K219" s="21">
        <f t="shared" si="15"/>
        <v>11.349812287205557</v>
      </c>
      <c r="M219" s="2" t="str">
        <f>TEXT(Gold[[#This Row],[Date]],"YYYY-MM")</f>
        <v>2025-08</v>
      </c>
      <c r="N219" s="3">
        <f t="shared" si="17"/>
        <v>189.13</v>
      </c>
      <c r="O219" s="3" cm="1">
        <f t="array" ref="O219">LOOKUP(2,1/($I:$I=M219),$B:$B)</f>
        <v>212.91</v>
      </c>
      <c r="P219" s="16">
        <f t="shared" si="18"/>
        <v>0.12573362237614338</v>
      </c>
    </row>
    <row r="220" spans="1:16" x14ac:dyDescent="0.3">
      <c r="A220" s="1">
        <v>45887</v>
      </c>
      <c r="B220" s="3">
        <v>203.5</v>
      </c>
      <c r="C220">
        <v>204.2</v>
      </c>
      <c r="D220">
        <v>205.26</v>
      </c>
      <c r="E220">
        <v>202.49</v>
      </c>
      <c r="F220" t="s">
        <v>653</v>
      </c>
      <c r="G220">
        <v>-2E-3</v>
      </c>
      <c r="H220" s="2">
        <f>Google[[#This Row],[Price]]/B219-1</f>
        <v>-1.9617459538989745E-3</v>
      </c>
      <c r="I220" s="2" t="str">
        <f t="shared" si="16"/>
        <v>2025-08</v>
      </c>
      <c r="J220" s="16">
        <f t="shared" si="19"/>
        <v>196.65950000000004</v>
      </c>
      <c r="K220" s="21">
        <f t="shared" si="15"/>
        <v>11.558208679607576</v>
      </c>
      <c r="M220" s="2" t="str">
        <f>TEXT(Gold[[#This Row],[Date]],"YYYY-MM")</f>
        <v>2025-08</v>
      </c>
      <c r="N220" s="3">
        <f t="shared" si="17"/>
        <v>189.13</v>
      </c>
      <c r="O220" s="3" cm="1">
        <f t="array" ref="O220">LOOKUP(2,1/($I:$I=M220),$B:$B)</f>
        <v>212.91</v>
      </c>
      <c r="P220" s="16">
        <f t="shared" si="18"/>
        <v>0.12573362237614338</v>
      </c>
    </row>
    <row r="221" spans="1:16" x14ac:dyDescent="0.3">
      <c r="A221" s="1">
        <v>45888</v>
      </c>
      <c r="B221" s="3">
        <v>201.57</v>
      </c>
      <c r="C221">
        <v>203.03</v>
      </c>
      <c r="D221">
        <v>203.44</v>
      </c>
      <c r="E221">
        <v>199.96</v>
      </c>
      <c r="F221" t="s">
        <v>652</v>
      </c>
      <c r="G221">
        <v>-9.4999999999999998E-3</v>
      </c>
      <c r="H221" s="2">
        <f>Google[[#This Row],[Price]]/B220-1</f>
        <v>-9.4840294840294881E-3</v>
      </c>
      <c r="I221" s="2" t="str">
        <f t="shared" si="16"/>
        <v>2025-08</v>
      </c>
      <c r="J221" s="16">
        <f t="shared" si="19"/>
        <v>197.17100000000005</v>
      </c>
      <c r="K221" s="21">
        <f t="shared" si="15"/>
        <v>11.722426874847981</v>
      </c>
      <c r="M221" s="2" t="str">
        <f>TEXT(Gold[[#This Row],[Date]],"YYYY-MM")</f>
        <v>2025-08</v>
      </c>
      <c r="N221" s="3">
        <f t="shared" si="17"/>
        <v>189.13</v>
      </c>
      <c r="O221" s="3" cm="1">
        <f t="array" ref="O221">LOOKUP(2,1/($I:$I=M221),$B:$B)</f>
        <v>212.91</v>
      </c>
      <c r="P221" s="16">
        <f t="shared" si="18"/>
        <v>0.12573362237614338</v>
      </c>
    </row>
    <row r="222" spans="1:16" x14ac:dyDescent="0.3">
      <c r="A222" s="1">
        <v>45889</v>
      </c>
      <c r="B222" s="3">
        <v>199.32</v>
      </c>
      <c r="C222">
        <v>200.73</v>
      </c>
      <c r="D222">
        <v>201.28</v>
      </c>
      <c r="E222">
        <v>196.6</v>
      </c>
      <c r="F222" t="s">
        <v>651</v>
      </c>
      <c r="G222">
        <v>-1.12E-2</v>
      </c>
      <c r="H222" s="2">
        <f>Google[[#This Row],[Price]]/B221-1</f>
        <v>-1.1162375353475196E-2</v>
      </c>
      <c r="I222" s="2" t="str">
        <f t="shared" si="16"/>
        <v>2025-08</v>
      </c>
      <c r="J222" s="16">
        <f t="shared" si="19"/>
        <v>197.62550000000005</v>
      </c>
      <c r="K222" s="21">
        <f t="shared" si="15"/>
        <v>11.759646594290103</v>
      </c>
      <c r="M222" s="2" t="str">
        <f>TEXT(Gold[[#This Row],[Date]],"YYYY-MM")</f>
        <v>2025-08</v>
      </c>
      <c r="N222" s="3">
        <f t="shared" si="17"/>
        <v>189.13</v>
      </c>
      <c r="O222" s="3" cm="1">
        <f t="array" ref="O222">LOOKUP(2,1/($I:$I=M222),$B:$B)</f>
        <v>212.91</v>
      </c>
      <c r="P222" s="16">
        <f t="shared" si="18"/>
        <v>0.12573362237614338</v>
      </c>
    </row>
    <row r="223" spans="1:16" x14ac:dyDescent="0.3">
      <c r="A223" s="1">
        <v>45890</v>
      </c>
      <c r="B223" s="3">
        <v>199.75</v>
      </c>
      <c r="C223">
        <v>199.74</v>
      </c>
      <c r="D223">
        <v>202.48</v>
      </c>
      <c r="E223">
        <v>199.43</v>
      </c>
      <c r="F223" t="s">
        <v>650</v>
      </c>
      <c r="G223">
        <v>2.2000000000000001E-3</v>
      </c>
      <c r="H223" s="2">
        <f>Google[[#This Row],[Price]]/B222-1</f>
        <v>2.1573349387919993E-3</v>
      </c>
      <c r="I223" s="2" t="str">
        <f t="shared" si="16"/>
        <v>2025-08</v>
      </c>
      <c r="J223" s="16">
        <f t="shared" si="19"/>
        <v>198.00450000000004</v>
      </c>
      <c r="K223" s="21">
        <f t="shared" si="15"/>
        <v>11.866930277415449</v>
      </c>
      <c r="M223" s="2" t="str">
        <f>TEXT(Gold[[#This Row],[Date]],"YYYY-MM")</f>
        <v>2025-08</v>
      </c>
      <c r="N223" s="3">
        <f t="shared" si="17"/>
        <v>189.13</v>
      </c>
      <c r="O223" s="3" cm="1">
        <f t="array" ref="O223">LOOKUP(2,1/($I:$I=M223),$B:$B)</f>
        <v>212.91</v>
      </c>
      <c r="P223" s="16">
        <f t="shared" si="18"/>
        <v>0.12573362237614338</v>
      </c>
    </row>
    <row r="224" spans="1:16" x14ac:dyDescent="0.3">
      <c r="A224" s="1">
        <v>45891</v>
      </c>
      <c r="B224" s="3">
        <v>206.09</v>
      </c>
      <c r="C224">
        <v>202.73</v>
      </c>
      <c r="D224">
        <v>208.54</v>
      </c>
      <c r="E224">
        <v>201.3</v>
      </c>
      <c r="F224" t="s">
        <v>649</v>
      </c>
      <c r="G224">
        <v>3.1699999999999999E-2</v>
      </c>
      <c r="H224" s="2">
        <f>Google[[#This Row],[Price]]/B223-1</f>
        <v>3.1739674593241674E-2</v>
      </c>
      <c r="I224" s="2" t="str">
        <f t="shared" si="16"/>
        <v>2025-08</v>
      </c>
      <c r="J224" s="16">
        <f t="shared" si="19"/>
        <v>198.65000000000003</v>
      </c>
      <c r="K224" s="21">
        <f t="shared" si="15"/>
        <v>12.113913026498057</v>
      </c>
      <c r="M224" s="2" t="str">
        <f>TEXT(Gold[[#This Row],[Date]],"YYYY-MM")</f>
        <v>2025-08</v>
      </c>
      <c r="N224" s="3">
        <f t="shared" si="17"/>
        <v>189.13</v>
      </c>
      <c r="O224" s="3" cm="1">
        <f t="array" ref="O224">LOOKUP(2,1/($I:$I=M224),$B:$B)</f>
        <v>212.91</v>
      </c>
      <c r="P224" s="16">
        <f t="shared" si="18"/>
        <v>0.12573362237614338</v>
      </c>
    </row>
    <row r="225" spans="1:16" x14ac:dyDescent="0.3">
      <c r="A225" s="1">
        <v>45894</v>
      </c>
      <c r="B225" s="3">
        <v>208.49</v>
      </c>
      <c r="C225">
        <v>206.43</v>
      </c>
      <c r="D225">
        <v>210.52</v>
      </c>
      <c r="E225">
        <v>205.28</v>
      </c>
      <c r="F225" t="s">
        <v>648</v>
      </c>
      <c r="G225">
        <v>1.1599999999999999E-2</v>
      </c>
      <c r="H225" s="2">
        <f>Google[[#This Row],[Price]]/B224-1</f>
        <v>1.1645397641806943E-2</v>
      </c>
      <c r="I225" s="2" t="str">
        <f t="shared" si="16"/>
        <v>2025-08</v>
      </c>
      <c r="J225" s="16">
        <f t="shared" si="19"/>
        <v>199.44550000000004</v>
      </c>
      <c r="K225" s="21">
        <f t="shared" si="15"/>
        <v>12.394778537755323</v>
      </c>
      <c r="M225" s="2" t="str">
        <f>TEXT(Gold[[#This Row],[Date]],"YYYY-MM")</f>
        <v>2025-08</v>
      </c>
      <c r="N225" s="3">
        <f t="shared" si="17"/>
        <v>189.13</v>
      </c>
      <c r="O225" s="3" cm="1">
        <f t="array" ref="O225">LOOKUP(2,1/($I:$I=M225),$B:$B)</f>
        <v>212.91</v>
      </c>
      <c r="P225" s="16">
        <f t="shared" si="18"/>
        <v>0.12573362237614338</v>
      </c>
    </row>
    <row r="226" spans="1:16" x14ac:dyDescent="0.3">
      <c r="A226" s="1">
        <v>45895</v>
      </c>
      <c r="B226" s="3">
        <v>207.14</v>
      </c>
      <c r="C226">
        <v>207.51</v>
      </c>
      <c r="D226">
        <v>207.85</v>
      </c>
      <c r="E226">
        <v>205.7</v>
      </c>
      <c r="F226" t="s">
        <v>647</v>
      </c>
      <c r="G226">
        <v>-6.4999999999999997E-3</v>
      </c>
      <c r="H226" s="2">
        <f>Google[[#This Row],[Price]]/B225-1</f>
        <v>-6.4751307017124615E-3</v>
      </c>
      <c r="I226" s="2" t="str">
        <f t="shared" si="16"/>
        <v>2025-08</v>
      </c>
      <c r="J226" s="16">
        <f t="shared" si="19"/>
        <v>200.01500000000004</v>
      </c>
      <c r="K226" s="21">
        <f t="shared" si="15"/>
        <v>12.596854170784066</v>
      </c>
      <c r="M226" s="2" t="str">
        <f>TEXT(Gold[[#This Row],[Date]],"YYYY-MM")</f>
        <v>2025-08</v>
      </c>
      <c r="N226" s="3">
        <f t="shared" si="17"/>
        <v>189.13</v>
      </c>
      <c r="O226" s="3" cm="1">
        <f t="array" ref="O226">LOOKUP(2,1/($I:$I=M226),$B:$B)</f>
        <v>212.91</v>
      </c>
      <c r="P226" s="16">
        <f t="shared" si="18"/>
        <v>0.12573362237614338</v>
      </c>
    </row>
    <row r="227" spans="1:16" x14ac:dyDescent="0.3">
      <c r="A227" s="1">
        <v>45896</v>
      </c>
      <c r="B227" s="3">
        <v>207.48</v>
      </c>
      <c r="C227">
        <v>205.7</v>
      </c>
      <c r="D227">
        <v>208.91</v>
      </c>
      <c r="E227">
        <v>205.65</v>
      </c>
      <c r="F227" t="s">
        <v>646</v>
      </c>
      <c r="G227">
        <v>1.6000000000000001E-3</v>
      </c>
      <c r="H227" s="2">
        <f>Google[[#This Row],[Price]]/B226-1</f>
        <v>1.641401950371657E-3</v>
      </c>
      <c r="I227" s="2" t="str">
        <f t="shared" si="16"/>
        <v>2025-08</v>
      </c>
      <c r="J227" s="16">
        <f t="shared" si="19"/>
        <v>200.5625</v>
      </c>
      <c r="K227" s="21">
        <f t="shared" si="15"/>
        <v>12.720825693628681</v>
      </c>
      <c r="M227" s="2" t="str">
        <f>TEXT(Gold[[#This Row],[Date]],"YYYY-MM")</f>
        <v>2025-08</v>
      </c>
      <c r="N227" s="3">
        <f t="shared" si="17"/>
        <v>189.13</v>
      </c>
      <c r="O227" s="3" cm="1">
        <f t="array" ref="O227">LOOKUP(2,1/($I:$I=M227),$B:$B)</f>
        <v>212.91</v>
      </c>
      <c r="P227" s="16">
        <f t="shared" si="18"/>
        <v>0.12573362237614338</v>
      </c>
    </row>
    <row r="228" spans="1:16" x14ac:dyDescent="0.3">
      <c r="A228" s="1">
        <v>45897</v>
      </c>
      <c r="B228" s="3">
        <v>211.64</v>
      </c>
      <c r="C228">
        <v>207.25</v>
      </c>
      <c r="D228">
        <v>212.22</v>
      </c>
      <c r="E228">
        <v>206.9</v>
      </c>
      <c r="F228" t="s">
        <v>645</v>
      </c>
      <c r="G228">
        <v>2.01E-2</v>
      </c>
      <c r="H228" s="2">
        <f>Google[[#This Row],[Price]]/B227-1</f>
        <v>2.0050125313283207E-2</v>
      </c>
      <c r="I228" s="2" t="str">
        <f t="shared" si="16"/>
        <v>2025-08</v>
      </c>
      <c r="J228" s="16">
        <f t="shared" si="19"/>
        <v>201.54950000000002</v>
      </c>
      <c r="K228" s="21">
        <f t="shared" si="15"/>
        <v>12.863207747654627</v>
      </c>
      <c r="M228" s="2" t="str">
        <f>TEXT(Gold[[#This Row],[Date]],"YYYY-MM")</f>
        <v>2025-08</v>
      </c>
      <c r="N228" s="3">
        <f t="shared" si="17"/>
        <v>189.13</v>
      </c>
      <c r="O228" s="3" cm="1">
        <f t="array" ref="O228">LOOKUP(2,1/($I:$I=M228),$B:$B)</f>
        <v>212.91</v>
      </c>
      <c r="P228" s="16">
        <f t="shared" si="18"/>
        <v>0.12573362237614338</v>
      </c>
    </row>
    <row r="229" spans="1:16" x14ac:dyDescent="0.3">
      <c r="A229" s="1">
        <v>45898</v>
      </c>
      <c r="B229" s="3">
        <v>212.91</v>
      </c>
      <c r="C229">
        <v>210.51</v>
      </c>
      <c r="D229">
        <v>214.65</v>
      </c>
      <c r="E229">
        <v>210.2</v>
      </c>
      <c r="F229" t="s">
        <v>644</v>
      </c>
      <c r="G229">
        <v>6.0000000000000001E-3</v>
      </c>
      <c r="H229" s="2">
        <f>Google[[#This Row],[Price]]/B228-1</f>
        <v>6.0007560007560024E-3</v>
      </c>
      <c r="I229" s="2" t="str">
        <f t="shared" si="16"/>
        <v>2025-08</v>
      </c>
      <c r="J229" s="16">
        <f t="shared" si="19"/>
        <v>202.73849999999999</v>
      </c>
      <c r="K229" s="21">
        <f t="shared" si="15"/>
        <v>13.049890559534175</v>
      </c>
      <c r="M229" s="2" t="str">
        <f>TEXT(Gold[[#This Row],[Date]],"YYYY-MM")</f>
        <v>2025-08</v>
      </c>
      <c r="N229" s="3">
        <f t="shared" si="17"/>
        <v>189.13</v>
      </c>
      <c r="O229" s="3" cm="1">
        <f t="array" ref="O229">LOOKUP(2,1/($I:$I=M229),$B:$B)</f>
        <v>212.91</v>
      </c>
      <c r="P229" s="16">
        <f t="shared" si="18"/>
        <v>0.12573362237614338</v>
      </c>
    </row>
    <row r="230" spans="1:16" x14ac:dyDescent="0.3">
      <c r="A230" s="1">
        <v>45902</v>
      </c>
      <c r="B230" s="3">
        <v>211.35</v>
      </c>
      <c r="C230">
        <v>208.44</v>
      </c>
      <c r="D230">
        <v>211.68</v>
      </c>
      <c r="E230">
        <v>206.2</v>
      </c>
      <c r="F230" t="s">
        <v>643</v>
      </c>
      <c r="G230">
        <v>-7.3000000000000001E-3</v>
      </c>
      <c r="H230" s="2">
        <f>Google[[#This Row],[Price]]/B229-1</f>
        <v>-7.3270395941947841E-3</v>
      </c>
      <c r="I230" s="2" t="str">
        <f t="shared" si="16"/>
        <v>2025-09</v>
      </c>
      <c r="J230" s="16">
        <f t="shared" si="19"/>
        <v>203.554</v>
      </c>
      <c r="K230" s="21">
        <f t="shared" si="15"/>
        <v>13.147457080500994</v>
      </c>
      <c r="M230" s="2" t="str">
        <f>TEXT(Gold[[#This Row],[Date]],"YYYY-MM")</f>
        <v>2025-08</v>
      </c>
      <c r="N230" s="3">
        <f t="shared" si="17"/>
        <v>189.13</v>
      </c>
      <c r="O230" s="3" cm="1">
        <f t="array" ref="O230">LOOKUP(2,1/($I:$I=M230),$B:$B)</f>
        <v>212.91</v>
      </c>
      <c r="P230" s="16">
        <f t="shared" si="18"/>
        <v>0.12573362237614338</v>
      </c>
    </row>
    <row r="231" spans="1:16" x14ac:dyDescent="0.3">
      <c r="A231" s="1">
        <v>45903</v>
      </c>
      <c r="B231" s="3">
        <v>230.66</v>
      </c>
      <c r="C231">
        <v>226.21</v>
      </c>
      <c r="D231">
        <v>231.31</v>
      </c>
      <c r="E231">
        <v>224.79</v>
      </c>
      <c r="F231" t="s">
        <v>642</v>
      </c>
      <c r="G231">
        <v>9.1399999999999995E-2</v>
      </c>
      <c r="H231" s="2">
        <f>Google[[#This Row],[Price]]/B230-1</f>
        <v>9.1365034303288351E-2</v>
      </c>
      <c r="I231" s="2" t="str">
        <f t="shared" si="16"/>
        <v>2025-09</v>
      </c>
      <c r="J231" s="16">
        <f t="shared" si="19"/>
        <v>205.3535</v>
      </c>
      <c r="K231" s="21">
        <f t="shared" si="15"/>
        <v>14.090836602494264</v>
      </c>
      <c r="M231" s="2" t="str">
        <f>TEXT(Gold[[#This Row],[Date]],"YYYY-MM")</f>
        <v>2025-08</v>
      </c>
      <c r="N231" s="3">
        <f t="shared" si="17"/>
        <v>189.13</v>
      </c>
      <c r="O231" s="3" cm="1">
        <f t="array" ref="O231">LOOKUP(2,1/($I:$I=M231),$B:$B)</f>
        <v>212.91</v>
      </c>
      <c r="P231" s="16">
        <f t="shared" si="18"/>
        <v>0.12573362237614338</v>
      </c>
    </row>
    <row r="232" spans="1:16" x14ac:dyDescent="0.3">
      <c r="A232" s="1">
        <v>45904</v>
      </c>
      <c r="B232" s="3">
        <v>232.3</v>
      </c>
      <c r="C232">
        <v>229.65</v>
      </c>
      <c r="D232">
        <v>232.37</v>
      </c>
      <c r="E232">
        <v>226.11</v>
      </c>
      <c r="F232" t="s">
        <v>641</v>
      </c>
      <c r="G232">
        <v>7.1000000000000004E-3</v>
      </c>
      <c r="H232" s="2">
        <f>Google[[#This Row],[Price]]/B231-1</f>
        <v>7.1100320818522356E-3</v>
      </c>
      <c r="I232" s="2" t="str">
        <f t="shared" si="16"/>
        <v>2025-09</v>
      </c>
      <c r="J232" s="16">
        <f t="shared" si="19"/>
        <v>207.16399999999999</v>
      </c>
      <c r="K232" s="21">
        <f t="shared" si="15"/>
        <v>15.032021582378976</v>
      </c>
      <c r="M232" s="2" t="str">
        <f>TEXT(Gold[[#This Row],[Date]],"YYYY-MM")</f>
        <v>2025-08</v>
      </c>
      <c r="N232" s="3">
        <f t="shared" si="17"/>
        <v>189.13</v>
      </c>
      <c r="O232" s="3" cm="1">
        <f t="array" ref="O232">LOOKUP(2,1/($I:$I=M232),$B:$B)</f>
        <v>212.91</v>
      </c>
      <c r="P232" s="16">
        <f t="shared" si="18"/>
        <v>0.12573362237614338</v>
      </c>
    </row>
    <row r="233" spans="1:16" x14ac:dyDescent="0.3">
      <c r="A233" s="1">
        <v>45905</v>
      </c>
      <c r="B233" s="3">
        <v>235</v>
      </c>
      <c r="C233">
        <v>232.2</v>
      </c>
      <c r="D233">
        <v>235.76</v>
      </c>
      <c r="E233">
        <v>231.9</v>
      </c>
      <c r="F233" t="s">
        <v>640</v>
      </c>
      <c r="G233">
        <v>1.1599999999999999E-2</v>
      </c>
      <c r="H233" s="2">
        <f>Google[[#This Row],[Price]]/B232-1</f>
        <v>1.162290142057687E-2</v>
      </c>
      <c r="I233" s="2" t="str">
        <f t="shared" si="16"/>
        <v>2025-09</v>
      </c>
      <c r="J233" s="16">
        <f t="shared" si="19"/>
        <v>209.08799999999997</v>
      </c>
      <c r="K233" s="21">
        <f t="shared" si="15"/>
        <v>16.020318400914089</v>
      </c>
      <c r="M233" s="2" t="str">
        <f>TEXT(Gold[[#This Row],[Date]],"YYYY-MM")</f>
        <v>2025-08</v>
      </c>
      <c r="N233" s="3">
        <f t="shared" si="17"/>
        <v>189.13</v>
      </c>
      <c r="O233" s="3" cm="1">
        <f t="array" ref="O233">LOOKUP(2,1/($I:$I=M233),$B:$B)</f>
        <v>212.91</v>
      </c>
      <c r="P233" s="16">
        <f t="shared" si="18"/>
        <v>0.12573362237614338</v>
      </c>
    </row>
    <row r="234" spans="1:16" x14ac:dyDescent="0.3">
      <c r="A234" s="1">
        <v>45908</v>
      </c>
      <c r="B234" s="3">
        <v>234.04</v>
      </c>
      <c r="C234">
        <v>235.47</v>
      </c>
      <c r="D234">
        <v>238.13</v>
      </c>
      <c r="E234">
        <v>233.67</v>
      </c>
      <c r="F234" t="s">
        <v>639</v>
      </c>
      <c r="G234">
        <v>-4.1000000000000003E-3</v>
      </c>
      <c r="H234" s="2">
        <f>Google[[#This Row],[Price]]/B233-1</f>
        <v>-4.0851063829787648E-3</v>
      </c>
      <c r="I234" s="2" t="str">
        <f t="shared" si="16"/>
        <v>2025-09</v>
      </c>
      <c r="J234" s="16">
        <f t="shared" si="19"/>
        <v>210.71899999999997</v>
      </c>
      <c r="K234" s="21">
        <f t="shared" si="15"/>
        <v>16.839323560229541</v>
      </c>
      <c r="M234" s="2" t="str">
        <f>TEXT(Gold[[#This Row],[Date]],"YYYY-MM")</f>
        <v>2025-08</v>
      </c>
      <c r="N234" s="3">
        <f t="shared" si="17"/>
        <v>189.13</v>
      </c>
      <c r="O234" s="3" cm="1">
        <f t="array" ref="O234">LOOKUP(2,1/($I:$I=M234),$B:$B)</f>
        <v>212.91</v>
      </c>
      <c r="P234" s="16">
        <f t="shared" si="18"/>
        <v>0.12573362237614338</v>
      </c>
    </row>
    <row r="235" spans="1:16" x14ac:dyDescent="0.3">
      <c r="A235" s="1">
        <v>45909</v>
      </c>
      <c r="B235" s="3">
        <v>239.63</v>
      </c>
      <c r="C235">
        <v>234.16</v>
      </c>
      <c r="D235">
        <v>240.47</v>
      </c>
      <c r="E235">
        <v>233.23</v>
      </c>
      <c r="F235" t="s">
        <v>638</v>
      </c>
      <c r="G235">
        <v>2.3900000000000001E-2</v>
      </c>
      <c r="H235" s="2">
        <f>Google[[#This Row],[Price]]/B234-1</f>
        <v>2.3884806016065685E-2</v>
      </c>
      <c r="I235" s="2" t="str">
        <f t="shared" si="16"/>
        <v>2025-09</v>
      </c>
      <c r="J235" s="16">
        <f t="shared" si="19"/>
        <v>212.65049999999997</v>
      </c>
      <c r="K235" s="21">
        <f t="shared" si="15"/>
        <v>17.776472055186133</v>
      </c>
      <c r="M235" s="2" t="str">
        <f>TEXT(Gold[[#This Row],[Date]],"YYYY-MM")</f>
        <v>2025-08</v>
      </c>
      <c r="N235" s="3">
        <f t="shared" si="17"/>
        <v>189.13</v>
      </c>
      <c r="O235" s="3" cm="1">
        <f t="array" ref="O235">LOOKUP(2,1/($I:$I=M235),$B:$B)</f>
        <v>212.91</v>
      </c>
      <c r="P235" s="16">
        <f t="shared" si="18"/>
        <v>0.12573362237614338</v>
      </c>
    </row>
    <row r="236" spans="1:16" x14ac:dyDescent="0.3">
      <c r="A236" s="1">
        <v>45910</v>
      </c>
      <c r="B236" s="3">
        <v>239.17</v>
      </c>
      <c r="C236">
        <v>238.9</v>
      </c>
      <c r="D236">
        <v>241.66</v>
      </c>
      <c r="E236">
        <v>237.85</v>
      </c>
      <c r="F236" t="s">
        <v>637</v>
      </c>
      <c r="G236">
        <v>-1.9E-3</v>
      </c>
      <c r="H236" s="2">
        <f>Google[[#This Row],[Price]]/B235-1</f>
        <v>-1.9196260902224482E-3</v>
      </c>
      <c r="I236" s="2" t="str">
        <f t="shared" si="16"/>
        <v>2025-09</v>
      </c>
      <c r="J236" s="16">
        <f t="shared" si="19"/>
        <v>214.44199999999995</v>
      </c>
      <c r="K236" s="21">
        <f t="shared" si="15"/>
        <v>18.567805454785969</v>
      </c>
      <c r="M236" s="2" t="str">
        <f>TEXT(Gold[[#This Row],[Date]],"YYYY-MM")</f>
        <v>2025-08</v>
      </c>
      <c r="N236" s="3">
        <f t="shared" si="17"/>
        <v>189.13</v>
      </c>
      <c r="O236" s="3" cm="1">
        <f t="array" ref="O236">LOOKUP(2,1/($I:$I=M236),$B:$B)</f>
        <v>212.91</v>
      </c>
      <c r="P236" s="16">
        <f t="shared" si="18"/>
        <v>0.12573362237614338</v>
      </c>
    </row>
    <row r="237" spans="1:16" x14ac:dyDescent="0.3">
      <c r="A237" s="1">
        <v>45911</v>
      </c>
      <c r="B237" s="3">
        <v>240.37</v>
      </c>
      <c r="C237">
        <v>239.88</v>
      </c>
      <c r="D237">
        <v>242.25</v>
      </c>
      <c r="E237">
        <v>236.25</v>
      </c>
      <c r="F237" t="s">
        <v>636</v>
      </c>
      <c r="G237">
        <v>5.0000000000000001E-3</v>
      </c>
      <c r="H237" s="2">
        <f>Google[[#This Row],[Price]]/B236-1</f>
        <v>5.0173516745410929E-3</v>
      </c>
      <c r="I237" s="2" t="str">
        <f t="shared" si="16"/>
        <v>2025-09</v>
      </c>
      <c r="J237" s="16">
        <f t="shared" si="19"/>
        <v>216.36250000000001</v>
      </c>
      <c r="K237" s="21">
        <f t="shared" si="15"/>
        <v>19.348859452656221</v>
      </c>
      <c r="M237" s="2" t="str">
        <f>TEXT(Gold[[#This Row],[Date]],"YYYY-MM")</f>
        <v>2025-09</v>
      </c>
      <c r="N237" s="3">
        <f t="shared" si="17"/>
        <v>211.35</v>
      </c>
      <c r="O237" s="3" cm="1">
        <f t="array" ref="O237">LOOKUP(2,1/($I:$I=M237),$B:$B)</f>
        <v>243.1</v>
      </c>
      <c r="P237" s="16">
        <f t="shared" si="18"/>
        <v>0.1502247456825172</v>
      </c>
    </row>
    <row r="238" spans="1:16" x14ac:dyDescent="0.3">
      <c r="A238" s="1">
        <v>45912</v>
      </c>
      <c r="B238" s="3">
        <v>240.8</v>
      </c>
      <c r="C238">
        <v>240.37</v>
      </c>
      <c r="D238">
        <v>242.07</v>
      </c>
      <c r="E238">
        <v>238</v>
      </c>
      <c r="F238" t="s">
        <v>635</v>
      </c>
      <c r="G238">
        <v>1.8E-3</v>
      </c>
      <c r="H238" s="2">
        <f>Google[[#This Row],[Price]]/B237-1</f>
        <v>1.7889087656530744E-3</v>
      </c>
      <c r="I238" s="2" t="str">
        <f t="shared" si="16"/>
        <v>2025-09</v>
      </c>
      <c r="J238" s="16">
        <f t="shared" si="19"/>
        <v>218.25549999999998</v>
      </c>
      <c r="K238" s="21">
        <f t="shared" si="15"/>
        <v>20.044790046858182</v>
      </c>
      <c r="M238" s="2" t="str">
        <f>TEXT(Gold[[#This Row],[Date]],"YYYY-MM")</f>
        <v>2025-09</v>
      </c>
      <c r="N238" s="3">
        <f t="shared" si="17"/>
        <v>211.35</v>
      </c>
      <c r="O238" s="3" cm="1">
        <f t="array" ref="O238">LOOKUP(2,1/($I:$I=M238),$B:$B)</f>
        <v>243.1</v>
      </c>
      <c r="P238" s="16">
        <f t="shared" si="18"/>
        <v>0.1502247456825172</v>
      </c>
    </row>
    <row r="239" spans="1:16" x14ac:dyDescent="0.3">
      <c r="A239" s="1">
        <v>45915</v>
      </c>
      <c r="B239" s="3">
        <v>251.61</v>
      </c>
      <c r="C239">
        <v>244.66</v>
      </c>
      <c r="D239">
        <v>252.41</v>
      </c>
      <c r="E239">
        <v>244.66</v>
      </c>
      <c r="F239" t="s">
        <v>634</v>
      </c>
      <c r="G239">
        <v>4.4900000000000002E-2</v>
      </c>
      <c r="H239" s="2">
        <f>Google[[#This Row],[Price]]/B238-1</f>
        <v>4.4892026578073008E-2</v>
      </c>
      <c r="I239" s="2" t="str">
        <f t="shared" si="16"/>
        <v>2025-09</v>
      </c>
      <c r="J239" s="16">
        <f t="shared" si="19"/>
        <v>220.64099999999999</v>
      </c>
      <c r="K239" s="21">
        <f t="shared" si="15"/>
        <v>21.03757069268536</v>
      </c>
      <c r="M239" s="2" t="str">
        <f>TEXT(Gold[[#This Row],[Date]],"YYYY-MM")</f>
        <v>2025-09</v>
      </c>
      <c r="N239" s="3">
        <f t="shared" si="17"/>
        <v>211.35</v>
      </c>
      <c r="O239" s="3" cm="1">
        <f t="array" ref="O239">LOOKUP(2,1/($I:$I=M239),$B:$B)</f>
        <v>243.1</v>
      </c>
      <c r="P239" s="16">
        <f t="shared" si="18"/>
        <v>0.1502247456825172</v>
      </c>
    </row>
    <row r="240" spans="1:16" x14ac:dyDescent="0.3">
      <c r="A240" s="1">
        <v>45916</v>
      </c>
      <c r="B240" s="3">
        <v>251.16</v>
      </c>
      <c r="C240">
        <v>252.08</v>
      </c>
      <c r="D240">
        <v>253.04</v>
      </c>
      <c r="E240">
        <v>249.47</v>
      </c>
      <c r="F240" t="s">
        <v>633</v>
      </c>
      <c r="G240">
        <v>-1.8E-3</v>
      </c>
      <c r="H240" s="2">
        <f>Google[[#This Row],[Price]]/B239-1</f>
        <v>-1.7884821747944368E-3</v>
      </c>
      <c r="I240" s="2" t="str">
        <f t="shared" si="16"/>
        <v>2025-09</v>
      </c>
      <c r="J240" s="16">
        <f t="shared" si="19"/>
        <v>223.02400000000003</v>
      </c>
      <c r="K240" s="21">
        <f t="shared" si="15"/>
        <v>21.737283373189801</v>
      </c>
      <c r="M240" s="2" t="str">
        <f>TEXT(Gold[[#This Row],[Date]],"YYYY-MM")</f>
        <v>2025-09</v>
      </c>
      <c r="N240" s="3">
        <f t="shared" si="17"/>
        <v>211.35</v>
      </c>
      <c r="O240" s="3" cm="1">
        <f t="array" ref="O240">LOOKUP(2,1/($I:$I=M240),$B:$B)</f>
        <v>243.1</v>
      </c>
      <c r="P240" s="16">
        <f t="shared" si="18"/>
        <v>0.1502247456825172</v>
      </c>
    </row>
    <row r="241" spans="1:16" x14ac:dyDescent="0.3">
      <c r="A241" s="1">
        <v>45917</v>
      </c>
      <c r="B241" s="3">
        <v>249.53</v>
      </c>
      <c r="C241">
        <v>251.22</v>
      </c>
      <c r="D241">
        <v>251.6</v>
      </c>
      <c r="E241">
        <v>246.28</v>
      </c>
      <c r="F241" t="s">
        <v>633</v>
      </c>
      <c r="G241">
        <v>-6.4999999999999997E-3</v>
      </c>
      <c r="H241" s="2">
        <f>Google[[#This Row],[Price]]/B240-1</f>
        <v>-6.4898869246695634E-3</v>
      </c>
      <c r="I241" s="2" t="str">
        <f t="shared" si="16"/>
        <v>2025-09</v>
      </c>
      <c r="J241" s="16">
        <f t="shared" si="19"/>
        <v>225.42200000000003</v>
      </c>
      <c r="K241" s="21">
        <f t="shared" si="15"/>
        <v>22.224984934505557</v>
      </c>
      <c r="M241" s="2" t="str">
        <f>TEXT(Gold[[#This Row],[Date]],"YYYY-MM")</f>
        <v>2025-09</v>
      </c>
      <c r="N241" s="3">
        <f t="shared" si="17"/>
        <v>211.35</v>
      </c>
      <c r="O241" s="3" cm="1">
        <f t="array" ref="O241">LOOKUP(2,1/($I:$I=M241),$B:$B)</f>
        <v>243.1</v>
      </c>
      <c r="P241" s="16">
        <f t="shared" si="18"/>
        <v>0.1502247456825172</v>
      </c>
    </row>
    <row r="242" spans="1:16" x14ac:dyDescent="0.3">
      <c r="A242" s="1">
        <v>45918</v>
      </c>
      <c r="B242" s="3">
        <v>252.03</v>
      </c>
      <c r="C242">
        <v>251.68</v>
      </c>
      <c r="D242">
        <v>253.99</v>
      </c>
      <c r="E242">
        <v>249.8</v>
      </c>
      <c r="F242" t="s">
        <v>632</v>
      </c>
      <c r="G242">
        <v>0.01</v>
      </c>
      <c r="H242" s="2">
        <f>Google[[#This Row],[Price]]/B241-1</f>
        <v>1.0018835410571914E-2</v>
      </c>
      <c r="I242" s="2" t="str">
        <f t="shared" si="16"/>
        <v>2025-09</v>
      </c>
      <c r="J242" s="16">
        <f t="shared" si="19"/>
        <v>228.05750000000003</v>
      </c>
      <c r="K242" s="21">
        <f t="shared" si="15"/>
        <v>22.747208018285207</v>
      </c>
      <c r="M242" s="2" t="str">
        <f>TEXT(Gold[[#This Row],[Date]],"YYYY-MM")</f>
        <v>2025-09</v>
      </c>
      <c r="N242" s="3">
        <f t="shared" si="17"/>
        <v>211.35</v>
      </c>
      <c r="O242" s="3" cm="1">
        <f t="array" ref="O242">LOOKUP(2,1/($I:$I=M242),$B:$B)</f>
        <v>243.1</v>
      </c>
      <c r="P242" s="16">
        <f t="shared" si="18"/>
        <v>0.1502247456825172</v>
      </c>
    </row>
    <row r="243" spans="1:16" x14ac:dyDescent="0.3">
      <c r="A243" s="1">
        <v>45919</v>
      </c>
      <c r="B243" s="3">
        <v>254.72</v>
      </c>
      <c r="C243">
        <v>253.25</v>
      </c>
      <c r="D243">
        <v>256</v>
      </c>
      <c r="E243">
        <v>251.81</v>
      </c>
      <c r="F243" t="s">
        <v>631</v>
      </c>
      <c r="G243">
        <v>1.0699999999999999E-2</v>
      </c>
      <c r="H243" s="2">
        <f>Google[[#This Row],[Price]]/B242-1</f>
        <v>1.0673332539776981E-2</v>
      </c>
      <c r="I243" s="2" t="str">
        <f t="shared" si="16"/>
        <v>2025-09</v>
      </c>
      <c r="J243" s="16">
        <f t="shared" si="19"/>
        <v>230.80600000000004</v>
      </c>
      <c r="K243" s="21">
        <f t="shared" si="15"/>
        <v>23.365932791694856</v>
      </c>
      <c r="M243" s="2" t="str">
        <f>TEXT(Gold[[#This Row],[Date]],"YYYY-MM")</f>
        <v>2025-09</v>
      </c>
      <c r="N243" s="3">
        <f t="shared" si="17"/>
        <v>211.35</v>
      </c>
      <c r="O243" s="3" cm="1">
        <f t="array" ref="O243">LOOKUP(2,1/($I:$I=M243),$B:$B)</f>
        <v>243.1</v>
      </c>
      <c r="P243" s="16">
        <f t="shared" si="18"/>
        <v>0.1502247456825172</v>
      </c>
    </row>
    <row r="244" spans="1:16" x14ac:dyDescent="0.3">
      <c r="A244" s="1">
        <v>45922</v>
      </c>
      <c r="B244" s="3">
        <v>252.53</v>
      </c>
      <c r="C244">
        <v>254.43</v>
      </c>
      <c r="D244">
        <v>255.78</v>
      </c>
      <c r="E244">
        <v>250.3</v>
      </c>
      <c r="F244" t="s">
        <v>630</v>
      </c>
      <c r="G244">
        <v>-8.6E-3</v>
      </c>
      <c r="H244" s="2">
        <f>Google[[#This Row],[Price]]/B243-1</f>
        <v>-8.597675879396971E-3</v>
      </c>
      <c r="I244" s="2" t="str">
        <f t="shared" si="16"/>
        <v>2025-09</v>
      </c>
      <c r="J244" s="16">
        <f t="shared" si="19"/>
        <v>233.12800000000001</v>
      </c>
      <c r="K244" s="21">
        <f t="shared" si="15"/>
        <v>23.875571670619117</v>
      </c>
      <c r="M244" s="2" t="str">
        <f>TEXT(Gold[[#This Row],[Date]],"YYYY-MM")</f>
        <v>2025-09</v>
      </c>
      <c r="N244" s="3">
        <f t="shared" si="17"/>
        <v>211.35</v>
      </c>
      <c r="O244" s="3" cm="1">
        <f t="array" ref="O244">LOOKUP(2,1/($I:$I=M244),$B:$B)</f>
        <v>243.1</v>
      </c>
      <c r="P244" s="16">
        <f t="shared" si="18"/>
        <v>0.1502247456825172</v>
      </c>
    </row>
    <row r="245" spans="1:16" x14ac:dyDescent="0.3">
      <c r="A245" s="1">
        <v>45923</v>
      </c>
      <c r="B245" s="3">
        <v>251.66</v>
      </c>
      <c r="C245">
        <v>253.04</v>
      </c>
      <c r="D245">
        <v>254.36</v>
      </c>
      <c r="E245">
        <v>250.48</v>
      </c>
      <c r="F245" t="s">
        <v>629</v>
      </c>
      <c r="G245">
        <v>-3.3999999999999998E-3</v>
      </c>
      <c r="H245" s="2">
        <f>Google[[#This Row],[Price]]/B244-1</f>
        <v>-3.4451352314576189E-3</v>
      </c>
      <c r="I245" s="2" t="str">
        <f t="shared" si="16"/>
        <v>2025-09</v>
      </c>
      <c r="J245" s="16">
        <f t="shared" si="19"/>
        <v>235.28650000000002</v>
      </c>
      <c r="K245" s="21">
        <f t="shared" si="15"/>
        <v>24.37820924896738</v>
      </c>
      <c r="M245" s="2" t="str">
        <f>TEXT(Gold[[#This Row],[Date]],"YYYY-MM")</f>
        <v>2025-09</v>
      </c>
      <c r="N245" s="3">
        <f t="shared" si="17"/>
        <v>211.35</v>
      </c>
      <c r="O245" s="3" cm="1">
        <f t="array" ref="O245">LOOKUP(2,1/($I:$I=M245),$B:$B)</f>
        <v>243.1</v>
      </c>
      <c r="P245" s="16">
        <f t="shared" si="18"/>
        <v>0.1502247456825172</v>
      </c>
    </row>
    <row r="246" spans="1:16" x14ac:dyDescent="0.3">
      <c r="A246" s="1">
        <v>45924</v>
      </c>
      <c r="B246" s="3">
        <v>247.14</v>
      </c>
      <c r="C246">
        <v>251.66</v>
      </c>
      <c r="D246">
        <v>252.35</v>
      </c>
      <c r="E246">
        <v>246.44</v>
      </c>
      <c r="F246" t="s">
        <v>628</v>
      </c>
      <c r="G246">
        <v>-1.7999999999999999E-2</v>
      </c>
      <c r="H246" s="2">
        <f>Google[[#This Row],[Price]]/B245-1</f>
        <v>-1.7960740681872367E-2</v>
      </c>
      <c r="I246" s="2" t="str">
        <f t="shared" si="16"/>
        <v>2025-09</v>
      </c>
      <c r="J246" s="16">
        <f t="shared" si="19"/>
        <v>237.28650000000002</v>
      </c>
      <c r="K246" s="21">
        <f t="shared" si="15"/>
        <v>24.631950339226243</v>
      </c>
      <c r="M246" s="2" t="str">
        <f>TEXT(Gold[[#This Row],[Date]],"YYYY-MM")</f>
        <v>2025-09</v>
      </c>
      <c r="N246" s="3">
        <f t="shared" si="17"/>
        <v>211.35</v>
      </c>
      <c r="O246" s="3" cm="1">
        <f t="array" ref="O246">LOOKUP(2,1/($I:$I=M246),$B:$B)</f>
        <v>243.1</v>
      </c>
      <c r="P246" s="16">
        <f t="shared" si="18"/>
        <v>0.1502247456825172</v>
      </c>
    </row>
    <row r="247" spans="1:16" x14ac:dyDescent="0.3">
      <c r="A247" s="1">
        <v>45925</v>
      </c>
      <c r="B247" s="3">
        <v>245.79</v>
      </c>
      <c r="C247">
        <v>244.4</v>
      </c>
      <c r="D247">
        <v>246.49</v>
      </c>
      <c r="E247">
        <v>240.74</v>
      </c>
      <c r="F247" t="s">
        <v>627</v>
      </c>
      <c r="G247">
        <v>-5.4999999999999997E-3</v>
      </c>
      <c r="H247" s="2">
        <f>Google[[#This Row],[Price]]/B246-1</f>
        <v>-5.462490895848493E-3</v>
      </c>
      <c r="I247" s="2" t="str">
        <f t="shared" si="16"/>
        <v>2025-09</v>
      </c>
      <c r="J247" s="16">
        <f t="shared" si="19"/>
        <v>239.20200000000006</v>
      </c>
      <c r="K247" s="21">
        <f t="shared" si="15"/>
        <v>24.782134659403543</v>
      </c>
      <c r="M247" s="2" t="str">
        <f>TEXT(Gold[[#This Row],[Date]],"YYYY-MM")</f>
        <v>2025-09</v>
      </c>
      <c r="N247" s="3">
        <f t="shared" si="17"/>
        <v>211.35</v>
      </c>
      <c r="O247" s="3" cm="1">
        <f t="array" ref="O247">LOOKUP(2,1/($I:$I=M247),$B:$B)</f>
        <v>243.1</v>
      </c>
      <c r="P247" s="16">
        <f t="shared" si="18"/>
        <v>0.1502247456825172</v>
      </c>
    </row>
    <row r="248" spans="1:16" x14ac:dyDescent="0.3">
      <c r="A248" s="1">
        <v>45926</v>
      </c>
      <c r="B248" s="3">
        <v>246.54</v>
      </c>
      <c r="C248">
        <v>247.07</v>
      </c>
      <c r="D248">
        <v>249.42</v>
      </c>
      <c r="E248">
        <v>245.97</v>
      </c>
      <c r="F248" t="s">
        <v>626</v>
      </c>
      <c r="G248">
        <v>3.0999999999999999E-3</v>
      </c>
      <c r="H248" s="2">
        <f>Google[[#This Row],[Price]]/B247-1</f>
        <v>3.0513853289393378E-3</v>
      </c>
      <c r="I248" s="2" t="str">
        <f t="shared" si="16"/>
        <v>2025-09</v>
      </c>
      <c r="J248" s="16">
        <f t="shared" si="19"/>
        <v>240.94700000000003</v>
      </c>
      <c r="K248" s="21">
        <f t="shared" si="15"/>
        <v>24.955948476836184</v>
      </c>
      <c r="M248" s="2" t="str">
        <f>TEXT(Gold[[#This Row],[Date]],"YYYY-MM")</f>
        <v>2025-09</v>
      </c>
      <c r="N248" s="3">
        <f t="shared" si="17"/>
        <v>211.35</v>
      </c>
      <c r="O248" s="3" cm="1">
        <f t="array" ref="O248">LOOKUP(2,1/($I:$I=M248),$B:$B)</f>
        <v>243.1</v>
      </c>
      <c r="P248" s="16">
        <f t="shared" si="18"/>
        <v>0.1502247456825172</v>
      </c>
    </row>
    <row r="249" spans="1:16" x14ac:dyDescent="0.3">
      <c r="A249" s="1">
        <v>45929</v>
      </c>
      <c r="B249" s="3">
        <v>244.05</v>
      </c>
      <c r="C249">
        <v>247.85</v>
      </c>
      <c r="D249">
        <v>251.15</v>
      </c>
      <c r="E249">
        <v>242.77</v>
      </c>
      <c r="F249" t="s">
        <v>625</v>
      </c>
      <c r="G249">
        <v>-1.01E-2</v>
      </c>
      <c r="H249" s="2">
        <f>Google[[#This Row],[Price]]/B248-1</f>
        <v>-1.0099780968605421E-2</v>
      </c>
      <c r="I249" s="2" t="str">
        <f t="shared" si="16"/>
        <v>2025-09</v>
      </c>
      <c r="J249" s="16">
        <f t="shared" si="19"/>
        <v>242.50400000000005</v>
      </c>
      <c r="K249" s="21">
        <f t="shared" si="15"/>
        <v>25.036992664188841</v>
      </c>
      <c r="M249" s="2" t="str">
        <f>TEXT(Gold[[#This Row],[Date]],"YYYY-MM")</f>
        <v>2025-09</v>
      </c>
      <c r="N249" s="3">
        <f t="shared" si="17"/>
        <v>211.35</v>
      </c>
      <c r="O249" s="3" cm="1">
        <f t="array" ref="O249">LOOKUP(2,1/($I:$I=M249),$B:$B)</f>
        <v>243.1</v>
      </c>
      <c r="P249" s="16">
        <f t="shared" si="18"/>
        <v>0.1502247456825172</v>
      </c>
    </row>
    <row r="250" spans="1:16" x14ac:dyDescent="0.3">
      <c r="A250" s="1">
        <v>45930</v>
      </c>
      <c r="B250" s="3">
        <v>243.1</v>
      </c>
      <c r="C250">
        <v>242.81</v>
      </c>
      <c r="D250">
        <v>243.29</v>
      </c>
      <c r="E250">
        <v>239.24</v>
      </c>
      <c r="F250" t="s">
        <v>624</v>
      </c>
      <c r="G250">
        <v>-3.8999999999999998E-3</v>
      </c>
      <c r="H250" s="2">
        <f>Google[[#This Row],[Price]]/B249-1</f>
        <v>-3.8926449498054572E-3</v>
      </c>
      <c r="I250" s="2" t="str">
        <f t="shared" si="16"/>
        <v>2025-09</v>
      </c>
      <c r="J250" s="16">
        <f t="shared" si="19"/>
        <v>244.09150000000005</v>
      </c>
      <c r="K250" s="21">
        <f t="shared" si="15"/>
        <v>24.988341279224358</v>
      </c>
      <c r="M250" s="2" t="str">
        <f>TEXT(Gold[[#This Row],[Date]],"YYYY-MM")</f>
        <v>2025-09</v>
      </c>
      <c r="N250" s="3">
        <f t="shared" si="17"/>
        <v>211.35</v>
      </c>
      <c r="O250" s="3" cm="1">
        <f t="array" ref="O250">LOOKUP(2,1/($I:$I=M250),$B:$B)</f>
        <v>243.1</v>
      </c>
      <c r="P250" s="16">
        <f t="shared" si="18"/>
        <v>0.1502247456825172</v>
      </c>
    </row>
    <row r="251" spans="1:16" x14ac:dyDescent="0.3">
      <c r="A251" s="1">
        <v>45931</v>
      </c>
      <c r="B251" s="3">
        <v>244.9</v>
      </c>
      <c r="C251">
        <v>240.75</v>
      </c>
      <c r="D251">
        <v>246.3</v>
      </c>
      <c r="E251">
        <v>238.61</v>
      </c>
      <c r="F251" t="s">
        <v>623</v>
      </c>
      <c r="G251">
        <v>7.4000000000000003E-3</v>
      </c>
      <c r="H251" s="2">
        <f>Google[[#This Row],[Price]]/B250-1</f>
        <v>7.4043603455369311E-3</v>
      </c>
      <c r="I251" s="2" t="str">
        <f t="shared" si="16"/>
        <v>2025-10</v>
      </c>
      <c r="J251" s="16">
        <f t="shared" si="19"/>
        <v>244.80350000000004</v>
      </c>
      <c r="K251" s="21">
        <f t="shared" si="15"/>
        <v>24.866603510923316</v>
      </c>
      <c r="M251" s="2" t="str">
        <f>TEXT(Gold[[#This Row],[Date]],"YYYY-MM")</f>
        <v>2025-09</v>
      </c>
      <c r="N251" s="3">
        <f t="shared" si="17"/>
        <v>211.35</v>
      </c>
      <c r="O251" s="3" cm="1">
        <f t="array" ref="O251">LOOKUP(2,1/($I:$I=M251),$B:$B)</f>
        <v>243.1</v>
      </c>
      <c r="P251" s="16">
        <f t="shared" si="18"/>
        <v>0.1502247456825172</v>
      </c>
    </row>
    <row r="252" spans="1:16" x14ac:dyDescent="0.3">
      <c r="A252" s="1">
        <v>45932</v>
      </c>
      <c r="B252" s="3">
        <v>245.69</v>
      </c>
      <c r="C252">
        <v>245.15</v>
      </c>
      <c r="D252">
        <v>246.79</v>
      </c>
      <c r="E252">
        <v>242.35</v>
      </c>
      <c r="F252" t="s">
        <v>622</v>
      </c>
      <c r="G252">
        <v>3.2000000000000002E-3</v>
      </c>
      <c r="H252" s="2">
        <v>0</v>
      </c>
      <c r="I252" s="2" t="str">
        <f t="shared" si="16"/>
        <v>2025-10</v>
      </c>
      <c r="J252" s="16">
        <f t="shared" si="19"/>
        <v>245.47299999999996</v>
      </c>
      <c r="K252" s="21">
        <f t="shared" si="15"/>
        <v>24.763921617345385</v>
      </c>
      <c r="M252" s="2" t="str">
        <f>TEXT(Gold[[#This Row],[Date]],"YYYY-MM")</f>
        <v>2025-09</v>
      </c>
      <c r="N252" s="3">
        <f t="shared" si="17"/>
        <v>211.35</v>
      </c>
      <c r="O252" s="3" cm="1">
        <f t="array" ref="O252">LOOKUP(2,1/($I:$I=M252),$B:$B)</f>
        <v>243.1</v>
      </c>
      <c r="P252" s="16">
        <f t="shared" si="18"/>
        <v>0.1502247456825172</v>
      </c>
    </row>
    <row r="253" spans="1:16" x14ac:dyDescent="0.3">
      <c r="M253" s="2" t="str">
        <f>TEXT(Gold[[#This Row],[Date]],"YYYY-MM")</f>
        <v>2025-09</v>
      </c>
      <c r="N253" s="3">
        <f t="shared" si="17"/>
        <v>211.35</v>
      </c>
      <c r="O253" s="3" cm="1">
        <f t="array" ref="O253">LOOKUP(2,1/($I:$I=M253),$B:$B)</f>
        <v>243.1</v>
      </c>
      <c r="P253" s="16">
        <f t="shared" si="18"/>
        <v>0.1502247456825172</v>
      </c>
    </row>
    <row r="254" spans="1:16" x14ac:dyDescent="0.3">
      <c r="M254" s="2" t="str">
        <f>TEXT(Gold[[#This Row],[Date]],"YYYY-MM")</f>
        <v>2025-09</v>
      </c>
      <c r="N254" s="3">
        <f t="shared" si="17"/>
        <v>211.35</v>
      </c>
      <c r="O254" s="3" cm="1">
        <f t="array" ref="O254">LOOKUP(2,1/($I:$I=M254),$B:$B)</f>
        <v>243.1</v>
      </c>
      <c r="P254" s="16">
        <f t="shared" si="18"/>
        <v>0.1502247456825172</v>
      </c>
    </row>
    <row r="255" spans="1:16" x14ac:dyDescent="0.3">
      <c r="M255" s="2" t="str">
        <f>TEXT(Gold[[#This Row],[Date]],"YYYY-MM")</f>
        <v>2025-09</v>
      </c>
      <c r="N255" s="3">
        <f t="shared" si="17"/>
        <v>211.35</v>
      </c>
      <c r="O255" s="3" cm="1">
        <f t="array" ref="O255">LOOKUP(2,1/($I:$I=M255),$B:$B)</f>
        <v>243.1</v>
      </c>
      <c r="P255" s="16">
        <f t="shared" si="18"/>
        <v>0.1502247456825172</v>
      </c>
    </row>
    <row r="256" spans="1:16" x14ac:dyDescent="0.3">
      <c r="M256" s="2" t="str">
        <f>TEXT(Gold[[#This Row],[Date]],"YYYY-MM")</f>
        <v>2025-09</v>
      </c>
      <c r="N256" s="3">
        <f t="shared" si="17"/>
        <v>211.35</v>
      </c>
      <c r="O256" s="3" cm="1">
        <f t="array" ref="O256">LOOKUP(2,1/($I:$I=M256),$B:$B)</f>
        <v>243.1</v>
      </c>
      <c r="P256" s="16">
        <f t="shared" si="18"/>
        <v>0.1502247456825172</v>
      </c>
    </row>
    <row r="257" spans="13:16" x14ac:dyDescent="0.3">
      <c r="M257" s="2" t="str">
        <f>TEXT(Gold[[#This Row],[Date]],"YYYY-MM")</f>
        <v>2025-09</v>
      </c>
      <c r="N257" s="3">
        <f t="shared" si="17"/>
        <v>211.35</v>
      </c>
      <c r="O257" s="3" cm="1">
        <f t="array" ref="O257">LOOKUP(2,1/($I:$I=M257),$B:$B)</f>
        <v>243.1</v>
      </c>
      <c r="P257" s="16">
        <f t="shared" si="18"/>
        <v>0.1502247456825172</v>
      </c>
    </row>
    <row r="258" spans="13:16" x14ac:dyDescent="0.3">
      <c r="M258" s="2" t="str">
        <f>TEXT(Gold[[#This Row],[Date]],"YYYY-MM")</f>
        <v>2025-09</v>
      </c>
      <c r="N258" s="3">
        <f t="shared" si="17"/>
        <v>211.35</v>
      </c>
      <c r="O258" s="3" cm="1">
        <f t="array" ref="O258">LOOKUP(2,1/($I:$I=M258),$B:$B)</f>
        <v>243.1</v>
      </c>
      <c r="P258" s="16">
        <f t="shared" si="18"/>
        <v>0.1502247456825172</v>
      </c>
    </row>
    <row r="259" spans="13:16" x14ac:dyDescent="0.3">
      <c r="M259" s="2" t="str">
        <f>TEXT(Gold[[#This Row],[Date]],"YYYY-MM")</f>
        <v>2025-09</v>
      </c>
      <c r="N259" s="3">
        <f t="shared" ref="N259:N261" si="20">INDEX($B:$B,MATCH(M259,$I:$I,0))</f>
        <v>211.35</v>
      </c>
      <c r="O259" s="3" cm="1">
        <f t="array" ref="O259">LOOKUP(2,1/($I:$I=M259),$B:$B)</f>
        <v>243.1</v>
      </c>
      <c r="P259" s="16">
        <f t="shared" si="18"/>
        <v>0.1502247456825172</v>
      </c>
    </row>
    <row r="260" spans="13:16" x14ac:dyDescent="0.3">
      <c r="M260" s="2" t="str">
        <f>TEXT(Gold[[#This Row],[Date]],"YYYY-MM")</f>
        <v>2025-10</v>
      </c>
      <c r="N260" s="3">
        <f t="shared" si="20"/>
        <v>244.9</v>
      </c>
      <c r="O260" s="3" cm="1">
        <f t="array" ref="O260">LOOKUP(2,1/($I:$I=M260),$B:$B)</f>
        <v>245.69</v>
      </c>
      <c r="P260" s="16">
        <f t="shared" si="18"/>
        <v>3.225806451612856E-3</v>
      </c>
    </row>
    <row r="261" spans="13:16" x14ac:dyDescent="0.3">
      <c r="M261" s="2" t="str">
        <f>TEXT(Gold[[#This Row],[Date]],"YYYY-MM")</f>
        <v>2025-10</v>
      </c>
      <c r="N261" s="3">
        <f t="shared" si="20"/>
        <v>244.9</v>
      </c>
      <c r="O261" s="3" cm="1">
        <f t="array" ref="O261">LOOKUP(2,1/($I:$I=M261),$B:$B)</f>
        <v>245.69</v>
      </c>
      <c r="P261" s="16">
        <f t="shared" si="18"/>
        <v>3.225806451612856E-3</v>
      </c>
    </row>
  </sheetData>
  <phoneticPr fontId="2" type="noConversion"/>
  <pageMargins left="0.7" right="0.7" top="0.75" bottom="0.75" header="0.3" footer="0.3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A1803-D7A0-4159-BFF1-C4BDE9D4FF38}">
  <dimension ref="A1:W261"/>
  <sheetViews>
    <sheetView topLeftCell="K1" workbookViewId="0">
      <selection activeCell="T77" sqref="T77"/>
    </sheetView>
  </sheetViews>
  <sheetFormatPr defaultRowHeight="14.4" x14ac:dyDescent="0.3"/>
  <cols>
    <col min="1" max="1" width="10.33203125" style="1" bestFit="1" customWidth="1"/>
    <col min="2" max="2" width="8.88671875" style="3" bestFit="1" customWidth="1"/>
    <col min="3" max="3" width="7.6640625" style="3" hidden="1" customWidth="1"/>
    <col min="4" max="4" width="7" style="3" hidden="1" customWidth="1"/>
    <col min="5" max="5" width="6.44140625" style="3" hidden="1" customWidth="1"/>
    <col min="6" max="6" width="8" style="3" hidden="1" customWidth="1"/>
    <col min="7" max="7" width="11.21875" style="3" hidden="1" customWidth="1"/>
    <col min="8" max="8" width="8.6640625" bestFit="1" customWidth="1"/>
    <col min="9" max="9" width="12.33203125" bestFit="1" customWidth="1"/>
    <col min="10" max="10" width="22" style="10" bestFit="1" customWidth="1"/>
    <col min="11" max="11" width="18.109375" style="10" bestFit="1" customWidth="1"/>
    <col min="12" max="12" width="18.109375" style="10" customWidth="1"/>
    <col min="13" max="13" width="17.21875" style="21" customWidth="1"/>
    <col min="14" max="14" width="21.21875" style="3" customWidth="1"/>
    <col min="15" max="15" width="20.88671875" style="3" customWidth="1"/>
    <col min="16" max="16" width="17.21875" style="16" customWidth="1"/>
    <col min="17" max="17" width="16.44140625" customWidth="1"/>
    <col min="18" max="18" width="16.109375" bestFit="1" customWidth="1"/>
    <col min="19" max="19" width="12" bestFit="1" customWidth="1"/>
    <col min="21" max="21" width="12.44140625" bestFit="1" customWidth="1"/>
    <col min="22" max="22" width="23.5546875" bestFit="1" customWidth="1"/>
    <col min="23" max="23" width="23.5546875" style="2" bestFit="1" customWidth="1"/>
    <col min="24" max="24" width="22.44140625" bestFit="1" customWidth="1"/>
    <col min="25" max="229" width="15.5546875" bestFit="1" customWidth="1"/>
    <col min="230" max="230" width="10.5546875" bestFit="1" customWidth="1"/>
  </cols>
  <sheetData>
    <row r="1" spans="1:19" x14ac:dyDescent="0.3">
      <c r="A1" s="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1162</v>
      </c>
      <c r="J1" s="10" t="s">
        <v>1130</v>
      </c>
      <c r="K1" s="10" t="s">
        <v>1131</v>
      </c>
      <c r="M1" s="2" t="s">
        <v>1162</v>
      </c>
      <c r="N1" s="3" t="s">
        <v>1165</v>
      </c>
      <c r="O1" s="3" t="s">
        <v>1164</v>
      </c>
      <c r="P1" s="16" t="s">
        <v>1163</v>
      </c>
    </row>
    <row r="2" spans="1:19" x14ac:dyDescent="0.3">
      <c r="A2" s="1">
        <v>45567</v>
      </c>
      <c r="B2" s="3">
        <v>22.39</v>
      </c>
      <c r="C2">
        <v>22.67</v>
      </c>
      <c r="D2">
        <v>23.07</v>
      </c>
      <c r="E2">
        <v>22.35</v>
      </c>
      <c r="F2" t="s">
        <v>1107</v>
      </c>
      <c r="G2">
        <v>-1.32E-2</v>
      </c>
      <c r="H2" s="2">
        <f>0</f>
        <v>0</v>
      </c>
      <c r="I2" s="2" t="str">
        <f t="shared" ref="I2:I65" si="0">TEXT(A2,"YYYY-MM")</f>
        <v>2024-10</v>
      </c>
      <c r="J2" s="16">
        <v>0</v>
      </c>
      <c r="K2" s="16">
        <v>0</v>
      </c>
      <c r="L2" s="16"/>
      <c r="M2" s="2" t="str">
        <f>TEXT(Gold[[#This Row],[Date]],"YYYY-MM")</f>
        <v>2024-10</v>
      </c>
      <c r="N2" s="3">
        <f>INDEX($B:$B,MATCH(M2,$I:$I,0))</f>
        <v>22.39</v>
      </c>
      <c r="O2" s="3" cm="1">
        <f t="array" ref="O2">LOOKUP(2,1/($I:$I=M2),$B:$B)</f>
        <v>21.52</v>
      </c>
      <c r="P2" s="16">
        <f>O2/N2-1</f>
        <v>-3.8856632425189885E-2</v>
      </c>
      <c r="Q2" s="3"/>
      <c r="R2" s="8" t="s">
        <v>1121</v>
      </c>
      <c r="S2" s="9"/>
    </row>
    <row r="3" spans="1:19" x14ac:dyDescent="0.3">
      <c r="A3" s="1">
        <v>45568</v>
      </c>
      <c r="B3" s="3">
        <v>22.26</v>
      </c>
      <c r="C3">
        <v>22.14</v>
      </c>
      <c r="D3">
        <v>22.73</v>
      </c>
      <c r="E3">
        <v>21.65</v>
      </c>
      <c r="F3" t="s">
        <v>1106</v>
      </c>
      <c r="G3">
        <v>-5.7999999999999996E-3</v>
      </c>
      <c r="H3" s="2">
        <f>Intel[[#This Row],[Price]]/B2-1</f>
        <v>-5.8061634658329586E-3</v>
      </c>
      <c r="I3" s="2" t="str">
        <f t="shared" si="0"/>
        <v>2024-10</v>
      </c>
      <c r="J3" s="16">
        <v>0</v>
      </c>
      <c r="K3" s="16">
        <v>0</v>
      </c>
      <c r="L3" s="16"/>
      <c r="M3" s="2" t="str">
        <f>TEXT(Gold[[#This Row],[Date]],"YYYY-MM")</f>
        <v>2024-10</v>
      </c>
      <c r="N3" s="3">
        <f t="shared" ref="N3:N66" si="1">INDEX($B:$B,MATCH(M3,$I:$I,0))</f>
        <v>22.39</v>
      </c>
      <c r="O3" s="3" cm="1">
        <f t="array" ref="O3">LOOKUP(2,1/($I:$I=M3),$B:$B)</f>
        <v>21.52</v>
      </c>
      <c r="P3" s="16">
        <f t="shared" ref="P3:P4" si="2">O3/N3-1</f>
        <v>-3.8856632425189885E-2</v>
      </c>
      <c r="Q3" s="3"/>
      <c r="R3" s="4"/>
      <c r="S3" s="5"/>
    </row>
    <row r="4" spans="1:19" x14ac:dyDescent="0.3">
      <c r="A4" s="1">
        <v>45569</v>
      </c>
      <c r="B4" s="3">
        <v>22.59</v>
      </c>
      <c r="C4">
        <v>22.7</v>
      </c>
      <c r="D4">
        <v>22.91</v>
      </c>
      <c r="E4">
        <v>22.3</v>
      </c>
      <c r="F4" t="s">
        <v>1105</v>
      </c>
      <c r="G4">
        <v>1.4800000000000001E-2</v>
      </c>
      <c r="H4" s="2">
        <f>Intel[[#This Row],[Price]]/B3-1</f>
        <v>1.4824797843665749E-2</v>
      </c>
      <c r="I4" s="2" t="str">
        <f t="shared" si="0"/>
        <v>2024-10</v>
      </c>
      <c r="J4" s="16">
        <v>0</v>
      </c>
      <c r="K4" s="16">
        <v>0</v>
      </c>
      <c r="L4" s="16"/>
      <c r="M4" s="2" t="str">
        <f>TEXT(Gold[[#This Row],[Date]],"YYYY-MM")</f>
        <v>2024-10</v>
      </c>
      <c r="N4" s="3">
        <f t="shared" si="1"/>
        <v>22.39</v>
      </c>
      <c r="O4" s="3" cm="1">
        <f t="array" ref="O4">LOOKUP(2,1/($I:$I=M4),$B:$B)</f>
        <v>21.52</v>
      </c>
      <c r="P4" s="16">
        <f t="shared" si="2"/>
        <v>-3.8856632425189885E-2</v>
      </c>
      <c r="Q4" s="3"/>
      <c r="R4" s="4" t="s">
        <v>1108</v>
      </c>
      <c r="S4" s="5">
        <v>22.47573705179283</v>
      </c>
    </row>
    <row r="5" spans="1:19" x14ac:dyDescent="0.3">
      <c r="A5" s="1">
        <v>45572</v>
      </c>
      <c r="B5" s="3">
        <v>22.38</v>
      </c>
      <c r="C5">
        <v>22.4</v>
      </c>
      <c r="D5">
        <v>22.65</v>
      </c>
      <c r="E5">
        <v>22.02</v>
      </c>
      <c r="F5" t="s">
        <v>1104</v>
      </c>
      <c r="G5">
        <v>-9.2999999999999992E-3</v>
      </c>
      <c r="H5" s="2">
        <f>Intel[[#This Row],[Price]]/B4-1</f>
        <v>-9.2961487383798058E-3</v>
      </c>
      <c r="I5" s="2" t="str">
        <f t="shared" si="0"/>
        <v>2024-10</v>
      </c>
      <c r="J5" s="16">
        <v>0</v>
      </c>
      <c r="K5" s="16">
        <v>0</v>
      </c>
      <c r="L5" s="16"/>
      <c r="M5" s="2" t="str">
        <f>TEXT(Gold[[#This Row],[Date]],"YYYY-MM")</f>
        <v>2024-10</v>
      </c>
      <c r="N5" s="3">
        <f t="shared" si="1"/>
        <v>22.39</v>
      </c>
      <c r="O5" s="3" cm="1">
        <f t="array" ref="O5">LOOKUP(2,1/($I:$I=M5),$B:$B)</f>
        <v>21.52</v>
      </c>
      <c r="P5" s="16">
        <f>O5/N5-1</f>
        <v>-3.8856632425189885E-2</v>
      </c>
      <c r="Q5" s="3"/>
      <c r="R5" s="4" t="s">
        <v>1109</v>
      </c>
      <c r="S5" s="5">
        <v>0.18665060947731202</v>
      </c>
    </row>
    <row r="6" spans="1:19" x14ac:dyDescent="0.3">
      <c r="A6" s="1">
        <v>45573</v>
      </c>
      <c r="B6" s="3">
        <v>23.32</v>
      </c>
      <c r="C6">
        <v>22.25</v>
      </c>
      <c r="D6">
        <v>23.42</v>
      </c>
      <c r="E6">
        <v>22.05</v>
      </c>
      <c r="F6" t="s">
        <v>1103</v>
      </c>
      <c r="G6">
        <v>4.2000000000000003E-2</v>
      </c>
      <c r="H6" s="2">
        <f>Intel[[#This Row],[Price]]/B5-1</f>
        <v>4.2001787310098404E-2</v>
      </c>
      <c r="I6" s="2" t="str">
        <f t="shared" si="0"/>
        <v>2024-10</v>
      </c>
      <c r="J6" s="16">
        <v>0</v>
      </c>
      <c r="K6" s="16">
        <v>0</v>
      </c>
      <c r="L6" s="16"/>
      <c r="M6" s="2" t="str">
        <f>TEXT(Gold[[#This Row],[Date]],"YYYY-MM")</f>
        <v>2024-10</v>
      </c>
      <c r="N6" s="3">
        <f t="shared" si="1"/>
        <v>22.39</v>
      </c>
      <c r="O6" s="3" cm="1">
        <f t="array" ref="O6">LOOKUP(2,1/($I:$I=M6),$B:$B)</f>
        <v>21.52</v>
      </c>
      <c r="P6" s="16">
        <f t="shared" ref="P6:P69" si="3">O6/N6-1</f>
        <v>-3.8856632425189885E-2</v>
      </c>
      <c r="Q6" s="3"/>
      <c r="R6" s="4" t="s">
        <v>1110</v>
      </c>
      <c r="S6" s="5">
        <v>22.2</v>
      </c>
    </row>
    <row r="7" spans="1:19" x14ac:dyDescent="0.3">
      <c r="A7" s="1">
        <v>45574</v>
      </c>
      <c r="B7" s="3">
        <v>23.46</v>
      </c>
      <c r="C7">
        <v>23.25</v>
      </c>
      <c r="D7">
        <v>23.48</v>
      </c>
      <c r="E7">
        <v>23.06</v>
      </c>
      <c r="F7" t="s">
        <v>1102</v>
      </c>
      <c r="G7">
        <v>6.0000000000000001E-3</v>
      </c>
      <c r="H7" s="2">
        <f>Intel[[#This Row],[Price]]/B6-1</f>
        <v>6.0034305317324677E-3</v>
      </c>
      <c r="I7" s="2" t="str">
        <f t="shared" si="0"/>
        <v>2024-10</v>
      </c>
      <c r="J7" s="16">
        <v>0</v>
      </c>
      <c r="K7" s="16">
        <v>0</v>
      </c>
      <c r="L7" s="16"/>
      <c r="M7" s="2" t="str">
        <f>TEXT(Gold[[#This Row],[Date]],"YYYY-MM")</f>
        <v>2024-10</v>
      </c>
      <c r="N7" s="3">
        <f t="shared" si="1"/>
        <v>22.39</v>
      </c>
      <c r="O7" s="3" cm="1">
        <f t="array" ref="O7">LOOKUP(2,1/($I:$I=M7),$B:$B)</f>
        <v>21.52</v>
      </c>
      <c r="P7" s="16">
        <f t="shared" si="3"/>
        <v>-3.8856632425189885E-2</v>
      </c>
      <c r="Q7" s="3"/>
      <c r="R7" s="4" t="s">
        <v>1111</v>
      </c>
      <c r="S7" s="5">
        <v>24.35</v>
      </c>
    </row>
    <row r="8" spans="1:19" x14ac:dyDescent="0.3">
      <c r="A8" s="1">
        <v>45575</v>
      </c>
      <c r="B8" s="3">
        <v>23.22</v>
      </c>
      <c r="C8">
        <v>23.19</v>
      </c>
      <c r="D8">
        <v>23.53</v>
      </c>
      <c r="E8">
        <v>22.96</v>
      </c>
      <c r="F8" t="s">
        <v>1101</v>
      </c>
      <c r="G8">
        <v>-1.0200000000000001E-2</v>
      </c>
      <c r="H8" s="2">
        <f>Intel[[#This Row],[Price]]/B7-1</f>
        <v>-1.0230179028133057E-2</v>
      </c>
      <c r="I8" s="2" t="str">
        <f t="shared" si="0"/>
        <v>2024-10</v>
      </c>
      <c r="J8" s="16">
        <v>0</v>
      </c>
      <c r="K8" s="16">
        <v>0</v>
      </c>
      <c r="L8" s="16"/>
      <c r="M8" s="2" t="str">
        <f>TEXT(Gold[[#This Row],[Date]],"YYYY-MM")</f>
        <v>2024-10</v>
      </c>
      <c r="N8" s="3">
        <f t="shared" si="1"/>
        <v>22.39</v>
      </c>
      <c r="O8" s="3" cm="1">
        <f t="array" ref="O8">LOOKUP(2,1/($I:$I=M8),$B:$B)</f>
        <v>21.52</v>
      </c>
      <c r="P8" s="16">
        <f t="shared" si="3"/>
        <v>-3.8856632425189885E-2</v>
      </c>
      <c r="Q8" s="3"/>
      <c r="R8" s="4" t="s">
        <v>1112</v>
      </c>
      <c r="S8" s="5">
        <v>2.9571017829255153</v>
      </c>
    </row>
    <row r="9" spans="1:19" x14ac:dyDescent="0.3">
      <c r="A9" s="1">
        <v>45576</v>
      </c>
      <c r="B9" s="3">
        <v>23.56</v>
      </c>
      <c r="C9">
        <v>23.05</v>
      </c>
      <c r="D9">
        <v>23.82</v>
      </c>
      <c r="E9">
        <v>22.98</v>
      </c>
      <c r="F9" t="s">
        <v>1100</v>
      </c>
      <c r="G9">
        <v>1.46E-2</v>
      </c>
      <c r="H9" s="2">
        <f>Intel[[#This Row],[Price]]/B8-1</f>
        <v>1.4642549526270532E-2</v>
      </c>
      <c r="I9" s="2" t="str">
        <f t="shared" si="0"/>
        <v>2024-10</v>
      </c>
      <c r="J9" s="16">
        <v>0</v>
      </c>
      <c r="K9" s="16">
        <v>0</v>
      </c>
      <c r="L9" s="16"/>
      <c r="M9" s="2" t="str">
        <f>TEXT(Gold[[#This Row],[Date]],"YYYY-MM")</f>
        <v>2024-10</v>
      </c>
      <c r="N9" s="3">
        <f t="shared" si="1"/>
        <v>22.39</v>
      </c>
      <c r="O9" s="3" cm="1">
        <f t="array" ref="O9">LOOKUP(2,1/($I:$I=M9),$B:$B)</f>
        <v>21.52</v>
      </c>
      <c r="P9" s="16">
        <f t="shared" si="3"/>
        <v>-3.8856632425189885E-2</v>
      </c>
      <c r="Q9" s="3"/>
      <c r="R9" s="4" t="s">
        <v>1113</v>
      </c>
      <c r="S9" s="5">
        <v>8.7444509545812608</v>
      </c>
    </row>
    <row r="10" spans="1:19" x14ac:dyDescent="0.3">
      <c r="A10" s="1">
        <v>45579</v>
      </c>
      <c r="B10" s="3">
        <v>23.44</v>
      </c>
      <c r="C10">
        <v>23.58</v>
      </c>
      <c r="D10">
        <v>23.77</v>
      </c>
      <c r="E10">
        <v>23.27</v>
      </c>
      <c r="F10" t="s">
        <v>1099</v>
      </c>
      <c r="G10">
        <v>-5.1000000000000004E-3</v>
      </c>
      <c r="H10" s="2">
        <f>Intel[[#This Row],[Price]]/B9-1</f>
        <v>-5.0933786078097842E-3</v>
      </c>
      <c r="I10" s="2" t="str">
        <f t="shared" si="0"/>
        <v>2024-10</v>
      </c>
      <c r="J10" s="16">
        <v>0</v>
      </c>
      <c r="K10" s="16">
        <v>0</v>
      </c>
      <c r="L10" s="16"/>
      <c r="M10" s="2" t="str">
        <f>TEXT(Gold[[#This Row],[Date]],"YYYY-MM")</f>
        <v>2024-10</v>
      </c>
      <c r="N10" s="3">
        <f t="shared" si="1"/>
        <v>22.39</v>
      </c>
      <c r="O10" s="3" cm="1">
        <f t="array" ref="O10">LOOKUP(2,1/($I:$I=M10),$B:$B)</f>
        <v>21.52</v>
      </c>
      <c r="P10" s="16">
        <f t="shared" si="3"/>
        <v>-3.8856632425189885E-2</v>
      </c>
      <c r="Q10" s="3"/>
      <c r="R10" s="4" t="s">
        <v>1114</v>
      </c>
      <c r="S10" s="5">
        <v>6.9764390576569646</v>
      </c>
    </row>
    <row r="11" spans="1:19" x14ac:dyDescent="0.3">
      <c r="A11" s="1">
        <v>45580</v>
      </c>
      <c r="B11" s="3">
        <v>22.66</v>
      </c>
      <c r="C11">
        <v>23.41</v>
      </c>
      <c r="D11">
        <v>23.72</v>
      </c>
      <c r="E11">
        <v>22.47</v>
      </c>
      <c r="F11" t="s">
        <v>1098</v>
      </c>
      <c r="G11">
        <v>-3.3300000000000003E-2</v>
      </c>
      <c r="H11" s="2">
        <f>Intel[[#This Row],[Price]]/B10-1</f>
        <v>-3.3276450511945388E-2</v>
      </c>
      <c r="I11" s="2" t="str">
        <f t="shared" si="0"/>
        <v>2024-10</v>
      </c>
      <c r="J11" s="16">
        <v>0</v>
      </c>
      <c r="K11" s="16">
        <v>0</v>
      </c>
      <c r="L11" s="16"/>
      <c r="M11" s="2" t="str">
        <f>TEXT(Gold[[#This Row],[Date]],"YYYY-MM")</f>
        <v>2024-10</v>
      </c>
      <c r="N11" s="3">
        <f t="shared" si="1"/>
        <v>22.39</v>
      </c>
      <c r="O11" s="3" cm="1">
        <f t="array" ref="O11">LOOKUP(2,1/($I:$I=M11),$B:$B)</f>
        <v>21.52</v>
      </c>
      <c r="P11" s="16">
        <f t="shared" si="3"/>
        <v>-3.8856632425189885E-2</v>
      </c>
      <c r="Q11" s="3"/>
      <c r="R11" s="4" t="s">
        <v>1115</v>
      </c>
      <c r="S11" s="5">
        <v>2.1586357768301583</v>
      </c>
    </row>
    <row r="12" spans="1:19" x14ac:dyDescent="0.3">
      <c r="A12" s="1">
        <v>45581</v>
      </c>
      <c r="B12" s="3">
        <v>22.31</v>
      </c>
      <c r="C12">
        <v>22.38</v>
      </c>
      <c r="D12">
        <v>22.54</v>
      </c>
      <c r="E12">
        <v>21.74</v>
      </c>
      <c r="F12" t="s">
        <v>1097</v>
      </c>
      <c r="G12">
        <v>-1.54E-2</v>
      </c>
      <c r="H12" s="2">
        <f>Intel[[#This Row],[Price]]/B11-1</f>
        <v>-1.5445719329214569E-2</v>
      </c>
      <c r="I12" s="2" t="str">
        <f t="shared" si="0"/>
        <v>2024-10</v>
      </c>
      <c r="J12" s="16">
        <v>0</v>
      </c>
      <c r="K12" s="16">
        <v>0</v>
      </c>
      <c r="L12" s="16"/>
      <c r="M12" s="2" t="str">
        <f>TEXT(Gold[[#This Row],[Date]],"YYYY-MM")</f>
        <v>2024-10</v>
      </c>
      <c r="N12" s="3">
        <f t="shared" si="1"/>
        <v>22.39</v>
      </c>
      <c r="O12" s="3" cm="1">
        <f t="array" ref="O12">LOOKUP(2,1/($I:$I=M12),$B:$B)</f>
        <v>21.52</v>
      </c>
      <c r="P12" s="16">
        <f t="shared" si="3"/>
        <v>-3.8856632425189885E-2</v>
      </c>
      <c r="Q12" s="3"/>
      <c r="R12" s="4" t="s">
        <v>1116</v>
      </c>
      <c r="S12" s="5">
        <v>19.180000000000003</v>
      </c>
    </row>
    <row r="13" spans="1:19" x14ac:dyDescent="0.3">
      <c r="A13" s="1">
        <v>45582</v>
      </c>
      <c r="B13" s="3">
        <v>22.44</v>
      </c>
      <c r="C13">
        <v>22.72</v>
      </c>
      <c r="D13">
        <v>22.82</v>
      </c>
      <c r="E13">
        <v>22.4</v>
      </c>
      <c r="F13" t="s">
        <v>1096</v>
      </c>
      <c r="G13">
        <v>5.7999999999999996E-3</v>
      </c>
      <c r="H13" s="2">
        <f>Intel[[#This Row],[Price]]/B12-1</f>
        <v>5.8269834155089129E-3</v>
      </c>
      <c r="I13" s="2" t="str">
        <f t="shared" si="0"/>
        <v>2024-10</v>
      </c>
      <c r="J13" s="16">
        <v>0</v>
      </c>
      <c r="K13" s="16">
        <v>0</v>
      </c>
      <c r="L13" s="16"/>
      <c r="M13" s="2" t="str">
        <f>TEXT(Gold[[#This Row],[Date]],"YYYY-MM")</f>
        <v>2024-10</v>
      </c>
      <c r="N13" s="3">
        <f t="shared" si="1"/>
        <v>22.39</v>
      </c>
      <c r="O13" s="3" cm="1">
        <f t="array" ref="O13">LOOKUP(2,1/($I:$I=M13),$B:$B)</f>
        <v>21.52</v>
      </c>
      <c r="P13" s="16">
        <f t="shared" si="3"/>
        <v>-3.8856632425189885E-2</v>
      </c>
      <c r="Q13" s="3"/>
      <c r="R13" s="4" t="s">
        <v>1117</v>
      </c>
      <c r="S13" s="5">
        <v>18.13</v>
      </c>
    </row>
    <row r="14" spans="1:19" x14ac:dyDescent="0.3">
      <c r="A14" s="1">
        <v>45583</v>
      </c>
      <c r="B14" s="3">
        <v>22.77</v>
      </c>
      <c r="C14">
        <v>22.61</v>
      </c>
      <c r="D14">
        <v>22.82</v>
      </c>
      <c r="E14">
        <v>22.5</v>
      </c>
      <c r="F14" t="s">
        <v>1095</v>
      </c>
      <c r="G14">
        <v>1.47E-2</v>
      </c>
      <c r="H14" s="2">
        <f>Intel[[#This Row],[Price]]/B13-1</f>
        <v>1.4705882352941124E-2</v>
      </c>
      <c r="I14" s="2" t="str">
        <f t="shared" si="0"/>
        <v>2024-10</v>
      </c>
      <c r="J14" s="16">
        <v>0</v>
      </c>
      <c r="K14" s="16">
        <v>0</v>
      </c>
      <c r="L14" s="16"/>
      <c r="M14" s="2" t="str">
        <f>TEXT(Gold[[#This Row],[Date]],"YYYY-MM")</f>
        <v>2024-10</v>
      </c>
      <c r="N14" s="3">
        <f t="shared" si="1"/>
        <v>22.39</v>
      </c>
      <c r="O14" s="3" cm="1">
        <f t="array" ref="O14">LOOKUP(2,1/($I:$I=M14),$B:$B)</f>
        <v>21.52</v>
      </c>
      <c r="P14" s="16">
        <f t="shared" si="3"/>
        <v>-3.8856632425189885E-2</v>
      </c>
      <c r="Q14" s="3"/>
      <c r="R14" s="4" t="s">
        <v>1118</v>
      </c>
      <c r="S14" s="5">
        <v>37.31</v>
      </c>
    </row>
    <row r="15" spans="1:19" x14ac:dyDescent="0.3">
      <c r="A15" s="1">
        <v>45586</v>
      </c>
      <c r="B15" s="3">
        <v>22.84</v>
      </c>
      <c r="C15">
        <v>22.61</v>
      </c>
      <c r="D15">
        <v>22.88</v>
      </c>
      <c r="E15">
        <v>22.25</v>
      </c>
      <c r="F15" t="s">
        <v>644</v>
      </c>
      <c r="G15">
        <v>3.0999999999999999E-3</v>
      </c>
      <c r="H15" s="2">
        <f>Intel[[#This Row],[Price]]/B14-1</f>
        <v>3.0742204655247463E-3</v>
      </c>
      <c r="I15" s="2" t="str">
        <f t="shared" si="0"/>
        <v>2024-10</v>
      </c>
      <c r="J15" s="16">
        <v>0</v>
      </c>
      <c r="K15" s="16">
        <v>0</v>
      </c>
      <c r="L15" s="16"/>
      <c r="M15" s="2" t="str">
        <f>TEXT(Gold[[#This Row],[Date]],"YYYY-MM")</f>
        <v>2024-10</v>
      </c>
      <c r="N15" s="3">
        <f t="shared" si="1"/>
        <v>22.39</v>
      </c>
      <c r="O15" s="3" cm="1">
        <f t="array" ref="O15">LOOKUP(2,1/($I:$I=M15),$B:$B)</f>
        <v>21.52</v>
      </c>
      <c r="P15" s="16">
        <f t="shared" si="3"/>
        <v>-3.8856632425189885E-2</v>
      </c>
      <c r="Q15" s="3"/>
      <c r="R15" s="4" t="s">
        <v>1119</v>
      </c>
      <c r="S15" s="5">
        <v>5641.4100000000008</v>
      </c>
    </row>
    <row r="16" spans="1:19" x14ac:dyDescent="0.3">
      <c r="A16" s="1">
        <v>45587</v>
      </c>
      <c r="B16" s="3">
        <v>22.4</v>
      </c>
      <c r="C16">
        <v>22.73</v>
      </c>
      <c r="D16">
        <v>22.82</v>
      </c>
      <c r="E16">
        <v>22.17</v>
      </c>
      <c r="F16" t="s">
        <v>1094</v>
      </c>
      <c r="G16">
        <v>-1.9300000000000001E-2</v>
      </c>
      <c r="H16" s="2">
        <f>Intel[[#This Row],[Price]]/B15-1</f>
        <v>-1.9264448336252293E-2</v>
      </c>
      <c r="I16" s="2" t="str">
        <f t="shared" si="0"/>
        <v>2024-10</v>
      </c>
      <c r="J16" s="16">
        <v>0</v>
      </c>
      <c r="K16" s="16">
        <v>0</v>
      </c>
      <c r="L16" s="16"/>
      <c r="M16" s="2" t="str">
        <f>TEXT(Gold[[#This Row],[Date]],"YYYY-MM")</f>
        <v>2024-10</v>
      </c>
      <c r="N16" s="3">
        <f t="shared" si="1"/>
        <v>22.39</v>
      </c>
      <c r="O16" s="3" cm="1">
        <f t="array" ref="O16">LOOKUP(2,1/($I:$I=M16),$B:$B)</f>
        <v>21.52</v>
      </c>
      <c r="P16" s="16">
        <f t="shared" si="3"/>
        <v>-3.8856632425189885E-2</v>
      </c>
      <c r="Q16" s="3"/>
      <c r="R16" s="6" t="s">
        <v>1120</v>
      </c>
      <c r="S16" s="7">
        <v>251</v>
      </c>
    </row>
    <row r="17" spans="1:19" x14ac:dyDescent="0.3">
      <c r="A17" s="1">
        <v>45588</v>
      </c>
      <c r="B17" s="3">
        <v>21.98</v>
      </c>
      <c r="C17">
        <v>22.3</v>
      </c>
      <c r="D17">
        <v>22.42</v>
      </c>
      <c r="E17">
        <v>21.58</v>
      </c>
      <c r="F17" t="s">
        <v>673</v>
      </c>
      <c r="G17">
        <v>-1.8800000000000001E-2</v>
      </c>
      <c r="H17" s="2">
        <f>Intel[[#This Row],[Price]]/B16-1</f>
        <v>-1.8749999999999933E-2</v>
      </c>
      <c r="I17" s="2" t="str">
        <f t="shared" si="0"/>
        <v>2024-10</v>
      </c>
      <c r="J17" s="16">
        <v>0</v>
      </c>
      <c r="K17" s="16">
        <v>0</v>
      </c>
      <c r="L17" s="16"/>
      <c r="M17" s="2" t="str">
        <f>TEXT(Gold[[#This Row],[Date]],"YYYY-MM")</f>
        <v>2024-10</v>
      </c>
      <c r="N17" s="3">
        <f t="shared" si="1"/>
        <v>22.39</v>
      </c>
      <c r="O17" s="3" cm="1">
        <f t="array" ref="O17">LOOKUP(2,1/($I:$I=M17),$B:$B)</f>
        <v>21.52</v>
      </c>
      <c r="P17" s="16">
        <f t="shared" si="3"/>
        <v>-3.8856632425189885E-2</v>
      </c>
      <c r="Q17" s="3"/>
    </row>
    <row r="18" spans="1:19" x14ac:dyDescent="0.3">
      <c r="A18" s="1">
        <v>45589</v>
      </c>
      <c r="B18" s="3">
        <v>22.34</v>
      </c>
      <c r="C18">
        <v>22.09</v>
      </c>
      <c r="D18">
        <v>22.36</v>
      </c>
      <c r="E18">
        <v>21.97</v>
      </c>
      <c r="F18" t="s">
        <v>1093</v>
      </c>
      <c r="G18">
        <v>1.6400000000000001E-2</v>
      </c>
      <c r="H18" s="2">
        <f>Intel[[#This Row],[Price]]/B17-1</f>
        <v>1.6378525932666088E-2</v>
      </c>
      <c r="I18" s="2" t="str">
        <f t="shared" si="0"/>
        <v>2024-10</v>
      </c>
      <c r="J18" s="16">
        <v>0</v>
      </c>
      <c r="K18" s="16">
        <v>0</v>
      </c>
      <c r="L18" s="16"/>
      <c r="M18" s="2" t="str">
        <f>TEXT(Gold[[#This Row],[Date]],"YYYY-MM")</f>
        <v>2024-10</v>
      </c>
      <c r="N18" s="3">
        <f t="shared" si="1"/>
        <v>22.39</v>
      </c>
      <c r="O18" s="3" cm="1">
        <f t="array" ref="O18">LOOKUP(2,1/($I:$I=M18),$B:$B)</f>
        <v>21.52</v>
      </c>
      <c r="P18" s="16">
        <f t="shared" si="3"/>
        <v>-3.8856632425189885E-2</v>
      </c>
      <c r="Q18" s="3"/>
    </row>
    <row r="19" spans="1:19" x14ac:dyDescent="0.3">
      <c r="A19" s="1">
        <v>45590</v>
      </c>
      <c r="B19" s="3">
        <v>22.68</v>
      </c>
      <c r="C19">
        <v>22.42</v>
      </c>
      <c r="D19">
        <v>23.34</v>
      </c>
      <c r="E19">
        <v>22.41</v>
      </c>
      <c r="F19" t="s">
        <v>1092</v>
      </c>
      <c r="G19">
        <v>1.52E-2</v>
      </c>
      <c r="H19" s="2">
        <f>Intel[[#This Row],[Price]]/B18-1</f>
        <v>1.5219337511190645E-2</v>
      </c>
      <c r="I19" s="2" t="str">
        <f t="shared" si="0"/>
        <v>2024-10</v>
      </c>
      <c r="J19" s="16">
        <v>0</v>
      </c>
      <c r="K19" s="16">
        <v>0</v>
      </c>
      <c r="L19" s="16"/>
      <c r="M19" s="2" t="str">
        <f>TEXT(Gold[[#This Row],[Date]],"YYYY-MM")</f>
        <v>2024-10</v>
      </c>
      <c r="N19" s="3">
        <f t="shared" si="1"/>
        <v>22.39</v>
      </c>
      <c r="O19" s="3" cm="1">
        <f t="array" ref="O19">LOOKUP(2,1/($I:$I=M19),$B:$B)</f>
        <v>21.52</v>
      </c>
      <c r="P19" s="16">
        <f t="shared" si="3"/>
        <v>-3.8856632425189885E-2</v>
      </c>
      <c r="Q19" s="3"/>
      <c r="R19" s="11" t="s">
        <v>1122</v>
      </c>
      <c r="S19" s="12">
        <f>AVERAGE(H:H)</f>
        <v>2.6390196999504061E-3</v>
      </c>
    </row>
    <row r="20" spans="1:19" x14ac:dyDescent="0.3">
      <c r="A20" s="1">
        <v>45593</v>
      </c>
      <c r="B20" s="3">
        <v>22.92</v>
      </c>
      <c r="C20">
        <v>22.67</v>
      </c>
      <c r="D20">
        <v>23.27</v>
      </c>
      <c r="E20">
        <v>22.56</v>
      </c>
      <c r="F20" t="s">
        <v>1091</v>
      </c>
      <c r="G20">
        <v>1.06E-2</v>
      </c>
      <c r="H20" s="2">
        <f>Intel[[#This Row],[Price]]/B19-1</f>
        <v>1.0582010582010692E-2</v>
      </c>
      <c r="I20" s="2" t="str">
        <f t="shared" si="0"/>
        <v>2024-10</v>
      </c>
      <c r="J20" s="16">
        <v>0</v>
      </c>
      <c r="K20" s="16">
        <v>0</v>
      </c>
      <c r="L20" s="16"/>
      <c r="M20" s="2" t="str">
        <f>TEXT(Gold[[#This Row],[Date]],"YYYY-MM")</f>
        <v>2024-10</v>
      </c>
      <c r="N20" s="3">
        <f t="shared" si="1"/>
        <v>22.39</v>
      </c>
      <c r="O20" s="3" cm="1">
        <f t="array" ref="O20">LOOKUP(2,1/($I:$I=M20),$B:$B)</f>
        <v>21.52</v>
      </c>
      <c r="P20" s="16">
        <f t="shared" si="3"/>
        <v>-3.8856632425189885E-2</v>
      </c>
      <c r="Q20" s="15"/>
      <c r="R20" s="4" t="s">
        <v>1123</v>
      </c>
      <c r="S20" s="13">
        <f>S19*S16</f>
        <v>0.66239394468755197</v>
      </c>
    </row>
    <row r="21" spans="1:19" x14ac:dyDescent="0.3">
      <c r="A21" s="1">
        <v>45594</v>
      </c>
      <c r="B21" s="3">
        <v>22.9</v>
      </c>
      <c r="C21">
        <v>22.87</v>
      </c>
      <c r="D21">
        <v>23.14</v>
      </c>
      <c r="E21">
        <v>22.41</v>
      </c>
      <c r="F21" t="s">
        <v>1090</v>
      </c>
      <c r="G21">
        <v>-8.9999999999999998E-4</v>
      </c>
      <c r="H21" s="2">
        <f>Intel[[#This Row],[Price]]/B20-1</f>
        <v>-8.7260034904024231E-4</v>
      </c>
      <c r="I21" s="2" t="str">
        <f t="shared" si="0"/>
        <v>2024-10</v>
      </c>
      <c r="J21" s="16">
        <f t="shared" ref="J21:J84" si="4">AVERAGE(B2:B21)</f>
        <v>22.742999999999999</v>
      </c>
      <c r="K21" s="16">
        <v>0</v>
      </c>
      <c r="L21" s="16"/>
      <c r="M21" s="2" t="str">
        <f>TEXT(Gold[[#This Row],[Date]],"YYYY-MM")</f>
        <v>2024-10</v>
      </c>
      <c r="N21" s="3">
        <f t="shared" si="1"/>
        <v>22.39</v>
      </c>
      <c r="O21" s="3" cm="1">
        <f t="array" ref="O21">LOOKUP(2,1/($I:$I=M21),$B:$B)</f>
        <v>21.52</v>
      </c>
      <c r="P21" s="16">
        <f t="shared" si="3"/>
        <v>-3.8856632425189885E-2</v>
      </c>
      <c r="Q21" s="15"/>
      <c r="R21" s="4" t="s">
        <v>1129</v>
      </c>
      <c r="S21" s="13">
        <f>_xlfn.STDEV.S(H:H)</f>
        <v>3.9579688495071839E-2</v>
      </c>
    </row>
    <row r="22" spans="1:19" x14ac:dyDescent="0.3">
      <c r="A22" s="1">
        <v>45595</v>
      </c>
      <c r="B22" s="3">
        <v>22.3</v>
      </c>
      <c r="C22">
        <v>22.42</v>
      </c>
      <c r="D22">
        <v>22.93</v>
      </c>
      <c r="E22">
        <v>22.26</v>
      </c>
      <c r="F22" t="s">
        <v>1089</v>
      </c>
      <c r="G22">
        <v>-2.6200000000000001E-2</v>
      </c>
      <c r="H22" s="2">
        <f>Intel[[#This Row],[Price]]/B21-1</f>
        <v>-2.6200873362445365E-2</v>
      </c>
      <c r="I22" s="2" t="str">
        <f t="shared" si="0"/>
        <v>2024-10</v>
      </c>
      <c r="J22" s="16">
        <f t="shared" si="4"/>
        <v>22.738499999999998</v>
      </c>
      <c r="K22" s="16">
        <v>0</v>
      </c>
      <c r="L22" s="16"/>
      <c r="M22" s="2" t="str">
        <f>TEXT(Gold[[#This Row],[Date]],"YYYY-MM")</f>
        <v>2024-10</v>
      </c>
      <c r="N22" s="3">
        <f t="shared" si="1"/>
        <v>22.39</v>
      </c>
      <c r="O22" s="3" cm="1">
        <f t="array" ref="O22">LOOKUP(2,1/($I:$I=M22),$B:$B)</f>
        <v>21.52</v>
      </c>
      <c r="P22" s="16">
        <f t="shared" si="3"/>
        <v>-3.8856632425189885E-2</v>
      </c>
      <c r="Q22" s="15"/>
      <c r="R22" s="4" t="s">
        <v>1125</v>
      </c>
      <c r="S22" s="13">
        <f>S21*SQRT(S16)</f>
        <v>0.62706019414654079</v>
      </c>
    </row>
    <row r="23" spans="1:19" x14ac:dyDescent="0.3">
      <c r="A23" s="1">
        <v>45596</v>
      </c>
      <c r="B23" s="3">
        <v>21.52</v>
      </c>
      <c r="C23">
        <v>22.15</v>
      </c>
      <c r="D23">
        <v>22.25</v>
      </c>
      <c r="E23">
        <v>21.47</v>
      </c>
      <c r="F23" t="s">
        <v>1088</v>
      </c>
      <c r="G23">
        <v>-3.5000000000000003E-2</v>
      </c>
      <c r="H23" s="2">
        <f>Intel[[#This Row],[Price]]/B22-1</f>
        <v>-3.4977578475336335E-2</v>
      </c>
      <c r="I23" s="2" t="str">
        <f t="shared" si="0"/>
        <v>2024-10</v>
      </c>
      <c r="J23" s="16">
        <f t="shared" si="4"/>
        <v>22.701499999999999</v>
      </c>
      <c r="K23" s="16">
        <v>0</v>
      </c>
      <c r="L23" s="16"/>
      <c r="M23" s="2" t="str">
        <f>TEXT(Gold[[#This Row],[Date]],"YYYY-MM")</f>
        <v>2024-10</v>
      </c>
      <c r="N23" s="3">
        <f t="shared" si="1"/>
        <v>22.39</v>
      </c>
      <c r="O23" s="3" cm="1">
        <f t="array" ref="O23">LOOKUP(2,1/($I:$I=M23),$B:$B)</f>
        <v>21.52</v>
      </c>
      <c r="P23" s="16">
        <f t="shared" si="3"/>
        <v>-3.8856632425189885E-2</v>
      </c>
      <c r="Q23" s="15"/>
      <c r="R23" s="6" t="s">
        <v>1126</v>
      </c>
      <c r="S23" s="14">
        <f>S22/S20</f>
        <v>0.9466574976652633</v>
      </c>
    </row>
    <row r="24" spans="1:19" x14ac:dyDescent="0.3">
      <c r="A24" s="1">
        <v>45597</v>
      </c>
      <c r="B24" s="3">
        <v>23.2</v>
      </c>
      <c r="C24">
        <v>23</v>
      </c>
      <c r="D24">
        <v>23.58</v>
      </c>
      <c r="E24">
        <v>21.91</v>
      </c>
      <c r="F24" t="s">
        <v>1087</v>
      </c>
      <c r="G24">
        <v>7.8100000000000003E-2</v>
      </c>
      <c r="H24" s="2">
        <f>Intel[[#This Row],[Price]]/B23-1</f>
        <v>7.8066914498141182E-2</v>
      </c>
      <c r="I24" s="2" t="str">
        <f t="shared" si="0"/>
        <v>2024-11</v>
      </c>
      <c r="J24" s="16">
        <f t="shared" si="4"/>
        <v>22.731999999999999</v>
      </c>
      <c r="K24" s="16">
        <v>0</v>
      </c>
      <c r="L24" s="16"/>
      <c r="M24" s="2" t="str">
        <f>TEXT(Gold[[#This Row],[Date]],"YYYY-MM")</f>
        <v>2024-11</v>
      </c>
      <c r="N24" s="3">
        <f t="shared" si="1"/>
        <v>23.2</v>
      </c>
      <c r="O24" s="3" cm="1">
        <f t="array" ref="O24">LOOKUP(2,1/($I:$I=M24),$B:$B)</f>
        <v>24.05</v>
      </c>
      <c r="P24" s="16">
        <f t="shared" si="3"/>
        <v>3.6637931034482873E-2</v>
      </c>
      <c r="Q24" s="15"/>
    </row>
    <row r="25" spans="1:19" x14ac:dyDescent="0.3">
      <c r="A25" s="1">
        <v>45600</v>
      </c>
      <c r="B25" s="3">
        <v>22.52</v>
      </c>
      <c r="C25">
        <v>22.96</v>
      </c>
      <c r="D25">
        <v>23</v>
      </c>
      <c r="E25">
        <v>22</v>
      </c>
      <c r="F25" t="s">
        <v>1086</v>
      </c>
      <c r="G25">
        <v>-2.93E-2</v>
      </c>
      <c r="H25" s="2">
        <f>Intel[[#This Row],[Price]]/B24-1</f>
        <v>-2.931034482758621E-2</v>
      </c>
      <c r="I25" s="2" t="str">
        <f t="shared" si="0"/>
        <v>2024-11</v>
      </c>
      <c r="J25" s="16">
        <f t="shared" si="4"/>
        <v>22.738999999999997</v>
      </c>
      <c r="K25" s="16">
        <v>0</v>
      </c>
      <c r="L25" s="16"/>
      <c r="M25" s="2" t="str">
        <f>TEXT(Gold[[#This Row],[Date]],"YYYY-MM")</f>
        <v>2024-11</v>
      </c>
      <c r="N25" s="3">
        <f t="shared" si="1"/>
        <v>23.2</v>
      </c>
      <c r="O25" s="3" cm="1">
        <f t="array" ref="O25">LOOKUP(2,1/($I:$I=M25),$B:$B)</f>
        <v>24.05</v>
      </c>
      <c r="P25" s="16">
        <f t="shared" si="3"/>
        <v>3.6637931034482873E-2</v>
      </c>
      <c r="Q25" s="15"/>
    </row>
    <row r="26" spans="1:19" x14ac:dyDescent="0.3">
      <c r="A26" s="1">
        <v>45601</v>
      </c>
      <c r="B26" s="3">
        <v>23.32</v>
      </c>
      <c r="C26">
        <v>22.58</v>
      </c>
      <c r="D26">
        <v>23.58</v>
      </c>
      <c r="E26">
        <v>22.4</v>
      </c>
      <c r="F26" t="s">
        <v>1085</v>
      </c>
      <c r="G26">
        <v>3.5499999999999997E-2</v>
      </c>
      <c r="H26" s="2">
        <f>Intel[[#This Row],[Price]]/B25-1</f>
        <v>3.5523978685612745E-2</v>
      </c>
      <c r="I26" s="2" t="str">
        <f t="shared" si="0"/>
        <v>2024-11</v>
      </c>
      <c r="J26" s="16">
        <f t="shared" si="4"/>
        <v>22.738999999999997</v>
      </c>
      <c r="K26" s="16">
        <v>0</v>
      </c>
      <c r="L26" s="16"/>
      <c r="M26" s="2" t="str">
        <f>TEXT(Gold[[#This Row],[Date]],"YYYY-MM")</f>
        <v>2024-11</v>
      </c>
      <c r="N26" s="3">
        <f t="shared" si="1"/>
        <v>23.2</v>
      </c>
      <c r="O26" s="3" cm="1">
        <f t="array" ref="O26">LOOKUP(2,1/($I:$I=M26),$B:$B)</f>
        <v>24.05</v>
      </c>
      <c r="P26" s="16">
        <f t="shared" si="3"/>
        <v>3.6637931034482873E-2</v>
      </c>
      <c r="Q26" s="15"/>
    </row>
    <row r="27" spans="1:19" x14ac:dyDescent="0.3">
      <c r="A27" s="1">
        <v>45602</v>
      </c>
      <c r="B27" s="3">
        <v>25.05</v>
      </c>
      <c r="C27">
        <v>24.3</v>
      </c>
      <c r="D27">
        <v>25.12</v>
      </c>
      <c r="E27">
        <v>24.05</v>
      </c>
      <c r="F27" t="s">
        <v>1084</v>
      </c>
      <c r="G27">
        <v>7.4200000000000002E-2</v>
      </c>
      <c r="H27" s="2">
        <f>Intel[[#This Row],[Price]]/B26-1</f>
        <v>7.4185248713550589E-2</v>
      </c>
      <c r="I27" s="2" t="str">
        <f t="shared" si="0"/>
        <v>2024-11</v>
      </c>
      <c r="J27" s="16">
        <f t="shared" si="4"/>
        <v>22.818499999999997</v>
      </c>
      <c r="K27" s="16">
        <v>0</v>
      </c>
      <c r="L27" s="16"/>
      <c r="M27" s="2" t="str">
        <f>TEXT(Gold[[#This Row],[Date]],"YYYY-MM")</f>
        <v>2024-11</v>
      </c>
      <c r="N27" s="3">
        <f t="shared" si="1"/>
        <v>23.2</v>
      </c>
      <c r="O27" s="3" cm="1">
        <f t="array" ref="O27">LOOKUP(2,1/($I:$I=M27),$B:$B)</f>
        <v>24.05</v>
      </c>
      <c r="P27" s="16">
        <f t="shared" si="3"/>
        <v>3.6637931034482873E-2</v>
      </c>
      <c r="Q27" s="15"/>
    </row>
    <row r="28" spans="1:19" x14ac:dyDescent="0.3">
      <c r="A28" s="1">
        <v>45603</v>
      </c>
      <c r="B28" s="3">
        <v>26.23</v>
      </c>
      <c r="C28">
        <v>25.43</v>
      </c>
      <c r="D28">
        <v>26.38</v>
      </c>
      <c r="E28">
        <v>25.19</v>
      </c>
      <c r="F28" t="s">
        <v>1083</v>
      </c>
      <c r="G28">
        <v>4.7100000000000003E-2</v>
      </c>
      <c r="H28" s="2">
        <f>Intel[[#This Row],[Price]]/B27-1</f>
        <v>4.7105788423153605E-2</v>
      </c>
      <c r="I28" s="2" t="str">
        <f t="shared" si="0"/>
        <v>2024-11</v>
      </c>
      <c r="J28" s="16">
        <f t="shared" si="4"/>
        <v>22.969000000000001</v>
      </c>
      <c r="K28" s="16">
        <v>0</v>
      </c>
      <c r="L28" s="16"/>
      <c r="M28" s="2" t="str">
        <f>TEXT(Gold[[#This Row],[Date]],"YYYY-MM")</f>
        <v>2024-11</v>
      </c>
      <c r="N28" s="3">
        <f t="shared" si="1"/>
        <v>23.2</v>
      </c>
      <c r="O28" s="3" cm="1">
        <f t="array" ref="O28">LOOKUP(2,1/($I:$I=M28),$B:$B)</f>
        <v>24.05</v>
      </c>
      <c r="P28" s="16">
        <f t="shared" si="3"/>
        <v>3.6637931034482873E-2</v>
      </c>
      <c r="Q28" s="15"/>
    </row>
    <row r="29" spans="1:19" x14ac:dyDescent="0.3">
      <c r="A29" s="1">
        <v>45604</v>
      </c>
      <c r="B29" s="3">
        <v>26.2</v>
      </c>
      <c r="C29">
        <v>26</v>
      </c>
      <c r="D29">
        <v>26.43</v>
      </c>
      <c r="E29">
        <v>25.83</v>
      </c>
      <c r="F29" t="s">
        <v>1082</v>
      </c>
      <c r="G29">
        <v>-1.1000000000000001E-3</v>
      </c>
      <c r="H29" s="2">
        <f>Intel[[#This Row],[Price]]/B28-1</f>
        <v>-1.1437285550895959E-3</v>
      </c>
      <c r="I29" s="2" t="str">
        <f t="shared" si="0"/>
        <v>2024-11</v>
      </c>
      <c r="J29" s="16">
        <f t="shared" si="4"/>
        <v>23.100999999999996</v>
      </c>
      <c r="K29" s="16">
        <v>0</v>
      </c>
      <c r="L29" s="16"/>
      <c r="M29" s="2" t="str">
        <f>TEXT(Gold[[#This Row],[Date]],"YYYY-MM")</f>
        <v>2024-11</v>
      </c>
      <c r="N29" s="3">
        <f t="shared" si="1"/>
        <v>23.2</v>
      </c>
      <c r="O29" s="3" cm="1">
        <f t="array" ref="O29">LOOKUP(2,1/($I:$I=M29),$B:$B)</f>
        <v>24.05</v>
      </c>
      <c r="P29" s="16">
        <f t="shared" si="3"/>
        <v>3.6637931034482873E-2</v>
      </c>
      <c r="Q29" s="15"/>
    </row>
    <row r="30" spans="1:19" x14ac:dyDescent="0.3">
      <c r="A30" s="1">
        <v>45607</v>
      </c>
      <c r="B30" s="3">
        <v>25.05</v>
      </c>
      <c r="C30">
        <v>25.96</v>
      </c>
      <c r="D30">
        <v>26.29</v>
      </c>
      <c r="E30">
        <v>24.83</v>
      </c>
      <c r="F30" t="s">
        <v>1081</v>
      </c>
      <c r="G30">
        <v>-4.3900000000000002E-2</v>
      </c>
      <c r="H30" s="2">
        <f>Intel[[#This Row],[Price]]/B29-1</f>
        <v>-4.3893129770992356E-2</v>
      </c>
      <c r="I30" s="2" t="str">
        <f t="shared" si="0"/>
        <v>2024-11</v>
      </c>
      <c r="J30" s="16">
        <f t="shared" si="4"/>
        <v>23.181499999999996</v>
      </c>
      <c r="K30" s="16">
        <v>0</v>
      </c>
      <c r="L30" s="16"/>
      <c r="M30" s="2" t="str">
        <f>TEXT(Gold[[#This Row],[Date]],"YYYY-MM")</f>
        <v>2024-11</v>
      </c>
      <c r="N30" s="3">
        <f t="shared" si="1"/>
        <v>23.2</v>
      </c>
      <c r="O30" s="3" cm="1">
        <f t="array" ref="O30">LOOKUP(2,1/($I:$I=M30),$B:$B)</f>
        <v>24.05</v>
      </c>
      <c r="P30" s="16">
        <f t="shared" si="3"/>
        <v>3.6637931034482873E-2</v>
      </c>
      <c r="Q30" s="15"/>
    </row>
    <row r="31" spans="1:19" x14ac:dyDescent="0.3">
      <c r="A31" s="1">
        <v>45608</v>
      </c>
      <c r="B31" s="3">
        <v>24.16</v>
      </c>
      <c r="C31">
        <v>24.66</v>
      </c>
      <c r="D31">
        <v>24.96</v>
      </c>
      <c r="E31">
        <v>23.89</v>
      </c>
      <c r="F31" t="s">
        <v>1080</v>
      </c>
      <c r="G31">
        <v>-3.5499999999999997E-2</v>
      </c>
      <c r="H31" s="2">
        <f>Intel[[#This Row],[Price]]/B30-1</f>
        <v>-3.5528942115768514E-2</v>
      </c>
      <c r="I31" s="2" t="str">
        <f t="shared" si="0"/>
        <v>2024-11</v>
      </c>
      <c r="J31" s="16">
        <f t="shared" si="4"/>
        <v>23.256500000000003</v>
      </c>
      <c r="K31" s="16">
        <v>0</v>
      </c>
      <c r="L31" s="16"/>
      <c r="M31" s="2" t="str">
        <f>TEXT(Gold[[#This Row],[Date]],"YYYY-MM")</f>
        <v>2024-11</v>
      </c>
      <c r="N31" s="3">
        <f t="shared" si="1"/>
        <v>23.2</v>
      </c>
      <c r="O31" s="3" cm="1">
        <f t="array" ref="O31">LOOKUP(2,1/($I:$I=M31),$B:$B)</f>
        <v>24.05</v>
      </c>
      <c r="P31" s="16">
        <f t="shared" si="3"/>
        <v>3.6637931034482873E-2</v>
      </c>
      <c r="Q31" s="15"/>
    </row>
    <row r="32" spans="1:19" x14ac:dyDescent="0.3">
      <c r="A32" s="1">
        <v>45609</v>
      </c>
      <c r="B32" s="3">
        <v>24.92</v>
      </c>
      <c r="C32">
        <v>24.06</v>
      </c>
      <c r="D32">
        <v>25.14</v>
      </c>
      <c r="E32">
        <v>24.02</v>
      </c>
      <c r="F32" t="s">
        <v>1079</v>
      </c>
      <c r="G32">
        <v>3.15E-2</v>
      </c>
      <c r="H32" s="2">
        <f>Intel[[#This Row],[Price]]/B31-1</f>
        <v>3.14569536423841E-2</v>
      </c>
      <c r="I32" s="2" t="str">
        <f t="shared" si="0"/>
        <v>2024-11</v>
      </c>
      <c r="J32" s="16">
        <f t="shared" si="4"/>
        <v>23.387000000000004</v>
      </c>
      <c r="K32" s="16">
        <v>0</v>
      </c>
      <c r="L32" s="16"/>
      <c r="M32" s="2" t="str">
        <f>TEXT(Gold[[#This Row],[Date]],"YYYY-MM")</f>
        <v>2024-11</v>
      </c>
      <c r="N32" s="3">
        <f t="shared" si="1"/>
        <v>23.2</v>
      </c>
      <c r="O32" s="3" cm="1">
        <f t="array" ref="O32">LOOKUP(2,1/($I:$I=M32),$B:$B)</f>
        <v>24.05</v>
      </c>
      <c r="P32" s="16">
        <f t="shared" si="3"/>
        <v>3.6637931034482873E-2</v>
      </c>
      <c r="Q32" s="15"/>
    </row>
    <row r="33" spans="1:23" x14ac:dyDescent="0.3">
      <c r="A33" s="1">
        <v>45610</v>
      </c>
      <c r="B33" s="3">
        <v>25.03</v>
      </c>
      <c r="C33">
        <v>25.12</v>
      </c>
      <c r="D33">
        <v>25.61</v>
      </c>
      <c r="E33">
        <v>24.93</v>
      </c>
      <c r="F33" t="s">
        <v>1078</v>
      </c>
      <c r="G33">
        <v>4.4000000000000003E-3</v>
      </c>
      <c r="H33" s="2">
        <f>Intel[[#This Row],[Price]]/B32-1</f>
        <v>4.414125200641994E-3</v>
      </c>
      <c r="I33" s="2" t="str">
        <f t="shared" si="0"/>
        <v>2024-11</v>
      </c>
      <c r="J33" s="16">
        <f t="shared" si="4"/>
        <v>23.516500000000001</v>
      </c>
      <c r="K33" s="16">
        <v>0</v>
      </c>
      <c r="L33" s="16"/>
      <c r="M33" s="2" t="str">
        <f>TEXT(Gold[[#This Row],[Date]],"YYYY-MM")</f>
        <v>2024-11</v>
      </c>
      <c r="N33" s="3">
        <f t="shared" si="1"/>
        <v>23.2</v>
      </c>
      <c r="O33" s="3" cm="1">
        <f t="array" ref="O33">LOOKUP(2,1/($I:$I=M33),$B:$B)</f>
        <v>24.05</v>
      </c>
      <c r="P33" s="16">
        <f t="shared" si="3"/>
        <v>3.6637931034482873E-2</v>
      </c>
      <c r="Q33" s="15"/>
    </row>
    <row r="34" spans="1:23" x14ac:dyDescent="0.3">
      <c r="A34" s="1">
        <v>45611</v>
      </c>
      <c r="B34" s="3">
        <v>24.35</v>
      </c>
      <c r="C34">
        <v>24.81</v>
      </c>
      <c r="D34">
        <v>24.82</v>
      </c>
      <c r="E34">
        <v>24.23</v>
      </c>
      <c r="F34" t="s">
        <v>1077</v>
      </c>
      <c r="G34">
        <v>-2.7199999999999998E-2</v>
      </c>
      <c r="H34" s="2">
        <f>Intel[[#This Row],[Price]]/B33-1</f>
        <v>-2.7167399121054703E-2</v>
      </c>
      <c r="I34" s="2" t="str">
        <f t="shared" si="0"/>
        <v>2024-11</v>
      </c>
      <c r="J34" s="16">
        <f t="shared" si="4"/>
        <v>23.595500000000008</v>
      </c>
      <c r="K34" s="16">
        <v>0</v>
      </c>
      <c r="L34" s="16"/>
      <c r="M34" s="2" t="str">
        <f>TEXT(Gold[[#This Row],[Date]],"YYYY-MM")</f>
        <v>2024-11</v>
      </c>
      <c r="N34" s="3">
        <f t="shared" si="1"/>
        <v>23.2</v>
      </c>
      <c r="O34" s="3" cm="1">
        <f t="array" ref="O34">LOOKUP(2,1/($I:$I=M34),$B:$B)</f>
        <v>24.05</v>
      </c>
      <c r="P34" s="16">
        <f t="shared" si="3"/>
        <v>3.6637931034482873E-2</v>
      </c>
      <c r="Q34" s="15"/>
    </row>
    <row r="35" spans="1:23" x14ac:dyDescent="0.3">
      <c r="A35" s="1">
        <v>45614</v>
      </c>
      <c r="B35" s="3">
        <v>24.84</v>
      </c>
      <c r="C35">
        <v>24.33</v>
      </c>
      <c r="D35">
        <v>25.02</v>
      </c>
      <c r="E35">
        <v>24.16</v>
      </c>
      <c r="F35" t="s">
        <v>1076</v>
      </c>
      <c r="G35">
        <v>2.01E-2</v>
      </c>
      <c r="H35" s="2">
        <f>Intel[[#This Row],[Price]]/B34-1</f>
        <v>2.0123203285420832E-2</v>
      </c>
      <c r="I35" s="2" t="str">
        <f t="shared" si="0"/>
        <v>2024-11</v>
      </c>
      <c r="J35" s="16">
        <f t="shared" si="4"/>
        <v>23.695500000000003</v>
      </c>
      <c r="K35" s="16">
        <v>0</v>
      </c>
      <c r="L35" s="16"/>
      <c r="M35" s="2" t="str">
        <f>TEXT(Gold[[#This Row],[Date]],"YYYY-MM")</f>
        <v>2024-11</v>
      </c>
      <c r="N35" s="3">
        <f t="shared" si="1"/>
        <v>23.2</v>
      </c>
      <c r="O35" s="3" cm="1">
        <f t="array" ref="O35">LOOKUP(2,1/($I:$I=M35),$B:$B)</f>
        <v>24.05</v>
      </c>
      <c r="P35" s="16">
        <f t="shared" si="3"/>
        <v>3.6637931034482873E-2</v>
      </c>
      <c r="Q35" s="15"/>
    </row>
    <row r="36" spans="1:23" x14ac:dyDescent="0.3">
      <c r="A36" s="1">
        <v>45615</v>
      </c>
      <c r="B36" s="3">
        <v>24.2</v>
      </c>
      <c r="C36">
        <v>24.5</v>
      </c>
      <c r="D36">
        <v>24.54</v>
      </c>
      <c r="E36">
        <v>24.09</v>
      </c>
      <c r="F36" t="s">
        <v>1075</v>
      </c>
      <c r="G36">
        <v>-2.58E-2</v>
      </c>
      <c r="H36" s="2">
        <f>Intel[[#This Row],[Price]]/B35-1</f>
        <v>-2.5764895330112725E-2</v>
      </c>
      <c r="I36" s="2" t="str">
        <f t="shared" si="0"/>
        <v>2024-11</v>
      </c>
      <c r="J36" s="16">
        <f t="shared" si="4"/>
        <v>23.785500000000003</v>
      </c>
      <c r="K36" s="16">
        <v>0</v>
      </c>
      <c r="L36" s="16"/>
      <c r="M36" s="2" t="str">
        <f>TEXT(Gold[[#This Row],[Date]],"YYYY-MM")</f>
        <v>2024-11</v>
      </c>
      <c r="N36" s="3">
        <f t="shared" si="1"/>
        <v>23.2</v>
      </c>
      <c r="O36" s="3" cm="1">
        <f t="array" ref="O36">LOOKUP(2,1/($I:$I=M36),$B:$B)</f>
        <v>24.05</v>
      </c>
      <c r="P36" s="16">
        <f t="shared" si="3"/>
        <v>3.6637931034482873E-2</v>
      </c>
      <c r="Q36" s="15"/>
    </row>
    <row r="37" spans="1:23" x14ac:dyDescent="0.3">
      <c r="A37" s="1">
        <v>45616</v>
      </c>
      <c r="B37" s="3">
        <v>24.01</v>
      </c>
      <c r="C37">
        <v>24.07</v>
      </c>
      <c r="D37">
        <v>24.21</v>
      </c>
      <c r="E37">
        <v>23.55</v>
      </c>
      <c r="F37" t="s">
        <v>1074</v>
      </c>
      <c r="G37">
        <v>-7.9000000000000008E-3</v>
      </c>
      <c r="H37" s="2">
        <f>Intel[[#This Row],[Price]]/B36-1</f>
        <v>-7.8512396694213615E-3</v>
      </c>
      <c r="I37" s="2" t="str">
        <f t="shared" si="0"/>
        <v>2024-11</v>
      </c>
      <c r="J37" s="16">
        <f t="shared" si="4"/>
        <v>23.887</v>
      </c>
      <c r="K37" s="16">
        <v>0</v>
      </c>
      <c r="L37" s="16"/>
      <c r="M37" s="2" t="str">
        <f>TEXT(Gold[[#This Row],[Date]],"YYYY-MM")</f>
        <v>2024-11</v>
      </c>
      <c r="N37" s="3">
        <f t="shared" si="1"/>
        <v>23.2</v>
      </c>
      <c r="O37" s="3" cm="1">
        <f t="array" ref="O37">LOOKUP(2,1/($I:$I=M37),$B:$B)</f>
        <v>24.05</v>
      </c>
      <c r="P37" s="16">
        <f t="shared" si="3"/>
        <v>3.6637931034482873E-2</v>
      </c>
      <c r="Q37" s="15"/>
    </row>
    <row r="38" spans="1:23" x14ac:dyDescent="0.3">
      <c r="A38" s="1">
        <v>45617</v>
      </c>
      <c r="B38" s="3">
        <v>24.44</v>
      </c>
      <c r="C38">
        <v>24.08</v>
      </c>
      <c r="D38">
        <v>24.77</v>
      </c>
      <c r="E38">
        <v>23.83</v>
      </c>
      <c r="F38" t="s">
        <v>1073</v>
      </c>
      <c r="G38">
        <v>1.7899999999999999E-2</v>
      </c>
      <c r="H38" s="2">
        <f>Intel[[#This Row],[Price]]/B37-1</f>
        <v>1.7909204498125719E-2</v>
      </c>
      <c r="I38" s="2" t="str">
        <f t="shared" si="0"/>
        <v>2024-11</v>
      </c>
      <c r="J38" s="16">
        <f t="shared" si="4"/>
        <v>23.991999999999997</v>
      </c>
      <c r="K38" s="16">
        <v>0</v>
      </c>
      <c r="L38" s="16"/>
      <c r="M38" s="2" t="str">
        <f>TEXT(Gold[[#This Row],[Date]],"YYYY-MM")</f>
        <v>2024-11</v>
      </c>
      <c r="N38" s="3">
        <f t="shared" si="1"/>
        <v>23.2</v>
      </c>
      <c r="O38" s="3" cm="1">
        <f t="array" ref="O38">LOOKUP(2,1/($I:$I=M38),$B:$B)</f>
        <v>24.05</v>
      </c>
      <c r="P38" s="16">
        <f t="shared" si="3"/>
        <v>3.6637931034482873E-2</v>
      </c>
      <c r="Q38" s="15"/>
      <c r="U38" s="17" t="s">
        <v>1132</v>
      </c>
      <c r="V38" t="s">
        <v>1149</v>
      </c>
      <c r="W38"/>
    </row>
    <row r="39" spans="1:23" x14ac:dyDescent="0.3">
      <c r="A39" s="1">
        <v>45618</v>
      </c>
      <c r="B39" s="3">
        <v>24.5</v>
      </c>
      <c r="C39">
        <v>24.35</v>
      </c>
      <c r="D39">
        <v>24.68</v>
      </c>
      <c r="E39">
        <v>24.14</v>
      </c>
      <c r="F39" t="s">
        <v>1072</v>
      </c>
      <c r="G39">
        <v>2.5000000000000001E-3</v>
      </c>
      <c r="H39" s="2">
        <f>Intel[[#This Row],[Price]]/B38-1</f>
        <v>2.4549918166938411E-3</v>
      </c>
      <c r="I39" s="2" t="str">
        <f t="shared" si="0"/>
        <v>2024-11</v>
      </c>
      <c r="J39" s="16">
        <f t="shared" si="4"/>
        <v>24.083000000000002</v>
      </c>
      <c r="K39" s="16">
        <v>0</v>
      </c>
      <c r="L39" s="16"/>
      <c r="M39" s="2" t="str">
        <f>TEXT(Gold[[#This Row],[Date]],"YYYY-MM")</f>
        <v>2024-11</v>
      </c>
      <c r="N39" s="3">
        <f t="shared" si="1"/>
        <v>23.2</v>
      </c>
      <c r="O39" s="3" cm="1">
        <f t="array" ref="O39">LOOKUP(2,1/($I:$I=M39),$B:$B)</f>
        <v>24.05</v>
      </c>
      <c r="P39" s="16">
        <f t="shared" si="3"/>
        <v>3.6637931034482873E-2</v>
      </c>
      <c r="Q39" s="15"/>
      <c r="U39" s="18" t="s">
        <v>1134</v>
      </c>
      <c r="W39"/>
    </row>
    <row r="40" spans="1:23" x14ac:dyDescent="0.3">
      <c r="A40" s="1">
        <v>45621</v>
      </c>
      <c r="B40" s="3">
        <v>24.87</v>
      </c>
      <c r="C40">
        <v>25.04</v>
      </c>
      <c r="D40">
        <v>25.57</v>
      </c>
      <c r="E40">
        <v>24.76</v>
      </c>
      <c r="F40" t="s">
        <v>1071</v>
      </c>
      <c r="G40">
        <v>1.5100000000000001E-2</v>
      </c>
      <c r="H40" s="2">
        <f>Intel[[#This Row],[Price]]/B39-1</f>
        <v>1.510204081632649E-2</v>
      </c>
      <c r="I40" s="2" t="str">
        <f t="shared" si="0"/>
        <v>2024-11</v>
      </c>
      <c r="J40" s="16">
        <f t="shared" si="4"/>
        <v>24.180499999999999</v>
      </c>
      <c r="K40" s="16">
        <v>0</v>
      </c>
      <c r="L40" s="16"/>
      <c r="M40" s="2" t="str">
        <f>TEXT(Gold[[#This Row],[Date]],"YYYY-MM")</f>
        <v>2024-11</v>
      </c>
      <c r="N40" s="3">
        <f t="shared" si="1"/>
        <v>23.2</v>
      </c>
      <c r="O40" s="3" cm="1">
        <f t="array" ref="O40">LOOKUP(2,1/($I:$I=M40),$B:$B)</f>
        <v>24.05</v>
      </c>
      <c r="P40" s="16">
        <f t="shared" si="3"/>
        <v>3.6637931034482873E-2</v>
      </c>
      <c r="Q40" s="15"/>
      <c r="U40" s="19" t="s">
        <v>1134</v>
      </c>
      <c r="W40"/>
    </row>
    <row r="41" spans="1:23" x14ac:dyDescent="0.3">
      <c r="A41" s="1">
        <v>45622</v>
      </c>
      <c r="B41" s="3">
        <v>24.05</v>
      </c>
      <c r="C41">
        <v>24.95</v>
      </c>
      <c r="D41">
        <v>24.99</v>
      </c>
      <c r="E41">
        <v>23.81</v>
      </c>
      <c r="F41" t="s">
        <v>1070</v>
      </c>
      <c r="G41">
        <v>-3.3000000000000002E-2</v>
      </c>
      <c r="H41" s="2">
        <f>Intel[[#This Row],[Price]]/B40-1</f>
        <v>-3.2971451548049924E-2</v>
      </c>
      <c r="I41" s="2" t="str">
        <f t="shared" si="0"/>
        <v>2024-11</v>
      </c>
      <c r="J41" s="16">
        <f t="shared" si="4"/>
        <v>24.238</v>
      </c>
      <c r="K41" s="16">
        <v>0</v>
      </c>
      <c r="L41" s="16"/>
      <c r="M41" s="2" t="str">
        <f>TEXT(Gold[[#This Row],[Date]],"YYYY-MM")</f>
        <v>2024-11</v>
      </c>
      <c r="N41" s="3">
        <f t="shared" si="1"/>
        <v>23.2</v>
      </c>
      <c r="O41" s="3" cm="1">
        <f t="array" ref="O41">LOOKUP(2,1/($I:$I=M41),$B:$B)</f>
        <v>24.05</v>
      </c>
      <c r="P41" s="16">
        <f t="shared" si="3"/>
        <v>3.6637931034482873E-2</v>
      </c>
      <c r="Q41" s="15"/>
      <c r="U41" s="20" t="s">
        <v>1134</v>
      </c>
      <c r="W41"/>
    </row>
    <row r="42" spans="1:23" x14ac:dyDescent="0.3">
      <c r="A42" s="1">
        <v>45623</v>
      </c>
      <c r="B42" s="3">
        <v>23.65</v>
      </c>
      <c r="C42">
        <v>23.83</v>
      </c>
      <c r="D42">
        <v>23.93</v>
      </c>
      <c r="E42">
        <v>23.06</v>
      </c>
      <c r="F42" t="s">
        <v>1069</v>
      </c>
      <c r="G42">
        <v>-1.66E-2</v>
      </c>
      <c r="H42" s="2">
        <f>Intel[[#This Row],[Price]]/B41-1</f>
        <v>-1.6632016632016744E-2</v>
      </c>
      <c r="I42" s="2" t="str">
        <f t="shared" si="0"/>
        <v>2024-11</v>
      </c>
      <c r="J42" s="16">
        <f t="shared" si="4"/>
        <v>24.305500000000002</v>
      </c>
      <c r="K42" s="16">
        <v>0</v>
      </c>
      <c r="L42" s="16"/>
      <c r="M42" s="2" t="str">
        <f>TEXT(Gold[[#This Row],[Date]],"YYYY-MM")</f>
        <v>2024-11</v>
      </c>
      <c r="N42" s="3">
        <f t="shared" si="1"/>
        <v>23.2</v>
      </c>
      <c r="O42" s="3" cm="1">
        <f t="array" ref="O42">LOOKUP(2,1/($I:$I=M42),$B:$B)</f>
        <v>24.05</v>
      </c>
      <c r="P42" s="16">
        <f t="shared" si="3"/>
        <v>3.6637931034482873E-2</v>
      </c>
      <c r="Q42" s="15"/>
      <c r="U42" s="18" t="s">
        <v>1135</v>
      </c>
      <c r="V42">
        <v>26.23</v>
      </c>
      <c r="W42"/>
    </row>
    <row r="43" spans="1:23" x14ac:dyDescent="0.3">
      <c r="A43" s="1">
        <v>45625</v>
      </c>
      <c r="B43" s="3">
        <v>24.05</v>
      </c>
      <c r="C43">
        <v>23.72</v>
      </c>
      <c r="D43">
        <v>24.28</v>
      </c>
      <c r="E43">
        <v>23.6</v>
      </c>
      <c r="F43" t="s">
        <v>1068</v>
      </c>
      <c r="G43">
        <v>1.6899999999999998E-2</v>
      </c>
      <c r="H43" s="2">
        <f>Intel[[#This Row],[Price]]/B42-1</f>
        <v>1.6913319238900826E-2</v>
      </c>
      <c r="I43" s="2" t="str">
        <f t="shared" si="0"/>
        <v>2024-11</v>
      </c>
      <c r="J43" s="16">
        <f t="shared" si="4"/>
        <v>24.431999999999995</v>
      </c>
      <c r="K43" s="16">
        <v>0</v>
      </c>
      <c r="L43" s="16"/>
      <c r="M43" s="2" t="str">
        <f>TEXT(Gold[[#This Row],[Date]],"YYYY-MM")</f>
        <v>2024-11</v>
      </c>
      <c r="N43" s="3">
        <f t="shared" si="1"/>
        <v>23.2</v>
      </c>
      <c r="O43" s="3" cm="1">
        <f t="array" ref="O43">LOOKUP(2,1/($I:$I=M43),$B:$B)</f>
        <v>24.05</v>
      </c>
      <c r="P43" s="16">
        <f t="shared" si="3"/>
        <v>3.6637931034482873E-2</v>
      </c>
      <c r="Q43" s="15"/>
      <c r="U43" s="19" t="s">
        <v>1150</v>
      </c>
      <c r="V43">
        <v>26.23</v>
      </c>
      <c r="W43"/>
    </row>
    <row r="44" spans="1:23" x14ac:dyDescent="0.3">
      <c r="A44" s="1">
        <v>45628</v>
      </c>
      <c r="B44" s="3">
        <v>23.93</v>
      </c>
      <c r="C44">
        <v>24.84</v>
      </c>
      <c r="D44">
        <v>25.48</v>
      </c>
      <c r="E44">
        <v>23.44</v>
      </c>
      <c r="F44" t="s">
        <v>1067</v>
      </c>
      <c r="G44">
        <v>-5.0000000000000001E-3</v>
      </c>
      <c r="H44" s="2">
        <f>Intel[[#This Row],[Price]]/B43-1</f>
        <v>-4.9896049896049899E-3</v>
      </c>
      <c r="I44" s="2" t="str">
        <f t="shared" si="0"/>
        <v>2024-12</v>
      </c>
      <c r="J44" s="16">
        <f t="shared" si="4"/>
        <v>24.468499999999999</v>
      </c>
      <c r="K44" s="16">
        <v>0</v>
      </c>
      <c r="L44" s="16"/>
      <c r="M44" s="2" t="str">
        <f>TEXT(Gold[[#This Row],[Date]],"YYYY-MM")</f>
        <v>2024-11</v>
      </c>
      <c r="N44" s="3">
        <f t="shared" si="1"/>
        <v>23.2</v>
      </c>
      <c r="O44" s="3" cm="1">
        <f t="array" ref="O44">LOOKUP(2,1/($I:$I=M44),$B:$B)</f>
        <v>24.05</v>
      </c>
      <c r="P44" s="16">
        <f t="shared" si="3"/>
        <v>3.6637931034482873E-2</v>
      </c>
      <c r="Q44" s="15"/>
      <c r="U44" s="20" t="s">
        <v>1146</v>
      </c>
      <c r="V44">
        <v>23.56</v>
      </c>
      <c r="W44"/>
    </row>
    <row r="45" spans="1:23" x14ac:dyDescent="0.3">
      <c r="A45" s="1">
        <v>45629</v>
      </c>
      <c r="B45" s="3">
        <v>22.47</v>
      </c>
      <c r="C45">
        <v>23.68</v>
      </c>
      <c r="D45">
        <v>23.75</v>
      </c>
      <c r="E45">
        <v>22.44</v>
      </c>
      <c r="F45" t="s">
        <v>1066</v>
      </c>
      <c r="G45">
        <v>-6.0999999999999999E-2</v>
      </c>
      <c r="H45" s="2">
        <f>Intel[[#This Row],[Price]]/B44-1</f>
        <v>-6.1011282908483122E-2</v>
      </c>
      <c r="I45" s="2" t="str">
        <f t="shared" si="0"/>
        <v>2024-12</v>
      </c>
      <c r="J45" s="16">
        <f t="shared" si="4"/>
        <v>24.466000000000001</v>
      </c>
      <c r="K45" s="16">
        <v>0</v>
      </c>
      <c r="L45" s="16"/>
      <c r="M45" s="2" t="str">
        <f>TEXT(Gold[[#This Row],[Date]],"YYYY-MM")</f>
        <v>2024-12</v>
      </c>
      <c r="N45" s="3">
        <f t="shared" si="1"/>
        <v>23.93</v>
      </c>
      <c r="O45" s="3" cm="1">
        <f t="array" ref="O45">LOOKUP(2,1/($I:$I=M45),$B:$B)</f>
        <v>20.05</v>
      </c>
      <c r="P45" s="16">
        <f t="shared" si="3"/>
        <v>-0.16213957375679056</v>
      </c>
      <c r="Q45" s="15"/>
      <c r="U45" s="20" t="s">
        <v>1147</v>
      </c>
      <c r="V45">
        <v>26.23</v>
      </c>
      <c r="W45"/>
    </row>
    <row r="46" spans="1:23" x14ac:dyDescent="0.3">
      <c r="A46" s="1">
        <v>45630</v>
      </c>
      <c r="B46" s="3">
        <v>21.96</v>
      </c>
      <c r="C46">
        <v>22.53</v>
      </c>
      <c r="D46">
        <v>22.54</v>
      </c>
      <c r="E46">
        <v>21.81</v>
      </c>
      <c r="F46" t="s">
        <v>1065</v>
      </c>
      <c r="G46">
        <v>-2.2700000000000001E-2</v>
      </c>
      <c r="H46" s="2">
        <f>Intel[[#This Row],[Price]]/B45-1</f>
        <v>-2.2696929238985253E-2</v>
      </c>
      <c r="I46" s="2" t="str">
        <f t="shared" si="0"/>
        <v>2024-12</v>
      </c>
      <c r="J46" s="16">
        <f t="shared" si="4"/>
        <v>24.398</v>
      </c>
      <c r="K46" s="16">
        <v>0</v>
      </c>
      <c r="L46" s="16"/>
      <c r="M46" s="2" t="str">
        <f>TEXT(Gold[[#This Row],[Date]],"YYYY-MM")</f>
        <v>2024-12</v>
      </c>
      <c r="N46" s="3">
        <f t="shared" si="1"/>
        <v>23.93</v>
      </c>
      <c r="O46" s="3" cm="1">
        <f t="array" ref="O46">LOOKUP(2,1/($I:$I=M46),$B:$B)</f>
        <v>20.05</v>
      </c>
      <c r="P46" s="16">
        <f t="shared" si="3"/>
        <v>-0.16213957375679056</v>
      </c>
      <c r="Q46" s="15"/>
      <c r="U46" s="20" t="s">
        <v>1148</v>
      </c>
      <c r="V46">
        <v>23.93</v>
      </c>
      <c r="W46"/>
    </row>
    <row r="47" spans="1:23" x14ac:dyDescent="0.3">
      <c r="A47" s="1">
        <v>45631</v>
      </c>
      <c r="B47" s="3">
        <v>20.8</v>
      </c>
      <c r="C47">
        <v>22.04</v>
      </c>
      <c r="D47">
        <v>22.19</v>
      </c>
      <c r="E47">
        <v>20.66</v>
      </c>
      <c r="F47" t="s">
        <v>1064</v>
      </c>
      <c r="G47">
        <v>-5.28E-2</v>
      </c>
      <c r="H47" s="2">
        <f>Intel[[#This Row],[Price]]/B46-1</f>
        <v>-5.2823315118397107E-2</v>
      </c>
      <c r="I47" s="2" t="str">
        <f t="shared" si="0"/>
        <v>2024-12</v>
      </c>
      <c r="J47" s="16">
        <f t="shared" si="4"/>
        <v>24.185500000000001</v>
      </c>
      <c r="K47" s="16">
        <v>0</v>
      </c>
      <c r="L47" s="16"/>
      <c r="M47" s="2" t="str">
        <f>TEXT(Gold[[#This Row],[Date]],"YYYY-MM")</f>
        <v>2024-12</v>
      </c>
      <c r="N47" s="3">
        <f t="shared" si="1"/>
        <v>23.93</v>
      </c>
      <c r="O47" s="3" cm="1">
        <f t="array" ref="O47">LOOKUP(2,1/($I:$I=M47),$B:$B)</f>
        <v>20.05</v>
      </c>
      <c r="P47" s="16">
        <f t="shared" si="3"/>
        <v>-0.16213957375679056</v>
      </c>
      <c r="Q47" s="15"/>
      <c r="U47" s="18" t="s">
        <v>1136</v>
      </c>
      <c r="V47">
        <v>37.31</v>
      </c>
      <c r="W47"/>
    </row>
    <row r="48" spans="1:23" x14ac:dyDescent="0.3">
      <c r="A48" s="1">
        <v>45632</v>
      </c>
      <c r="B48" s="3">
        <v>20.92</v>
      </c>
      <c r="C48">
        <v>20.95</v>
      </c>
      <c r="D48">
        <v>21.05</v>
      </c>
      <c r="E48">
        <v>20.66</v>
      </c>
      <c r="F48" t="s">
        <v>1063</v>
      </c>
      <c r="G48">
        <v>5.7999999999999996E-3</v>
      </c>
      <c r="H48" s="2">
        <f>Intel[[#This Row],[Price]]/B47-1</f>
        <v>5.7692307692307487E-3</v>
      </c>
      <c r="I48" s="2" t="str">
        <f t="shared" si="0"/>
        <v>2024-12</v>
      </c>
      <c r="J48" s="16">
        <f t="shared" si="4"/>
        <v>23.92</v>
      </c>
      <c r="K48" s="16">
        <v>0</v>
      </c>
      <c r="L48" s="16"/>
      <c r="M48" s="2" t="str">
        <f>TEXT(Gold[[#This Row],[Date]],"YYYY-MM")</f>
        <v>2024-12</v>
      </c>
      <c r="N48" s="3">
        <f t="shared" si="1"/>
        <v>23.93</v>
      </c>
      <c r="O48" s="3" cm="1">
        <f t="array" ref="O48">LOOKUP(2,1/($I:$I=M48),$B:$B)</f>
        <v>20.05</v>
      </c>
      <c r="P48" s="16">
        <f t="shared" si="3"/>
        <v>-0.16213957375679056</v>
      </c>
      <c r="Q48" s="15"/>
      <c r="U48" s="19" t="s">
        <v>1151</v>
      </c>
      <c r="V48">
        <v>27.39</v>
      </c>
      <c r="W48"/>
    </row>
    <row r="49" spans="1:23" x14ac:dyDescent="0.3">
      <c r="A49" s="1">
        <v>45635</v>
      </c>
      <c r="B49" s="3">
        <v>20.81</v>
      </c>
      <c r="C49">
        <v>20.92</v>
      </c>
      <c r="D49">
        <v>21.06</v>
      </c>
      <c r="E49">
        <v>20.73</v>
      </c>
      <c r="F49" t="s">
        <v>1062</v>
      </c>
      <c r="G49">
        <v>-5.3E-3</v>
      </c>
      <c r="H49" s="2">
        <f>Intel[[#This Row],[Price]]/B48-1</f>
        <v>-5.258126195028856E-3</v>
      </c>
      <c r="I49" s="2" t="str">
        <f t="shared" si="0"/>
        <v>2024-12</v>
      </c>
      <c r="J49" s="16">
        <f t="shared" si="4"/>
        <v>23.650500000000001</v>
      </c>
      <c r="K49" s="16">
        <v>0</v>
      </c>
      <c r="L49" s="16"/>
      <c r="M49" s="2" t="str">
        <f>TEXT(Gold[[#This Row],[Date]],"YYYY-MM")</f>
        <v>2024-12</v>
      </c>
      <c r="N49" s="3">
        <f t="shared" si="1"/>
        <v>23.93</v>
      </c>
      <c r="O49" s="3" cm="1">
        <f t="array" ref="O49">LOOKUP(2,1/($I:$I=M49),$B:$B)</f>
        <v>20.05</v>
      </c>
      <c r="P49" s="16">
        <f t="shared" si="3"/>
        <v>-0.16213957375679056</v>
      </c>
      <c r="Q49" s="15"/>
      <c r="U49" s="20" t="s">
        <v>1137</v>
      </c>
      <c r="V49">
        <v>21.86</v>
      </c>
      <c r="W49"/>
    </row>
    <row r="50" spans="1:23" x14ac:dyDescent="0.3">
      <c r="A50" s="1">
        <v>45636</v>
      </c>
      <c r="B50" s="3">
        <v>20.16</v>
      </c>
      <c r="C50">
        <v>20.83</v>
      </c>
      <c r="D50">
        <v>20.86</v>
      </c>
      <c r="E50">
        <v>19.96</v>
      </c>
      <c r="F50" t="s">
        <v>1061</v>
      </c>
      <c r="G50">
        <v>-3.1199999999999999E-2</v>
      </c>
      <c r="H50" s="2">
        <f>Intel[[#This Row],[Price]]/B49-1</f>
        <v>-3.1234983181162801E-2</v>
      </c>
      <c r="I50" s="2" t="str">
        <f t="shared" si="0"/>
        <v>2024-12</v>
      </c>
      <c r="J50" s="16">
        <f t="shared" si="4"/>
        <v>23.406000000000002</v>
      </c>
      <c r="K50" s="16">
        <v>0</v>
      </c>
      <c r="L50" s="16"/>
      <c r="M50" s="2" t="str">
        <f>TEXT(Gold[[#This Row],[Date]],"YYYY-MM")</f>
        <v>2024-12</v>
      </c>
      <c r="N50" s="3">
        <f t="shared" si="1"/>
        <v>23.93</v>
      </c>
      <c r="O50" s="3" cm="1">
        <f t="array" ref="O50">LOOKUP(2,1/($I:$I=M50),$B:$B)</f>
        <v>20.05</v>
      </c>
      <c r="P50" s="16">
        <f t="shared" si="3"/>
        <v>-0.16213957375679056</v>
      </c>
      <c r="Q50" s="15"/>
      <c r="U50" s="20" t="s">
        <v>1138</v>
      </c>
      <c r="V50">
        <v>27.39</v>
      </c>
      <c r="W50"/>
    </row>
    <row r="51" spans="1:23" x14ac:dyDescent="0.3">
      <c r="A51" s="1">
        <v>45637</v>
      </c>
      <c r="B51" s="3">
        <v>20.12</v>
      </c>
      <c r="C51">
        <v>20.14</v>
      </c>
      <c r="D51">
        <v>20.25</v>
      </c>
      <c r="E51">
        <v>19.87</v>
      </c>
      <c r="F51" t="s">
        <v>1060</v>
      </c>
      <c r="G51">
        <v>-2E-3</v>
      </c>
      <c r="H51" s="2">
        <f>Intel[[#This Row],[Price]]/B50-1</f>
        <v>-1.9841269841269771E-3</v>
      </c>
      <c r="I51" s="2" t="str">
        <f t="shared" si="0"/>
        <v>2024-12</v>
      </c>
      <c r="J51" s="16">
        <f t="shared" si="4"/>
        <v>23.204000000000004</v>
      </c>
      <c r="K51" s="16">
        <v>0</v>
      </c>
      <c r="L51" s="16"/>
      <c r="M51" s="2" t="str">
        <f>TEXT(Gold[[#This Row],[Date]],"YYYY-MM")</f>
        <v>2024-12</v>
      </c>
      <c r="N51" s="3">
        <f t="shared" si="1"/>
        <v>23.93</v>
      </c>
      <c r="O51" s="3" cm="1">
        <f t="array" ref="O51">LOOKUP(2,1/($I:$I=M51),$B:$B)</f>
        <v>20.05</v>
      </c>
      <c r="P51" s="16">
        <f t="shared" si="3"/>
        <v>-0.16213957375679056</v>
      </c>
      <c r="Q51" s="15"/>
      <c r="U51" s="20" t="s">
        <v>1139</v>
      </c>
      <c r="V51">
        <v>25.92</v>
      </c>
      <c r="W51"/>
    </row>
    <row r="52" spans="1:23" x14ac:dyDescent="0.3">
      <c r="A52" s="1">
        <v>45638</v>
      </c>
      <c r="B52" s="3">
        <v>20.78</v>
      </c>
      <c r="C52">
        <v>20.02</v>
      </c>
      <c r="D52">
        <v>20.9</v>
      </c>
      <c r="E52">
        <v>19.920000000000002</v>
      </c>
      <c r="F52" t="s">
        <v>1059</v>
      </c>
      <c r="G52">
        <v>3.2800000000000003E-2</v>
      </c>
      <c r="H52" s="2">
        <f>Intel[[#This Row],[Price]]/B51-1</f>
        <v>3.2803180914512842E-2</v>
      </c>
      <c r="I52" s="2" t="str">
        <f t="shared" si="0"/>
        <v>2024-12</v>
      </c>
      <c r="J52" s="16">
        <f t="shared" si="4"/>
        <v>22.997000000000003</v>
      </c>
      <c r="K52" s="16">
        <v>0</v>
      </c>
      <c r="L52" s="16"/>
      <c r="M52" s="2" t="str">
        <f>TEXT(Gold[[#This Row],[Date]],"YYYY-MM")</f>
        <v>2024-12</v>
      </c>
      <c r="N52" s="3">
        <f t="shared" si="1"/>
        <v>23.93</v>
      </c>
      <c r="O52" s="3" cm="1">
        <f t="array" ref="O52">LOOKUP(2,1/($I:$I=M52),$B:$B)</f>
        <v>20.05</v>
      </c>
      <c r="P52" s="16">
        <f t="shared" si="3"/>
        <v>-0.16213957375679056</v>
      </c>
      <c r="Q52" s="15"/>
      <c r="U52" s="19" t="s">
        <v>1152</v>
      </c>
      <c r="V52">
        <v>22.69</v>
      </c>
      <c r="W52"/>
    </row>
    <row r="53" spans="1:23" x14ac:dyDescent="0.3">
      <c r="A53" s="1">
        <v>45639</v>
      </c>
      <c r="B53" s="3">
        <v>20.34</v>
      </c>
      <c r="C53">
        <v>20.6</v>
      </c>
      <c r="D53">
        <v>20.8</v>
      </c>
      <c r="E53">
        <v>20.25</v>
      </c>
      <c r="F53" t="s">
        <v>1058</v>
      </c>
      <c r="G53">
        <v>-2.12E-2</v>
      </c>
      <c r="H53" s="2">
        <f>Intel[[#This Row],[Price]]/B52-1</f>
        <v>-2.1174205967276261E-2</v>
      </c>
      <c r="I53" s="2" t="str">
        <f t="shared" si="0"/>
        <v>2024-12</v>
      </c>
      <c r="J53" s="16">
        <f t="shared" si="4"/>
        <v>22.762500000000003</v>
      </c>
      <c r="K53" s="16">
        <v>0</v>
      </c>
      <c r="L53" s="16"/>
      <c r="M53" s="2" t="str">
        <f>TEXT(Gold[[#This Row],[Date]],"YYYY-MM")</f>
        <v>2024-12</v>
      </c>
      <c r="N53" s="3">
        <f t="shared" si="1"/>
        <v>23.93</v>
      </c>
      <c r="O53" s="3" cm="1">
        <f t="array" ref="O53">LOOKUP(2,1/($I:$I=M53),$B:$B)</f>
        <v>20.05</v>
      </c>
      <c r="P53" s="16">
        <f t="shared" si="3"/>
        <v>-0.16213957375679056</v>
      </c>
      <c r="Q53" s="15"/>
      <c r="U53" s="20" t="s">
        <v>1140</v>
      </c>
      <c r="V53">
        <v>22.43</v>
      </c>
      <c r="W53"/>
    </row>
    <row r="54" spans="1:23" x14ac:dyDescent="0.3">
      <c r="A54" s="1">
        <v>45642</v>
      </c>
      <c r="B54" s="3">
        <v>20.83</v>
      </c>
      <c r="C54">
        <v>20.170000000000002</v>
      </c>
      <c r="D54">
        <v>21.1</v>
      </c>
      <c r="E54">
        <v>20</v>
      </c>
      <c r="F54" t="s">
        <v>1057</v>
      </c>
      <c r="G54">
        <v>2.41E-2</v>
      </c>
      <c r="H54" s="2">
        <f>Intel[[#This Row],[Price]]/B53-1</f>
        <v>2.4090462143559366E-2</v>
      </c>
      <c r="I54" s="2" t="str">
        <f t="shared" si="0"/>
        <v>2024-12</v>
      </c>
      <c r="J54" s="16">
        <f t="shared" si="4"/>
        <v>22.586500000000001</v>
      </c>
      <c r="K54" s="16">
        <v>0</v>
      </c>
      <c r="L54" s="16"/>
      <c r="M54" s="2" t="str">
        <f>TEXT(Gold[[#This Row],[Date]],"YYYY-MM")</f>
        <v>2024-12</v>
      </c>
      <c r="N54" s="3">
        <f t="shared" si="1"/>
        <v>23.93</v>
      </c>
      <c r="O54" s="3" cm="1">
        <f t="array" ref="O54">LOOKUP(2,1/($I:$I=M54),$B:$B)</f>
        <v>20.05</v>
      </c>
      <c r="P54" s="16">
        <f t="shared" si="3"/>
        <v>-0.16213957375679056</v>
      </c>
      <c r="Q54" s="15"/>
      <c r="U54" s="20" t="s">
        <v>1141</v>
      </c>
      <c r="V54">
        <v>22.56</v>
      </c>
      <c r="W54"/>
    </row>
    <row r="55" spans="1:23" x14ac:dyDescent="0.3">
      <c r="A55" s="1">
        <v>45643</v>
      </c>
      <c r="B55" s="3">
        <v>20.440000000000001</v>
      </c>
      <c r="C55">
        <v>20.64</v>
      </c>
      <c r="D55">
        <v>20.77</v>
      </c>
      <c r="E55">
        <v>20.29</v>
      </c>
      <c r="F55" t="s">
        <v>964</v>
      </c>
      <c r="G55">
        <v>-1.8700000000000001E-2</v>
      </c>
      <c r="H55" s="2">
        <f>Intel[[#This Row],[Price]]/B54-1</f>
        <v>-1.8722995679308574E-2</v>
      </c>
      <c r="I55" s="2" t="str">
        <f t="shared" si="0"/>
        <v>2024-12</v>
      </c>
      <c r="J55" s="16">
        <f t="shared" si="4"/>
        <v>22.366500000000006</v>
      </c>
      <c r="K55" s="16">
        <v>0</v>
      </c>
      <c r="L55" s="16"/>
      <c r="M55" s="2" t="str">
        <f>TEXT(Gold[[#This Row],[Date]],"YYYY-MM")</f>
        <v>2024-12</v>
      </c>
      <c r="N55" s="3">
        <f t="shared" si="1"/>
        <v>23.93</v>
      </c>
      <c r="O55" s="3" cm="1">
        <f t="array" ref="O55">LOOKUP(2,1/($I:$I=M55),$B:$B)</f>
        <v>20.05</v>
      </c>
      <c r="P55" s="16">
        <f t="shared" si="3"/>
        <v>-0.16213957375679056</v>
      </c>
      <c r="Q55" s="15"/>
      <c r="U55" s="20" t="s">
        <v>1142</v>
      </c>
      <c r="V55">
        <v>22.69</v>
      </c>
      <c r="W55"/>
    </row>
    <row r="56" spans="1:23" x14ac:dyDescent="0.3">
      <c r="A56" s="1">
        <v>45644</v>
      </c>
      <c r="B56" s="3">
        <v>19.3</v>
      </c>
      <c r="C56">
        <v>20.48</v>
      </c>
      <c r="D56">
        <v>20.58</v>
      </c>
      <c r="E56">
        <v>19.21</v>
      </c>
      <c r="F56" t="s">
        <v>1056</v>
      </c>
      <c r="G56">
        <v>-5.5800000000000002E-2</v>
      </c>
      <c r="H56" s="2">
        <f>Intel[[#This Row],[Price]]/B55-1</f>
        <v>-5.5772994129158482E-2</v>
      </c>
      <c r="I56" s="2" t="str">
        <f t="shared" si="0"/>
        <v>2024-12</v>
      </c>
      <c r="J56" s="16">
        <f t="shared" si="4"/>
        <v>22.121500000000005</v>
      </c>
      <c r="K56" s="16">
        <v>0</v>
      </c>
      <c r="L56" s="16"/>
      <c r="M56" s="2" t="str">
        <f>TEXT(Gold[[#This Row],[Date]],"YYYY-MM")</f>
        <v>2024-12</v>
      </c>
      <c r="N56" s="3">
        <f t="shared" si="1"/>
        <v>23.93</v>
      </c>
      <c r="O56" s="3" cm="1">
        <f t="array" ref="O56">LOOKUP(2,1/($I:$I=M56),$B:$B)</f>
        <v>20.05</v>
      </c>
      <c r="P56" s="16">
        <f t="shared" si="3"/>
        <v>-0.16213957375679056</v>
      </c>
      <c r="Q56" s="15"/>
      <c r="U56" s="19" t="s">
        <v>1153</v>
      </c>
      <c r="V56">
        <v>35.5</v>
      </c>
      <c r="W56"/>
    </row>
    <row r="57" spans="1:23" x14ac:dyDescent="0.3">
      <c r="A57" s="1">
        <v>45645</v>
      </c>
      <c r="B57" s="3">
        <v>19.059999999999999</v>
      </c>
      <c r="C57">
        <v>19.53</v>
      </c>
      <c r="D57">
        <v>19.690000000000001</v>
      </c>
      <c r="E57">
        <v>19.03</v>
      </c>
      <c r="F57" t="s">
        <v>1055</v>
      </c>
      <c r="G57">
        <v>-1.24E-2</v>
      </c>
      <c r="H57" s="2">
        <f>Intel[[#This Row],[Price]]/B56-1</f>
        <v>-1.2435233160621895E-2</v>
      </c>
      <c r="I57" s="2" t="str">
        <f t="shared" si="0"/>
        <v>2024-12</v>
      </c>
      <c r="J57" s="16">
        <f t="shared" si="4"/>
        <v>21.874000000000002</v>
      </c>
      <c r="K57" s="16">
        <v>0</v>
      </c>
      <c r="L57" s="16"/>
      <c r="M57" s="2" t="str">
        <f>TEXT(Gold[[#This Row],[Date]],"YYYY-MM")</f>
        <v>2024-12</v>
      </c>
      <c r="N57" s="3">
        <f t="shared" si="1"/>
        <v>23.93</v>
      </c>
      <c r="O57" s="3" cm="1">
        <f t="array" ref="O57">LOOKUP(2,1/($I:$I=M57),$B:$B)</f>
        <v>20.05</v>
      </c>
      <c r="P57" s="16">
        <f t="shared" si="3"/>
        <v>-0.16213957375679056</v>
      </c>
      <c r="Q57" s="15"/>
      <c r="U57" s="20" t="s">
        <v>1143</v>
      </c>
      <c r="V57">
        <v>23.82</v>
      </c>
      <c r="W57"/>
    </row>
    <row r="58" spans="1:23" x14ac:dyDescent="0.3">
      <c r="A58" s="1">
        <v>45646</v>
      </c>
      <c r="B58" s="3">
        <v>19.52</v>
      </c>
      <c r="C58">
        <v>18.97</v>
      </c>
      <c r="D58">
        <v>19.760000000000002</v>
      </c>
      <c r="E58">
        <v>18.899999999999999</v>
      </c>
      <c r="F58" t="s">
        <v>1054</v>
      </c>
      <c r="G58">
        <v>2.41E-2</v>
      </c>
      <c r="H58" s="2">
        <f>Intel[[#This Row],[Price]]/B57-1</f>
        <v>2.4134312696747262E-2</v>
      </c>
      <c r="I58" s="2" t="str">
        <f t="shared" si="0"/>
        <v>2024-12</v>
      </c>
      <c r="J58" s="16">
        <f t="shared" si="4"/>
        <v>21.628</v>
      </c>
      <c r="K58" s="16">
        <v>0</v>
      </c>
      <c r="L58" s="16"/>
      <c r="M58" s="2" t="str">
        <f>TEXT(Gold[[#This Row],[Date]],"YYYY-MM")</f>
        <v>2024-12</v>
      </c>
      <c r="N58" s="3">
        <f t="shared" si="1"/>
        <v>23.93</v>
      </c>
      <c r="O58" s="3" cm="1">
        <f t="array" ref="O58">LOOKUP(2,1/($I:$I=M58),$B:$B)</f>
        <v>20.05</v>
      </c>
      <c r="P58" s="16">
        <f t="shared" si="3"/>
        <v>-0.16213957375679056</v>
      </c>
      <c r="Q58" s="15"/>
      <c r="U58" s="20" t="s">
        <v>1144</v>
      </c>
      <c r="V58">
        <v>25.31</v>
      </c>
      <c r="W58"/>
    </row>
    <row r="59" spans="1:23" x14ac:dyDescent="0.3">
      <c r="A59" s="1">
        <v>45649</v>
      </c>
      <c r="B59" s="3">
        <v>20.2</v>
      </c>
      <c r="C59">
        <v>19.579999999999998</v>
      </c>
      <c r="D59">
        <v>20.23</v>
      </c>
      <c r="E59">
        <v>19.52</v>
      </c>
      <c r="F59" t="s">
        <v>1053</v>
      </c>
      <c r="G59">
        <v>3.4799999999999998E-2</v>
      </c>
      <c r="H59" s="2">
        <f>Intel[[#This Row],[Price]]/B58-1</f>
        <v>3.4836065573770503E-2</v>
      </c>
      <c r="I59" s="2" t="str">
        <f t="shared" si="0"/>
        <v>2024-12</v>
      </c>
      <c r="J59" s="16">
        <f t="shared" si="4"/>
        <v>21.412999999999993</v>
      </c>
      <c r="K59" s="16">
        <v>0</v>
      </c>
      <c r="L59" s="16"/>
      <c r="M59" s="2" t="str">
        <f>TEXT(Gold[[#This Row],[Date]],"YYYY-MM")</f>
        <v>2024-12</v>
      </c>
      <c r="N59" s="3">
        <f t="shared" si="1"/>
        <v>23.93</v>
      </c>
      <c r="O59" s="3" cm="1">
        <f t="array" ref="O59">LOOKUP(2,1/($I:$I=M59),$B:$B)</f>
        <v>20.05</v>
      </c>
      <c r="P59" s="16">
        <f t="shared" si="3"/>
        <v>-0.16213957375679056</v>
      </c>
      <c r="Q59" s="15"/>
      <c r="U59" s="20" t="s">
        <v>1145</v>
      </c>
      <c r="V59">
        <v>35.5</v>
      </c>
      <c r="W59"/>
    </row>
    <row r="60" spans="1:23" x14ac:dyDescent="0.3">
      <c r="A60" s="1">
        <v>45650</v>
      </c>
      <c r="B60" s="3">
        <v>20.399999999999999</v>
      </c>
      <c r="C60">
        <v>20.22</v>
      </c>
      <c r="D60">
        <v>20.399999999999999</v>
      </c>
      <c r="E60">
        <v>19.96</v>
      </c>
      <c r="F60" t="s">
        <v>1052</v>
      </c>
      <c r="G60">
        <v>9.9000000000000008E-3</v>
      </c>
      <c r="H60" s="2">
        <f>Intel[[#This Row],[Price]]/B59-1</f>
        <v>9.9009900990099098E-3</v>
      </c>
      <c r="I60" s="2" t="str">
        <f t="shared" si="0"/>
        <v>2024-12</v>
      </c>
      <c r="J60" s="16">
        <f t="shared" si="4"/>
        <v>21.189499999999999</v>
      </c>
      <c r="K60" s="16">
        <v>0</v>
      </c>
      <c r="L60" s="16"/>
      <c r="M60" s="2" t="str">
        <f>TEXT(Gold[[#This Row],[Date]],"YYYY-MM")</f>
        <v>2024-12</v>
      </c>
      <c r="N60" s="3">
        <f t="shared" si="1"/>
        <v>23.93</v>
      </c>
      <c r="O60" s="3" cm="1">
        <f t="array" ref="O60">LOOKUP(2,1/($I:$I=M60),$B:$B)</f>
        <v>20.05</v>
      </c>
      <c r="P60" s="16">
        <f t="shared" si="3"/>
        <v>-0.16213957375679056</v>
      </c>
      <c r="Q60" s="15"/>
      <c r="U60" s="19" t="s">
        <v>1150</v>
      </c>
      <c r="V60">
        <v>37.31</v>
      </c>
      <c r="W60"/>
    </row>
    <row r="61" spans="1:23" x14ac:dyDescent="0.3">
      <c r="A61" s="1">
        <v>45652</v>
      </c>
      <c r="B61" s="3">
        <v>20.440000000000001</v>
      </c>
      <c r="C61">
        <v>20.23</v>
      </c>
      <c r="D61">
        <v>20.67</v>
      </c>
      <c r="E61">
        <v>20.079999999999998</v>
      </c>
      <c r="F61" t="s">
        <v>1051</v>
      </c>
      <c r="G61">
        <v>2E-3</v>
      </c>
      <c r="H61" s="2">
        <f>Intel[[#This Row],[Price]]/B60-1</f>
        <v>1.9607843137257053E-3</v>
      </c>
      <c r="I61" s="2" t="str">
        <f t="shared" si="0"/>
        <v>2024-12</v>
      </c>
      <c r="J61" s="16">
        <f t="shared" si="4"/>
        <v>21.008999999999997</v>
      </c>
      <c r="K61" s="16">
        <f t="shared" ref="K61:K92" si="5">_xlfn.STDEV.S(B2:B61)</f>
        <v>1.7280043026730281</v>
      </c>
      <c r="L61" s="16"/>
      <c r="M61" s="2" t="str">
        <f>TEXT(Gold[[#This Row],[Date]],"YYYY-MM")</f>
        <v>2024-12</v>
      </c>
      <c r="N61" s="3">
        <f t="shared" si="1"/>
        <v>23.93</v>
      </c>
      <c r="O61" s="3" cm="1">
        <f t="array" ref="O61">LOOKUP(2,1/($I:$I=M61),$B:$B)</f>
        <v>20.05</v>
      </c>
      <c r="P61" s="16">
        <f t="shared" si="3"/>
        <v>-0.16213957375679056</v>
      </c>
      <c r="Q61" s="15"/>
      <c r="U61" s="20" t="s">
        <v>1146</v>
      </c>
      <c r="V61">
        <v>37.31</v>
      </c>
      <c r="W61"/>
    </row>
    <row r="62" spans="1:23" x14ac:dyDescent="0.3">
      <c r="A62" s="1">
        <v>45653</v>
      </c>
      <c r="B62" s="3">
        <v>20.3</v>
      </c>
      <c r="C62">
        <v>20.21</v>
      </c>
      <c r="D62">
        <v>20.6</v>
      </c>
      <c r="E62">
        <v>20.09</v>
      </c>
      <c r="F62" t="s">
        <v>1050</v>
      </c>
      <c r="G62">
        <v>-6.7999999999999996E-3</v>
      </c>
      <c r="H62" s="2">
        <f>Intel[[#This Row],[Price]]/B61-1</f>
        <v>-6.8493150684931781E-3</v>
      </c>
      <c r="I62" s="2" t="str">
        <f t="shared" si="0"/>
        <v>2024-12</v>
      </c>
      <c r="J62" s="16">
        <f t="shared" si="4"/>
        <v>20.8415</v>
      </c>
      <c r="K62" s="16">
        <f t="shared" si="5"/>
        <v>1.7544701503515461</v>
      </c>
      <c r="L62" s="16"/>
      <c r="M62" s="2" t="str">
        <f>TEXT(Gold[[#This Row],[Date]],"YYYY-MM")</f>
        <v>2024-12</v>
      </c>
      <c r="N62" s="3">
        <f t="shared" si="1"/>
        <v>23.93</v>
      </c>
      <c r="O62" s="3" cm="1">
        <f t="array" ref="O62">LOOKUP(2,1/($I:$I=M62),$B:$B)</f>
        <v>20.05</v>
      </c>
      <c r="P62" s="16">
        <f t="shared" si="3"/>
        <v>-0.16213957375679056</v>
      </c>
      <c r="Q62" s="15"/>
      <c r="U62" s="18" t="s">
        <v>1133</v>
      </c>
      <c r="V62">
        <v>37.31</v>
      </c>
      <c r="W62"/>
    </row>
    <row r="63" spans="1:23" x14ac:dyDescent="0.3">
      <c r="A63" s="1">
        <v>45656</v>
      </c>
      <c r="B63" s="3">
        <v>19.82</v>
      </c>
      <c r="C63">
        <v>20.010000000000002</v>
      </c>
      <c r="D63">
        <v>20.11</v>
      </c>
      <c r="E63">
        <v>19.73</v>
      </c>
      <c r="F63" t="s">
        <v>1049</v>
      </c>
      <c r="G63">
        <v>-2.3599999999999999E-2</v>
      </c>
      <c r="H63" s="2">
        <f>Intel[[#This Row],[Price]]/B62-1</f>
        <v>-2.3645320197044351E-2</v>
      </c>
      <c r="I63" s="2" t="str">
        <f t="shared" si="0"/>
        <v>2024-12</v>
      </c>
      <c r="J63" s="16">
        <f t="shared" si="4"/>
        <v>20.63</v>
      </c>
      <c r="K63" s="16">
        <f t="shared" si="5"/>
        <v>1.7910531810013743</v>
      </c>
      <c r="L63" s="16"/>
      <c r="M63" s="2" t="str">
        <f>TEXT(Gold[[#This Row],[Date]],"YYYY-MM")</f>
        <v>2024-12</v>
      </c>
      <c r="N63" s="3">
        <f t="shared" si="1"/>
        <v>23.93</v>
      </c>
      <c r="O63" s="3" cm="1">
        <f t="array" ref="O63">LOOKUP(2,1/($I:$I=M63),$B:$B)</f>
        <v>20.05</v>
      </c>
      <c r="P63" s="16">
        <f t="shared" si="3"/>
        <v>-0.16213957375679056</v>
      </c>
      <c r="Q63" s="15"/>
    </row>
    <row r="64" spans="1:23" x14ac:dyDescent="0.3">
      <c r="A64" s="1">
        <v>45657</v>
      </c>
      <c r="B64" s="3">
        <v>20.05</v>
      </c>
      <c r="C64">
        <v>19.989999999999998</v>
      </c>
      <c r="D64">
        <v>20.399999999999999</v>
      </c>
      <c r="E64">
        <v>19.88</v>
      </c>
      <c r="F64" t="s">
        <v>1048</v>
      </c>
      <c r="G64">
        <v>1.1599999999999999E-2</v>
      </c>
      <c r="H64" s="2">
        <f>Intel[[#This Row],[Price]]/B63-1</f>
        <v>1.160443995963667E-2</v>
      </c>
      <c r="I64" s="2" t="str">
        <f t="shared" si="0"/>
        <v>2024-12</v>
      </c>
      <c r="J64" s="16">
        <f t="shared" si="4"/>
        <v>20.436</v>
      </c>
      <c r="K64" s="16">
        <f t="shared" si="5"/>
        <v>1.820772256535532</v>
      </c>
      <c r="L64" s="16"/>
      <c r="M64" s="2" t="str">
        <f>TEXT(Gold[[#This Row],[Date]],"YYYY-MM")</f>
        <v>2024-12</v>
      </c>
      <c r="N64" s="3">
        <f t="shared" si="1"/>
        <v>23.93</v>
      </c>
      <c r="O64" s="3" cm="1">
        <f t="array" ref="O64">LOOKUP(2,1/($I:$I=M64),$B:$B)</f>
        <v>20.05</v>
      </c>
      <c r="P64" s="16">
        <f t="shared" si="3"/>
        <v>-0.16213957375679056</v>
      </c>
      <c r="Q64" s="15"/>
    </row>
    <row r="65" spans="1:23" x14ac:dyDescent="0.3">
      <c r="A65" s="1">
        <v>45659</v>
      </c>
      <c r="B65" s="3">
        <v>20.22</v>
      </c>
      <c r="C65">
        <v>20.23</v>
      </c>
      <c r="D65">
        <v>20.43</v>
      </c>
      <c r="E65">
        <v>20</v>
      </c>
      <c r="F65" t="s">
        <v>1047</v>
      </c>
      <c r="G65">
        <v>8.5000000000000006E-3</v>
      </c>
      <c r="H65" s="2">
        <f>Intel[[#This Row],[Price]]/B64-1</f>
        <v>8.4788029925186859E-3</v>
      </c>
      <c r="I65" s="2" t="str">
        <f t="shared" si="0"/>
        <v>2025-01</v>
      </c>
      <c r="J65" s="16">
        <f t="shared" si="4"/>
        <v>20.323500000000003</v>
      </c>
      <c r="K65" s="16">
        <f t="shared" si="5"/>
        <v>1.8452884805014058</v>
      </c>
      <c r="L65" s="16"/>
      <c r="M65" s="2" t="str">
        <f>TEXT(Gold[[#This Row],[Date]],"YYYY-MM")</f>
        <v>2024-12</v>
      </c>
      <c r="N65" s="3">
        <f t="shared" si="1"/>
        <v>23.93</v>
      </c>
      <c r="O65" s="3" cm="1">
        <f t="array" ref="O65">LOOKUP(2,1/($I:$I=M65),$B:$B)</f>
        <v>20.05</v>
      </c>
      <c r="P65" s="16">
        <f t="shared" si="3"/>
        <v>-0.16213957375679056</v>
      </c>
      <c r="Q65" s="15"/>
    </row>
    <row r="66" spans="1:23" x14ac:dyDescent="0.3">
      <c r="A66" s="1">
        <v>45660</v>
      </c>
      <c r="B66" s="3">
        <v>20.56</v>
      </c>
      <c r="C66">
        <v>20.39</v>
      </c>
      <c r="D66">
        <v>20.67</v>
      </c>
      <c r="E66">
        <v>20.059999999999999</v>
      </c>
      <c r="F66" t="s">
        <v>1046</v>
      </c>
      <c r="G66">
        <v>1.6799999999999999E-2</v>
      </c>
      <c r="H66" s="2">
        <f>Intel[[#This Row],[Price]]/B65-1</f>
        <v>1.6815034619188873E-2</v>
      </c>
      <c r="I66" s="2" t="str">
        <f t="shared" ref="I66:I129" si="6">TEXT(A66,"YYYY-MM")</f>
        <v>2025-01</v>
      </c>
      <c r="J66" s="16">
        <f t="shared" si="4"/>
        <v>20.253499999999999</v>
      </c>
      <c r="K66" s="16">
        <f t="shared" si="5"/>
        <v>1.8590911074400611</v>
      </c>
      <c r="L66" s="16"/>
      <c r="M66" s="2" t="str">
        <f>TEXT(Gold[[#This Row],[Date]],"YYYY-MM")</f>
        <v>2025-01</v>
      </c>
      <c r="N66" s="3">
        <f t="shared" si="1"/>
        <v>20.22</v>
      </c>
      <c r="O66" s="3" cm="1">
        <f t="array" ref="O66">LOOKUP(2,1/($I:$I=M66),$B:$B)</f>
        <v>19.43</v>
      </c>
      <c r="P66" s="16">
        <f t="shared" si="3"/>
        <v>-3.9070227497527199E-2</v>
      </c>
      <c r="Q66" s="15"/>
    </row>
    <row r="67" spans="1:23" x14ac:dyDescent="0.3">
      <c r="A67" s="1">
        <v>45663</v>
      </c>
      <c r="B67" s="3">
        <v>19.87</v>
      </c>
      <c r="C67">
        <v>20.83</v>
      </c>
      <c r="D67">
        <v>20.98</v>
      </c>
      <c r="E67">
        <v>19.78</v>
      </c>
      <c r="F67" t="s">
        <v>1045</v>
      </c>
      <c r="G67">
        <v>-3.3599999999999998E-2</v>
      </c>
      <c r="H67" s="2">
        <f>Intel[[#This Row],[Price]]/B66-1</f>
        <v>-3.3560311284046573E-2</v>
      </c>
      <c r="I67" s="2" t="str">
        <f t="shared" si="6"/>
        <v>2025-01</v>
      </c>
      <c r="J67" s="16">
        <f t="shared" si="4"/>
        <v>20.207000000000001</v>
      </c>
      <c r="K67" s="16">
        <f t="shared" si="5"/>
        <v>1.8840786685747841</v>
      </c>
      <c r="L67" s="16"/>
      <c r="M67" s="2" t="str">
        <f>TEXT(Gold[[#This Row],[Date]],"YYYY-MM")</f>
        <v>2025-01</v>
      </c>
      <c r="N67" s="3">
        <f t="shared" ref="N67:N130" si="7">INDEX($B:$B,MATCH(M67,$I:$I,0))</f>
        <v>20.22</v>
      </c>
      <c r="O67" s="3" cm="1">
        <f t="array" ref="O67">LOOKUP(2,1/($I:$I=M67),$B:$B)</f>
        <v>19.43</v>
      </c>
      <c r="P67" s="16">
        <f t="shared" si="3"/>
        <v>-3.9070227497527199E-2</v>
      </c>
      <c r="Q67" s="15"/>
      <c r="W67"/>
    </row>
    <row r="68" spans="1:23" x14ac:dyDescent="0.3">
      <c r="A68" s="1">
        <v>45664</v>
      </c>
      <c r="B68" s="3">
        <v>20.010000000000002</v>
      </c>
      <c r="C68">
        <v>20.02</v>
      </c>
      <c r="D68">
        <v>20.34</v>
      </c>
      <c r="E68">
        <v>19.899999999999999</v>
      </c>
      <c r="F68" t="s">
        <v>1044</v>
      </c>
      <c r="G68">
        <v>7.0000000000000001E-3</v>
      </c>
      <c r="H68" s="2">
        <f>Intel[[#This Row],[Price]]/B67-1</f>
        <v>7.0457976849522819E-3</v>
      </c>
      <c r="I68" s="2" t="str">
        <f t="shared" si="6"/>
        <v>2025-01</v>
      </c>
      <c r="J68" s="16">
        <f t="shared" si="4"/>
        <v>20.161500000000004</v>
      </c>
      <c r="K68" s="16">
        <f t="shared" si="5"/>
        <v>1.9059536441858473</v>
      </c>
      <c r="L68" s="16"/>
      <c r="M68" s="2" t="str">
        <f>TEXT(Gold[[#This Row],[Date]],"YYYY-MM")</f>
        <v>2025-01</v>
      </c>
      <c r="N68" s="3">
        <f t="shared" si="7"/>
        <v>20.22</v>
      </c>
      <c r="O68" s="3" cm="1">
        <f t="array" ref="O68">LOOKUP(2,1/($I:$I=M68),$B:$B)</f>
        <v>19.43</v>
      </c>
      <c r="P68" s="16">
        <f t="shared" si="3"/>
        <v>-3.9070227497527199E-2</v>
      </c>
      <c r="Q68" s="15"/>
      <c r="W68"/>
    </row>
    <row r="69" spans="1:23" x14ac:dyDescent="0.3">
      <c r="A69" s="1">
        <v>45665</v>
      </c>
      <c r="B69" s="3">
        <v>19.88</v>
      </c>
      <c r="C69">
        <v>19.829999999999998</v>
      </c>
      <c r="D69">
        <v>20.12</v>
      </c>
      <c r="E69">
        <v>19.71</v>
      </c>
      <c r="F69" t="s">
        <v>1043</v>
      </c>
      <c r="G69">
        <v>-6.4999999999999997E-3</v>
      </c>
      <c r="H69" s="2">
        <f>Intel[[#This Row],[Price]]/B68-1</f>
        <v>-6.4967516241880574E-3</v>
      </c>
      <c r="I69" s="2" t="str">
        <f t="shared" si="6"/>
        <v>2025-01</v>
      </c>
      <c r="J69" s="16">
        <f t="shared" si="4"/>
        <v>20.115000000000002</v>
      </c>
      <c r="K69" s="16">
        <f t="shared" si="5"/>
        <v>1.9254725078616608</v>
      </c>
      <c r="L69" s="16"/>
      <c r="M69" s="2" t="str">
        <f>TEXT(Gold[[#This Row],[Date]],"YYYY-MM")</f>
        <v>2025-01</v>
      </c>
      <c r="N69" s="3">
        <f t="shared" si="7"/>
        <v>20.22</v>
      </c>
      <c r="O69" s="3" cm="1">
        <f t="array" ref="O69">LOOKUP(2,1/($I:$I=M69),$B:$B)</f>
        <v>19.43</v>
      </c>
      <c r="P69" s="16">
        <f t="shared" si="3"/>
        <v>-3.9070227497527199E-2</v>
      </c>
      <c r="Q69" s="15"/>
      <c r="W69"/>
    </row>
    <row r="70" spans="1:23" x14ac:dyDescent="0.3">
      <c r="A70" s="1">
        <v>45667</v>
      </c>
      <c r="B70" s="3">
        <v>19.149999999999999</v>
      </c>
      <c r="C70">
        <v>19.66</v>
      </c>
      <c r="D70">
        <v>19.66</v>
      </c>
      <c r="E70">
        <v>18.91</v>
      </c>
      <c r="F70" t="s">
        <v>1042</v>
      </c>
      <c r="G70">
        <v>-3.6700000000000003E-2</v>
      </c>
      <c r="H70" s="2">
        <f>Intel[[#This Row],[Price]]/B69-1</f>
        <v>-3.6720321931589583E-2</v>
      </c>
      <c r="I70" s="2" t="str">
        <f t="shared" si="6"/>
        <v>2025-01</v>
      </c>
      <c r="J70" s="16">
        <f t="shared" si="4"/>
        <v>20.064500000000002</v>
      </c>
      <c r="K70" s="16">
        <f t="shared" si="5"/>
        <v>1.9613190534378984</v>
      </c>
      <c r="L70" s="16"/>
      <c r="M70" s="2" t="str">
        <f>TEXT(Gold[[#This Row],[Date]],"YYYY-MM")</f>
        <v>2025-01</v>
      </c>
      <c r="N70" s="3">
        <f t="shared" si="7"/>
        <v>20.22</v>
      </c>
      <c r="O70" s="3" cm="1">
        <f t="array" ref="O70">LOOKUP(2,1/($I:$I=M70),$B:$B)</f>
        <v>19.43</v>
      </c>
      <c r="P70" s="16">
        <f t="shared" ref="P70:P133" si="8">O70/N70-1</f>
        <v>-3.9070227497527199E-2</v>
      </c>
      <c r="Q70" s="15"/>
      <c r="W70"/>
    </row>
    <row r="71" spans="1:23" x14ac:dyDescent="0.3">
      <c r="A71" s="1">
        <v>45670</v>
      </c>
      <c r="B71" s="3">
        <v>19.2</v>
      </c>
      <c r="C71">
        <v>18.920000000000002</v>
      </c>
      <c r="D71">
        <v>19.25</v>
      </c>
      <c r="E71">
        <v>18.73</v>
      </c>
      <c r="F71" t="s">
        <v>1041</v>
      </c>
      <c r="G71">
        <v>2.5999999999999999E-3</v>
      </c>
      <c r="H71" s="2">
        <f>Intel[[#This Row],[Price]]/B70-1</f>
        <v>2.6109660574413773E-3</v>
      </c>
      <c r="I71" s="2" t="str">
        <f t="shared" si="6"/>
        <v>2025-01</v>
      </c>
      <c r="J71" s="16">
        <f t="shared" si="4"/>
        <v>20.0185</v>
      </c>
      <c r="K71" s="16">
        <f t="shared" si="5"/>
        <v>1.9985943930729415</v>
      </c>
      <c r="L71" s="16"/>
      <c r="M71" s="2" t="str">
        <f>TEXT(Gold[[#This Row],[Date]],"YYYY-MM")</f>
        <v>2025-01</v>
      </c>
      <c r="N71" s="3">
        <f t="shared" si="7"/>
        <v>20.22</v>
      </c>
      <c r="O71" s="3" cm="1">
        <f t="array" ref="O71">LOOKUP(2,1/($I:$I=M71),$B:$B)</f>
        <v>19.43</v>
      </c>
      <c r="P71" s="16">
        <f t="shared" si="8"/>
        <v>-3.9070227497527199E-2</v>
      </c>
      <c r="Q71" s="15"/>
      <c r="W71"/>
    </row>
    <row r="72" spans="1:23" x14ac:dyDescent="0.3">
      <c r="A72" s="1">
        <v>45671</v>
      </c>
      <c r="B72" s="3">
        <v>19.2</v>
      </c>
      <c r="C72">
        <v>19.36</v>
      </c>
      <c r="D72">
        <v>19.52</v>
      </c>
      <c r="E72">
        <v>18.82</v>
      </c>
      <c r="F72" t="s">
        <v>1040</v>
      </c>
      <c r="G72">
        <v>0</v>
      </c>
      <c r="H72" s="2">
        <f>Intel[[#This Row],[Price]]/B71-1</f>
        <v>0</v>
      </c>
      <c r="I72" s="2" t="str">
        <f t="shared" si="6"/>
        <v>2025-01</v>
      </c>
      <c r="J72" s="16">
        <f t="shared" si="4"/>
        <v>19.939499999999999</v>
      </c>
      <c r="K72" s="16">
        <f t="shared" si="5"/>
        <v>2.0346332628078931</v>
      </c>
      <c r="L72" s="16"/>
      <c r="M72" s="2" t="str">
        <f>TEXT(Gold[[#This Row],[Date]],"YYYY-MM")</f>
        <v>2025-01</v>
      </c>
      <c r="N72" s="3">
        <f t="shared" si="7"/>
        <v>20.22</v>
      </c>
      <c r="O72" s="3" cm="1">
        <f t="array" ref="O72">LOOKUP(2,1/($I:$I=M72),$B:$B)</f>
        <v>19.43</v>
      </c>
      <c r="P72" s="16">
        <f t="shared" si="8"/>
        <v>-3.9070227497527199E-2</v>
      </c>
      <c r="Q72" s="15"/>
      <c r="W72"/>
    </row>
    <row r="73" spans="1:23" x14ac:dyDescent="0.3">
      <c r="A73" s="1">
        <v>45672</v>
      </c>
      <c r="B73" s="3">
        <v>19.72</v>
      </c>
      <c r="C73">
        <v>19.399999999999999</v>
      </c>
      <c r="D73">
        <v>19.77</v>
      </c>
      <c r="E73">
        <v>19.170000000000002</v>
      </c>
      <c r="F73" t="s">
        <v>1039</v>
      </c>
      <c r="G73">
        <v>2.7099999999999999E-2</v>
      </c>
      <c r="H73" s="2">
        <f>Intel[[#This Row],[Price]]/B72-1</f>
        <v>2.7083333333333348E-2</v>
      </c>
      <c r="I73" s="2" t="str">
        <f t="shared" si="6"/>
        <v>2025-01</v>
      </c>
      <c r="J73" s="16">
        <f t="shared" si="4"/>
        <v>19.908499999999997</v>
      </c>
      <c r="K73" s="16">
        <f t="shared" si="5"/>
        <v>2.0572827438482038</v>
      </c>
      <c r="L73" s="16"/>
      <c r="M73" s="2" t="str">
        <f>TEXT(Gold[[#This Row],[Date]],"YYYY-MM")</f>
        <v>2025-01</v>
      </c>
      <c r="N73" s="3">
        <f t="shared" si="7"/>
        <v>20.22</v>
      </c>
      <c r="O73" s="3" cm="1">
        <f t="array" ref="O73">LOOKUP(2,1/($I:$I=M73),$B:$B)</f>
        <v>19.43</v>
      </c>
      <c r="P73" s="16">
        <f t="shared" si="8"/>
        <v>-3.9070227497527199E-2</v>
      </c>
      <c r="Q73" s="15"/>
      <c r="W73"/>
    </row>
    <row r="74" spans="1:23" x14ac:dyDescent="0.3">
      <c r="A74" s="1">
        <v>45673</v>
      </c>
      <c r="B74" s="3">
        <v>19.670000000000002</v>
      </c>
      <c r="C74">
        <v>19.75</v>
      </c>
      <c r="D74">
        <v>19.95</v>
      </c>
      <c r="E74">
        <v>19.399999999999999</v>
      </c>
      <c r="F74" t="s">
        <v>1038</v>
      </c>
      <c r="G74">
        <v>-2.5000000000000001E-3</v>
      </c>
      <c r="H74" s="2">
        <f>Intel[[#This Row],[Price]]/B73-1</f>
        <v>-2.5354969574035158E-3</v>
      </c>
      <c r="I74" s="2" t="str">
        <f t="shared" si="6"/>
        <v>2025-01</v>
      </c>
      <c r="J74" s="16">
        <f t="shared" si="4"/>
        <v>19.850499999999997</v>
      </c>
      <c r="K74" s="16">
        <f t="shared" si="5"/>
        <v>2.0780354898738236</v>
      </c>
      <c r="L74" s="16"/>
      <c r="M74" s="2" t="str">
        <f>TEXT(Gold[[#This Row],[Date]],"YYYY-MM")</f>
        <v>2025-01</v>
      </c>
      <c r="N74" s="3">
        <f t="shared" si="7"/>
        <v>20.22</v>
      </c>
      <c r="O74" s="3" cm="1">
        <f t="array" ref="O74">LOOKUP(2,1/($I:$I=M74),$B:$B)</f>
        <v>19.43</v>
      </c>
      <c r="P74" s="16">
        <f t="shared" si="8"/>
        <v>-3.9070227497527199E-2</v>
      </c>
      <c r="Q74" s="15"/>
      <c r="W74"/>
    </row>
    <row r="75" spans="1:23" x14ac:dyDescent="0.3">
      <c r="A75" s="1">
        <v>45674</v>
      </c>
      <c r="B75" s="3">
        <v>21.49</v>
      </c>
      <c r="C75">
        <v>21.26</v>
      </c>
      <c r="D75">
        <v>21.62</v>
      </c>
      <c r="E75">
        <v>20.79</v>
      </c>
      <c r="F75" t="s">
        <v>1037</v>
      </c>
      <c r="G75">
        <v>9.2499999999999999E-2</v>
      </c>
      <c r="H75" s="2">
        <f>Intel[[#This Row],[Price]]/B74-1</f>
        <v>9.2526690391458999E-2</v>
      </c>
      <c r="I75" s="2" t="str">
        <f t="shared" si="6"/>
        <v>2025-01</v>
      </c>
      <c r="J75" s="16">
        <f t="shared" si="4"/>
        <v>19.902999999999999</v>
      </c>
      <c r="K75" s="16">
        <f t="shared" si="5"/>
        <v>2.0762132794876598</v>
      </c>
      <c r="L75" s="16"/>
      <c r="M75" s="2" t="str">
        <f>TEXT(Gold[[#This Row],[Date]],"YYYY-MM")</f>
        <v>2025-01</v>
      </c>
      <c r="N75" s="3">
        <f t="shared" si="7"/>
        <v>20.22</v>
      </c>
      <c r="O75" s="3" cm="1">
        <f t="array" ref="O75">LOOKUP(2,1/($I:$I=M75),$B:$B)</f>
        <v>19.43</v>
      </c>
      <c r="P75" s="16">
        <f t="shared" si="8"/>
        <v>-3.9070227497527199E-2</v>
      </c>
      <c r="Q75" s="15"/>
      <c r="W75"/>
    </row>
    <row r="76" spans="1:23" x14ac:dyDescent="0.3">
      <c r="A76" s="1">
        <v>45678</v>
      </c>
      <c r="B76" s="3">
        <v>21.77</v>
      </c>
      <c r="C76">
        <v>22.03</v>
      </c>
      <c r="D76">
        <v>22.41</v>
      </c>
      <c r="E76">
        <v>21.75</v>
      </c>
      <c r="F76" t="s">
        <v>1036</v>
      </c>
      <c r="G76">
        <v>1.2999999999999999E-2</v>
      </c>
      <c r="H76" s="2">
        <f>Intel[[#This Row],[Price]]/B75-1</f>
        <v>1.3029315960912058E-2</v>
      </c>
      <c r="I76" s="2" t="str">
        <f t="shared" si="6"/>
        <v>2025-01</v>
      </c>
      <c r="J76" s="16">
        <f t="shared" si="4"/>
        <v>20.026500000000002</v>
      </c>
      <c r="K76" s="16">
        <f t="shared" si="5"/>
        <v>2.0756890558311412</v>
      </c>
      <c r="L76" s="16"/>
      <c r="M76" s="2" t="str">
        <f>TEXT(Gold[[#This Row],[Date]],"YYYY-MM")</f>
        <v>2025-01</v>
      </c>
      <c r="N76" s="3">
        <f t="shared" si="7"/>
        <v>20.22</v>
      </c>
      <c r="O76" s="3" cm="1">
        <f t="array" ref="O76">LOOKUP(2,1/($I:$I=M76),$B:$B)</f>
        <v>19.43</v>
      </c>
      <c r="P76" s="16">
        <f t="shared" si="8"/>
        <v>-3.9070227497527199E-2</v>
      </c>
      <c r="Q76" s="15"/>
      <c r="W76"/>
    </row>
    <row r="77" spans="1:23" x14ac:dyDescent="0.3">
      <c r="A77" s="1">
        <v>45679</v>
      </c>
      <c r="B77" s="3">
        <v>21.86</v>
      </c>
      <c r="C77">
        <v>21.73</v>
      </c>
      <c r="D77">
        <v>22.28</v>
      </c>
      <c r="E77">
        <v>21.57</v>
      </c>
      <c r="F77" t="s">
        <v>1035</v>
      </c>
      <c r="G77">
        <v>4.1000000000000003E-3</v>
      </c>
      <c r="H77" s="2">
        <f>Intel[[#This Row],[Price]]/B76-1</f>
        <v>4.1341295360588504E-3</v>
      </c>
      <c r="I77" s="2" t="str">
        <f t="shared" si="6"/>
        <v>2025-01</v>
      </c>
      <c r="J77" s="16">
        <f t="shared" si="4"/>
        <v>20.166499999999999</v>
      </c>
      <c r="K77" s="16">
        <f t="shared" si="5"/>
        <v>2.0757447441672237</v>
      </c>
      <c r="L77" s="16"/>
      <c r="M77" s="2" t="str">
        <f>TEXT(Gold[[#This Row],[Date]],"YYYY-MM")</f>
        <v>2025-01</v>
      </c>
      <c r="N77" s="3">
        <f t="shared" si="7"/>
        <v>20.22</v>
      </c>
      <c r="O77" s="3" cm="1">
        <f t="array" ref="O77">LOOKUP(2,1/($I:$I=M77),$B:$B)</f>
        <v>19.43</v>
      </c>
      <c r="P77" s="16">
        <f t="shared" si="8"/>
        <v>-3.9070227497527199E-2</v>
      </c>
      <c r="Q77" s="15"/>
      <c r="W77"/>
    </row>
    <row r="78" spans="1:23" x14ac:dyDescent="0.3">
      <c r="A78" s="1">
        <v>45680</v>
      </c>
      <c r="B78" s="3">
        <v>21.57</v>
      </c>
      <c r="C78">
        <v>21.69</v>
      </c>
      <c r="D78">
        <v>21.75</v>
      </c>
      <c r="E78">
        <v>21.35</v>
      </c>
      <c r="F78" t="s">
        <v>1034</v>
      </c>
      <c r="G78">
        <v>-1.3299999999999999E-2</v>
      </c>
      <c r="H78" s="2">
        <f>Intel[[#This Row],[Price]]/B77-1</f>
        <v>-1.3266239707227734E-2</v>
      </c>
      <c r="I78" s="2" t="str">
        <f t="shared" si="6"/>
        <v>2025-01</v>
      </c>
      <c r="J78" s="16">
        <f t="shared" si="4"/>
        <v>20.268999999999998</v>
      </c>
      <c r="K78" s="16">
        <f t="shared" si="5"/>
        <v>2.075835384218335</v>
      </c>
      <c r="L78" s="16"/>
      <c r="M78" s="2" t="str">
        <f>TEXT(Gold[[#This Row],[Date]],"YYYY-MM")</f>
        <v>2025-01</v>
      </c>
      <c r="N78" s="3">
        <f t="shared" si="7"/>
        <v>20.22</v>
      </c>
      <c r="O78" s="3" cm="1">
        <f t="array" ref="O78">LOOKUP(2,1/($I:$I=M78),$B:$B)</f>
        <v>19.43</v>
      </c>
      <c r="P78" s="16">
        <f t="shared" si="8"/>
        <v>-3.9070227497527199E-2</v>
      </c>
      <c r="Q78" s="15"/>
      <c r="W78"/>
    </row>
    <row r="79" spans="1:23" x14ac:dyDescent="0.3">
      <c r="A79" s="1">
        <v>45681</v>
      </c>
      <c r="B79" s="3">
        <v>20.83</v>
      </c>
      <c r="C79">
        <v>21.36</v>
      </c>
      <c r="D79">
        <v>21.41</v>
      </c>
      <c r="E79">
        <v>20.75</v>
      </c>
      <c r="F79" t="s">
        <v>1033</v>
      </c>
      <c r="G79">
        <v>-3.4299999999999997E-2</v>
      </c>
      <c r="H79" s="2">
        <f>Intel[[#This Row],[Price]]/B78-1</f>
        <v>-3.430690774223466E-2</v>
      </c>
      <c r="I79" s="2" t="str">
        <f t="shared" si="6"/>
        <v>2025-01</v>
      </c>
      <c r="J79" s="16">
        <f t="shared" si="4"/>
        <v>20.300499999999996</v>
      </c>
      <c r="K79" s="16">
        <f t="shared" si="5"/>
        <v>2.0787423607219555</v>
      </c>
      <c r="L79" s="16"/>
      <c r="M79" s="2" t="str">
        <f>TEXT(Gold[[#This Row],[Date]],"YYYY-MM")</f>
        <v>2025-01</v>
      </c>
      <c r="N79" s="3">
        <f t="shared" si="7"/>
        <v>20.22</v>
      </c>
      <c r="O79" s="3" cm="1">
        <f t="array" ref="O79">LOOKUP(2,1/($I:$I=M79),$B:$B)</f>
        <v>19.43</v>
      </c>
      <c r="P79" s="16">
        <f t="shared" si="8"/>
        <v>-3.9070227497527199E-2</v>
      </c>
      <c r="Q79" s="15"/>
      <c r="W79"/>
    </row>
    <row r="80" spans="1:23" x14ac:dyDescent="0.3">
      <c r="A80" s="1">
        <v>45684</v>
      </c>
      <c r="B80" s="3">
        <v>20.29</v>
      </c>
      <c r="C80">
        <v>20.81</v>
      </c>
      <c r="D80">
        <v>21.06</v>
      </c>
      <c r="E80">
        <v>20.14</v>
      </c>
      <c r="F80" t="s">
        <v>1032</v>
      </c>
      <c r="G80">
        <v>-2.5899999999999999E-2</v>
      </c>
      <c r="H80" s="2">
        <f>Intel[[#This Row],[Price]]/B79-1</f>
        <v>-2.5924147863658153E-2</v>
      </c>
      <c r="I80" s="2" t="str">
        <f t="shared" si="6"/>
        <v>2025-01</v>
      </c>
      <c r="J80" s="16">
        <f t="shared" si="4"/>
        <v>20.294999999999998</v>
      </c>
      <c r="K80" s="16">
        <f t="shared" si="5"/>
        <v>2.0852778270099188</v>
      </c>
      <c r="L80" s="16"/>
      <c r="M80" s="2" t="str">
        <f>TEXT(Gold[[#This Row],[Date]],"YYYY-MM")</f>
        <v>2025-01</v>
      </c>
      <c r="N80" s="3">
        <f t="shared" si="7"/>
        <v>20.22</v>
      </c>
      <c r="O80" s="3" cm="1">
        <f t="array" ref="O80">LOOKUP(2,1/($I:$I=M80),$B:$B)</f>
        <v>19.43</v>
      </c>
      <c r="P80" s="16">
        <f t="shared" si="8"/>
        <v>-3.9070227497527199E-2</v>
      </c>
      <c r="Q80" s="15"/>
      <c r="W80"/>
    </row>
    <row r="81" spans="1:23" x14ac:dyDescent="0.3">
      <c r="A81" s="1">
        <v>45685</v>
      </c>
      <c r="B81" s="3">
        <v>19.8</v>
      </c>
      <c r="C81">
        <v>20.34</v>
      </c>
      <c r="D81">
        <v>20.34</v>
      </c>
      <c r="E81">
        <v>19.739999999999998</v>
      </c>
      <c r="F81" t="s">
        <v>1031</v>
      </c>
      <c r="G81">
        <v>-2.41E-2</v>
      </c>
      <c r="H81" s="2">
        <f>Intel[[#This Row],[Price]]/B80-1</f>
        <v>-2.4149827501232068E-2</v>
      </c>
      <c r="I81" s="2" t="str">
        <f t="shared" si="6"/>
        <v>2025-01</v>
      </c>
      <c r="J81" s="16">
        <f t="shared" si="4"/>
        <v>20.262999999999998</v>
      </c>
      <c r="K81" s="16">
        <f t="shared" si="5"/>
        <v>2.0981514597432187</v>
      </c>
      <c r="L81" s="16"/>
      <c r="M81" s="2" t="str">
        <f>TEXT(Gold[[#This Row],[Date]],"YYYY-MM")</f>
        <v>2025-01</v>
      </c>
      <c r="N81" s="3">
        <f t="shared" si="7"/>
        <v>20.22</v>
      </c>
      <c r="O81" s="3" cm="1">
        <f t="array" ref="O81">LOOKUP(2,1/($I:$I=M81),$B:$B)</f>
        <v>19.43</v>
      </c>
      <c r="P81" s="16">
        <f t="shared" si="8"/>
        <v>-3.9070227497527199E-2</v>
      </c>
      <c r="Q81" s="15"/>
      <c r="W81"/>
    </row>
    <row r="82" spans="1:23" x14ac:dyDescent="0.3">
      <c r="A82" s="1">
        <v>45686</v>
      </c>
      <c r="B82" s="3">
        <v>19.75</v>
      </c>
      <c r="C82">
        <v>19.87</v>
      </c>
      <c r="D82">
        <v>20.079999999999998</v>
      </c>
      <c r="E82">
        <v>19.66</v>
      </c>
      <c r="F82" t="s">
        <v>1030</v>
      </c>
      <c r="G82">
        <v>-2.5000000000000001E-3</v>
      </c>
      <c r="H82" s="2">
        <f>Intel[[#This Row],[Price]]/B81-1</f>
        <v>-2.525252525252597E-3</v>
      </c>
      <c r="I82" s="2" t="str">
        <f t="shared" si="6"/>
        <v>2025-01</v>
      </c>
      <c r="J82" s="16">
        <f t="shared" si="4"/>
        <v>20.235500000000002</v>
      </c>
      <c r="K82" s="16">
        <f t="shared" si="5"/>
        <v>2.1143707575931363</v>
      </c>
      <c r="L82" s="16"/>
      <c r="M82" s="2" t="str">
        <f>TEXT(Gold[[#This Row],[Date]],"YYYY-MM")</f>
        <v>2025-01</v>
      </c>
      <c r="N82" s="3">
        <f t="shared" si="7"/>
        <v>20.22</v>
      </c>
      <c r="O82" s="3" cm="1">
        <f t="array" ref="O82">LOOKUP(2,1/($I:$I=M82),$B:$B)</f>
        <v>19.43</v>
      </c>
      <c r="P82" s="16">
        <f t="shared" si="8"/>
        <v>-3.9070227497527199E-2</v>
      </c>
      <c r="Q82" s="15"/>
      <c r="W82"/>
    </row>
    <row r="83" spans="1:23" x14ac:dyDescent="0.3">
      <c r="A83" s="1">
        <v>45687</v>
      </c>
      <c r="B83" s="3">
        <v>20.010000000000002</v>
      </c>
      <c r="C83">
        <v>19.72</v>
      </c>
      <c r="D83">
        <v>20.100000000000001</v>
      </c>
      <c r="E83">
        <v>19.43</v>
      </c>
      <c r="F83" t="s">
        <v>1029</v>
      </c>
      <c r="G83">
        <v>1.32E-2</v>
      </c>
      <c r="H83" s="2">
        <f>Intel[[#This Row],[Price]]/B82-1</f>
        <v>1.3164556962025342E-2</v>
      </c>
      <c r="I83" s="2" t="str">
        <f t="shared" si="6"/>
        <v>2025-01</v>
      </c>
      <c r="J83" s="16">
        <f t="shared" si="4"/>
        <v>20.244999999999997</v>
      </c>
      <c r="K83" s="16">
        <f t="shared" si="5"/>
        <v>2.1266403041066555</v>
      </c>
      <c r="L83" s="16"/>
      <c r="M83" s="2" t="str">
        <f>TEXT(Gold[[#This Row],[Date]],"YYYY-MM")</f>
        <v>2025-01</v>
      </c>
      <c r="N83" s="3">
        <f t="shared" si="7"/>
        <v>20.22</v>
      </c>
      <c r="O83" s="3" cm="1">
        <f t="array" ref="O83">LOOKUP(2,1/($I:$I=M83),$B:$B)</f>
        <v>19.43</v>
      </c>
      <c r="P83" s="16">
        <f t="shared" si="8"/>
        <v>-3.9070227497527199E-2</v>
      </c>
      <c r="Q83" s="15"/>
      <c r="W83"/>
    </row>
    <row r="84" spans="1:23" x14ac:dyDescent="0.3">
      <c r="A84" s="1">
        <v>45688</v>
      </c>
      <c r="B84" s="3">
        <v>19.43</v>
      </c>
      <c r="C84">
        <v>20.100000000000001</v>
      </c>
      <c r="D84">
        <v>20.329999999999998</v>
      </c>
      <c r="E84">
        <v>19.38</v>
      </c>
      <c r="F84" t="s">
        <v>1028</v>
      </c>
      <c r="G84">
        <v>-2.9000000000000001E-2</v>
      </c>
      <c r="H84" s="2">
        <f>Intel[[#This Row],[Price]]/B83-1</f>
        <v>-2.898550724637694E-2</v>
      </c>
      <c r="I84" s="2" t="str">
        <f t="shared" si="6"/>
        <v>2025-01</v>
      </c>
      <c r="J84" s="16">
        <f t="shared" si="4"/>
        <v>20.213999999999999</v>
      </c>
      <c r="K84" s="16">
        <f t="shared" si="5"/>
        <v>2.1392998154922029</v>
      </c>
      <c r="L84" s="16"/>
      <c r="M84" s="2" t="str">
        <f>TEXT(Gold[[#This Row],[Date]],"YYYY-MM")</f>
        <v>2025-01</v>
      </c>
      <c r="N84" s="3">
        <f t="shared" si="7"/>
        <v>20.22</v>
      </c>
      <c r="O84" s="3" cm="1">
        <f t="array" ref="O84">LOOKUP(2,1/($I:$I=M84),$B:$B)</f>
        <v>19.43</v>
      </c>
      <c r="P84" s="16">
        <f t="shared" si="8"/>
        <v>-3.9070227497527199E-2</v>
      </c>
      <c r="Q84" s="15"/>
      <c r="W84"/>
    </row>
    <row r="85" spans="1:23" x14ac:dyDescent="0.3">
      <c r="A85" s="1">
        <v>45691</v>
      </c>
      <c r="B85" s="3">
        <v>19.38</v>
      </c>
      <c r="C85">
        <v>18.97</v>
      </c>
      <c r="D85">
        <v>19.75</v>
      </c>
      <c r="E85">
        <v>18.78</v>
      </c>
      <c r="F85" t="s">
        <v>1027</v>
      </c>
      <c r="G85">
        <v>-2.5999999999999999E-3</v>
      </c>
      <c r="H85" s="2">
        <f>Intel[[#This Row],[Price]]/B84-1</f>
        <v>-2.5733401955738699E-3</v>
      </c>
      <c r="I85" s="2" t="str">
        <f t="shared" si="6"/>
        <v>2025-02</v>
      </c>
      <c r="J85" s="16">
        <f t="shared" ref="J85:J148" si="9">AVERAGE(B66:B85)</f>
        <v>20.172000000000001</v>
      </c>
      <c r="K85" s="16">
        <f t="shared" si="5"/>
        <v>2.1573839239876214</v>
      </c>
      <c r="L85" s="16"/>
      <c r="M85" s="2" t="str">
        <f>TEXT(Gold[[#This Row],[Date]],"YYYY-MM")</f>
        <v>2025-01</v>
      </c>
      <c r="N85" s="3">
        <f t="shared" si="7"/>
        <v>20.22</v>
      </c>
      <c r="O85" s="3" cm="1">
        <f t="array" ref="O85">LOOKUP(2,1/($I:$I=M85),$B:$B)</f>
        <v>19.43</v>
      </c>
      <c r="P85" s="16">
        <f t="shared" si="8"/>
        <v>-3.9070227497527199E-2</v>
      </c>
      <c r="Q85" s="15"/>
    </row>
    <row r="86" spans="1:23" x14ac:dyDescent="0.3">
      <c r="A86" s="1">
        <v>45692</v>
      </c>
      <c r="B86" s="3">
        <v>19.29</v>
      </c>
      <c r="C86">
        <v>19.100000000000001</v>
      </c>
      <c r="D86">
        <v>19.53</v>
      </c>
      <c r="E86">
        <v>19.02</v>
      </c>
      <c r="F86" t="s">
        <v>1026</v>
      </c>
      <c r="G86">
        <v>-4.5999999999999999E-3</v>
      </c>
      <c r="H86" s="2">
        <f>Intel[[#This Row],[Price]]/B85-1</f>
        <v>-4.6439628482971562E-3</v>
      </c>
      <c r="I86" s="2" t="str">
        <f t="shared" si="6"/>
        <v>2025-02</v>
      </c>
      <c r="J86" s="16">
        <f t="shared" si="9"/>
        <v>20.108499999999999</v>
      </c>
      <c r="K86" s="16">
        <f t="shared" si="5"/>
        <v>2.1673420937665631</v>
      </c>
      <c r="L86" s="16"/>
      <c r="M86" s="2" t="str">
        <f>TEXT(Gold[[#This Row],[Date]],"YYYY-MM")</f>
        <v>2025-01</v>
      </c>
      <c r="N86" s="3">
        <f t="shared" si="7"/>
        <v>20.22</v>
      </c>
      <c r="O86" s="3" cm="1">
        <f t="array" ref="O86">LOOKUP(2,1/($I:$I=M86),$B:$B)</f>
        <v>19.43</v>
      </c>
      <c r="P86" s="16">
        <f t="shared" si="8"/>
        <v>-3.9070227497527199E-2</v>
      </c>
      <c r="Q86" s="15"/>
    </row>
    <row r="87" spans="1:23" x14ac:dyDescent="0.3">
      <c r="A87" s="1">
        <v>45693</v>
      </c>
      <c r="B87" s="3">
        <v>19.649999999999999</v>
      </c>
      <c r="C87">
        <v>19.190000000000001</v>
      </c>
      <c r="D87">
        <v>19.77</v>
      </c>
      <c r="E87">
        <v>18.91</v>
      </c>
      <c r="F87" t="s">
        <v>1025</v>
      </c>
      <c r="G87">
        <v>1.8700000000000001E-2</v>
      </c>
      <c r="H87" s="2">
        <f>Intel[[#This Row],[Price]]/B86-1</f>
        <v>1.8662519440124425E-2</v>
      </c>
      <c r="I87" s="2" t="str">
        <f t="shared" si="6"/>
        <v>2025-02</v>
      </c>
      <c r="J87" s="16">
        <f t="shared" si="9"/>
        <v>20.0975</v>
      </c>
      <c r="K87" s="16">
        <f t="shared" si="5"/>
        <v>2.1329335783651389</v>
      </c>
      <c r="L87" s="16"/>
      <c r="M87" s="2" t="str">
        <f>TEXT(Gold[[#This Row],[Date]],"YYYY-MM")</f>
        <v>2025-01</v>
      </c>
      <c r="N87" s="3">
        <f t="shared" si="7"/>
        <v>20.22</v>
      </c>
      <c r="O87" s="3" cm="1">
        <f t="array" ref="O87">LOOKUP(2,1/($I:$I=M87),$B:$B)</f>
        <v>19.43</v>
      </c>
      <c r="P87" s="16">
        <f t="shared" si="8"/>
        <v>-3.9070227497527199E-2</v>
      </c>
      <c r="Q87" s="15"/>
    </row>
    <row r="88" spans="1:23" x14ac:dyDescent="0.3">
      <c r="A88" s="1">
        <v>45694</v>
      </c>
      <c r="B88" s="3">
        <v>19.38</v>
      </c>
      <c r="C88">
        <v>19.510000000000002</v>
      </c>
      <c r="D88">
        <v>19.7</v>
      </c>
      <c r="E88">
        <v>19.22</v>
      </c>
      <c r="F88" t="s">
        <v>1024</v>
      </c>
      <c r="G88">
        <v>-1.37E-2</v>
      </c>
      <c r="H88" s="2">
        <f>Intel[[#This Row],[Price]]/B87-1</f>
        <v>-1.3740458015267132E-2</v>
      </c>
      <c r="I88" s="2" t="str">
        <f t="shared" si="6"/>
        <v>2025-02</v>
      </c>
      <c r="J88" s="16">
        <f t="shared" si="9"/>
        <v>20.065999999999995</v>
      </c>
      <c r="K88" s="16">
        <f t="shared" si="5"/>
        <v>2.0572679142946941</v>
      </c>
      <c r="L88" s="16"/>
      <c r="M88" s="2" t="str">
        <f>TEXT(Gold[[#This Row],[Date]],"YYYY-MM")</f>
        <v>2025-02</v>
      </c>
      <c r="N88" s="3">
        <f t="shared" si="7"/>
        <v>19.38</v>
      </c>
      <c r="O88" s="3" cm="1">
        <f t="array" ref="O88">LOOKUP(2,1/($I:$I=M88),$B:$B)</f>
        <v>23.73</v>
      </c>
      <c r="P88" s="16">
        <f t="shared" si="8"/>
        <v>0.22445820433436547</v>
      </c>
      <c r="Q88" s="15"/>
    </row>
    <row r="89" spans="1:23" x14ac:dyDescent="0.3">
      <c r="A89" s="1">
        <v>45695</v>
      </c>
      <c r="B89" s="3">
        <v>19.100000000000001</v>
      </c>
      <c r="C89">
        <v>19.350000000000001</v>
      </c>
      <c r="D89">
        <v>19.36</v>
      </c>
      <c r="E89">
        <v>19.03</v>
      </c>
      <c r="F89" t="s">
        <v>1023</v>
      </c>
      <c r="G89">
        <v>-1.44E-2</v>
      </c>
      <c r="H89" s="2">
        <f>Intel[[#This Row],[Price]]/B88-1</f>
        <v>-1.4447884416924572E-2</v>
      </c>
      <c r="I89" s="2" t="str">
        <f t="shared" si="6"/>
        <v>2025-02</v>
      </c>
      <c r="J89" s="16">
        <f t="shared" si="9"/>
        <v>20.026999999999997</v>
      </c>
      <c r="K89" s="16">
        <f t="shared" si="5"/>
        <v>1.9781435327493793</v>
      </c>
      <c r="L89" s="16"/>
      <c r="M89" s="2" t="str">
        <f>TEXT(Gold[[#This Row],[Date]],"YYYY-MM")</f>
        <v>2025-02</v>
      </c>
      <c r="N89" s="3">
        <f t="shared" si="7"/>
        <v>19.38</v>
      </c>
      <c r="O89" s="3" cm="1">
        <f t="array" ref="O89">LOOKUP(2,1/($I:$I=M89),$B:$B)</f>
        <v>23.73</v>
      </c>
      <c r="P89" s="16">
        <f t="shared" si="8"/>
        <v>0.22445820433436547</v>
      </c>
      <c r="Q89" s="15"/>
    </row>
    <row r="90" spans="1:23" x14ac:dyDescent="0.3">
      <c r="A90" s="1">
        <v>45698</v>
      </c>
      <c r="B90" s="3">
        <v>19.77</v>
      </c>
      <c r="C90">
        <v>19.25</v>
      </c>
      <c r="D90">
        <v>20.079999999999998</v>
      </c>
      <c r="E90">
        <v>19.239999999999998</v>
      </c>
      <c r="F90" t="s">
        <v>1022</v>
      </c>
      <c r="G90">
        <v>3.5099999999999999E-2</v>
      </c>
      <c r="H90" s="2">
        <f>Intel[[#This Row],[Price]]/B89-1</f>
        <v>3.5078534031413477E-2</v>
      </c>
      <c r="I90" s="2" t="str">
        <f t="shared" si="6"/>
        <v>2025-02</v>
      </c>
      <c r="J90" s="16">
        <f t="shared" si="9"/>
        <v>20.058</v>
      </c>
      <c r="K90" s="16">
        <f t="shared" si="5"/>
        <v>1.923562277691625</v>
      </c>
      <c r="L90" s="16"/>
      <c r="M90" s="2" t="str">
        <f>TEXT(Gold[[#This Row],[Date]],"YYYY-MM")</f>
        <v>2025-02</v>
      </c>
      <c r="N90" s="3">
        <f t="shared" si="7"/>
        <v>19.38</v>
      </c>
      <c r="O90" s="3" cm="1">
        <f t="array" ref="O90">LOOKUP(2,1/($I:$I=M90),$B:$B)</f>
        <v>23.73</v>
      </c>
      <c r="P90" s="16">
        <f t="shared" si="8"/>
        <v>0.22445820433436547</v>
      </c>
      <c r="Q90" s="15"/>
    </row>
    <row r="91" spans="1:23" x14ac:dyDescent="0.3">
      <c r="A91" s="1">
        <v>45699</v>
      </c>
      <c r="B91" s="3">
        <v>20.97</v>
      </c>
      <c r="C91">
        <v>19.87</v>
      </c>
      <c r="D91">
        <v>21.88</v>
      </c>
      <c r="E91">
        <v>19.86</v>
      </c>
      <c r="F91" t="s">
        <v>1021</v>
      </c>
      <c r="G91">
        <v>6.0699999999999997E-2</v>
      </c>
      <c r="H91" s="2">
        <f>Intel[[#This Row],[Price]]/B90-1</f>
        <v>6.0698027314112224E-2</v>
      </c>
      <c r="I91" s="2" t="str">
        <f t="shared" si="6"/>
        <v>2025-02</v>
      </c>
      <c r="J91" s="16">
        <f t="shared" si="9"/>
        <v>20.146499999999996</v>
      </c>
      <c r="K91" s="16">
        <f t="shared" si="5"/>
        <v>1.8833573519792355</v>
      </c>
      <c r="L91" s="16"/>
      <c r="M91" s="2" t="str">
        <f>TEXT(Gold[[#This Row],[Date]],"YYYY-MM")</f>
        <v>2025-02</v>
      </c>
      <c r="N91" s="3">
        <f t="shared" si="7"/>
        <v>19.38</v>
      </c>
      <c r="O91" s="3" cm="1">
        <f t="array" ref="O91">LOOKUP(2,1/($I:$I=M91),$B:$B)</f>
        <v>23.73</v>
      </c>
      <c r="P91" s="16">
        <f t="shared" si="8"/>
        <v>0.22445820433436547</v>
      </c>
      <c r="Q91" s="15"/>
    </row>
    <row r="92" spans="1:23" x14ac:dyDescent="0.3">
      <c r="A92" s="1">
        <v>45700</v>
      </c>
      <c r="B92" s="3">
        <v>22.48</v>
      </c>
      <c r="C92">
        <v>21.98</v>
      </c>
      <c r="D92">
        <v>22.56</v>
      </c>
      <c r="E92">
        <v>20.93</v>
      </c>
      <c r="F92" t="s">
        <v>1020</v>
      </c>
      <c r="G92">
        <v>7.1999999999999995E-2</v>
      </c>
      <c r="H92" s="2">
        <f>Intel[[#This Row],[Price]]/B91-1</f>
        <v>7.2007629947544283E-2</v>
      </c>
      <c r="I92" s="2" t="str">
        <f t="shared" si="6"/>
        <v>2025-02</v>
      </c>
      <c r="J92" s="16">
        <f t="shared" si="9"/>
        <v>20.310500000000001</v>
      </c>
      <c r="K92" s="16">
        <f t="shared" si="5"/>
        <v>1.8254327247993452</v>
      </c>
      <c r="L92" s="16"/>
      <c r="M92" s="2" t="str">
        <f>TEXT(Gold[[#This Row],[Date]],"YYYY-MM")</f>
        <v>2025-02</v>
      </c>
      <c r="N92" s="3">
        <f t="shared" si="7"/>
        <v>19.38</v>
      </c>
      <c r="O92" s="3" cm="1">
        <f t="array" ref="O92">LOOKUP(2,1/($I:$I=M92),$B:$B)</f>
        <v>23.73</v>
      </c>
      <c r="P92" s="16">
        <f t="shared" si="8"/>
        <v>0.22445820433436547</v>
      </c>
      <c r="Q92" s="15"/>
    </row>
    <row r="93" spans="1:23" x14ac:dyDescent="0.3">
      <c r="A93" s="1">
        <v>45701</v>
      </c>
      <c r="B93" s="3">
        <v>24.13</v>
      </c>
      <c r="C93">
        <v>22.84</v>
      </c>
      <c r="D93">
        <v>24.83</v>
      </c>
      <c r="E93">
        <v>22.79</v>
      </c>
      <c r="F93" t="s">
        <v>1019</v>
      </c>
      <c r="G93">
        <v>7.3400000000000007E-2</v>
      </c>
      <c r="H93" s="2">
        <f>Intel[[#This Row],[Price]]/B92-1</f>
        <v>7.3398576512455405E-2</v>
      </c>
      <c r="I93" s="2" t="str">
        <f t="shared" si="6"/>
        <v>2025-02</v>
      </c>
      <c r="J93" s="16">
        <f t="shared" si="9"/>
        <v>20.530999999999999</v>
      </c>
      <c r="K93" s="16">
        <f t="shared" ref="K93:K124" si="10">_xlfn.STDEV.S(B34:B93)</f>
        <v>1.7959029329651333</v>
      </c>
      <c r="L93" s="16"/>
      <c r="M93" s="2" t="str">
        <f>TEXT(Gold[[#This Row],[Date]],"YYYY-MM")</f>
        <v>2025-02</v>
      </c>
      <c r="N93" s="3">
        <f t="shared" si="7"/>
        <v>19.38</v>
      </c>
      <c r="O93" s="3" cm="1">
        <f t="array" ref="O93">LOOKUP(2,1/($I:$I=M93),$B:$B)</f>
        <v>23.73</v>
      </c>
      <c r="P93" s="16">
        <f t="shared" si="8"/>
        <v>0.22445820433436547</v>
      </c>
      <c r="Q93" s="15"/>
    </row>
    <row r="94" spans="1:23" x14ac:dyDescent="0.3">
      <c r="A94" s="1">
        <v>45702</v>
      </c>
      <c r="B94" s="3">
        <v>23.6</v>
      </c>
      <c r="C94">
        <v>24.36</v>
      </c>
      <c r="D94">
        <v>25.19</v>
      </c>
      <c r="E94">
        <v>22.86</v>
      </c>
      <c r="F94" t="s">
        <v>1018</v>
      </c>
      <c r="G94">
        <v>-2.1999999999999999E-2</v>
      </c>
      <c r="H94" s="2">
        <f>Intel[[#This Row],[Price]]/B93-1</f>
        <v>-2.1964359718192994E-2</v>
      </c>
      <c r="I94" s="2" t="str">
        <f t="shared" si="6"/>
        <v>2025-02</v>
      </c>
      <c r="J94" s="16">
        <f t="shared" si="9"/>
        <v>20.727500000000003</v>
      </c>
      <c r="K94" s="16">
        <f t="shared" si="10"/>
        <v>1.7751576599035155</v>
      </c>
      <c r="L94" s="16"/>
      <c r="M94" s="2" t="str">
        <f>TEXT(Gold[[#This Row],[Date]],"YYYY-MM")</f>
        <v>2025-02</v>
      </c>
      <c r="N94" s="3">
        <f t="shared" si="7"/>
        <v>19.38</v>
      </c>
      <c r="O94" s="3" cm="1">
        <f t="array" ref="O94">LOOKUP(2,1/($I:$I=M94),$B:$B)</f>
        <v>23.73</v>
      </c>
      <c r="P94" s="16">
        <f t="shared" si="8"/>
        <v>0.22445820433436547</v>
      </c>
      <c r="Q94" s="15"/>
    </row>
    <row r="95" spans="1:23" x14ac:dyDescent="0.3">
      <c r="A95" s="1">
        <v>45706</v>
      </c>
      <c r="B95" s="3">
        <v>27.39</v>
      </c>
      <c r="C95">
        <v>24.6</v>
      </c>
      <c r="D95">
        <v>27.55</v>
      </c>
      <c r="E95">
        <v>24.49</v>
      </c>
      <c r="F95" t="s">
        <v>1017</v>
      </c>
      <c r="G95">
        <v>0.16059999999999999</v>
      </c>
      <c r="H95" s="2">
        <f>Intel[[#This Row],[Price]]/B94-1</f>
        <v>0.16059322033898304</v>
      </c>
      <c r="I95" s="2" t="str">
        <f t="shared" si="6"/>
        <v>2025-02</v>
      </c>
      <c r="J95" s="16">
        <f t="shared" si="9"/>
        <v>21.022500000000001</v>
      </c>
      <c r="K95" s="16">
        <f t="shared" si="10"/>
        <v>1.8938722476438268</v>
      </c>
      <c r="L95" s="16"/>
      <c r="M95" s="2" t="str">
        <f>TEXT(Gold[[#This Row],[Date]],"YYYY-MM")</f>
        <v>2025-02</v>
      </c>
      <c r="N95" s="3">
        <f t="shared" si="7"/>
        <v>19.38</v>
      </c>
      <c r="O95" s="3" cm="1">
        <f t="array" ref="O95">LOOKUP(2,1/($I:$I=M95),$B:$B)</f>
        <v>23.73</v>
      </c>
      <c r="P95" s="16">
        <f t="shared" si="8"/>
        <v>0.22445820433436547</v>
      </c>
      <c r="Q95" s="15"/>
    </row>
    <row r="96" spans="1:23" x14ac:dyDescent="0.3">
      <c r="A96" s="1">
        <v>45707</v>
      </c>
      <c r="B96" s="3">
        <v>25.72</v>
      </c>
      <c r="C96">
        <v>25.98</v>
      </c>
      <c r="D96">
        <v>26.33</v>
      </c>
      <c r="E96">
        <v>25.46</v>
      </c>
      <c r="F96" t="s">
        <v>49</v>
      </c>
      <c r="G96">
        <v>-6.0999999999999999E-2</v>
      </c>
      <c r="H96" s="2">
        <f>Intel[[#This Row],[Price]]/B95-1</f>
        <v>-6.0971157356699557E-2</v>
      </c>
      <c r="I96" s="2" t="str">
        <f t="shared" si="6"/>
        <v>2025-02</v>
      </c>
      <c r="J96" s="16">
        <f t="shared" si="9"/>
        <v>21.22</v>
      </c>
      <c r="K96" s="16">
        <f t="shared" si="10"/>
        <v>1.9455397636006859</v>
      </c>
      <c r="L96" s="16"/>
      <c r="M96" s="2" t="str">
        <f>TEXT(Gold[[#This Row],[Date]],"YYYY-MM")</f>
        <v>2025-02</v>
      </c>
      <c r="N96" s="3">
        <f t="shared" si="7"/>
        <v>19.38</v>
      </c>
      <c r="O96" s="3" cm="1">
        <f t="array" ref="O96">LOOKUP(2,1/($I:$I=M96),$B:$B)</f>
        <v>23.73</v>
      </c>
      <c r="P96" s="16">
        <f t="shared" si="8"/>
        <v>0.22445820433436547</v>
      </c>
      <c r="Q96" s="15"/>
    </row>
    <row r="97" spans="1:17" x14ac:dyDescent="0.3">
      <c r="A97" s="1">
        <v>45708</v>
      </c>
      <c r="B97" s="3">
        <v>26.09</v>
      </c>
      <c r="C97">
        <v>25.56</v>
      </c>
      <c r="D97">
        <v>26.12</v>
      </c>
      <c r="E97">
        <v>24.48</v>
      </c>
      <c r="F97" t="s">
        <v>1016</v>
      </c>
      <c r="G97">
        <v>1.44E-2</v>
      </c>
      <c r="H97" s="2">
        <f>Intel[[#This Row],[Price]]/B96-1</f>
        <v>1.4385692068429323E-2</v>
      </c>
      <c r="I97" s="2" t="str">
        <f t="shared" si="6"/>
        <v>2025-02</v>
      </c>
      <c r="J97" s="16">
        <f t="shared" si="9"/>
        <v>21.431500000000003</v>
      </c>
      <c r="K97" s="16">
        <f t="shared" si="10"/>
        <v>2.0151459270595349</v>
      </c>
      <c r="L97" s="16"/>
      <c r="M97" s="2" t="str">
        <f>TEXT(Gold[[#This Row],[Date]],"YYYY-MM")</f>
        <v>2025-02</v>
      </c>
      <c r="N97" s="3">
        <f t="shared" si="7"/>
        <v>19.38</v>
      </c>
      <c r="O97" s="3" cm="1">
        <f t="array" ref="O97">LOOKUP(2,1/($I:$I=M97),$B:$B)</f>
        <v>23.73</v>
      </c>
      <c r="P97" s="16">
        <f t="shared" si="8"/>
        <v>0.22445820433436547</v>
      </c>
      <c r="Q97" s="15"/>
    </row>
    <row r="98" spans="1:17" x14ac:dyDescent="0.3">
      <c r="A98" s="1">
        <v>45709</v>
      </c>
      <c r="B98" s="3">
        <v>24.87</v>
      </c>
      <c r="C98">
        <v>25.96</v>
      </c>
      <c r="D98">
        <v>26.29</v>
      </c>
      <c r="E98">
        <v>24.84</v>
      </c>
      <c r="F98" t="s">
        <v>1015</v>
      </c>
      <c r="G98">
        <v>-4.6800000000000001E-2</v>
      </c>
      <c r="H98" s="2">
        <f>Intel[[#This Row],[Price]]/B97-1</f>
        <v>-4.6761211192027585E-2</v>
      </c>
      <c r="I98" s="2" t="str">
        <f t="shared" si="6"/>
        <v>2025-02</v>
      </c>
      <c r="J98" s="16">
        <f t="shared" si="9"/>
        <v>21.596499999999999</v>
      </c>
      <c r="K98" s="16">
        <f t="shared" si="10"/>
        <v>2.02774352755947</v>
      </c>
      <c r="L98" s="16"/>
      <c r="M98" s="2" t="str">
        <f>TEXT(Gold[[#This Row],[Date]],"YYYY-MM")</f>
        <v>2025-02</v>
      </c>
      <c r="N98" s="3">
        <f t="shared" si="7"/>
        <v>19.38</v>
      </c>
      <c r="O98" s="3" cm="1">
        <f t="array" ref="O98">LOOKUP(2,1/($I:$I=M98),$B:$B)</f>
        <v>23.73</v>
      </c>
      <c r="P98" s="16">
        <f t="shared" si="8"/>
        <v>0.22445820433436547</v>
      </c>
      <c r="Q98" s="15"/>
    </row>
    <row r="99" spans="1:17" x14ac:dyDescent="0.3">
      <c r="A99" s="1">
        <v>45712</v>
      </c>
      <c r="B99" s="3">
        <v>24.27</v>
      </c>
      <c r="C99">
        <v>24.55</v>
      </c>
      <c r="D99">
        <v>24.8</v>
      </c>
      <c r="E99">
        <v>23.62</v>
      </c>
      <c r="F99" t="s">
        <v>1014</v>
      </c>
      <c r="G99">
        <v>-2.41E-2</v>
      </c>
      <c r="H99" s="2">
        <f>Intel[[#This Row],[Price]]/B98-1</f>
        <v>-2.4125452352231624E-2</v>
      </c>
      <c r="I99" s="2" t="str">
        <f t="shared" si="6"/>
        <v>2025-02</v>
      </c>
      <c r="J99" s="16">
        <f t="shared" si="9"/>
        <v>21.768499999999996</v>
      </c>
      <c r="K99" s="16">
        <f t="shared" si="10"/>
        <v>2.0215389897317464</v>
      </c>
      <c r="L99" s="16"/>
      <c r="M99" s="2" t="str">
        <f>TEXT(Gold[[#This Row],[Date]],"YYYY-MM")</f>
        <v>2025-02</v>
      </c>
      <c r="N99" s="3">
        <f t="shared" si="7"/>
        <v>19.38</v>
      </c>
      <c r="O99" s="3" cm="1">
        <f t="array" ref="O99">LOOKUP(2,1/($I:$I=M99),$B:$B)</f>
        <v>23.73</v>
      </c>
      <c r="P99" s="16">
        <f t="shared" si="8"/>
        <v>0.22445820433436547</v>
      </c>
      <c r="Q99" s="15"/>
    </row>
    <row r="100" spans="1:17" x14ac:dyDescent="0.3">
      <c r="A100" s="1">
        <v>45713</v>
      </c>
      <c r="B100" s="3">
        <v>22.99</v>
      </c>
      <c r="C100">
        <v>24.21</v>
      </c>
      <c r="D100">
        <v>24.28</v>
      </c>
      <c r="E100">
        <v>22.77</v>
      </c>
      <c r="F100" t="s">
        <v>1013</v>
      </c>
      <c r="G100">
        <v>-5.2699999999999997E-2</v>
      </c>
      <c r="H100" s="2">
        <f>Intel[[#This Row],[Price]]/B99-1</f>
        <v>-5.2740008240626302E-2</v>
      </c>
      <c r="I100" s="2" t="str">
        <f t="shared" si="6"/>
        <v>2025-02</v>
      </c>
      <c r="J100" s="16">
        <f t="shared" si="9"/>
        <v>21.903500000000001</v>
      </c>
      <c r="K100" s="16">
        <f t="shared" si="10"/>
        <v>1.9771532922975239</v>
      </c>
      <c r="L100" s="16"/>
      <c r="M100" s="2" t="str">
        <f>TEXT(Gold[[#This Row],[Date]],"YYYY-MM")</f>
        <v>2025-02</v>
      </c>
      <c r="N100" s="3">
        <f t="shared" si="7"/>
        <v>19.38</v>
      </c>
      <c r="O100" s="3" cm="1">
        <f t="array" ref="O100">LOOKUP(2,1/($I:$I=M100),$B:$B)</f>
        <v>23.73</v>
      </c>
      <c r="P100" s="16">
        <f t="shared" si="8"/>
        <v>0.22445820433436547</v>
      </c>
      <c r="Q100" s="15"/>
    </row>
    <row r="101" spans="1:17" x14ac:dyDescent="0.3">
      <c r="A101" s="1">
        <v>45714</v>
      </c>
      <c r="B101" s="3">
        <v>23.52</v>
      </c>
      <c r="C101">
        <v>23.25</v>
      </c>
      <c r="D101">
        <v>23.82</v>
      </c>
      <c r="E101">
        <v>23.21</v>
      </c>
      <c r="F101" t="s">
        <v>1012</v>
      </c>
      <c r="G101">
        <v>2.3099999999999999E-2</v>
      </c>
      <c r="H101" s="2">
        <f>Intel[[#This Row],[Price]]/B100-1</f>
        <v>2.3053501522401154E-2</v>
      </c>
      <c r="I101" s="2" t="str">
        <f t="shared" si="6"/>
        <v>2025-02</v>
      </c>
      <c r="J101" s="16">
        <f t="shared" si="9"/>
        <v>22.089499999999994</v>
      </c>
      <c r="K101" s="16">
        <f t="shared" si="10"/>
        <v>1.965030232225276</v>
      </c>
      <c r="L101" s="16"/>
      <c r="M101" s="2" t="str">
        <f>TEXT(Gold[[#This Row],[Date]],"YYYY-MM")</f>
        <v>2025-02</v>
      </c>
      <c r="N101" s="3">
        <f t="shared" si="7"/>
        <v>19.38</v>
      </c>
      <c r="O101" s="3" cm="1">
        <f t="array" ref="O101">LOOKUP(2,1/($I:$I=M101),$B:$B)</f>
        <v>23.73</v>
      </c>
      <c r="P101" s="16">
        <f t="shared" si="8"/>
        <v>0.22445820433436547</v>
      </c>
      <c r="Q101" s="15"/>
    </row>
    <row r="102" spans="1:17" x14ac:dyDescent="0.3">
      <c r="A102" s="1">
        <v>45715</v>
      </c>
      <c r="B102" s="3">
        <v>23.09</v>
      </c>
      <c r="C102">
        <v>23.7</v>
      </c>
      <c r="D102">
        <v>24.4</v>
      </c>
      <c r="E102">
        <v>23.07</v>
      </c>
      <c r="F102" t="s">
        <v>1011</v>
      </c>
      <c r="G102">
        <v>-1.83E-2</v>
      </c>
      <c r="H102" s="2">
        <f>Intel[[#This Row],[Price]]/B101-1</f>
        <v>-1.8282312925170019E-2</v>
      </c>
      <c r="I102" s="2" t="str">
        <f t="shared" si="6"/>
        <v>2025-02</v>
      </c>
      <c r="J102" s="16">
        <f t="shared" si="9"/>
        <v>22.256499999999996</v>
      </c>
      <c r="K102" s="16">
        <f t="shared" si="10"/>
        <v>1.9541117811188142</v>
      </c>
      <c r="L102" s="16"/>
      <c r="M102" s="2" t="str">
        <f>TEXT(Gold[[#This Row],[Date]],"YYYY-MM")</f>
        <v>2025-02</v>
      </c>
      <c r="N102" s="3">
        <f t="shared" si="7"/>
        <v>19.38</v>
      </c>
      <c r="O102" s="3" cm="1">
        <f t="array" ref="O102">LOOKUP(2,1/($I:$I=M102),$B:$B)</f>
        <v>23.73</v>
      </c>
      <c r="P102" s="16">
        <f t="shared" si="8"/>
        <v>0.22445820433436547</v>
      </c>
      <c r="Q102" s="15"/>
    </row>
    <row r="103" spans="1:17" x14ac:dyDescent="0.3">
      <c r="A103" s="1">
        <v>45716</v>
      </c>
      <c r="B103" s="3">
        <v>23.73</v>
      </c>
      <c r="C103">
        <v>23.02</v>
      </c>
      <c r="D103">
        <v>24.44</v>
      </c>
      <c r="E103">
        <v>22.64</v>
      </c>
      <c r="F103" t="s">
        <v>1010</v>
      </c>
      <c r="G103">
        <v>2.7699999999999999E-2</v>
      </c>
      <c r="H103" s="2">
        <f>Intel[[#This Row],[Price]]/B102-1</f>
        <v>2.7717626678215757E-2</v>
      </c>
      <c r="I103" s="2" t="str">
        <f t="shared" si="6"/>
        <v>2025-02</v>
      </c>
      <c r="J103" s="16">
        <f t="shared" si="9"/>
        <v>22.442499999999995</v>
      </c>
      <c r="K103" s="16">
        <f t="shared" si="10"/>
        <v>1.9463762867743519</v>
      </c>
      <c r="L103" s="16"/>
      <c r="M103" s="2" t="str">
        <f>TEXT(Gold[[#This Row],[Date]],"YYYY-MM")</f>
        <v>2025-02</v>
      </c>
      <c r="N103" s="3">
        <f t="shared" si="7"/>
        <v>19.38</v>
      </c>
      <c r="O103" s="3" cm="1">
        <f t="array" ref="O103">LOOKUP(2,1/($I:$I=M103),$B:$B)</f>
        <v>23.73</v>
      </c>
      <c r="P103" s="16">
        <f t="shared" si="8"/>
        <v>0.22445820433436547</v>
      </c>
      <c r="Q103" s="15"/>
    </row>
    <row r="104" spans="1:17" x14ac:dyDescent="0.3">
      <c r="A104" s="1">
        <v>45719</v>
      </c>
      <c r="B104" s="3">
        <v>22.74</v>
      </c>
      <c r="C104">
        <v>25</v>
      </c>
      <c r="D104">
        <v>25.04</v>
      </c>
      <c r="E104">
        <v>22.52</v>
      </c>
      <c r="F104" t="s">
        <v>1009</v>
      </c>
      <c r="G104">
        <v>-4.1700000000000001E-2</v>
      </c>
      <c r="H104" s="2">
        <f>Intel[[#This Row],[Price]]/B103-1</f>
        <v>-4.1719342604298437E-2</v>
      </c>
      <c r="I104" s="2" t="str">
        <f t="shared" si="6"/>
        <v>2025-03</v>
      </c>
      <c r="J104" s="16">
        <f t="shared" si="9"/>
        <v>22.607999999999997</v>
      </c>
      <c r="K104" s="16">
        <f t="shared" si="10"/>
        <v>1.9230336203729628</v>
      </c>
      <c r="L104" s="16"/>
      <c r="M104" s="2" t="str">
        <f>TEXT(Gold[[#This Row],[Date]],"YYYY-MM")</f>
        <v>2025-02</v>
      </c>
      <c r="N104" s="3">
        <f t="shared" si="7"/>
        <v>19.38</v>
      </c>
      <c r="O104" s="3" cm="1">
        <f t="array" ref="O104">LOOKUP(2,1/($I:$I=M104),$B:$B)</f>
        <v>23.73</v>
      </c>
      <c r="P104" s="16">
        <f t="shared" si="8"/>
        <v>0.22445820433436547</v>
      </c>
      <c r="Q104" s="15"/>
    </row>
    <row r="105" spans="1:17" x14ac:dyDescent="0.3">
      <c r="A105" s="1">
        <v>45720</v>
      </c>
      <c r="B105" s="3">
        <v>21.33</v>
      </c>
      <c r="C105">
        <v>22.54</v>
      </c>
      <c r="D105">
        <v>22.63</v>
      </c>
      <c r="E105">
        <v>20.76</v>
      </c>
      <c r="F105" t="s">
        <v>1008</v>
      </c>
      <c r="G105">
        <v>-6.2E-2</v>
      </c>
      <c r="H105" s="2">
        <f>Intel[[#This Row],[Price]]/B104-1</f>
        <v>-6.2005277044854923E-2</v>
      </c>
      <c r="I105" s="2" t="str">
        <f t="shared" si="6"/>
        <v>2025-03</v>
      </c>
      <c r="J105" s="16">
        <f t="shared" si="9"/>
        <v>22.705499999999997</v>
      </c>
      <c r="K105" s="16">
        <f t="shared" si="10"/>
        <v>1.9147414747830156</v>
      </c>
      <c r="L105" s="16"/>
      <c r="M105" s="2" t="str">
        <f>TEXT(Gold[[#This Row],[Date]],"YYYY-MM")</f>
        <v>2025-02</v>
      </c>
      <c r="N105" s="3">
        <f t="shared" si="7"/>
        <v>19.38</v>
      </c>
      <c r="O105" s="3" cm="1">
        <f t="array" ref="O105">LOOKUP(2,1/($I:$I=M105),$B:$B)</f>
        <v>23.73</v>
      </c>
      <c r="P105" s="16">
        <f t="shared" si="8"/>
        <v>0.22445820433436547</v>
      </c>
      <c r="Q105" s="15"/>
    </row>
    <row r="106" spans="1:17" x14ac:dyDescent="0.3">
      <c r="A106" s="1">
        <v>45721</v>
      </c>
      <c r="B106" s="3">
        <v>20.81</v>
      </c>
      <c r="C106">
        <v>21.33</v>
      </c>
      <c r="D106">
        <v>21.36</v>
      </c>
      <c r="E106">
        <v>20.18</v>
      </c>
      <c r="F106" t="s">
        <v>1007</v>
      </c>
      <c r="G106">
        <v>-2.4400000000000002E-2</v>
      </c>
      <c r="H106" s="2">
        <f>Intel[[#This Row],[Price]]/B105-1</f>
        <v>-2.4378809188935757E-2</v>
      </c>
      <c r="I106" s="2" t="str">
        <f t="shared" si="6"/>
        <v>2025-03</v>
      </c>
      <c r="J106" s="16">
        <f t="shared" si="9"/>
        <v>22.781500000000001</v>
      </c>
      <c r="K106" s="16">
        <f t="shared" si="10"/>
        <v>1.9114038603900863</v>
      </c>
      <c r="L106" s="16"/>
      <c r="M106" s="2" t="str">
        <f>TEXT(Gold[[#This Row],[Date]],"YYYY-MM")</f>
        <v>2025-02</v>
      </c>
      <c r="N106" s="3">
        <f t="shared" si="7"/>
        <v>19.38</v>
      </c>
      <c r="O106" s="3" cm="1">
        <f t="array" ref="O106">LOOKUP(2,1/($I:$I=M106),$B:$B)</f>
        <v>23.73</v>
      </c>
      <c r="P106" s="16">
        <f t="shared" si="8"/>
        <v>0.22445820433436547</v>
      </c>
      <c r="Q106" s="15"/>
    </row>
    <row r="107" spans="1:17" x14ac:dyDescent="0.3">
      <c r="A107" s="1">
        <v>45722</v>
      </c>
      <c r="B107" s="3">
        <v>20.75</v>
      </c>
      <c r="C107">
        <v>20.260000000000002</v>
      </c>
      <c r="D107">
        <v>21.13</v>
      </c>
      <c r="E107">
        <v>20</v>
      </c>
      <c r="F107" t="s">
        <v>1006</v>
      </c>
      <c r="G107">
        <v>-2.8999999999999998E-3</v>
      </c>
      <c r="H107" s="2">
        <f>Intel[[#This Row],[Price]]/B106-1</f>
        <v>-2.8832292167226825E-3</v>
      </c>
      <c r="I107" s="2" t="str">
        <f t="shared" si="6"/>
        <v>2025-03</v>
      </c>
      <c r="J107" s="16">
        <f t="shared" si="9"/>
        <v>22.836499999999997</v>
      </c>
      <c r="K107" s="16">
        <f t="shared" si="10"/>
        <v>1.9115246377376269</v>
      </c>
      <c r="L107" s="16"/>
      <c r="M107" s="2" t="str">
        <f>TEXT(Gold[[#This Row],[Date]],"YYYY-MM")</f>
        <v>2025-02</v>
      </c>
      <c r="N107" s="3">
        <f t="shared" si="7"/>
        <v>19.38</v>
      </c>
      <c r="O107" s="3" cm="1">
        <f t="array" ref="O107">LOOKUP(2,1/($I:$I=M107),$B:$B)</f>
        <v>23.73</v>
      </c>
      <c r="P107" s="16">
        <f t="shared" si="8"/>
        <v>0.22445820433436547</v>
      </c>
      <c r="Q107" s="15"/>
    </row>
    <row r="108" spans="1:17" x14ac:dyDescent="0.3">
      <c r="A108" s="1">
        <v>45723</v>
      </c>
      <c r="B108" s="3">
        <v>20.64</v>
      </c>
      <c r="C108">
        <v>20.27</v>
      </c>
      <c r="D108">
        <v>21.2</v>
      </c>
      <c r="E108">
        <v>20.11</v>
      </c>
      <c r="F108" t="s">
        <v>1005</v>
      </c>
      <c r="G108">
        <v>-5.3E-3</v>
      </c>
      <c r="H108" s="2">
        <f>Intel[[#This Row],[Price]]/B107-1</f>
        <v>-5.3012048192770944E-3</v>
      </c>
      <c r="I108" s="2" t="str">
        <f t="shared" si="6"/>
        <v>2025-03</v>
      </c>
      <c r="J108" s="16">
        <f t="shared" si="9"/>
        <v>22.899499999999996</v>
      </c>
      <c r="K108" s="16">
        <f t="shared" si="10"/>
        <v>1.9121816156091049</v>
      </c>
      <c r="L108" s="16"/>
      <c r="M108" s="2" t="str">
        <f>TEXT(Gold[[#This Row],[Date]],"YYYY-MM")</f>
        <v>2025-03</v>
      </c>
      <c r="N108" s="3">
        <f t="shared" si="7"/>
        <v>22.74</v>
      </c>
      <c r="O108" s="3" cm="1">
        <f t="array" ref="O108">LOOKUP(2,1/($I:$I=M108),$B:$B)</f>
        <v>22.71</v>
      </c>
      <c r="P108" s="16">
        <f t="shared" si="8"/>
        <v>-1.3192612137201687E-3</v>
      </c>
      <c r="Q108" s="15"/>
    </row>
    <row r="109" spans="1:17" x14ac:dyDescent="0.3">
      <c r="A109" s="1">
        <v>45726</v>
      </c>
      <c r="B109" s="3">
        <v>19.93</v>
      </c>
      <c r="C109">
        <v>20.239999999999998</v>
      </c>
      <c r="D109">
        <v>20.51</v>
      </c>
      <c r="E109">
        <v>19.649999999999999</v>
      </c>
      <c r="F109" t="s">
        <v>1004</v>
      </c>
      <c r="G109">
        <v>-3.44E-2</v>
      </c>
      <c r="H109" s="2">
        <f>Intel[[#This Row],[Price]]/B108-1</f>
        <v>-3.4399224806201611E-2</v>
      </c>
      <c r="I109" s="2" t="str">
        <f t="shared" si="6"/>
        <v>2025-03</v>
      </c>
      <c r="J109" s="16">
        <f t="shared" si="9"/>
        <v>22.940999999999995</v>
      </c>
      <c r="K109" s="16">
        <f t="shared" si="10"/>
        <v>1.9173616818975598</v>
      </c>
      <c r="L109" s="16"/>
      <c r="M109" s="2" t="str">
        <f>TEXT(Gold[[#This Row],[Date]],"YYYY-MM")</f>
        <v>2025-03</v>
      </c>
      <c r="N109" s="3">
        <f t="shared" si="7"/>
        <v>22.74</v>
      </c>
      <c r="O109" s="3" cm="1">
        <f t="array" ref="O109">LOOKUP(2,1/($I:$I=M109),$B:$B)</f>
        <v>22.71</v>
      </c>
      <c r="P109" s="16">
        <f t="shared" si="8"/>
        <v>-1.3192612137201687E-3</v>
      </c>
      <c r="Q109" s="15"/>
    </row>
    <row r="110" spans="1:17" x14ac:dyDescent="0.3">
      <c r="A110" s="1">
        <v>45727</v>
      </c>
      <c r="B110" s="3">
        <v>19.78</v>
      </c>
      <c r="C110">
        <v>19.97</v>
      </c>
      <c r="D110">
        <v>20.059999999999999</v>
      </c>
      <c r="E110">
        <v>19.29</v>
      </c>
      <c r="F110" t="s">
        <v>1003</v>
      </c>
      <c r="G110">
        <v>-7.4999999999999997E-3</v>
      </c>
      <c r="H110" s="2">
        <f>Intel[[#This Row],[Price]]/B109-1</f>
        <v>-7.5263421976918821E-3</v>
      </c>
      <c r="I110" s="2" t="str">
        <f t="shared" si="6"/>
        <v>2025-03</v>
      </c>
      <c r="J110" s="16">
        <f t="shared" si="9"/>
        <v>22.941500000000001</v>
      </c>
      <c r="K110" s="16">
        <f t="shared" si="10"/>
        <v>1.9209006244570666</v>
      </c>
      <c r="L110" s="16"/>
      <c r="M110" s="2" t="str">
        <f>TEXT(Gold[[#This Row],[Date]],"YYYY-MM")</f>
        <v>2025-03</v>
      </c>
      <c r="N110" s="3">
        <f t="shared" si="7"/>
        <v>22.74</v>
      </c>
      <c r="O110" s="3" cm="1">
        <f t="array" ref="O110">LOOKUP(2,1/($I:$I=M110),$B:$B)</f>
        <v>22.71</v>
      </c>
      <c r="P110" s="16">
        <f t="shared" si="8"/>
        <v>-1.3192612137201687E-3</v>
      </c>
      <c r="Q110" s="15"/>
    </row>
    <row r="111" spans="1:17" x14ac:dyDescent="0.3">
      <c r="A111" s="1">
        <v>45728</v>
      </c>
      <c r="B111" s="3">
        <v>20.68</v>
      </c>
      <c r="C111">
        <v>20.79</v>
      </c>
      <c r="D111">
        <v>21.17</v>
      </c>
      <c r="E111">
        <v>20.21</v>
      </c>
      <c r="F111" t="s">
        <v>1002</v>
      </c>
      <c r="G111">
        <v>4.5499999999999999E-2</v>
      </c>
      <c r="H111" s="2">
        <f>Intel[[#This Row],[Price]]/B110-1</f>
        <v>4.5500505561172799E-2</v>
      </c>
      <c r="I111" s="2" t="str">
        <f t="shared" si="6"/>
        <v>2025-03</v>
      </c>
      <c r="J111" s="16">
        <f t="shared" si="9"/>
        <v>22.927</v>
      </c>
      <c r="K111" s="16">
        <f t="shared" si="10"/>
        <v>1.9178049481657513</v>
      </c>
      <c r="L111" s="16"/>
      <c r="M111" s="2" t="str">
        <f>TEXT(Gold[[#This Row],[Date]],"YYYY-MM")</f>
        <v>2025-03</v>
      </c>
      <c r="N111" s="3">
        <f t="shared" si="7"/>
        <v>22.74</v>
      </c>
      <c r="O111" s="3" cm="1">
        <f t="array" ref="O111">LOOKUP(2,1/($I:$I=M111),$B:$B)</f>
        <v>22.71</v>
      </c>
      <c r="P111" s="16">
        <f t="shared" si="8"/>
        <v>-1.3192612137201687E-3</v>
      </c>
      <c r="Q111" s="15"/>
    </row>
    <row r="112" spans="1:17" x14ac:dyDescent="0.3">
      <c r="A112" s="1">
        <v>45729</v>
      </c>
      <c r="B112" s="3">
        <v>23.7</v>
      </c>
      <c r="C112">
        <v>23.5</v>
      </c>
      <c r="D112">
        <v>24.53</v>
      </c>
      <c r="E112">
        <v>23.13</v>
      </c>
      <c r="F112" t="s">
        <v>33</v>
      </c>
      <c r="G112">
        <v>0.14599999999999999</v>
      </c>
      <c r="H112" s="2">
        <f>Intel[[#This Row],[Price]]/B111-1</f>
        <v>0.14603481624758219</v>
      </c>
      <c r="I112" s="2" t="str">
        <f t="shared" si="6"/>
        <v>2025-03</v>
      </c>
      <c r="J112" s="16">
        <f t="shared" si="9"/>
        <v>22.988</v>
      </c>
      <c r="K112" s="16">
        <f t="shared" si="10"/>
        <v>1.9481454602937831</v>
      </c>
      <c r="L112" s="16"/>
      <c r="M112" s="2" t="str">
        <f>TEXT(Gold[[#This Row],[Date]],"YYYY-MM")</f>
        <v>2025-03</v>
      </c>
      <c r="N112" s="3">
        <f t="shared" si="7"/>
        <v>22.74</v>
      </c>
      <c r="O112" s="3" cm="1">
        <f t="array" ref="O112">LOOKUP(2,1/($I:$I=M112),$B:$B)</f>
        <v>22.71</v>
      </c>
      <c r="P112" s="16">
        <f t="shared" si="8"/>
        <v>-1.3192612137201687E-3</v>
      </c>
      <c r="Q112" s="15"/>
    </row>
    <row r="113" spans="1:17" x14ac:dyDescent="0.3">
      <c r="A113" s="1">
        <v>45730</v>
      </c>
      <c r="B113" s="3">
        <v>24.05</v>
      </c>
      <c r="C113">
        <v>23.67</v>
      </c>
      <c r="D113">
        <v>24.37</v>
      </c>
      <c r="E113">
        <v>23.52</v>
      </c>
      <c r="F113" t="s">
        <v>1001</v>
      </c>
      <c r="G113">
        <v>1.4800000000000001E-2</v>
      </c>
      <c r="H113" s="2">
        <f>Intel[[#This Row],[Price]]/B112-1</f>
        <v>1.476793248945163E-2</v>
      </c>
      <c r="I113" s="2" t="str">
        <f t="shared" si="6"/>
        <v>2025-03</v>
      </c>
      <c r="J113" s="16">
        <f t="shared" si="9"/>
        <v>22.984000000000002</v>
      </c>
      <c r="K113" s="16">
        <f t="shared" si="10"/>
        <v>1.9828494234707266</v>
      </c>
      <c r="L113" s="16"/>
      <c r="M113" s="2" t="str">
        <f>TEXT(Gold[[#This Row],[Date]],"YYYY-MM")</f>
        <v>2025-03</v>
      </c>
      <c r="N113" s="3">
        <f t="shared" si="7"/>
        <v>22.74</v>
      </c>
      <c r="O113" s="3" cm="1">
        <f t="array" ref="O113">LOOKUP(2,1/($I:$I=M113),$B:$B)</f>
        <v>22.71</v>
      </c>
      <c r="P113" s="16">
        <f t="shared" si="8"/>
        <v>-1.3192612137201687E-3</v>
      </c>
      <c r="Q113" s="15"/>
    </row>
    <row r="114" spans="1:17" x14ac:dyDescent="0.3">
      <c r="A114" s="1">
        <v>45733</v>
      </c>
      <c r="B114" s="3">
        <v>25.69</v>
      </c>
      <c r="C114">
        <v>24.42</v>
      </c>
      <c r="D114">
        <v>26.15</v>
      </c>
      <c r="E114">
        <v>24.37</v>
      </c>
      <c r="F114" t="s">
        <v>1000</v>
      </c>
      <c r="G114">
        <v>6.8199999999999997E-2</v>
      </c>
      <c r="H114" s="2">
        <f>Intel[[#This Row],[Price]]/B113-1</f>
        <v>6.8191268191268195E-2</v>
      </c>
      <c r="I114" s="2" t="str">
        <f t="shared" si="6"/>
        <v>2025-03</v>
      </c>
      <c r="J114" s="16">
        <f t="shared" si="9"/>
        <v>23.0885</v>
      </c>
      <c r="K114" s="16">
        <f t="shared" si="10"/>
        <v>2.0673868642147468</v>
      </c>
      <c r="L114" s="16"/>
      <c r="M114" s="2" t="str">
        <f>TEXT(Gold[[#This Row],[Date]],"YYYY-MM")</f>
        <v>2025-03</v>
      </c>
      <c r="N114" s="3">
        <f t="shared" si="7"/>
        <v>22.74</v>
      </c>
      <c r="O114" s="3" cm="1">
        <f t="array" ref="O114">LOOKUP(2,1/($I:$I=M114),$B:$B)</f>
        <v>22.71</v>
      </c>
      <c r="P114" s="16">
        <f t="shared" si="8"/>
        <v>-1.3192612137201687E-3</v>
      </c>
      <c r="Q114" s="15"/>
    </row>
    <row r="115" spans="1:17" x14ac:dyDescent="0.3">
      <c r="A115" s="1">
        <v>45734</v>
      </c>
      <c r="B115" s="3">
        <v>25.92</v>
      </c>
      <c r="C115">
        <v>25.55</v>
      </c>
      <c r="D115">
        <v>26.41</v>
      </c>
      <c r="E115">
        <v>25.39</v>
      </c>
      <c r="F115" t="s">
        <v>999</v>
      </c>
      <c r="G115">
        <v>8.9999999999999993E-3</v>
      </c>
      <c r="H115" s="2">
        <f>Intel[[#This Row],[Price]]/B114-1</f>
        <v>8.9528999610744009E-3</v>
      </c>
      <c r="I115" s="2" t="str">
        <f t="shared" si="6"/>
        <v>2025-03</v>
      </c>
      <c r="J115" s="16">
        <f t="shared" si="9"/>
        <v>23.015000000000001</v>
      </c>
      <c r="K115" s="16">
        <f t="shared" si="10"/>
        <v>2.1515802824585486</v>
      </c>
      <c r="L115" s="16"/>
      <c r="M115" s="2" t="str">
        <f>TEXT(Gold[[#This Row],[Date]],"YYYY-MM")</f>
        <v>2025-03</v>
      </c>
      <c r="N115" s="3">
        <f t="shared" si="7"/>
        <v>22.74</v>
      </c>
      <c r="O115" s="3" cm="1">
        <f t="array" ref="O115">LOOKUP(2,1/($I:$I=M115),$B:$B)</f>
        <v>22.71</v>
      </c>
      <c r="P115" s="16">
        <f t="shared" si="8"/>
        <v>-1.3192612137201687E-3</v>
      </c>
      <c r="Q115" s="15"/>
    </row>
    <row r="116" spans="1:17" x14ac:dyDescent="0.3">
      <c r="A116" s="1">
        <v>45735</v>
      </c>
      <c r="B116" s="3">
        <v>24.12</v>
      </c>
      <c r="C116">
        <v>24.9</v>
      </c>
      <c r="D116">
        <v>25.23</v>
      </c>
      <c r="E116">
        <v>24.03</v>
      </c>
      <c r="F116" t="s">
        <v>998</v>
      </c>
      <c r="G116">
        <v>-6.9400000000000003E-2</v>
      </c>
      <c r="H116" s="2">
        <f>Intel[[#This Row],[Price]]/B115-1</f>
        <v>-6.944444444444442E-2</v>
      </c>
      <c r="I116" s="2" t="str">
        <f t="shared" si="6"/>
        <v>2025-03</v>
      </c>
      <c r="J116" s="16">
        <f t="shared" si="9"/>
        <v>22.934999999999999</v>
      </c>
      <c r="K116" s="16">
        <f t="shared" si="10"/>
        <v>2.1650678868807463</v>
      </c>
      <c r="L116" s="16"/>
      <c r="M116" s="2" t="str">
        <f>TEXT(Gold[[#This Row],[Date]],"YYYY-MM")</f>
        <v>2025-03</v>
      </c>
      <c r="N116" s="3">
        <f t="shared" si="7"/>
        <v>22.74</v>
      </c>
      <c r="O116" s="3" cm="1">
        <f t="array" ref="O116">LOOKUP(2,1/($I:$I=M116),$B:$B)</f>
        <v>22.71</v>
      </c>
      <c r="P116" s="16">
        <f t="shared" si="8"/>
        <v>-1.3192612137201687E-3</v>
      </c>
      <c r="Q116" s="15"/>
    </row>
    <row r="117" spans="1:17" x14ac:dyDescent="0.3">
      <c r="A117" s="1">
        <v>45736</v>
      </c>
      <c r="B117" s="3">
        <v>23.96</v>
      </c>
      <c r="C117">
        <v>23.77</v>
      </c>
      <c r="D117">
        <v>24.31</v>
      </c>
      <c r="E117">
        <v>23.73</v>
      </c>
      <c r="F117" t="s">
        <v>997</v>
      </c>
      <c r="G117">
        <v>-6.6E-3</v>
      </c>
      <c r="H117" s="2">
        <f>Intel[[#This Row],[Price]]/B116-1</f>
        <v>-6.6334991708125735E-3</v>
      </c>
      <c r="I117" s="2" t="str">
        <f t="shared" si="6"/>
        <v>2025-03</v>
      </c>
      <c r="J117" s="16">
        <f t="shared" si="9"/>
        <v>22.828500000000002</v>
      </c>
      <c r="K117" s="16">
        <f t="shared" si="10"/>
        <v>2.1679557073779305</v>
      </c>
      <c r="L117" s="16"/>
      <c r="M117" s="2" t="str">
        <f>TEXT(Gold[[#This Row],[Date]],"YYYY-MM")</f>
        <v>2025-03</v>
      </c>
      <c r="N117" s="3">
        <f t="shared" si="7"/>
        <v>22.74</v>
      </c>
      <c r="O117" s="3" cm="1">
        <f t="array" ref="O117">LOOKUP(2,1/($I:$I=M117),$B:$B)</f>
        <v>22.71</v>
      </c>
      <c r="P117" s="16">
        <f t="shared" si="8"/>
        <v>-1.3192612137201687E-3</v>
      </c>
      <c r="Q117" s="15"/>
    </row>
    <row r="118" spans="1:17" x14ac:dyDescent="0.3">
      <c r="A118" s="1">
        <v>45737</v>
      </c>
      <c r="B118" s="3">
        <v>24.26</v>
      </c>
      <c r="C118">
        <v>23.6</v>
      </c>
      <c r="D118">
        <v>24.7</v>
      </c>
      <c r="E118">
        <v>23.49</v>
      </c>
      <c r="F118" t="s">
        <v>996</v>
      </c>
      <c r="G118">
        <v>1.2500000000000001E-2</v>
      </c>
      <c r="H118" s="2">
        <f>Intel[[#This Row],[Price]]/B117-1</f>
        <v>1.2520868113522488E-2</v>
      </c>
      <c r="I118" s="2" t="str">
        <f t="shared" si="6"/>
        <v>2025-03</v>
      </c>
      <c r="J118" s="16">
        <f t="shared" si="9"/>
        <v>22.798000000000002</v>
      </c>
      <c r="K118" s="16">
        <f t="shared" si="10"/>
        <v>2.181808008611362</v>
      </c>
      <c r="L118" s="16"/>
      <c r="M118" s="2" t="str">
        <f>TEXT(Gold[[#This Row],[Date]],"YYYY-MM")</f>
        <v>2025-03</v>
      </c>
      <c r="N118" s="3">
        <f t="shared" si="7"/>
        <v>22.74</v>
      </c>
      <c r="O118" s="3" cm="1">
        <f t="array" ref="O118">LOOKUP(2,1/($I:$I=M118),$B:$B)</f>
        <v>22.71</v>
      </c>
      <c r="P118" s="16">
        <f t="shared" si="8"/>
        <v>-1.3192612137201687E-3</v>
      </c>
      <c r="Q118" s="15"/>
    </row>
    <row r="119" spans="1:17" x14ac:dyDescent="0.3">
      <c r="A119" s="1">
        <v>45740</v>
      </c>
      <c r="B119" s="3">
        <v>24.22</v>
      </c>
      <c r="C119">
        <v>24.72</v>
      </c>
      <c r="D119">
        <v>24.99</v>
      </c>
      <c r="E119">
        <v>24.13</v>
      </c>
      <c r="F119" t="s">
        <v>995</v>
      </c>
      <c r="G119">
        <v>-1.6000000000000001E-3</v>
      </c>
      <c r="H119" s="2">
        <f>Intel[[#This Row],[Price]]/B118-1</f>
        <v>-1.6488046166530657E-3</v>
      </c>
      <c r="I119" s="2" t="str">
        <f t="shared" si="6"/>
        <v>2025-03</v>
      </c>
      <c r="J119" s="16">
        <f t="shared" si="9"/>
        <v>22.795499999999997</v>
      </c>
      <c r="K119" s="16">
        <f t="shared" si="10"/>
        <v>2.2011467157839948</v>
      </c>
      <c r="L119" s="16"/>
      <c r="M119" s="2" t="str">
        <f>TEXT(Gold[[#This Row],[Date]],"YYYY-MM")</f>
        <v>2025-03</v>
      </c>
      <c r="N119" s="3">
        <f t="shared" si="7"/>
        <v>22.74</v>
      </c>
      <c r="O119" s="3" cm="1">
        <f t="array" ref="O119">LOOKUP(2,1/($I:$I=M119),$B:$B)</f>
        <v>22.71</v>
      </c>
      <c r="P119" s="16">
        <f t="shared" si="8"/>
        <v>-1.3192612137201687E-3</v>
      </c>
      <c r="Q119" s="15"/>
    </row>
    <row r="120" spans="1:17" x14ac:dyDescent="0.3">
      <c r="A120" s="1">
        <v>45741</v>
      </c>
      <c r="B120" s="3">
        <v>24.2</v>
      </c>
      <c r="C120">
        <v>24.17</v>
      </c>
      <c r="D120">
        <v>24.75</v>
      </c>
      <c r="E120">
        <v>24.11</v>
      </c>
      <c r="F120" t="s">
        <v>994</v>
      </c>
      <c r="G120">
        <v>-8.0000000000000004E-4</v>
      </c>
      <c r="H120" s="2">
        <f>Intel[[#This Row],[Price]]/B119-1</f>
        <v>-8.2576383154420174E-4</v>
      </c>
      <c r="I120" s="2" t="str">
        <f t="shared" si="6"/>
        <v>2025-03</v>
      </c>
      <c r="J120" s="16">
        <f t="shared" si="9"/>
        <v>22.856000000000002</v>
      </c>
      <c r="K120" s="16">
        <f t="shared" si="10"/>
        <v>2.219992740610071</v>
      </c>
      <c r="L120" s="16"/>
      <c r="M120" s="2" t="str">
        <f>TEXT(Gold[[#This Row],[Date]],"YYYY-MM")</f>
        <v>2025-03</v>
      </c>
      <c r="N120" s="3">
        <f t="shared" si="7"/>
        <v>22.74</v>
      </c>
      <c r="O120" s="3" cm="1">
        <f t="array" ref="O120">LOOKUP(2,1/($I:$I=M120),$B:$B)</f>
        <v>22.71</v>
      </c>
      <c r="P120" s="16">
        <f t="shared" si="8"/>
        <v>-1.3192612137201687E-3</v>
      </c>
      <c r="Q120" s="15"/>
    </row>
    <row r="121" spans="1:17" x14ac:dyDescent="0.3">
      <c r="A121" s="1">
        <v>45742</v>
      </c>
      <c r="B121" s="3">
        <v>23.42</v>
      </c>
      <c r="C121">
        <v>24.25</v>
      </c>
      <c r="D121">
        <v>24.42</v>
      </c>
      <c r="E121">
        <v>23.25</v>
      </c>
      <c r="F121" t="s">
        <v>993</v>
      </c>
      <c r="G121">
        <v>-3.2199999999999999E-2</v>
      </c>
      <c r="H121" s="2">
        <f>Intel[[#This Row],[Price]]/B120-1</f>
        <v>-3.2231404958677601E-2</v>
      </c>
      <c r="I121" s="2" t="str">
        <f t="shared" si="6"/>
        <v>2025-03</v>
      </c>
      <c r="J121" s="16">
        <f t="shared" si="9"/>
        <v>22.850999999999999</v>
      </c>
      <c r="K121" s="16">
        <f t="shared" si="10"/>
        <v>2.2250000380879023</v>
      </c>
      <c r="L121" s="16"/>
      <c r="M121" s="2" t="str">
        <f>TEXT(Gold[[#This Row],[Date]],"YYYY-MM")</f>
        <v>2025-03</v>
      </c>
      <c r="N121" s="3">
        <f t="shared" si="7"/>
        <v>22.74</v>
      </c>
      <c r="O121" s="3" cm="1">
        <f t="array" ref="O121">LOOKUP(2,1/($I:$I=M121),$B:$B)</f>
        <v>22.71</v>
      </c>
      <c r="P121" s="16">
        <f t="shared" si="8"/>
        <v>-1.3192612137201687E-3</v>
      </c>
      <c r="Q121" s="15"/>
    </row>
    <row r="122" spans="1:17" x14ac:dyDescent="0.3">
      <c r="A122" s="1">
        <v>45743</v>
      </c>
      <c r="B122" s="3">
        <v>23.62</v>
      </c>
      <c r="C122">
        <v>23.28</v>
      </c>
      <c r="D122">
        <v>23.76</v>
      </c>
      <c r="E122">
        <v>22.85</v>
      </c>
      <c r="F122" t="s">
        <v>992</v>
      </c>
      <c r="G122">
        <v>8.5000000000000006E-3</v>
      </c>
      <c r="H122" s="2">
        <f>Intel[[#This Row],[Price]]/B121-1</f>
        <v>8.5397096498718295E-3</v>
      </c>
      <c r="I122" s="2" t="str">
        <f t="shared" si="6"/>
        <v>2025-03</v>
      </c>
      <c r="J122" s="16">
        <f t="shared" si="9"/>
        <v>22.877500000000005</v>
      </c>
      <c r="K122" s="16">
        <f t="shared" si="10"/>
        <v>2.229997713509996</v>
      </c>
      <c r="L122" s="16"/>
      <c r="M122" s="2" t="str">
        <f>TEXT(Gold[[#This Row],[Date]],"YYYY-MM")</f>
        <v>2025-03</v>
      </c>
      <c r="N122" s="3">
        <f t="shared" si="7"/>
        <v>22.74</v>
      </c>
      <c r="O122" s="3" cm="1">
        <f t="array" ref="O122">LOOKUP(2,1/($I:$I=M122),$B:$B)</f>
        <v>22.71</v>
      </c>
      <c r="P122" s="16">
        <f t="shared" si="8"/>
        <v>-1.3192612137201687E-3</v>
      </c>
      <c r="Q122" s="15"/>
    </row>
    <row r="123" spans="1:17" x14ac:dyDescent="0.3">
      <c r="A123" s="1">
        <v>45744</v>
      </c>
      <c r="B123" s="3">
        <v>22.71</v>
      </c>
      <c r="C123">
        <v>23.35</v>
      </c>
      <c r="D123">
        <v>23.58</v>
      </c>
      <c r="E123">
        <v>22.56</v>
      </c>
      <c r="F123" t="s">
        <v>991</v>
      </c>
      <c r="G123">
        <v>-3.85E-2</v>
      </c>
      <c r="H123" s="2">
        <f>Intel[[#This Row],[Price]]/B122-1</f>
        <v>-3.8526672311600341E-2</v>
      </c>
      <c r="I123" s="2" t="str">
        <f t="shared" si="6"/>
        <v>2025-03</v>
      </c>
      <c r="J123" s="16">
        <f t="shared" si="9"/>
        <v>22.826499999999996</v>
      </c>
      <c r="K123" s="16">
        <f t="shared" si="10"/>
        <v>2.2179077023788012</v>
      </c>
      <c r="L123" s="16"/>
      <c r="M123" s="2" t="str">
        <f>TEXT(Gold[[#This Row],[Date]],"YYYY-MM")</f>
        <v>2025-03</v>
      </c>
      <c r="N123" s="3">
        <f t="shared" si="7"/>
        <v>22.74</v>
      </c>
      <c r="O123" s="3" cm="1">
        <f t="array" ref="O123">LOOKUP(2,1/($I:$I=M123),$B:$B)</f>
        <v>22.71</v>
      </c>
      <c r="P123" s="16">
        <f t="shared" si="8"/>
        <v>-1.3192612137201687E-3</v>
      </c>
      <c r="Q123" s="15"/>
    </row>
    <row r="124" spans="1:17" x14ac:dyDescent="0.3">
      <c r="A124" s="1">
        <v>45747</v>
      </c>
      <c r="B124" s="3">
        <v>22.71</v>
      </c>
      <c r="C124">
        <v>22.38</v>
      </c>
      <c r="D124">
        <v>22.75</v>
      </c>
      <c r="E124">
        <v>21.75</v>
      </c>
      <c r="F124" t="s">
        <v>990</v>
      </c>
      <c r="G124">
        <v>0</v>
      </c>
      <c r="H124" s="2">
        <f>Intel[[#This Row],[Price]]/B123-1</f>
        <v>0</v>
      </c>
      <c r="I124" s="2" t="str">
        <f t="shared" si="6"/>
        <v>2025-03</v>
      </c>
      <c r="J124" s="16">
        <f t="shared" si="9"/>
        <v>22.824999999999999</v>
      </c>
      <c r="K124" s="16">
        <f t="shared" si="10"/>
        <v>2.2081254928310567</v>
      </c>
      <c r="L124" s="16"/>
      <c r="M124" s="2" t="str">
        <f>TEXT(Gold[[#This Row],[Date]],"YYYY-MM")</f>
        <v>2025-03</v>
      </c>
      <c r="N124" s="3">
        <f t="shared" si="7"/>
        <v>22.74</v>
      </c>
      <c r="O124" s="3" cm="1">
        <f t="array" ref="O124">LOOKUP(2,1/($I:$I=M124),$B:$B)</f>
        <v>22.71</v>
      </c>
      <c r="P124" s="16">
        <f t="shared" si="8"/>
        <v>-1.3192612137201687E-3</v>
      </c>
      <c r="Q124" s="15"/>
    </row>
    <row r="125" spans="1:17" x14ac:dyDescent="0.3">
      <c r="A125" s="1">
        <v>45748</v>
      </c>
      <c r="B125" s="3">
        <v>22.05</v>
      </c>
      <c r="C125">
        <v>22.56</v>
      </c>
      <c r="D125">
        <v>22.62</v>
      </c>
      <c r="E125">
        <v>21.66</v>
      </c>
      <c r="F125" t="s">
        <v>980</v>
      </c>
      <c r="G125">
        <v>-2.9100000000000001E-2</v>
      </c>
      <c r="H125" s="2">
        <f>Intel[[#This Row],[Price]]/B124-1</f>
        <v>-2.9062087186261576E-2</v>
      </c>
      <c r="I125" s="2" t="str">
        <f t="shared" si="6"/>
        <v>2025-04</v>
      </c>
      <c r="J125" s="16">
        <f t="shared" si="9"/>
        <v>22.860999999999997</v>
      </c>
      <c r="K125" s="16">
        <f t="shared" ref="K125:K156" si="11">_xlfn.STDEV.S(B66:B125)</f>
        <v>2.1973875796366116</v>
      </c>
      <c r="L125" s="16"/>
      <c r="M125" s="2" t="str">
        <f>TEXT(Gold[[#This Row],[Date]],"YYYY-MM")</f>
        <v>2025-03</v>
      </c>
      <c r="N125" s="3">
        <f t="shared" si="7"/>
        <v>22.74</v>
      </c>
      <c r="O125" s="3" cm="1">
        <f t="array" ref="O125">LOOKUP(2,1/($I:$I=M125),$B:$B)</f>
        <v>22.71</v>
      </c>
      <c r="P125" s="16">
        <f t="shared" si="8"/>
        <v>-1.3192612137201687E-3</v>
      </c>
      <c r="Q125" s="15"/>
    </row>
    <row r="126" spans="1:17" x14ac:dyDescent="0.3">
      <c r="A126" s="1">
        <v>45749</v>
      </c>
      <c r="B126" s="3">
        <v>21.98</v>
      </c>
      <c r="C126">
        <v>21.89</v>
      </c>
      <c r="D126">
        <v>22.38</v>
      </c>
      <c r="E126">
        <v>21.7</v>
      </c>
      <c r="F126" t="s">
        <v>989</v>
      </c>
      <c r="G126">
        <v>-3.2000000000000002E-3</v>
      </c>
      <c r="H126" s="2">
        <f>Intel[[#This Row],[Price]]/B125-1</f>
        <v>-3.1746031746031633E-3</v>
      </c>
      <c r="I126" s="2" t="str">
        <f t="shared" si="6"/>
        <v>2025-04</v>
      </c>
      <c r="J126" s="16">
        <f t="shared" si="9"/>
        <v>22.919500000000003</v>
      </c>
      <c r="K126" s="16">
        <f t="shared" si="11"/>
        <v>2.1902053343875463</v>
      </c>
      <c r="L126" s="16"/>
      <c r="M126" s="2" t="str">
        <f>TEXT(Gold[[#This Row],[Date]],"YYYY-MM")</f>
        <v>2025-03</v>
      </c>
      <c r="N126" s="3">
        <f t="shared" si="7"/>
        <v>22.74</v>
      </c>
      <c r="O126" s="3" cm="1">
        <f t="array" ref="O126">LOOKUP(2,1/($I:$I=M126),$B:$B)</f>
        <v>22.71</v>
      </c>
      <c r="P126" s="16">
        <f t="shared" si="8"/>
        <v>-1.3192612137201687E-3</v>
      </c>
      <c r="Q126" s="15"/>
    </row>
    <row r="127" spans="1:17" x14ac:dyDescent="0.3">
      <c r="A127" s="1">
        <v>45750</v>
      </c>
      <c r="B127" s="3">
        <v>22.43</v>
      </c>
      <c r="C127">
        <v>21.4</v>
      </c>
      <c r="D127">
        <v>23.9</v>
      </c>
      <c r="E127">
        <v>20.86</v>
      </c>
      <c r="F127" t="s">
        <v>988</v>
      </c>
      <c r="G127">
        <v>2.0500000000000001E-2</v>
      </c>
      <c r="H127" s="2">
        <f>Intel[[#This Row],[Price]]/B126-1</f>
        <v>2.0473157415832555E-2</v>
      </c>
      <c r="I127" s="2" t="str">
        <f t="shared" si="6"/>
        <v>2025-04</v>
      </c>
      <c r="J127" s="16">
        <f t="shared" si="9"/>
        <v>23.003499999999999</v>
      </c>
      <c r="K127" s="16">
        <f t="shared" si="11"/>
        <v>2.1741425675320385</v>
      </c>
      <c r="L127" s="16"/>
      <c r="M127" s="2" t="str">
        <f>TEXT(Gold[[#This Row],[Date]],"YYYY-MM")</f>
        <v>2025-03</v>
      </c>
      <c r="N127" s="3">
        <f t="shared" si="7"/>
        <v>22.74</v>
      </c>
      <c r="O127" s="3" cm="1">
        <f t="array" ref="O127">LOOKUP(2,1/($I:$I=M127),$B:$B)</f>
        <v>22.71</v>
      </c>
      <c r="P127" s="16">
        <f t="shared" si="8"/>
        <v>-1.3192612137201687E-3</v>
      </c>
      <c r="Q127" s="15"/>
    </row>
    <row r="128" spans="1:17" x14ac:dyDescent="0.3">
      <c r="A128" s="1">
        <v>45751</v>
      </c>
      <c r="B128" s="3">
        <v>19.850000000000001</v>
      </c>
      <c r="C128">
        <v>21.7</v>
      </c>
      <c r="D128">
        <v>22.2</v>
      </c>
      <c r="E128">
        <v>19.7</v>
      </c>
      <c r="F128" t="s">
        <v>987</v>
      </c>
      <c r="G128">
        <v>-0.115</v>
      </c>
      <c r="H128" s="2">
        <f>Intel[[#This Row],[Price]]/B127-1</f>
        <v>-0.11502452073116354</v>
      </c>
      <c r="I128" s="2" t="str">
        <f t="shared" si="6"/>
        <v>2025-04</v>
      </c>
      <c r="J128" s="16">
        <f t="shared" si="9"/>
        <v>22.964000000000002</v>
      </c>
      <c r="K128" s="16">
        <f t="shared" si="11"/>
        <v>2.176695384432596</v>
      </c>
      <c r="L128" s="16"/>
      <c r="M128" s="2" t="str">
        <f>TEXT(Gold[[#This Row],[Date]],"YYYY-MM")</f>
        <v>2025-03</v>
      </c>
      <c r="N128" s="3">
        <f t="shared" si="7"/>
        <v>22.74</v>
      </c>
      <c r="O128" s="3" cm="1">
        <f t="array" ref="O128">LOOKUP(2,1/($I:$I=M128),$B:$B)</f>
        <v>22.71</v>
      </c>
      <c r="P128" s="16">
        <f t="shared" si="8"/>
        <v>-1.3192612137201687E-3</v>
      </c>
      <c r="Q128" s="15"/>
    </row>
    <row r="129" spans="1:17" x14ac:dyDescent="0.3">
      <c r="A129" s="1">
        <v>45754</v>
      </c>
      <c r="B129" s="3">
        <v>19.57</v>
      </c>
      <c r="C129">
        <v>19.14</v>
      </c>
      <c r="D129">
        <v>20.67</v>
      </c>
      <c r="E129">
        <v>18.559999999999999</v>
      </c>
      <c r="F129" t="s">
        <v>986</v>
      </c>
      <c r="G129">
        <v>-1.41E-2</v>
      </c>
      <c r="H129" s="2">
        <f>Intel[[#This Row],[Price]]/B128-1</f>
        <v>-1.4105793450881698E-2</v>
      </c>
      <c r="I129" s="2" t="str">
        <f t="shared" si="6"/>
        <v>2025-04</v>
      </c>
      <c r="J129" s="16">
        <f t="shared" si="9"/>
        <v>22.946000000000002</v>
      </c>
      <c r="K129" s="16">
        <f t="shared" si="11"/>
        <v>2.1821172013038144</v>
      </c>
      <c r="L129" s="16"/>
      <c r="M129" s="2" t="str">
        <f>TEXT(Gold[[#This Row],[Date]],"YYYY-MM")</f>
        <v>2025-04</v>
      </c>
      <c r="N129" s="3">
        <f t="shared" si="7"/>
        <v>22.05</v>
      </c>
      <c r="O129" s="3" cm="1">
        <f t="array" ref="O129">LOOKUP(2,1/($I:$I=M129),$B:$B)</f>
        <v>20.100000000000001</v>
      </c>
      <c r="P129" s="16">
        <f t="shared" si="8"/>
        <v>-8.8435374149659851E-2</v>
      </c>
      <c r="Q129" s="15"/>
    </row>
    <row r="130" spans="1:17" x14ac:dyDescent="0.3">
      <c r="A130" s="1">
        <v>45755</v>
      </c>
      <c r="B130" s="3">
        <v>18.13</v>
      </c>
      <c r="C130">
        <v>20.059999999999999</v>
      </c>
      <c r="D130">
        <v>20.39</v>
      </c>
      <c r="E130">
        <v>17.670000000000002</v>
      </c>
      <c r="F130" t="s">
        <v>985</v>
      </c>
      <c r="G130">
        <v>-7.3599999999999999E-2</v>
      </c>
      <c r="H130" s="2">
        <f>Intel[[#This Row],[Price]]/B129-1</f>
        <v>-7.3582013285641401E-2</v>
      </c>
      <c r="I130" s="2" t="str">
        <f t="shared" ref="I130:I193" si="12">TEXT(A130,"YYYY-MM")</f>
        <v>2025-04</v>
      </c>
      <c r="J130" s="16">
        <f t="shared" si="9"/>
        <v>22.863499999999998</v>
      </c>
      <c r="K130" s="16">
        <f t="shared" si="11"/>
        <v>2.2082859114405151</v>
      </c>
      <c r="L130" s="16"/>
      <c r="M130" s="2" t="str">
        <f>TEXT(Gold[[#This Row],[Date]],"YYYY-MM")</f>
        <v>2025-04</v>
      </c>
      <c r="N130" s="3">
        <f t="shared" si="7"/>
        <v>22.05</v>
      </c>
      <c r="O130" s="3" cm="1">
        <f t="array" ref="O130">LOOKUP(2,1/($I:$I=M130),$B:$B)</f>
        <v>20.100000000000001</v>
      </c>
      <c r="P130" s="16">
        <f t="shared" si="8"/>
        <v>-8.8435374149659851E-2</v>
      </c>
      <c r="Q130" s="15"/>
    </row>
    <row r="131" spans="1:17" x14ac:dyDescent="0.3">
      <c r="A131" s="1">
        <v>45756</v>
      </c>
      <c r="B131" s="3">
        <v>21.53</v>
      </c>
      <c r="C131">
        <v>18.07</v>
      </c>
      <c r="D131">
        <v>21.73</v>
      </c>
      <c r="E131">
        <v>17.98</v>
      </c>
      <c r="F131" t="s">
        <v>984</v>
      </c>
      <c r="G131">
        <v>0.1875</v>
      </c>
      <c r="H131" s="2">
        <f>Intel[[#This Row],[Price]]/B130-1</f>
        <v>0.18753447324875916</v>
      </c>
      <c r="I131" s="2" t="str">
        <f t="shared" si="12"/>
        <v>2025-04</v>
      </c>
      <c r="J131" s="16">
        <f t="shared" si="9"/>
        <v>22.905999999999999</v>
      </c>
      <c r="K131" s="16">
        <f t="shared" si="11"/>
        <v>2.1793261994515234</v>
      </c>
      <c r="L131" s="16"/>
      <c r="M131" s="2" t="str">
        <f>TEXT(Gold[[#This Row],[Date]],"YYYY-MM")</f>
        <v>2025-04</v>
      </c>
      <c r="N131" s="3">
        <f t="shared" ref="N131:N194" si="13">INDEX($B:$B,MATCH(M131,$I:$I,0))</f>
        <v>22.05</v>
      </c>
      <c r="O131" s="3" cm="1">
        <f t="array" ref="O131">LOOKUP(2,1/($I:$I=M131),$B:$B)</f>
        <v>20.100000000000001</v>
      </c>
      <c r="P131" s="16">
        <f t="shared" si="8"/>
        <v>-8.8435374149659851E-2</v>
      </c>
      <c r="Q131" s="15"/>
    </row>
    <row r="132" spans="1:17" x14ac:dyDescent="0.3">
      <c r="A132" s="1">
        <v>45757</v>
      </c>
      <c r="B132" s="3">
        <v>19.88</v>
      </c>
      <c r="C132">
        <v>20.67</v>
      </c>
      <c r="D132">
        <v>20.82</v>
      </c>
      <c r="E132">
        <v>19.16</v>
      </c>
      <c r="F132" t="s">
        <v>983</v>
      </c>
      <c r="G132">
        <v>-7.6600000000000001E-2</v>
      </c>
      <c r="H132" s="2">
        <f>Intel[[#This Row],[Price]]/B131-1</f>
        <v>-7.6637250348351227E-2</v>
      </c>
      <c r="I132" s="2" t="str">
        <f t="shared" si="12"/>
        <v>2025-04</v>
      </c>
      <c r="J132" s="16">
        <f t="shared" si="9"/>
        <v>22.714999999999996</v>
      </c>
      <c r="K132" s="16">
        <f t="shared" si="11"/>
        <v>2.1662835667394571</v>
      </c>
      <c r="L132" s="16"/>
      <c r="M132" s="2" t="str">
        <f>TEXT(Gold[[#This Row],[Date]],"YYYY-MM")</f>
        <v>2025-04</v>
      </c>
      <c r="N132" s="3">
        <f t="shared" si="13"/>
        <v>22.05</v>
      </c>
      <c r="O132" s="3" cm="1">
        <f t="array" ref="O132">LOOKUP(2,1/($I:$I=M132),$B:$B)</f>
        <v>20.100000000000001</v>
      </c>
      <c r="P132" s="16">
        <f t="shared" si="8"/>
        <v>-8.8435374149659851E-2</v>
      </c>
      <c r="Q132" s="15"/>
    </row>
    <row r="133" spans="1:17" x14ac:dyDescent="0.3">
      <c r="A133" s="1">
        <v>45758</v>
      </c>
      <c r="B133" s="3">
        <v>19.739999999999998</v>
      </c>
      <c r="C133">
        <v>19.25</v>
      </c>
      <c r="D133">
        <v>19.8</v>
      </c>
      <c r="E133">
        <v>18.170000000000002</v>
      </c>
      <c r="F133" t="s">
        <v>982</v>
      </c>
      <c r="G133">
        <v>-7.0000000000000001E-3</v>
      </c>
      <c r="H133" s="2">
        <f>Intel[[#This Row],[Price]]/B132-1</f>
        <v>-7.0422535211267512E-3</v>
      </c>
      <c r="I133" s="2" t="str">
        <f t="shared" si="12"/>
        <v>2025-04</v>
      </c>
      <c r="J133" s="16">
        <f t="shared" si="9"/>
        <v>22.499500000000005</v>
      </c>
      <c r="K133" s="16">
        <f t="shared" si="11"/>
        <v>2.1659275945037426</v>
      </c>
      <c r="L133" s="16"/>
      <c r="M133" s="2" t="str">
        <f>TEXT(Gold[[#This Row],[Date]],"YYYY-MM")</f>
        <v>2025-04</v>
      </c>
      <c r="N133" s="3">
        <f t="shared" si="13"/>
        <v>22.05</v>
      </c>
      <c r="O133" s="3" cm="1">
        <f t="array" ref="O133">LOOKUP(2,1/($I:$I=M133),$B:$B)</f>
        <v>20.100000000000001</v>
      </c>
      <c r="P133" s="16">
        <f t="shared" si="8"/>
        <v>-8.8435374149659851E-2</v>
      </c>
      <c r="Q133" s="15"/>
    </row>
    <row r="134" spans="1:17" x14ac:dyDescent="0.3">
      <c r="A134" s="1">
        <v>45761</v>
      </c>
      <c r="B134" s="3">
        <v>20.309999999999999</v>
      </c>
      <c r="C134">
        <v>20.59</v>
      </c>
      <c r="D134">
        <v>21.05</v>
      </c>
      <c r="E134">
        <v>19.98</v>
      </c>
      <c r="F134" t="s">
        <v>981</v>
      </c>
      <c r="G134">
        <v>2.8899999999999999E-2</v>
      </c>
      <c r="H134" s="2">
        <f>Intel[[#This Row],[Price]]/B133-1</f>
        <v>2.8875379939209633E-2</v>
      </c>
      <c r="I134" s="2" t="str">
        <f t="shared" si="12"/>
        <v>2025-04</v>
      </c>
      <c r="J134" s="16">
        <f t="shared" si="9"/>
        <v>22.230500000000003</v>
      </c>
      <c r="K134" s="16">
        <f t="shared" si="11"/>
        <v>2.1557863994375697</v>
      </c>
      <c r="L134" s="16"/>
      <c r="M134" s="2" t="str">
        <f>TEXT(Gold[[#This Row],[Date]],"YYYY-MM")</f>
        <v>2025-04</v>
      </c>
      <c r="N134" s="3">
        <f t="shared" si="13"/>
        <v>22.05</v>
      </c>
      <c r="O134" s="3" cm="1">
        <f t="array" ref="O134">LOOKUP(2,1/($I:$I=M134),$B:$B)</f>
        <v>20.100000000000001</v>
      </c>
      <c r="P134" s="16">
        <f t="shared" ref="P134:P197" si="14">O134/N134-1</f>
        <v>-8.8435374149659851E-2</v>
      </c>
      <c r="Q134" s="15"/>
    </row>
    <row r="135" spans="1:17" x14ac:dyDescent="0.3">
      <c r="A135" s="1">
        <v>45762</v>
      </c>
      <c r="B135" s="3">
        <v>19.850000000000001</v>
      </c>
      <c r="C135">
        <v>20.2</v>
      </c>
      <c r="D135">
        <v>20.47</v>
      </c>
      <c r="E135">
        <v>19.809999999999999</v>
      </c>
      <c r="F135" t="s">
        <v>980</v>
      </c>
      <c r="G135">
        <v>-2.2599999999999999E-2</v>
      </c>
      <c r="H135" s="2">
        <f>Intel[[#This Row],[Price]]/B134-1</f>
        <v>-2.2648941408173195E-2</v>
      </c>
      <c r="I135" s="2" t="str">
        <f t="shared" si="12"/>
        <v>2025-04</v>
      </c>
      <c r="J135" s="16">
        <f t="shared" si="9"/>
        <v>21.927000000000007</v>
      </c>
      <c r="K135" s="16">
        <f t="shared" si="11"/>
        <v>2.172891139462537</v>
      </c>
      <c r="L135" s="16"/>
      <c r="M135" s="2" t="str">
        <f>TEXT(Gold[[#This Row],[Date]],"YYYY-MM")</f>
        <v>2025-04</v>
      </c>
      <c r="N135" s="3">
        <f t="shared" si="13"/>
        <v>22.05</v>
      </c>
      <c r="O135" s="3" cm="1">
        <f t="array" ref="O135">LOOKUP(2,1/($I:$I=M135),$B:$B)</f>
        <v>20.100000000000001</v>
      </c>
      <c r="P135" s="16">
        <f t="shared" si="14"/>
        <v>-8.8435374149659851E-2</v>
      </c>
      <c r="Q135" s="15"/>
    </row>
    <row r="136" spans="1:17" x14ac:dyDescent="0.3">
      <c r="A136" s="1">
        <v>45763</v>
      </c>
      <c r="B136" s="3">
        <v>19.23</v>
      </c>
      <c r="C136">
        <v>19.34</v>
      </c>
      <c r="D136">
        <v>19.43</v>
      </c>
      <c r="E136">
        <v>18.72</v>
      </c>
      <c r="F136" t="s">
        <v>979</v>
      </c>
      <c r="G136">
        <v>-3.1199999999999999E-2</v>
      </c>
      <c r="H136" s="2">
        <f>Intel[[#This Row],[Price]]/B135-1</f>
        <v>-3.1234256926952142E-2</v>
      </c>
      <c r="I136" s="2" t="str">
        <f t="shared" si="12"/>
        <v>2025-04</v>
      </c>
      <c r="J136" s="16">
        <f t="shared" si="9"/>
        <v>21.682500000000001</v>
      </c>
      <c r="K136" s="16">
        <f t="shared" si="11"/>
        <v>2.2017645401803261</v>
      </c>
      <c r="L136" s="16"/>
      <c r="M136" s="2" t="str">
        <f>TEXT(Gold[[#This Row],[Date]],"YYYY-MM")</f>
        <v>2025-04</v>
      </c>
      <c r="N136" s="3">
        <f t="shared" si="13"/>
        <v>22.05</v>
      </c>
      <c r="O136" s="3" cm="1">
        <f t="array" ref="O136">LOOKUP(2,1/($I:$I=M136),$B:$B)</f>
        <v>20.100000000000001</v>
      </c>
      <c r="P136" s="16">
        <f t="shared" si="14"/>
        <v>-8.8435374149659851E-2</v>
      </c>
      <c r="Q136" s="15"/>
    </row>
    <row r="137" spans="1:17" x14ac:dyDescent="0.3">
      <c r="A137" s="1">
        <v>45764</v>
      </c>
      <c r="B137" s="3">
        <v>18.93</v>
      </c>
      <c r="C137">
        <v>18.91</v>
      </c>
      <c r="D137">
        <v>19.100000000000001</v>
      </c>
      <c r="E137">
        <v>18.559999999999999</v>
      </c>
      <c r="F137" t="s">
        <v>978</v>
      </c>
      <c r="G137">
        <v>-1.5599999999999999E-2</v>
      </c>
      <c r="H137" s="2">
        <f>Intel[[#This Row],[Price]]/B136-1</f>
        <v>-1.5600624024960985E-2</v>
      </c>
      <c r="I137" s="2" t="str">
        <f t="shared" si="12"/>
        <v>2025-04</v>
      </c>
      <c r="J137" s="16">
        <f t="shared" si="9"/>
        <v>21.431000000000004</v>
      </c>
      <c r="K137" s="16">
        <f t="shared" si="11"/>
        <v>2.2359279725216847</v>
      </c>
      <c r="L137" s="16"/>
      <c r="M137" s="2" t="str">
        <f>TEXT(Gold[[#This Row],[Date]],"YYYY-MM")</f>
        <v>2025-04</v>
      </c>
      <c r="N137" s="3">
        <f t="shared" si="13"/>
        <v>22.05</v>
      </c>
      <c r="O137" s="3" cm="1">
        <f t="array" ref="O137">LOOKUP(2,1/($I:$I=M137),$B:$B)</f>
        <v>20.100000000000001</v>
      </c>
      <c r="P137" s="16">
        <f t="shared" si="14"/>
        <v>-8.8435374149659851E-2</v>
      </c>
      <c r="Q137" s="15"/>
    </row>
    <row r="138" spans="1:17" x14ac:dyDescent="0.3">
      <c r="A138" s="1">
        <v>45768</v>
      </c>
      <c r="B138" s="3">
        <v>18.84</v>
      </c>
      <c r="C138">
        <v>18.93</v>
      </c>
      <c r="D138">
        <v>18.989999999999998</v>
      </c>
      <c r="E138">
        <v>18.25</v>
      </c>
      <c r="F138" t="s">
        <v>977</v>
      </c>
      <c r="G138">
        <v>-4.7999999999999996E-3</v>
      </c>
      <c r="H138" s="2">
        <f>Intel[[#This Row],[Price]]/B137-1</f>
        <v>-4.7543581616481534E-3</v>
      </c>
      <c r="I138" s="2" t="str">
        <f t="shared" si="12"/>
        <v>2025-04</v>
      </c>
      <c r="J138" s="16">
        <f t="shared" si="9"/>
        <v>21.160000000000004</v>
      </c>
      <c r="K138" s="16">
        <f t="shared" si="11"/>
        <v>2.2702092974519483</v>
      </c>
      <c r="L138" s="16"/>
      <c r="M138" s="2" t="str">
        <f>TEXT(Gold[[#This Row],[Date]],"YYYY-MM")</f>
        <v>2025-04</v>
      </c>
      <c r="N138" s="3">
        <f t="shared" si="13"/>
        <v>22.05</v>
      </c>
      <c r="O138" s="3" cm="1">
        <f t="array" ref="O138">LOOKUP(2,1/($I:$I=M138),$B:$B)</f>
        <v>20.100000000000001</v>
      </c>
      <c r="P138" s="16">
        <f t="shared" si="14"/>
        <v>-8.8435374149659851E-2</v>
      </c>
      <c r="Q138" s="15"/>
    </row>
    <row r="139" spans="1:17" x14ac:dyDescent="0.3">
      <c r="A139" s="1">
        <v>45769</v>
      </c>
      <c r="B139" s="3">
        <v>19.510000000000002</v>
      </c>
      <c r="C139">
        <v>19.059999999999999</v>
      </c>
      <c r="D139">
        <v>19.739999999999998</v>
      </c>
      <c r="E139">
        <v>19.04</v>
      </c>
      <c r="F139" t="s">
        <v>976</v>
      </c>
      <c r="G139">
        <v>3.56E-2</v>
      </c>
      <c r="H139" s="2">
        <f>Intel[[#This Row],[Price]]/B138-1</f>
        <v>3.5562632696390706E-2</v>
      </c>
      <c r="I139" s="2" t="str">
        <f t="shared" si="12"/>
        <v>2025-04</v>
      </c>
      <c r="J139" s="16">
        <f t="shared" si="9"/>
        <v>20.924500000000002</v>
      </c>
      <c r="K139" s="16">
        <f t="shared" si="11"/>
        <v>2.2866127898810027</v>
      </c>
      <c r="L139" s="16"/>
      <c r="M139" s="2" t="str">
        <f>TEXT(Gold[[#This Row],[Date]],"YYYY-MM")</f>
        <v>2025-04</v>
      </c>
      <c r="N139" s="3">
        <f t="shared" si="13"/>
        <v>22.05</v>
      </c>
      <c r="O139" s="3" cm="1">
        <f t="array" ref="O139">LOOKUP(2,1/($I:$I=M139),$B:$B)</f>
        <v>20.100000000000001</v>
      </c>
      <c r="P139" s="16">
        <f t="shared" si="14"/>
        <v>-8.8435374149659851E-2</v>
      </c>
      <c r="Q139" s="15"/>
    </row>
    <row r="140" spans="1:17" x14ac:dyDescent="0.3">
      <c r="A140" s="1">
        <v>45770</v>
      </c>
      <c r="B140" s="3">
        <v>20.59</v>
      </c>
      <c r="C140">
        <v>20.72</v>
      </c>
      <c r="D140">
        <v>21.03</v>
      </c>
      <c r="E140">
        <v>20.309999999999999</v>
      </c>
      <c r="F140" t="s">
        <v>975</v>
      </c>
      <c r="G140">
        <v>5.5399999999999998E-2</v>
      </c>
      <c r="H140" s="2">
        <f>Intel[[#This Row],[Price]]/B139-1</f>
        <v>5.5356227575602102E-2</v>
      </c>
      <c r="I140" s="2" t="str">
        <f t="shared" si="12"/>
        <v>2025-04</v>
      </c>
      <c r="J140" s="16">
        <f t="shared" si="9"/>
        <v>20.744</v>
      </c>
      <c r="K140" s="16">
        <f t="shared" si="11"/>
        <v>2.283515298535181</v>
      </c>
      <c r="L140" s="16"/>
      <c r="M140" s="2" t="str">
        <f>TEXT(Gold[[#This Row],[Date]],"YYYY-MM")</f>
        <v>2025-04</v>
      </c>
      <c r="N140" s="3">
        <f t="shared" si="13"/>
        <v>22.05</v>
      </c>
      <c r="O140" s="3" cm="1">
        <f t="array" ref="O140">LOOKUP(2,1/($I:$I=M140),$B:$B)</f>
        <v>20.100000000000001</v>
      </c>
      <c r="P140" s="16">
        <f t="shared" si="14"/>
        <v>-8.8435374149659851E-2</v>
      </c>
      <c r="Q140" s="15"/>
    </row>
    <row r="141" spans="1:17" x14ac:dyDescent="0.3">
      <c r="A141" s="1">
        <v>45771</v>
      </c>
      <c r="B141" s="3">
        <v>21.49</v>
      </c>
      <c r="C141">
        <v>21.03</v>
      </c>
      <c r="D141">
        <v>21.55</v>
      </c>
      <c r="E141">
        <v>20.88</v>
      </c>
      <c r="F141" t="s">
        <v>974</v>
      </c>
      <c r="G141">
        <v>4.3700000000000003E-2</v>
      </c>
      <c r="H141" s="2">
        <f>Intel[[#This Row],[Price]]/B140-1</f>
        <v>4.3710539096648793E-2</v>
      </c>
      <c r="I141" s="2" t="str">
        <f t="shared" si="12"/>
        <v>2025-04</v>
      </c>
      <c r="J141" s="16">
        <f t="shared" si="9"/>
        <v>20.647500000000001</v>
      </c>
      <c r="K141" s="16">
        <f t="shared" si="11"/>
        <v>2.2683674908282532</v>
      </c>
      <c r="L141" s="16"/>
      <c r="M141" s="2" t="str">
        <f>TEXT(Gold[[#This Row],[Date]],"YYYY-MM")</f>
        <v>2025-04</v>
      </c>
      <c r="N141" s="3">
        <f t="shared" si="13"/>
        <v>22.05</v>
      </c>
      <c r="O141" s="3" cm="1">
        <f t="array" ref="O141">LOOKUP(2,1/($I:$I=M141),$B:$B)</f>
        <v>20.100000000000001</v>
      </c>
      <c r="P141" s="16">
        <f t="shared" si="14"/>
        <v>-8.8435374149659851E-2</v>
      </c>
      <c r="Q141" s="15"/>
    </row>
    <row r="142" spans="1:17" x14ac:dyDescent="0.3">
      <c r="A142" s="1">
        <v>45772</v>
      </c>
      <c r="B142" s="3">
        <v>20.05</v>
      </c>
      <c r="C142">
        <v>19.73</v>
      </c>
      <c r="D142">
        <v>20.18</v>
      </c>
      <c r="E142">
        <v>19.34</v>
      </c>
      <c r="F142" t="s">
        <v>973</v>
      </c>
      <c r="G142">
        <v>-6.7000000000000004E-2</v>
      </c>
      <c r="H142" s="2">
        <f>Intel[[#This Row],[Price]]/B141-1</f>
        <v>-6.7007910656118996E-2</v>
      </c>
      <c r="I142" s="2" t="str">
        <f t="shared" si="12"/>
        <v>2025-04</v>
      </c>
      <c r="J142" s="16">
        <f t="shared" si="9"/>
        <v>20.469000000000001</v>
      </c>
      <c r="K142" s="16">
        <f t="shared" si="11"/>
        <v>2.2639581108500648</v>
      </c>
      <c r="L142" s="16"/>
      <c r="M142" s="2" t="str">
        <f>TEXT(Gold[[#This Row],[Date]],"YYYY-MM")</f>
        <v>2025-04</v>
      </c>
      <c r="N142" s="3">
        <f t="shared" si="13"/>
        <v>22.05</v>
      </c>
      <c r="O142" s="3" cm="1">
        <f t="array" ref="O142">LOOKUP(2,1/($I:$I=M142),$B:$B)</f>
        <v>20.100000000000001</v>
      </c>
      <c r="P142" s="16">
        <f t="shared" si="14"/>
        <v>-8.8435374149659851E-2</v>
      </c>
      <c r="Q142" s="15"/>
    </row>
    <row r="143" spans="1:17" x14ac:dyDescent="0.3">
      <c r="A143" s="1">
        <v>45775</v>
      </c>
      <c r="B143" s="3">
        <v>20.51</v>
      </c>
      <c r="C143">
        <v>20.12</v>
      </c>
      <c r="D143">
        <v>21.08</v>
      </c>
      <c r="E143">
        <v>20.05</v>
      </c>
      <c r="F143" t="s">
        <v>972</v>
      </c>
      <c r="G143">
        <v>2.29E-2</v>
      </c>
      <c r="H143" s="2">
        <f>Intel[[#This Row],[Price]]/B142-1</f>
        <v>2.2942643391521189E-2</v>
      </c>
      <c r="I143" s="2" t="str">
        <f t="shared" si="12"/>
        <v>2025-04</v>
      </c>
      <c r="J143" s="16">
        <f t="shared" si="9"/>
        <v>20.358999999999998</v>
      </c>
      <c r="K143" s="16">
        <f t="shared" si="11"/>
        <v>2.2579165437730997</v>
      </c>
      <c r="L143" s="16"/>
      <c r="M143" s="2" t="str">
        <f>TEXT(Gold[[#This Row],[Date]],"YYYY-MM")</f>
        <v>2025-04</v>
      </c>
      <c r="N143" s="3">
        <f t="shared" si="13"/>
        <v>22.05</v>
      </c>
      <c r="O143" s="3" cm="1">
        <f t="array" ref="O143">LOOKUP(2,1/($I:$I=M143),$B:$B)</f>
        <v>20.100000000000001</v>
      </c>
      <c r="P143" s="16">
        <f t="shared" si="14"/>
        <v>-8.8435374149659851E-2</v>
      </c>
      <c r="Q143" s="15"/>
    </row>
    <row r="144" spans="1:17" x14ac:dyDescent="0.3">
      <c r="A144" s="1">
        <v>45776</v>
      </c>
      <c r="B144" s="3">
        <v>20.34</v>
      </c>
      <c r="C144">
        <v>20.309999999999999</v>
      </c>
      <c r="D144">
        <v>20.84</v>
      </c>
      <c r="E144">
        <v>20.22</v>
      </c>
      <c r="F144" t="s">
        <v>971</v>
      </c>
      <c r="G144">
        <v>-8.3000000000000001E-3</v>
      </c>
      <c r="H144" s="2">
        <f>Intel[[#This Row],[Price]]/B143-1</f>
        <v>-8.2886396879571222E-3</v>
      </c>
      <c r="I144" s="2" t="str">
        <f t="shared" si="12"/>
        <v>2025-04</v>
      </c>
      <c r="J144" s="16">
        <f t="shared" si="9"/>
        <v>20.240499999999994</v>
      </c>
      <c r="K144" s="16">
        <f t="shared" si="11"/>
        <v>2.2442227839398829</v>
      </c>
      <c r="L144" s="16"/>
      <c r="M144" s="2" t="str">
        <f>TEXT(Gold[[#This Row],[Date]],"YYYY-MM")</f>
        <v>2025-04</v>
      </c>
      <c r="N144" s="3">
        <f t="shared" si="13"/>
        <v>22.05</v>
      </c>
      <c r="O144" s="3" cm="1">
        <f t="array" ref="O144">LOOKUP(2,1/($I:$I=M144),$B:$B)</f>
        <v>20.100000000000001</v>
      </c>
      <c r="P144" s="16">
        <f t="shared" si="14"/>
        <v>-8.8435374149659851E-2</v>
      </c>
      <c r="Q144" s="15"/>
    </row>
    <row r="145" spans="1:17" x14ac:dyDescent="0.3">
      <c r="A145" s="1">
        <v>45777</v>
      </c>
      <c r="B145" s="3">
        <v>20.100000000000001</v>
      </c>
      <c r="C145">
        <v>19.71</v>
      </c>
      <c r="D145">
        <v>20.18</v>
      </c>
      <c r="E145">
        <v>19.55</v>
      </c>
      <c r="F145" t="s">
        <v>970</v>
      </c>
      <c r="G145">
        <v>-1.18E-2</v>
      </c>
      <c r="H145" s="2">
        <f>Intel[[#This Row],[Price]]/B144-1</f>
        <v>-1.1799410029498469E-2</v>
      </c>
      <c r="I145" s="2" t="str">
        <f t="shared" si="12"/>
        <v>2025-04</v>
      </c>
      <c r="J145" s="16">
        <f t="shared" si="9"/>
        <v>20.142999999999997</v>
      </c>
      <c r="K145" s="16">
        <f t="shared" si="11"/>
        <v>2.2324619621461852</v>
      </c>
      <c r="L145" s="16"/>
      <c r="M145" s="2" t="str">
        <f>TEXT(Gold[[#This Row],[Date]],"YYYY-MM")</f>
        <v>2025-04</v>
      </c>
      <c r="N145" s="3">
        <f t="shared" si="13"/>
        <v>22.05</v>
      </c>
      <c r="O145" s="3" cm="1">
        <f t="array" ref="O145">LOOKUP(2,1/($I:$I=M145),$B:$B)</f>
        <v>20.100000000000001</v>
      </c>
      <c r="P145" s="16">
        <f t="shared" si="14"/>
        <v>-8.8435374149659851E-2</v>
      </c>
      <c r="Q145" s="15"/>
    </row>
    <row r="146" spans="1:17" x14ac:dyDescent="0.3">
      <c r="A146" s="1">
        <v>45778</v>
      </c>
      <c r="B146" s="3">
        <v>19.98</v>
      </c>
      <c r="C146">
        <v>20.22</v>
      </c>
      <c r="D146">
        <v>20.65</v>
      </c>
      <c r="E146">
        <v>19.940000000000001</v>
      </c>
      <c r="F146" t="s">
        <v>969</v>
      </c>
      <c r="G146">
        <v>-6.0000000000000001E-3</v>
      </c>
      <c r="H146" s="2">
        <f>Intel[[#This Row],[Price]]/B145-1</f>
        <v>-5.9701492537314049E-3</v>
      </c>
      <c r="I146" s="2" t="str">
        <f t="shared" si="12"/>
        <v>2025-05</v>
      </c>
      <c r="J146" s="16">
        <f t="shared" si="9"/>
        <v>20.042999999999999</v>
      </c>
      <c r="K146" s="16">
        <f t="shared" si="11"/>
        <v>2.2205179321513371</v>
      </c>
      <c r="L146" s="16"/>
      <c r="M146" s="2" t="str">
        <f>TEXT(Gold[[#This Row],[Date]],"YYYY-MM")</f>
        <v>2025-04</v>
      </c>
      <c r="N146" s="3">
        <f t="shared" si="13"/>
        <v>22.05</v>
      </c>
      <c r="O146" s="3" cm="1">
        <f t="array" ref="O146">LOOKUP(2,1/($I:$I=M146),$B:$B)</f>
        <v>20.100000000000001</v>
      </c>
      <c r="P146" s="16">
        <f t="shared" si="14"/>
        <v>-8.8435374149659851E-2</v>
      </c>
      <c r="Q146" s="15"/>
    </row>
    <row r="147" spans="1:17" x14ac:dyDescent="0.3">
      <c r="A147" s="1">
        <v>45779</v>
      </c>
      <c r="B147" s="3">
        <v>20.62</v>
      </c>
      <c r="C147">
        <v>20.260000000000002</v>
      </c>
      <c r="D147">
        <v>20.78</v>
      </c>
      <c r="E147">
        <v>20.21</v>
      </c>
      <c r="F147" t="s">
        <v>968</v>
      </c>
      <c r="G147">
        <v>3.2000000000000001E-2</v>
      </c>
      <c r="H147" s="2">
        <f>Intel[[#This Row],[Price]]/B146-1</f>
        <v>3.2032032032031976E-2</v>
      </c>
      <c r="I147" s="2" t="str">
        <f t="shared" si="12"/>
        <v>2025-05</v>
      </c>
      <c r="J147" s="16">
        <f t="shared" si="9"/>
        <v>19.952500000000001</v>
      </c>
      <c r="K147" s="16">
        <f t="shared" si="11"/>
        <v>2.2072417726515261</v>
      </c>
      <c r="L147" s="16"/>
      <c r="M147" s="2" t="str">
        <f>TEXT(Gold[[#This Row],[Date]],"YYYY-MM")</f>
        <v>2025-04</v>
      </c>
      <c r="N147" s="3">
        <f t="shared" si="13"/>
        <v>22.05</v>
      </c>
      <c r="O147" s="3" cm="1">
        <f t="array" ref="O147">LOOKUP(2,1/($I:$I=M147),$B:$B)</f>
        <v>20.100000000000001</v>
      </c>
      <c r="P147" s="16">
        <f t="shared" si="14"/>
        <v>-8.8435374149659851E-2</v>
      </c>
      <c r="Q147" s="15"/>
    </row>
    <row r="148" spans="1:17" x14ac:dyDescent="0.3">
      <c r="A148" s="1">
        <v>45782</v>
      </c>
      <c r="B148" s="3">
        <v>20.27</v>
      </c>
      <c r="C148">
        <v>20.39</v>
      </c>
      <c r="D148">
        <v>20.58</v>
      </c>
      <c r="E148">
        <v>20.239999999999998</v>
      </c>
      <c r="F148" t="s">
        <v>967</v>
      </c>
      <c r="G148">
        <v>-1.7000000000000001E-2</v>
      </c>
      <c r="H148" s="2">
        <f>Intel[[#This Row],[Price]]/B147-1</f>
        <v>-1.6973811833171704E-2</v>
      </c>
      <c r="I148" s="2" t="str">
        <f t="shared" si="12"/>
        <v>2025-05</v>
      </c>
      <c r="J148" s="16">
        <f t="shared" si="9"/>
        <v>19.973499999999998</v>
      </c>
      <c r="K148" s="16">
        <f t="shared" si="11"/>
        <v>2.1927518247562241</v>
      </c>
      <c r="L148" s="16"/>
      <c r="M148" s="2" t="str">
        <f>TEXT(Gold[[#This Row],[Date]],"YYYY-MM")</f>
        <v>2025-04</v>
      </c>
      <c r="N148" s="3">
        <f t="shared" si="13"/>
        <v>22.05</v>
      </c>
      <c r="O148" s="3" cm="1">
        <f t="array" ref="O148">LOOKUP(2,1/($I:$I=M148),$B:$B)</f>
        <v>20.100000000000001</v>
      </c>
      <c r="P148" s="16">
        <f t="shared" si="14"/>
        <v>-8.8435374149659851E-2</v>
      </c>
      <c r="Q148" s="15"/>
    </row>
    <row r="149" spans="1:17" x14ac:dyDescent="0.3">
      <c r="A149" s="1">
        <v>45783</v>
      </c>
      <c r="B149" s="3">
        <v>19.940000000000001</v>
      </c>
      <c r="C149">
        <v>19.920000000000002</v>
      </c>
      <c r="D149">
        <v>20.12</v>
      </c>
      <c r="E149">
        <v>19.77</v>
      </c>
      <c r="F149" t="s">
        <v>665</v>
      </c>
      <c r="G149">
        <v>-1.6299999999999999E-2</v>
      </c>
      <c r="H149" s="2">
        <f>Intel[[#This Row],[Price]]/B148-1</f>
        <v>-1.6280217069560843E-2</v>
      </c>
      <c r="I149" s="2" t="str">
        <f t="shared" si="12"/>
        <v>2025-05</v>
      </c>
      <c r="J149" s="16">
        <f t="shared" ref="J149:J212" si="15">AVERAGE(B130:B149)</f>
        <v>19.991999999999997</v>
      </c>
      <c r="K149" s="16">
        <f t="shared" si="11"/>
        <v>2.176899495252222</v>
      </c>
      <c r="L149" s="16"/>
      <c r="M149" s="2" t="str">
        <f>TEXT(Gold[[#This Row],[Date]],"YYYY-MM")</f>
        <v>2025-04</v>
      </c>
      <c r="N149" s="3">
        <f t="shared" si="13"/>
        <v>22.05</v>
      </c>
      <c r="O149" s="3" cm="1">
        <f t="array" ref="O149">LOOKUP(2,1/($I:$I=M149),$B:$B)</f>
        <v>20.100000000000001</v>
      </c>
      <c r="P149" s="16">
        <f t="shared" si="14"/>
        <v>-8.8435374149659851E-2</v>
      </c>
      <c r="Q149" s="15"/>
    </row>
    <row r="150" spans="1:17" x14ac:dyDescent="0.3">
      <c r="A150" s="1">
        <v>45784</v>
      </c>
      <c r="B150" s="3">
        <v>20.309999999999999</v>
      </c>
      <c r="C150">
        <v>19.97</v>
      </c>
      <c r="D150">
        <v>20.37</v>
      </c>
      <c r="E150">
        <v>19.82</v>
      </c>
      <c r="F150" t="s">
        <v>966</v>
      </c>
      <c r="G150">
        <v>1.8599999999999998E-2</v>
      </c>
      <c r="H150" s="2">
        <f>Intel[[#This Row],[Price]]/B149-1</f>
        <v>1.8555667001002973E-2</v>
      </c>
      <c r="I150" s="2" t="str">
        <f t="shared" si="12"/>
        <v>2025-05</v>
      </c>
      <c r="J150" s="16">
        <f t="shared" si="15"/>
        <v>20.101000000000003</v>
      </c>
      <c r="K150" s="16">
        <f t="shared" si="11"/>
        <v>2.1687944528080738</v>
      </c>
      <c r="L150" s="16"/>
      <c r="M150" s="2" t="str">
        <f>TEXT(Gold[[#This Row],[Date]],"YYYY-MM")</f>
        <v>2025-05</v>
      </c>
      <c r="N150" s="3">
        <f t="shared" si="13"/>
        <v>19.98</v>
      </c>
      <c r="O150" s="3" cm="1">
        <f t="array" ref="O150">LOOKUP(2,1/($I:$I=M150),$B:$B)</f>
        <v>19.55</v>
      </c>
      <c r="P150" s="16">
        <f t="shared" si="14"/>
        <v>-2.1521521521521536E-2</v>
      </c>
      <c r="Q150" s="15"/>
    </row>
    <row r="151" spans="1:17" x14ac:dyDescent="0.3">
      <c r="A151" s="1">
        <v>45785</v>
      </c>
      <c r="B151" s="3">
        <v>21</v>
      </c>
      <c r="C151">
        <v>21.01</v>
      </c>
      <c r="D151">
        <v>21.24</v>
      </c>
      <c r="E151">
        <v>20.64</v>
      </c>
      <c r="F151" t="s">
        <v>965</v>
      </c>
      <c r="G151">
        <v>3.4000000000000002E-2</v>
      </c>
      <c r="H151" s="2">
        <f>Intel[[#This Row],[Price]]/B150-1</f>
        <v>3.3973412112260126E-2</v>
      </c>
      <c r="I151" s="2" t="str">
        <f t="shared" si="12"/>
        <v>2025-05</v>
      </c>
      <c r="J151" s="16">
        <f t="shared" si="15"/>
        <v>20.0745</v>
      </c>
      <c r="K151" s="16">
        <f t="shared" si="11"/>
        <v>2.1685637609511823</v>
      </c>
      <c r="L151" s="16"/>
      <c r="M151" s="2" t="str">
        <f>TEXT(Gold[[#This Row],[Date]],"YYYY-MM")</f>
        <v>2025-05</v>
      </c>
      <c r="N151" s="3">
        <f t="shared" si="13"/>
        <v>19.98</v>
      </c>
      <c r="O151" s="3" cm="1">
        <f t="array" ref="O151">LOOKUP(2,1/($I:$I=M151),$B:$B)</f>
        <v>19.55</v>
      </c>
      <c r="P151" s="16">
        <f t="shared" si="14"/>
        <v>-2.1521521521521536E-2</v>
      </c>
      <c r="Q151" s="15"/>
    </row>
    <row r="152" spans="1:17" x14ac:dyDescent="0.3">
      <c r="A152" s="1">
        <v>45786</v>
      </c>
      <c r="B152" s="3">
        <v>21.42</v>
      </c>
      <c r="C152">
        <v>21.2</v>
      </c>
      <c r="D152">
        <v>21.45</v>
      </c>
      <c r="E152">
        <v>20.83</v>
      </c>
      <c r="F152" t="s">
        <v>964</v>
      </c>
      <c r="G152">
        <v>0.02</v>
      </c>
      <c r="H152" s="2">
        <f>Intel[[#This Row],[Price]]/B151-1</f>
        <v>2.0000000000000018E-2</v>
      </c>
      <c r="I152" s="2" t="str">
        <f t="shared" si="12"/>
        <v>2025-05</v>
      </c>
      <c r="J152" s="16">
        <f t="shared" si="15"/>
        <v>20.151500000000002</v>
      </c>
      <c r="K152" s="16">
        <f t="shared" si="11"/>
        <v>2.16864936878827</v>
      </c>
      <c r="L152" s="16"/>
      <c r="M152" s="2" t="str">
        <f>TEXT(Gold[[#This Row],[Date]],"YYYY-MM")</f>
        <v>2025-05</v>
      </c>
      <c r="N152" s="3">
        <f t="shared" si="13"/>
        <v>19.98</v>
      </c>
      <c r="O152" s="3" cm="1">
        <f t="array" ref="O152">LOOKUP(2,1/($I:$I=M152),$B:$B)</f>
        <v>19.55</v>
      </c>
      <c r="P152" s="16">
        <f t="shared" si="14"/>
        <v>-2.1521521521521536E-2</v>
      </c>
      <c r="Q152" s="15"/>
    </row>
    <row r="153" spans="1:17" x14ac:dyDescent="0.3">
      <c r="A153" s="1">
        <v>45789</v>
      </c>
      <c r="B153" s="3">
        <v>22.18</v>
      </c>
      <c r="C153">
        <v>22.18</v>
      </c>
      <c r="D153">
        <v>22.67</v>
      </c>
      <c r="E153">
        <v>21.88</v>
      </c>
      <c r="F153" t="s">
        <v>963</v>
      </c>
      <c r="G153">
        <v>3.5499999999999997E-2</v>
      </c>
      <c r="H153" s="2">
        <f>Intel[[#This Row],[Price]]/B152-1</f>
        <v>3.5480859010270649E-2</v>
      </c>
      <c r="I153" s="2" t="str">
        <f t="shared" si="12"/>
        <v>2025-05</v>
      </c>
      <c r="J153" s="16">
        <f t="shared" si="15"/>
        <v>20.273500000000002</v>
      </c>
      <c r="K153" s="16">
        <f t="shared" si="11"/>
        <v>2.1499796609207453</v>
      </c>
      <c r="L153" s="16"/>
      <c r="M153" s="2" t="str">
        <f>TEXT(Gold[[#This Row],[Date]],"YYYY-MM")</f>
        <v>2025-05</v>
      </c>
      <c r="N153" s="3">
        <f t="shared" si="13"/>
        <v>19.98</v>
      </c>
      <c r="O153" s="3" cm="1">
        <f t="array" ref="O153">LOOKUP(2,1/($I:$I=M153),$B:$B)</f>
        <v>19.55</v>
      </c>
      <c r="P153" s="16">
        <f t="shared" si="14"/>
        <v>-2.1521521521521536E-2</v>
      </c>
      <c r="Q153" s="15"/>
    </row>
    <row r="154" spans="1:17" x14ac:dyDescent="0.3">
      <c r="A154" s="1">
        <v>45790</v>
      </c>
      <c r="B154" s="3">
        <v>22.56</v>
      </c>
      <c r="C154">
        <v>22.35</v>
      </c>
      <c r="D154">
        <v>22.88</v>
      </c>
      <c r="E154">
        <v>22.3</v>
      </c>
      <c r="F154" t="s">
        <v>962</v>
      </c>
      <c r="G154">
        <v>1.7100000000000001E-2</v>
      </c>
      <c r="H154" s="2">
        <f>Intel[[#This Row],[Price]]/B153-1</f>
        <v>1.7132551848512145E-2</v>
      </c>
      <c r="I154" s="2" t="str">
        <f t="shared" si="12"/>
        <v>2025-05</v>
      </c>
      <c r="J154" s="16">
        <f t="shared" si="15"/>
        <v>20.385999999999999</v>
      </c>
      <c r="K154" s="16">
        <f t="shared" si="11"/>
        <v>2.1403683879552582</v>
      </c>
      <c r="L154" s="16"/>
      <c r="M154" s="2" t="str">
        <f>TEXT(Gold[[#This Row],[Date]],"YYYY-MM")</f>
        <v>2025-05</v>
      </c>
      <c r="N154" s="3">
        <f t="shared" si="13"/>
        <v>19.98</v>
      </c>
      <c r="O154" s="3" cm="1">
        <f t="array" ref="O154">LOOKUP(2,1/($I:$I=M154),$B:$B)</f>
        <v>19.55</v>
      </c>
      <c r="P154" s="16">
        <f t="shared" si="14"/>
        <v>-2.1521521521521536E-2</v>
      </c>
      <c r="Q154" s="15"/>
    </row>
    <row r="155" spans="1:17" x14ac:dyDescent="0.3">
      <c r="A155" s="1">
        <v>45791</v>
      </c>
      <c r="B155" s="3">
        <v>21.52</v>
      </c>
      <c r="C155">
        <v>22.35</v>
      </c>
      <c r="D155">
        <v>22.46</v>
      </c>
      <c r="E155">
        <v>21.46</v>
      </c>
      <c r="F155" t="s">
        <v>961</v>
      </c>
      <c r="G155">
        <v>-4.6100000000000002E-2</v>
      </c>
      <c r="H155" s="2">
        <f>Intel[[#This Row],[Price]]/B154-1</f>
        <v>-4.6099290780141855E-2</v>
      </c>
      <c r="I155" s="2" t="str">
        <f t="shared" si="12"/>
        <v>2025-05</v>
      </c>
      <c r="J155" s="16">
        <f t="shared" si="15"/>
        <v>20.4695</v>
      </c>
      <c r="K155" s="16">
        <f t="shared" si="11"/>
        <v>2.0157810377346035</v>
      </c>
      <c r="L155" s="16"/>
      <c r="M155" s="2" t="str">
        <f>TEXT(Gold[[#This Row],[Date]],"YYYY-MM")</f>
        <v>2025-05</v>
      </c>
      <c r="N155" s="3">
        <f t="shared" si="13"/>
        <v>19.98</v>
      </c>
      <c r="O155" s="3" cm="1">
        <f t="array" ref="O155">LOOKUP(2,1/($I:$I=M155),$B:$B)</f>
        <v>19.55</v>
      </c>
      <c r="P155" s="16">
        <f t="shared" si="14"/>
        <v>-2.1521521521521536E-2</v>
      </c>
      <c r="Q155" s="15"/>
    </row>
    <row r="156" spans="1:17" x14ac:dyDescent="0.3">
      <c r="A156" s="1">
        <v>45792</v>
      </c>
      <c r="B156" s="3">
        <v>21.55</v>
      </c>
      <c r="C156">
        <v>21.23</v>
      </c>
      <c r="D156">
        <v>21.63</v>
      </c>
      <c r="E156">
        <v>21.18</v>
      </c>
      <c r="F156" t="s">
        <v>960</v>
      </c>
      <c r="G156">
        <v>1.4E-3</v>
      </c>
      <c r="H156" s="2">
        <f>Intel[[#This Row],[Price]]/B155-1</f>
        <v>1.3940520446096283E-3</v>
      </c>
      <c r="I156" s="2" t="str">
        <f t="shared" si="12"/>
        <v>2025-05</v>
      </c>
      <c r="J156" s="16">
        <f t="shared" si="15"/>
        <v>20.585500000000003</v>
      </c>
      <c r="K156" s="16">
        <f t="shared" si="11"/>
        <v>1.9492600653221954</v>
      </c>
      <c r="L156" s="16"/>
      <c r="M156" s="2" t="str">
        <f>TEXT(Gold[[#This Row],[Date]],"YYYY-MM")</f>
        <v>2025-05</v>
      </c>
      <c r="N156" s="3">
        <f t="shared" si="13"/>
        <v>19.98</v>
      </c>
      <c r="O156" s="3" cm="1">
        <f t="array" ref="O156">LOOKUP(2,1/($I:$I=M156),$B:$B)</f>
        <v>19.55</v>
      </c>
      <c r="P156" s="16">
        <f t="shared" si="14"/>
        <v>-2.1521521521521536E-2</v>
      </c>
      <c r="Q156" s="15"/>
    </row>
    <row r="157" spans="1:17" x14ac:dyDescent="0.3">
      <c r="A157" s="1">
        <v>45793</v>
      </c>
      <c r="B157" s="3">
        <v>21.66</v>
      </c>
      <c r="C157">
        <v>21.53</v>
      </c>
      <c r="D157">
        <v>21.76</v>
      </c>
      <c r="E157">
        <v>21.35</v>
      </c>
      <c r="F157" t="s">
        <v>959</v>
      </c>
      <c r="G157">
        <v>5.1000000000000004E-3</v>
      </c>
      <c r="H157" s="2">
        <f>Intel[[#This Row],[Price]]/B156-1</f>
        <v>5.1044083526681217E-3</v>
      </c>
      <c r="I157" s="2" t="str">
        <f t="shared" si="12"/>
        <v>2025-05</v>
      </c>
      <c r="J157" s="16">
        <f t="shared" si="15"/>
        <v>20.722000000000001</v>
      </c>
      <c r="K157" s="16">
        <f t="shared" ref="K157:K188" si="16">_xlfn.STDEV.S(B98:B157)</f>
        <v>1.8634935525348577</v>
      </c>
      <c r="L157" s="16"/>
      <c r="M157" s="2" t="str">
        <f>TEXT(Gold[[#This Row],[Date]],"YYYY-MM")</f>
        <v>2025-05</v>
      </c>
      <c r="N157" s="3">
        <f t="shared" si="13"/>
        <v>19.98</v>
      </c>
      <c r="O157" s="3" cm="1">
        <f t="array" ref="O157">LOOKUP(2,1/($I:$I=M157),$B:$B)</f>
        <v>19.55</v>
      </c>
      <c r="P157" s="16">
        <f t="shared" si="14"/>
        <v>-2.1521521521521536E-2</v>
      </c>
      <c r="Q157" s="15"/>
    </row>
    <row r="158" spans="1:17" x14ac:dyDescent="0.3">
      <c r="A158" s="1">
        <v>45796</v>
      </c>
      <c r="B158" s="3">
        <v>21.38</v>
      </c>
      <c r="C158">
        <v>21.18</v>
      </c>
      <c r="D158">
        <v>21.56</v>
      </c>
      <c r="E158">
        <v>21.05</v>
      </c>
      <c r="F158" t="s">
        <v>958</v>
      </c>
      <c r="G158">
        <v>-1.29E-2</v>
      </c>
      <c r="H158" s="2">
        <f>Intel[[#This Row],[Price]]/B157-1</f>
        <v>-1.2927054478301114E-2</v>
      </c>
      <c r="I158" s="2" t="str">
        <f t="shared" si="12"/>
        <v>2025-05</v>
      </c>
      <c r="J158" s="16">
        <f t="shared" si="15"/>
        <v>20.849000000000004</v>
      </c>
      <c r="K158" s="16">
        <f t="shared" si="16"/>
        <v>1.8154640501850006</v>
      </c>
      <c r="L158" s="16"/>
      <c r="M158" s="2" t="str">
        <f>TEXT(Gold[[#This Row],[Date]],"YYYY-MM")</f>
        <v>2025-05</v>
      </c>
      <c r="N158" s="3">
        <f t="shared" si="13"/>
        <v>19.98</v>
      </c>
      <c r="O158" s="3" cm="1">
        <f t="array" ref="O158">LOOKUP(2,1/($I:$I=M158),$B:$B)</f>
        <v>19.55</v>
      </c>
      <c r="P158" s="16">
        <f t="shared" si="14"/>
        <v>-2.1521521521521536E-2</v>
      </c>
      <c r="Q158" s="15"/>
    </row>
    <row r="159" spans="1:17" x14ac:dyDescent="0.3">
      <c r="A159" s="1">
        <v>45797</v>
      </c>
      <c r="B159" s="3">
        <v>21.27</v>
      </c>
      <c r="C159">
        <v>21.33</v>
      </c>
      <c r="D159">
        <v>21.41</v>
      </c>
      <c r="E159">
        <v>21.12</v>
      </c>
      <c r="F159" t="s">
        <v>957</v>
      </c>
      <c r="G159">
        <v>-5.1000000000000004E-3</v>
      </c>
      <c r="H159" s="2">
        <f>Intel[[#This Row],[Price]]/B158-1</f>
        <v>-5.1449953227314937E-3</v>
      </c>
      <c r="I159" s="2" t="str">
        <f t="shared" si="12"/>
        <v>2025-05</v>
      </c>
      <c r="J159" s="16">
        <f t="shared" si="15"/>
        <v>20.937000000000001</v>
      </c>
      <c r="K159" s="16">
        <f t="shared" si="16"/>
        <v>1.7817467782827348</v>
      </c>
      <c r="L159" s="16"/>
      <c r="M159" s="2" t="str">
        <f>TEXT(Gold[[#This Row],[Date]],"YYYY-MM")</f>
        <v>2025-05</v>
      </c>
      <c r="N159" s="3">
        <f t="shared" si="13"/>
        <v>19.98</v>
      </c>
      <c r="O159" s="3" cm="1">
        <f t="array" ref="O159">LOOKUP(2,1/($I:$I=M159),$B:$B)</f>
        <v>19.55</v>
      </c>
      <c r="P159" s="16">
        <f t="shared" si="14"/>
        <v>-2.1521521521521536E-2</v>
      </c>
      <c r="Q159" s="15"/>
    </row>
    <row r="160" spans="1:17" x14ac:dyDescent="0.3">
      <c r="A160" s="1">
        <v>45798</v>
      </c>
      <c r="B160" s="3">
        <v>20.69</v>
      </c>
      <c r="C160">
        <v>21.19</v>
      </c>
      <c r="D160">
        <v>21.63</v>
      </c>
      <c r="E160">
        <v>20.59</v>
      </c>
      <c r="F160" t="s">
        <v>956</v>
      </c>
      <c r="G160">
        <v>-2.7300000000000001E-2</v>
      </c>
      <c r="H160" s="2">
        <f>Intel[[#This Row],[Price]]/B159-1</f>
        <v>-2.7268453220498312E-2</v>
      </c>
      <c r="I160" s="2" t="str">
        <f t="shared" si="12"/>
        <v>2025-05</v>
      </c>
      <c r="J160" s="16">
        <f t="shared" si="15"/>
        <v>20.942</v>
      </c>
      <c r="K160" s="16">
        <f t="shared" si="16"/>
        <v>1.7750208401736713</v>
      </c>
      <c r="L160" s="16"/>
      <c r="M160" s="2" t="str">
        <f>TEXT(Gold[[#This Row],[Date]],"YYYY-MM")</f>
        <v>2025-05</v>
      </c>
      <c r="N160" s="3">
        <f t="shared" si="13"/>
        <v>19.98</v>
      </c>
      <c r="O160" s="3" cm="1">
        <f t="array" ref="O160">LOOKUP(2,1/($I:$I=M160),$B:$B)</f>
        <v>19.55</v>
      </c>
      <c r="P160" s="16">
        <f t="shared" si="14"/>
        <v>-2.1521521521521536E-2</v>
      </c>
      <c r="Q160" s="15"/>
    </row>
    <row r="161" spans="1:17" x14ac:dyDescent="0.3">
      <c r="A161" s="1">
        <v>45799</v>
      </c>
      <c r="B161" s="3">
        <v>20.55</v>
      </c>
      <c r="C161">
        <v>20.73</v>
      </c>
      <c r="D161">
        <v>20.9</v>
      </c>
      <c r="E161">
        <v>20.51</v>
      </c>
      <c r="F161" t="s">
        <v>955</v>
      </c>
      <c r="G161">
        <v>-6.7999999999999996E-3</v>
      </c>
      <c r="H161" s="2">
        <f>Intel[[#This Row],[Price]]/B160-1</f>
        <v>-6.766553890768523E-3</v>
      </c>
      <c r="I161" s="2" t="str">
        <f t="shared" si="12"/>
        <v>2025-05</v>
      </c>
      <c r="J161" s="16">
        <f t="shared" si="15"/>
        <v>20.895000000000003</v>
      </c>
      <c r="K161" s="16">
        <f t="shared" si="16"/>
        <v>1.7594754852088299</v>
      </c>
      <c r="L161" s="16"/>
      <c r="M161" s="2" t="str">
        <f>TEXT(Gold[[#This Row],[Date]],"YYYY-MM")</f>
        <v>2025-05</v>
      </c>
      <c r="N161" s="3">
        <f t="shared" si="13"/>
        <v>19.98</v>
      </c>
      <c r="O161" s="3" cm="1">
        <f t="array" ref="O161">LOOKUP(2,1/($I:$I=M161),$B:$B)</f>
        <v>19.55</v>
      </c>
      <c r="P161" s="16">
        <f t="shared" si="14"/>
        <v>-2.1521521521521536E-2</v>
      </c>
      <c r="Q161" s="15"/>
    </row>
    <row r="162" spans="1:17" x14ac:dyDescent="0.3">
      <c r="A162" s="1">
        <v>45800</v>
      </c>
      <c r="B162" s="3">
        <v>20.05</v>
      </c>
      <c r="C162">
        <v>20.16</v>
      </c>
      <c r="D162">
        <v>20.27</v>
      </c>
      <c r="E162">
        <v>19.940000000000001</v>
      </c>
      <c r="F162" t="s">
        <v>954</v>
      </c>
      <c r="G162">
        <v>-2.4299999999999999E-2</v>
      </c>
      <c r="H162" s="2">
        <f>Intel[[#This Row],[Price]]/B161-1</f>
        <v>-2.4330900243308973E-2</v>
      </c>
      <c r="I162" s="2" t="str">
        <f t="shared" si="12"/>
        <v>2025-05</v>
      </c>
      <c r="J162" s="16">
        <f t="shared" si="15"/>
        <v>20.895000000000003</v>
      </c>
      <c r="K162" s="16">
        <f t="shared" si="16"/>
        <v>1.755639911022514</v>
      </c>
      <c r="L162" s="16"/>
      <c r="M162" s="2" t="str">
        <f>TEXT(Gold[[#This Row],[Date]],"YYYY-MM")</f>
        <v>2025-05</v>
      </c>
      <c r="N162" s="3">
        <f t="shared" si="13"/>
        <v>19.98</v>
      </c>
      <c r="O162" s="3" cm="1">
        <f t="array" ref="O162">LOOKUP(2,1/($I:$I=M162),$B:$B)</f>
        <v>19.55</v>
      </c>
      <c r="P162" s="16">
        <f t="shared" si="14"/>
        <v>-2.1521521521521536E-2</v>
      </c>
      <c r="Q162" s="15"/>
    </row>
    <row r="163" spans="1:17" x14ac:dyDescent="0.3">
      <c r="A163" s="1">
        <v>45804</v>
      </c>
      <c r="B163" s="3">
        <v>20.55</v>
      </c>
      <c r="C163">
        <v>20.440000000000001</v>
      </c>
      <c r="D163">
        <v>20.67</v>
      </c>
      <c r="E163">
        <v>20.18</v>
      </c>
      <c r="F163" t="s">
        <v>953</v>
      </c>
      <c r="G163">
        <v>2.4899999999999999E-2</v>
      </c>
      <c r="H163" s="2">
        <f>Intel[[#This Row],[Price]]/B162-1</f>
        <v>2.4937655860349128E-2</v>
      </c>
      <c r="I163" s="2" t="str">
        <f t="shared" si="12"/>
        <v>2025-05</v>
      </c>
      <c r="J163" s="16">
        <f t="shared" si="15"/>
        <v>20.897000000000002</v>
      </c>
      <c r="K163" s="16">
        <f t="shared" si="16"/>
        <v>1.7323788794374355</v>
      </c>
      <c r="L163" s="16"/>
      <c r="M163" s="2" t="str">
        <f>TEXT(Gold[[#This Row],[Date]],"YYYY-MM")</f>
        <v>2025-05</v>
      </c>
      <c r="N163" s="3">
        <f t="shared" si="13"/>
        <v>19.98</v>
      </c>
      <c r="O163" s="3" cm="1">
        <f t="array" ref="O163">LOOKUP(2,1/($I:$I=M163),$B:$B)</f>
        <v>19.55</v>
      </c>
      <c r="P163" s="16">
        <f t="shared" si="14"/>
        <v>-2.1521521521521536E-2</v>
      </c>
      <c r="Q163" s="15"/>
    </row>
    <row r="164" spans="1:17" x14ac:dyDescent="0.3">
      <c r="A164" s="1">
        <v>45805</v>
      </c>
      <c r="B164" s="3">
        <v>20.37</v>
      </c>
      <c r="C164">
        <v>20.57</v>
      </c>
      <c r="D164">
        <v>20.64</v>
      </c>
      <c r="E164">
        <v>20.329999999999998</v>
      </c>
      <c r="F164" t="s">
        <v>952</v>
      </c>
      <c r="G164">
        <v>-8.8000000000000005E-3</v>
      </c>
      <c r="H164" s="2">
        <f>Intel[[#This Row],[Price]]/B163-1</f>
        <v>-8.7591240875912746E-3</v>
      </c>
      <c r="I164" s="2" t="str">
        <f t="shared" si="12"/>
        <v>2025-05</v>
      </c>
      <c r="J164" s="16">
        <f t="shared" si="15"/>
        <v>20.898500000000002</v>
      </c>
      <c r="K164" s="16">
        <f t="shared" si="16"/>
        <v>1.7274115706638296</v>
      </c>
      <c r="L164" s="16"/>
      <c r="M164" s="2" t="str">
        <f>TEXT(Gold[[#This Row],[Date]],"YYYY-MM")</f>
        <v>2025-05</v>
      </c>
      <c r="N164" s="3">
        <f t="shared" si="13"/>
        <v>19.98</v>
      </c>
      <c r="O164" s="3" cm="1">
        <f t="array" ref="O164">LOOKUP(2,1/($I:$I=M164),$B:$B)</f>
        <v>19.55</v>
      </c>
      <c r="P164" s="16">
        <f t="shared" si="14"/>
        <v>-2.1521521521521536E-2</v>
      </c>
      <c r="Q164" s="15"/>
    </row>
    <row r="165" spans="1:17" x14ac:dyDescent="0.3">
      <c r="A165" s="1">
        <v>45806</v>
      </c>
      <c r="B165" s="3">
        <v>20.25</v>
      </c>
      <c r="C165">
        <v>20.54</v>
      </c>
      <c r="D165">
        <v>20.59</v>
      </c>
      <c r="E165">
        <v>20.100000000000001</v>
      </c>
      <c r="F165" t="s">
        <v>951</v>
      </c>
      <c r="G165">
        <v>-5.8999999999999999E-3</v>
      </c>
      <c r="H165" s="2">
        <f>Intel[[#This Row],[Price]]/B164-1</f>
        <v>-5.8910162002946409E-3</v>
      </c>
      <c r="I165" s="2" t="str">
        <f t="shared" si="12"/>
        <v>2025-05</v>
      </c>
      <c r="J165" s="16">
        <f t="shared" si="15"/>
        <v>20.906000000000002</v>
      </c>
      <c r="K165" s="16">
        <f t="shared" si="16"/>
        <v>1.7329378079803337</v>
      </c>
      <c r="L165" s="16"/>
      <c r="M165" s="2" t="str">
        <f>TEXT(Gold[[#This Row],[Date]],"YYYY-MM")</f>
        <v>2025-05</v>
      </c>
      <c r="N165" s="3">
        <f t="shared" si="13"/>
        <v>19.98</v>
      </c>
      <c r="O165" s="3" cm="1">
        <f t="array" ref="O165">LOOKUP(2,1/($I:$I=M165),$B:$B)</f>
        <v>19.55</v>
      </c>
      <c r="P165" s="16">
        <f t="shared" si="14"/>
        <v>-2.1521521521521536E-2</v>
      </c>
      <c r="Q165" s="15"/>
    </row>
    <row r="166" spans="1:17" x14ac:dyDescent="0.3">
      <c r="A166" s="1">
        <v>45807</v>
      </c>
      <c r="B166" s="3">
        <v>19.55</v>
      </c>
      <c r="C166">
        <v>20.260000000000002</v>
      </c>
      <c r="D166">
        <v>20.260000000000002</v>
      </c>
      <c r="E166">
        <v>19.309999999999999</v>
      </c>
      <c r="F166" t="s">
        <v>950</v>
      </c>
      <c r="G166">
        <v>-3.4599999999999999E-2</v>
      </c>
      <c r="H166" s="2">
        <f>Intel[[#This Row],[Price]]/B165-1</f>
        <v>-3.4567901234567877E-2</v>
      </c>
      <c r="I166" s="2" t="str">
        <f t="shared" si="12"/>
        <v>2025-05</v>
      </c>
      <c r="J166" s="16">
        <f t="shared" si="15"/>
        <v>20.884500000000003</v>
      </c>
      <c r="K166" s="16">
        <f t="shared" si="16"/>
        <v>1.7465980169370294</v>
      </c>
      <c r="L166" s="16"/>
      <c r="M166" s="2" t="str">
        <f>TEXT(Gold[[#This Row],[Date]],"YYYY-MM")</f>
        <v>2025-05</v>
      </c>
      <c r="N166" s="3">
        <f t="shared" si="13"/>
        <v>19.98</v>
      </c>
      <c r="O166" s="3" cm="1">
        <f t="array" ref="O166">LOOKUP(2,1/($I:$I=M166),$B:$B)</f>
        <v>19.55</v>
      </c>
      <c r="P166" s="16">
        <f t="shared" si="14"/>
        <v>-2.1521521521521536E-2</v>
      </c>
      <c r="Q166" s="15"/>
    </row>
    <row r="167" spans="1:17" x14ac:dyDescent="0.3">
      <c r="A167" s="1">
        <v>45810</v>
      </c>
      <c r="B167" s="3">
        <v>19.739999999999998</v>
      </c>
      <c r="C167">
        <v>19.48</v>
      </c>
      <c r="D167">
        <v>19.82</v>
      </c>
      <c r="E167">
        <v>19.37</v>
      </c>
      <c r="F167" t="s">
        <v>819</v>
      </c>
      <c r="G167">
        <v>9.7000000000000003E-3</v>
      </c>
      <c r="H167" s="2">
        <f>Intel[[#This Row],[Price]]/B166-1</f>
        <v>9.7186700767262213E-3</v>
      </c>
      <c r="I167" s="2" t="str">
        <f t="shared" si="12"/>
        <v>2025-06</v>
      </c>
      <c r="J167" s="16">
        <f t="shared" si="15"/>
        <v>20.840500000000006</v>
      </c>
      <c r="K167" s="16">
        <f t="shared" si="16"/>
        <v>1.7566536224175056</v>
      </c>
      <c r="L167" s="16"/>
      <c r="M167" s="2" t="str">
        <f>TEXT(Gold[[#This Row],[Date]],"YYYY-MM")</f>
        <v>2025-05</v>
      </c>
      <c r="N167" s="3">
        <f t="shared" si="13"/>
        <v>19.98</v>
      </c>
      <c r="O167" s="3" cm="1">
        <f t="array" ref="O167">LOOKUP(2,1/($I:$I=M167),$B:$B)</f>
        <v>19.55</v>
      </c>
      <c r="P167" s="16">
        <f t="shared" si="14"/>
        <v>-2.1521521521521536E-2</v>
      </c>
      <c r="Q167" s="15"/>
    </row>
    <row r="168" spans="1:17" x14ac:dyDescent="0.3">
      <c r="A168" s="1">
        <v>45811</v>
      </c>
      <c r="B168" s="3">
        <v>20.29</v>
      </c>
      <c r="C168">
        <v>19.75</v>
      </c>
      <c r="D168">
        <v>20.41</v>
      </c>
      <c r="E168">
        <v>19.399999999999999</v>
      </c>
      <c r="F168" t="s">
        <v>949</v>
      </c>
      <c r="G168">
        <v>2.7900000000000001E-2</v>
      </c>
      <c r="H168" s="2">
        <f>Intel[[#This Row],[Price]]/B167-1</f>
        <v>2.7862208713272496E-2</v>
      </c>
      <c r="I168" s="2" t="str">
        <f t="shared" si="12"/>
        <v>2025-06</v>
      </c>
      <c r="J168" s="16">
        <f t="shared" si="15"/>
        <v>20.841500000000003</v>
      </c>
      <c r="K168" s="16">
        <f t="shared" si="16"/>
        <v>1.7593449923934441</v>
      </c>
      <c r="L168" s="16"/>
      <c r="M168" s="2" t="str">
        <f>TEXT(Gold[[#This Row],[Date]],"YYYY-MM")</f>
        <v>2025-05</v>
      </c>
      <c r="N168" s="3">
        <f t="shared" si="13"/>
        <v>19.98</v>
      </c>
      <c r="O168" s="3" cm="1">
        <f t="array" ref="O168">LOOKUP(2,1/($I:$I=M168),$B:$B)</f>
        <v>19.55</v>
      </c>
      <c r="P168" s="16">
        <f t="shared" si="14"/>
        <v>-2.1521521521521536E-2</v>
      </c>
      <c r="Q168" s="15"/>
    </row>
    <row r="169" spans="1:17" x14ac:dyDescent="0.3">
      <c r="A169" s="1">
        <v>45812</v>
      </c>
      <c r="B169" s="3">
        <v>20.25</v>
      </c>
      <c r="C169">
        <v>20.34</v>
      </c>
      <c r="D169">
        <v>20.5</v>
      </c>
      <c r="E169">
        <v>20.010000000000002</v>
      </c>
      <c r="F169" t="s">
        <v>948</v>
      </c>
      <c r="G169">
        <v>-2E-3</v>
      </c>
      <c r="H169" s="2">
        <f>Intel[[#This Row],[Price]]/B168-1</f>
        <v>-1.9714144898964614E-3</v>
      </c>
      <c r="I169" s="2" t="str">
        <f t="shared" si="12"/>
        <v>2025-06</v>
      </c>
      <c r="J169" s="16">
        <f t="shared" si="15"/>
        <v>20.857000000000006</v>
      </c>
      <c r="K169" s="16">
        <f t="shared" si="16"/>
        <v>1.7557271901128872</v>
      </c>
      <c r="L169" s="16"/>
      <c r="M169" s="2" t="str">
        <f>TEXT(Gold[[#This Row],[Date]],"YYYY-MM")</f>
        <v>2025-05</v>
      </c>
      <c r="N169" s="3">
        <f t="shared" si="13"/>
        <v>19.98</v>
      </c>
      <c r="O169" s="3" cm="1">
        <f t="array" ref="O169">LOOKUP(2,1/($I:$I=M169),$B:$B)</f>
        <v>19.55</v>
      </c>
      <c r="P169" s="16">
        <f t="shared" si="14"/>
        <v>-2.1521521521521536E-2</v>
      </c>
      <c r="Q169" s="15"/>
    </row>
    <row r="170" spans="1:17" x14ac:dyDescent="0.3">
      <c r="A170" s="1">
        <v>45813</v>
      </c>
      <c r="B170" s="3">
        <v>19.989999999999998</v>
      </c>
      <c r="C170">
        <v>20.27</v>
      </c>
      <c r="D170">
        <v>20.55</v>
      </c>
      <c r="E170">
        <v>19.850000000000001</v>
      </c>
      <c r="F170" t="s">
        <v>947</v>
      </c>
      <c r="G170">
        <v>-1.2800000000000001E-2</v>
      </c>
      <c r="H170" s="2">
        <f>Intel[[#This Row],[Price]]/B169-1</f>
        <v>-1.2839506172839577E-2</v>
      </c>
      <c r="I170" s="2" t="str">
        <f t="shared" si="12"/>
        <v>2025-06</v>
      </c>
      <c r="J170" s="16">
        <f t="shared" si="15"/>
        <v>20.841000000000001</v>
      </c>
      <c r="K170" s="16">
        <f t="shared" si="16"/>
        <v>1.7529237803341646</v>
      </c>
      <c r="L170" s="16"/>
      <c r="M170" s="2" t="str">
        <f>TEXT(Gold[[#This Row],[Date]],"YYYY-MM")</f>
        <v>2025-05</v>
      </c>
      <c r="N170" s="3">
        <f t="shared" si="13"/>
        <v>19.98</v>
      </c>
      <c r="O170" s="3" cm="1">
        <f t="array" ref="O170">LOOKUP(2,1/($I:$I=M170),$B:$B)</f>
        <v>19.55</v>
      </c>
      <c r="P170" s="16">
        <f t="shared" si="14"/>
        <v>-2.1521521521521536E-2</v>
      </c>
      <c r="Q170" s="15"/>
    </row>
    <row r="171" spans="1:17" x14ac:dyDescent="0.3">
      <c r="A171" s="1">
        <v>45814</v>
      </c>
      <c r="B171" s="3">
        <v>20.059999999999999</v>
      </c>
      <c r="C171">
        <v>20.170000000000002</v>
      </c>
      <c r="D171">
        <v>20.440000000000001</v>
      </c>
      <c r="E171">
        <v>20.03</v>
      </c>
      <c r="F171" t="s">
        <v>946</v>
      </c>
      <c r="G171">
        <v>3.5000000000000001E-3</v>
      </c>
      <c r="H171" s="2">
        <f>Intel[[#This Row],[Price]]/B170-1</f>
        <v>3.5017508754378035E-3</v>
      </c>
      <c r="I171" s="2" t="str">
        <f t="shared" si="12"/>
        <v>2025-06</v>
      </c>
      <c r="J171" s="16">
        <f t="shared" si="15"/>
        <v>20.794000000000004</v>
      </c>
      <c r="K171" s="16">
        <f t="shared" si="16"/>
        <v>1.7582710032597237</v>
      </c>
      <c r="L171" s="16"/>
      <c r="M171" s="2" t="str">
        <f>TEXT(Gold[[#This Row],[Date]],"YYYY-MM")</f>
        <v>2025-05</v>
      </c>
      <c r="N171" s="3">
        <f t="shared" si="13"/>
        <v>19.98</v>
      </c>
      <c r="O171" s="3" cm="1">
        <f t="array" ref="O171">LOOKUP(2,1/($I:$I=M171),$B:$B)</f>
        <v>19.55</v>
      </c>
      <c r="P171" s="16">
        <f t="shared" si="14"/>
        <v>-2.1521521521521536E-2</v>
      </c>
      <c r="Q171" s="15"/>
    </row>
    <row r="172" spans="1:17" x14ac:dyDescent="0.3">
      <c r="A172" s="1">
        <v>45817</v>
      </c>
      <c r="B172" s="3">
        <v>20.48</v>
      </c>
      <c r="C172">
        <v>20.22</v>
      </c>
      <c r="D172">
        <v>20.96</v>
      </c>
      <c r="E172">
        <v>20.22</v>
      </c>
      <c r="F172" t="s">
        <v>945</v>
      </c>
      <c r="G172">
        <v>2.0899999999999998E-2</v>
      </c>
      <c r="H172" s="2">
        <f>Intel[[#This Row],[Price]]/B171-1</f>
        <v>2.0937188434696052E-2</v>
      </c>
      <c r="I172" s="2" t="str">
        <f t="shared" si="12"/>
        <v>2025-06</v>
      </c>
      <c r="J172" s="16">
        <f t="shared" si="15"/>
        <v>20.747000000000007</v>
      </c>
      <c r="K172" s="16">
        <f t="shared" si="16"/>
        <v>1.7314130850800566</v>
      </c>
      <c r="L172" s="16"/>
      <c r="M172" s="2" t="str">
        <f>TEXT(Gold[[#This Row],[Date]],"YYYY-MM")</f>
        <v>2025-06</v>
      </c>
      <c r="N172" s="3">
        <f t="shared" si="13"/>
        <v>19.739999999999998</v>
      </c>
      <c r="O172" s="3" cm="1">
        <f t="array" ref="O172">LOOKUP(2,1/($I:$I=M172),$B:$B)</f>
        <v>22.4</v>
      </c>
      <c r="P172" s="16">
        <f t="shared" si="14"/>
        <v>0.13475177304964547</v>
      </c>
      <c r="Q172" s="15"/>
    </row>
    <row r="173" spans="1:17" x14ac:dyDescent="0.3">
      <c r="A173" s="1">
        <v>45818</v>
      </c>
      <c r="B173" s="3">
        <v>22.08</v>
      </c>
      <c r="C173">
        <v>20.5</v>
      </c>
      <c r="D173">
        <v>22.44</v>
      </c>
      <c r="E173">
        <v>20.28</v>
      </c>
      <c r="F173" t="s">
        <v>944</v>
      </c>
      <c r="G173">
        <v>7.8100000000000003E-2</v>
      </c>
      <c r="H173" s="2">
        <f>Intel[[#This Row],[Price]]/B172-1</f>
        <v>7.8125E-2</v>
      </c>
      <c r="I173" s="2" t="str">
        <f t="shared" si="12"/>
        <v>2025-06</v>
      </c>
      <c r="J173" s="16">
        <f t="shared" si="15"/>
        <v>20.742000000000004</v>
      </c>
      <c r="K173" s="16">
        <f t="shared" si="16"/>
        <v>1.6948307916808036</v>
      </c>
      <c r="L173" s="16"/>
      <c r="M173" s="2" t="str">
        <f>TEXT(Gold[[#This Row],[Date]],"YYYY-MM")</f>
        <v>2025-06</v>
      </c>
      <c r="N173" s="3">
        <f t="shared" si="13"/>
        <v>19.739999999999998</v>
      </c>
      <c r="O173" s="3" cm="1">
        <f t="array" ref="O173">LOOKUP(2,1/($I:$I=M173),$B:$B)</f>
        <v>22.4</v>
      </c>
      <c r="P173" s="16">
        <f t="shared" si="14"/>
        <v>0.13475177304964547</v>
      </c>
      <c r="Q173" s="15"/>
    </row>
    <row r="174" spans="1:17" x14ac:dyDescent="0.3">
      <c r="A174" s="1">
        <v>45819</v>
      </c>
      <c r="B174" s="3">
        <v>20.68</v>
      </c>
      <c r="C174">
        <v>21.78</v>
      </c>
      <c r="D174">
        <v>21.83</v>
      </c>
      <c r="E174">
        <v>20.38</v>
      </c>
      <c r="F174" t="s">
        <v>943</v>
      </c>
      <c r="G174">
        <v>-6.3399999999999998E-2</v>
      </c>
      <c r="H174" s="2">
        <f>Intel[[#This Row],[Price]]/B173-1</f>
        <v>-6.3405797101449224E-2</v>
      </c>
      <c r="I174" s="2" t="str">
        <f t="shared" si="12"/>
        <v>2025-06</v>
      </c>
      <c r="J174" s="16">
        <f t="shared" si="15"/>
        <v>20.648000000000003</v>
      </c>
      <c r="K174" s="16">
        <f t="shared" si="16"/>
        <v>1.5885325193308923</v>
      </c>
      <c r="L174" s="16"/>
      <c r="M174" s="2" t="str">
        <f>TEXT(Gold[[#This Row],[Date]],"YYYY-MM")</f>
        <v>2025-06</v>
      </c>
      <c r="N174" s="3">
        <f t="shared" si="13"/>
        <v>19.739999999999998</v>
      </c>
      <c r="O174" s="3" cm="1">
        <f t="array" ref="O174">LOOKUP(2,1/($I:$I=M174),$B:$B)</f>
        <v>22.4</v>
      </c>
      <c r="P174" s="16">
        <f t="shared" si="14"/>
        <v>0.13475177304964547</v>
      </c>
      <c r="Q174" s="15"/>
    </row>
    <row r="175" spans="1:17" x14ac:dyDescent="0.3">
      <c r="A175" s="1">
        <v>45820</v>
      </c>
      <c r="B175" s="3">
        <v>20.77</v>
      </c>
      <c r="C175">
        <v>20.5</v>
      </c>
      <c r="D175">
        <v>20.98</v>
      </c>
      <c r="E175">
        <v>20.41</v>
      </c>
      <c r="F175" t="s">
        <v>942</v>
      </c>
      <c r="G175">
        <v>4.4000000000000003E-3</v>
      </c>
      <c r="H175" s="2">
        <f>Intel[[#This Row],[Price]]/B174-1</f>
        <v>4.352030947775587E-3</v>
      </c>
      <c r="I175" s="2" t="str">
        <f t="shared" si="12"/>
        <v>2025-06</v>
      </c>
      <c r="J175" s="16">
        <f t="shared" si="15"/>
        <v>20.610500000000002</v>
      </c>
      <c r="K175" s="16">
        <f t="shared" si="16"/>
        <v>1.4566927559752381</v>
      </c>
      <c r="L175" s="16"/>
      <c r="M175" s="2" t="str">
        <f>TEXT(Gold[[#This Row],[Date]],"YYYY-MM")</f>
        <v>2025-06</v>
      </c>
      <c r="N175" s="3">
        <f t="shared" si="13"/>
        <v>19.739999999999998</v>
      </c>
      <c r="O175" s="3" cm="1">
        <f t="array" ref="O175">LOOKUP(2,1/($I:$I=M175),$B:$B)</f>
        <v>22.4</v>
      </c>
      <c r="P175" s="16">
        <f t="shared" si="14"/>
        <v>0.13475177304964547</v>
      </c>
      <c r="Q175" s="15"/>
    </row>
    <row r="176" spans="1:17" x14ac:dyDescent="0.3">
      <c r="A176" s="1">
        <v>45821</v>
      </c>
      <c r="B176" s="3">
        <v>20.14</v>
      </c>
      <c r="C176">
        <v>20.329999999999998</v>
      </c>
      <c r="D176">
        <v>20.6</v>
      </c>
      <c r="E176">
        <v>20.100000000000001</v>
      </c>
      <c r="F176" t="s">
        <v>941</v>
      </c>
      <c r="G176">
        <v>-3.0300000000000001E-2</v>
      </c>
      <c r="H176" s="2">
        <f>Intel[[#This Row],[Price]]/B175-1</f>
        <v>-3.033220991815111E-2</v>
      </c>
      <c r="I176" s="2" t="str">
        <f t="shared" si="12"/>
        <v>2025-06</v>
      </c>
      <c r="J176" s="16">
        <f t="shared" si="15"/>
        <v>20.54</v>
      </c>
      <c r="K176" s="16">
        <f t="shared" si="16"/>
        <v>1.401905724725079</v>
      </c>
      <c r="L176" s="16"/>
      <c r="M176" s="2" t="str">
        <f>TEXT(Gold[[#This Row],[Date]],"YYYY-MM")</f>
        <v>2025-06</v>
      </c>
      <c r="N176" s="3">
        <f t="shared" si="13"/>
        <v>19.739999999999998</v>
      </c>
      <c r="O176" s="3" cm="1">
        <f t="array" ref="O176">LOOKUP(2,1/($I:$I=M176),$B:$B)</f>
        <v>22.4</v>
      </c>
      <c r="P176" s="16">
        <f t="shared" si="14"/>
        <v>0.13475177304964547</v>
      </c>
      <c r="Q176" s="15"/>
    </row>
    <row r="177" spans="1:17" x14ac:dyDescent="0.3">
      <c r="A177" s="1">
        <v>45824</v>
      </c>
      <c r="B177" s="3">
        <v>20.74</v>
      </c>
      <c r="C177">
        <v>20.41</v>
      </c>
      <c r="D177">
        <v>20.93</v>
      </c>
      <c r="E177">
        <v>20.3</v>
      </c>
      <c r="F177" t="s">
        <v>940</v>
      </c>
      <c r="G177">
        <v>2.98E-2</v>
      </c>
      <c r="H177" s="2">
        <f>Intel[[#This Row],[Price]]/B176-1</f>
        <v>2.9791459781529195E-2</v>
      </c>
      <c r="I177" s="2" t="str">
        <f t="shared" si="12"/>
        <v>2025-06</v>
      </c>
      <c r="J177" s="16">
        <f t="shared" si="15"/>
        <v>20.494</v>
      </c>
      <c r="K177" s="16">
        <f t="shared" si="16"/>
        <v>1.3446445774062463</v>
      </c>
      <c r="L177" s="16"/>
      <c r="M177" s="2" t="str">
        <f>TEXT(Gold[[#This Row],[Date]],"YYYY-MM")</f>
        <v>2025-06</v>
      </c>
      <c r="N177" s="3">
        <f t="shared" si="13"/>
        <v>19.739999999999998</v>
      </c>
      <c r="O177" s="3" cm="1">
        <f t="array" ref="O177">LOOKUP(2,1/($I:$I=M177),$B:$B)</f>
        <v>22.4</v>
      </c>
      <c r="P177" s="16">
        <f t="shared" si="14"/>
        <v>0.13475177304964547</v>
      </c>
      <c r="Q177" s="15"/>
    </row>
    <row r="178" spans="1:17" x14ac:dyDescent="0.3">
      <c r="A178" s="1">
        <v>45825</v>
      </c>
      <c r="B178" s="3">
        <v>20.8</v>
      </c>
      <c r="C178">
        <v>20.63</v>
      </c>
      <c r="D178">
        <v>21.48</v>
      </c>
      <c r="E178">
        <v>20.62</v>
      </c>
      <c r="F178" t="s">
        <v>939</v>
      </c>
      <c r="G178">
        <v>2.8999999999999998E-3</v>
      </c>
      <c r="H178" s="2">
        <f>Intel[[#This Row],[Price]]/B177-1</f>
        <v>2.8929604628737948E-3</v>
      </c>
      <c r="I178" s="2" t="str">
        <f t="shared" si="12"/>
        <v>2025-06</v>
      </c>
      <c r="J178" s="16">
        <f t="shared" si="15"/>
        <v>20.465</v>
      </c>
      <c r="K178" s="16">
        <f t="shared" si="16"/>
        <v>1.2694232864675155</v>
      </c>
      <c r="L178" s="16"/>
      <c r="M178" s="2" t="str">
        <f>TEXT(Gold[[#This Row],[Date]],"YYYY-MM")</f>
        <v>2025-06</v>
      </c>
      <c r="N178" s="3">
        <f t="shared" si="13"/>
        <v>19.739999999999998</v>
      </c>
      <c r="O178" s="3" cm="1">
        <f t="array" ref="O178">LOOKUP(2,1/($I:$I=M178),$B:$B)</f>
        <v>22.4</v>
      </c>
      <c r="P178" s="16">
        <f t="shared" si="14"/>
        <v>0.13475177304964547</v>
      </c>
      <c r="Q178" s="15"/>
    </row>
    <row r="179" spans="1:17" x14ac:dyDescent="0.3">
      <c r="A179" s="1">
        <v>45826</v>
      </c>
      <c r="B179" s="3">
        <v>21.49</v>
      </c>
      <c r="C179">
        <v>20.81</v>
      </c>
      <c r="D179">
        <v>21.6</v>
      </c>
      <c r="E179">
        <v>20.66</v>
      </c>
      <c r="F179" t="s">
        <v>938</v>
      </c>
      <c r="G179">
        <v>3.32E-2</v>
      </c>
      <c r="H179" s="2">
        <f>Intel[[#This Row],[Price]]/B178-1</f>
        <v>3.3173076923076916E-2</v>
      </c>
      <c r="I179" s="2" t="str">
        <f t="shared" si="12"/>
        <v>2025-06</v>
      </c>
      <c r="J179" s="16">
        <f t="shared" si="15"/>
        <v>20.476000000000003</v>
      </c>
      <c r="K179" s="16">
        <f t="shared" si="16"/>
        <v>1.1922408635993642</v>
      </c>
      <c r="L179" s="16"/>
      <c r="M179" s="2" t="str">
        <f>TEXT(Gold[[#This Row],[Date]],"YYYY-MM")</f>
        <v>2025-06</v>
      </c>
      <c r="N179" s="3">
        <f t="shared" si="13"/>
        <v>19.739999999999998</v>
      </c>
      <c r="O179" s="3" cm="1">
        <f t="array" ref="O179">LOOKUP(2,1/($I:$I=M179),$B:$B)</f>
        <v>22.4</v>
      </c>
      <c r="P179" s="16">
        <f t="shared" si="14"/>
        <v>0.13475177304964547</v>
      </c>
      <c r="Q179" s="15"/>
    </row>
    <row r="180" spans="1:17" x14ac:dyDescent="0.3">
      <c r="A180" s="1">
        <v>45828</v>
      </c>
      <c r="B180" s="3">
        <v>21.08</v>
      </c>
      <c r="C180">
        <v>21.7</v>
      </c>
      <c r="D180">
        <v>21.89</v>
      </c>
      <c r="E180">
        <v>20.88</v>
      </c>
      <c r="F180" t="s">
        <v>937</v>
      </c>
      <c r="G180">
        <v>-1.9099999999999999E-2</v>
      </c>
      <c r="H180" s="2">
        <f>Intel[[#This Row],[Price]]/B179-1</f>
        <v>-1.9078641228478355E-2</v>
      </c>
      <c r="I180" s="2" t="str">
        <f t="shared" si="12"/>
        <v>2025-06</v>
      </c>
      <c r="J180" s="16">
        <f t="shared" si="15"/>
        <v>20.4955</v>
      </c>
      <c r="K180" s="16">
        <f t="shared" si="16"/>
        <v>1.1053875640094146</v>
      </c>
      <c r="L180" s="16"/>
      <c r="M180" s="2" t="str">
        <f>TEXT(Gold[[#This Row],[Date]],"YYYY-MM")</f>
        <v>2025-06</v>
      </c>
      <c r="N180" s="3">
        <f t="shared" si="13"/>
        <v>19.739999999999998</v>
      </c>
      <c r="O180" s="3" cm="1">
        <f t="array" ref="O180">LOOKUP(2,1/($I:$I=M180),$B:$B)</f>
        <v>22.4</v>
      </c>
      <c r="P180" s="16">
        <f t="shared" si="14"/>
        <v>0.13475177304964547</v>
      </c>
      <c r="Q180" s="15"/>
    </row>
    <row r="181" spans="1:17" x14ac:dyDescent="0.3">
      <c r="A181" s="1">
        <v>45831</v>
      </c>
      <c r="B181" s="3">
        <v>21.19</v>
      </c>
      <c r="C181">
        <v>21.07</v>
      </c>
      <c r="D181">
        <v>21.58</v>
      </c>
      <c r="E181">
        <v>20.73</v>
      </c>
      <c r="F181" t="s">
        <v>936</v>
      </c>
      <c r="G181">
        <v>5.1999999999999998E-3</v>
      </c>
      <c r="H181" s="2">
        <f>Intel[[#This Row],[Price]]/B180-1</f>
        <v>5.2182163187857178E-3</v>
      </c>
      <c r="I181" s="2" t="str">
        <f t="shared" si="12"/>
        <v>2025-06</v>
      </c>
      <c r="J181" s="16">
        <f t="shared" si="15"/>
        <v>20.527499999999996</v>
      </c>
      <c r="K181" s="16">
        <f t="shared" si="16"/>
        <v>1.0493823849438815</v>
      </c>
      <c r="L181" s="16"/>
      <c r="M181" s="2" t="str">
        <f>TEXT(Gold[[#This Row],[Date]],"YYYY-MM")</f>
        <v>2025-06</v>
      </c>
      <c r="N181" s="3">
        <f t="shared" si="13"/>
        <v>19.739999999999998</v>
      </c>
      <c r="O181" s="3" cm="1">
        <f t="array" ref="O181">LOOKUP(2,1/($I:$I=M181),$B:$B)</f>
        <v>22.4</v>
      </c>
      <c r="P181" s="16">
        <f t="shared" si="14"/>
        <v>0.13475177304964547</v>
      </c>
      <c r="Q181" s="15"/>
    </row>
    <row r="182" spans="1:17" x14ac:dyDescent="0.3">
      <c r="A182" s="1">
        <v>45832</v>
      </c>
      <c r="B182" s="3">
        <v>22.55</v>
      </c>
      <c r="C182">
        <v>21.34</v>
      </c>
      <c r="D182">
        <v>22.69</v>
      </c>
      <c r="E182">
        <v>21.33</v>
      </c>
      <c r="F182" t="s">
        <v>935</v>
      </c>
      <c r="G182">
        <v>6.4199999999999993E-2</v>
      </c>
      <c r="H182" s="2">
        <f>Intel[[#This Row],[Price]]/B181-1</f>
        <v>6.4181217555450587E-2</v>
      </c>
      <c r="I182" s="2" t="str">
        <f t="shared" si="12"/>
        <v>2025-06</v>
      </c>
      <c r="J182" s="16">
        <f t="shared" si="15"/>
        <v>20.6525</v>
      </c>
      <c r="K182" s="16">
        <f t="shared" si="16"/>
        <v>1.0069808738133954</v>
      </c>
      <c r="L182" s="16"/>
      <c r="M182" s="2" t="str">
        <f>TEXT(Gold[[#This Row],[Date]],"YYYY-MM")</f>
        <v>2025-06</v>
      </c>
      <c r="N182" s="3">
        <f t="shared" si="13"/>
        <v>19.739999999999998</v>
      </c>
      <c r="O182" s="3" cm="1">
        <f t="array" ref="O182">LOOKUP(2,1/($I:$I=M182),$B:$B)</f>
        <v>22.4</v>
      </c>
      <c r="P182" s="16">
        <f t="shared" si="14"/>
        <v>0.13475177304964547</v>
      </c>
      <c r="Q182" s="15"/>
    </row>
    <row r="183" spans="1:17" x14ac:dyDescent="0.3">
      <c r="A183" s="1">
        <v>45833</v>
      </c>
      <c r="B183" s="3">
        <v>22.2</v>
      </c>
      <c r="C183">
        <v>22.58</v>
      </c>
      <c r="D183">
        <v>22.77</v>
      </c>
      <c r="E183">
        <v>22.13</v>
      </c>
      <c r="F183" t="s">
        <v>934</v>
      </c>
      <c r="G183">
        <v>-1.55E-2</v>
      </c>
      <c r="H183" s="2">
        <f>Intel[[#This Row],[Price]]/B182-1</f>
        <v>-1.5521064301552201E-2</v>
      </c>
      <c r="I183" s="2" t="str">
        <f t="shared" si="12"/>
        <v>2025-06</v>
      </c>
      <c r="J183" s="16">
        <f t="shared" si="15"/>
        <v>20.735000000000003</v>
      </c>
      <c r="K183" s="16">
        <f t="shared" si="16"/>
        <v>0.99152162923606346</v>
      </c>
      <c r="L183" s="16"/>
      <c r="M183" s="2" t="str">
        <f>TEXT(Gold[[#This Row],[Date]],"YYYY-MM")</f>
        <v>2025-06</v>
      </c>
      <c r="N183" s="3">
        <f t="shared" si="13"/>
        <v>19.739999999999998</v>
      </c>
      <c r="O183" s="3" cm="1">
        <f t="array" ref="O183">LOOKUP(2,1/($I:$I=M183),$B:$B)</f>
        <v>22.4</v>
      </c>
      <c r="P183" s="16">
        <f t="shared" si="14"/>
        <v>0.13475177304964547</v>
      </c>
      <c r="Q183" s="15"/>
    </row>
    <row r="184" spans="1:17" x14ac:dyDescent="0.3">
      <c r="A184" s="1">
        <v>45834</v>
      </c>
      <c r="B184" s="3">
        <v>22.5</v>
      </c>
      <c r="C184">
        <v>22.4</v>
      </c>
      <c r="D184">
        <v>22.62</v>
      </c>
      <c r="E184">
        <v>22.21</v>
      </c>
      <c r="F184" t="s">
        <v>933</v>
      </c>
      <c r="G184">
        <v>1.35E-2</v>
      </c>
      <c r="H184" s="2">
        <f>Intel[[#This Row],[Price]]/B183-1</f>
        <v>1.3513513513513598E-2</v>
      </c>
      <c r="I184" s="2" t="str">
        <f t="shared" si="12"/>
        <v>2025-06</v>
      </c>
      <c r="J184" s="16">
        <f t="shared" si="15"/>
        <v>20.8415</v>
      </c>
      <c r="K184" s="16">
        <f t="shared" si="16"/>
        <v>0.98452172276637451</v>
      </c>
      <c r="L184" s="16"/>
      <c r="M184" s="2" t="str">
        <f>TEXT(Gold[[#This Row],[Date]],"YYYY-MM")</f>
        <v>2025-06</v>
      </c>
      <c r="N184" s="3">
        <f t="shared" si="13"/>
        <v>19.739999999999998</v>
      </c>
      <c r="O184" s="3" cm="1">
        <f t="array" ref="O184">LOOKUP(2,1/($I:$I=M184),$B:$B)</f>
        <v>22.4</v>
      </c>
      <c r="P184" s="16">
        <f t="shared" si="14"/>
        <v>0.13475177304964547</v>
      </c>
      <c r="Q184" s="15"/>
    </row>
    <row r="185" spans="1:17" x14ac:dyDescent="0.3">
      <c r="A185" s="1">
        <v>45835</v>
      </c>
      <c r="B185" s="3">
        <v>22.69</v>
      </c>
      <c r="C185">
        <v>22.71</v>
      </c>
      <c r="D185">
        <v>23.38</v>
      </c>
      <c r="E185">
        <v>22.42</v>
      </c>
      <c r="F185" t="s">
        <v>932</v>
      </c>
      <c r="G185">
        <v>8.3999999999999995E-3</v>
      </c>
      <c r="H185" s="2">
        <f>Intel[[#This Row],[Price]]/B184-1</f>
        <v>8.4444444444444766E-3</v>
      </c>
      <c r="I185" s="2" t="str">
        <f t="shared" si="12"/>
        <v>2025-06</v>
      </c>
      <c r="J185" s="16">
        <f t="shared" si="15"/>
        <v>20.963500000000003</v>
      </c>
      <c r="K185" s="16">
        <f t="shared" si="16"/>
        <v>1.0031261165226024</v>
      </c>
      <c r="L185" s="16"/>
      <c r="M185" s="2" t="str">
        <f>TEXT(Gold[[#This Row],[Date]],"YYYY-MM")</f>
        <v>2025-06</v>
      </c>
      <c r="N185" s="3">
        <f t="shared" si="13"/>
        <v>19.739999999999998</v>
      </c>
      <c r="O185" s="3" cm="1">
        <f t="array" ref="O185">LOOKUP(2,1/($I:$I=M185),$B:$B)</f>
        <v>22.4</v>
      </c>
      <c r="P185" s="16">
        <f t="shared" si="14"/>
        <v>0.13475177304964547</v>
      </c>
      <c r="Q185" s="15"/>
    </row>
    <row r="186" spans="1:17" x14ac:dyDescent="0.3">
      <c r="A186" s="1">
        <v>45838</v>
      </c>
      <c r="B186" s="3">
        <v>22.4</v>
      </c>
      <c r="C186">
        <v>22.97</v>
      </c>
      <c r="D186">
        <v>22.97</v>
      </c>
      <c r="E186">
        <v>22.26</v>
      </c>
      <c r="F186" t="s">
        <v>931</v>
      </c>
      <c r="G186">
        <v>-1.2800000000000001E-2</v>
      </c>
      <c r="H186" s="2">
        <f>Intel[[#This Row],[Price]]/B185-1</f>
        <v>-1.2780960775672257E-2</v>
      </c>
      <c r="I186" s="2" t="str">
        <f t="shared" si="12"/>
        <v>2025-06</v>
      </c>
      <c r="J186" s="16">
        <f t="shared" si="15"/>
        <v>21.106000000000002</v>
      </c>
      <c r="K186" s="16">
        <f t="shared" si="16"/>
        <v>1.0138249300054545</v>
      </c>
      <c r="L186" s="16"/>
      <c r="M186" s="2" t="str">
        <f>TEXT(Gold[[#This Row],[Date]],"YYYY-MM")</f>
        <v>2025-06</v>
      </c>
      <c r="N186" s="3">
        <f t="shared" si="13"/>
        <v>19.739999999999998</v>
      </c>
      <c r="O186" s="3" cm="1">
        <f t="array" ref="O186">LOOKUP(2,1/($I:$I=M186),$B:$B)</f>
        <v>22.4</v>
      </c>
      <c r="P186" s="16">
        <f t="shared" si="14"/>
        <v>0.13475177304964547</v>
      </c>
      <c r="Q186" s="15"/>
    </row>
    <row r="187" spans="1:17" x14ac:dyDescent="0.3">
      <c r="A187" s="1">
        <v>45839</v>
      </c>
      <c r="B187" s="3">
        <v>22.85</v>
      </c>
      <c r="C187">
        <v>22.33</v>
      </c>
      <c r="D187">
        <v>23.16</v>
      </c>
      <c r="E187">
        <v>22.28</v>
      </c>
      <c r="F187" t="s">
        <v>930</v>
      </c>
      <c r="G187">
        <v>2.01E-2</v>
      </c>
      <c r="H187" s="2">
        <f>Intel[[#This Row],[Price]]/B186-1</f>
        <v>2.0089285714285809E-2</v>
      </c>
      <c r="I187" s="2" t="str">
        <f t="shared" si="12"/>
        <v>2025-07</v>
      </c>
      <c r="J187" s="16">
        <f t="shared" si="15"/>
        <v>21.261500000000002</v>
      </c>
      <c r="K187" s="16">
        <f t="shared" si="16"/>
        <v>1.0274858103134465</v>
      </c>
      <c r="L187" s="16"/>
      <c r="M187" s="2" t="str">
        <f>TEXT(Gold[[#This Row],[Date]],"YYYY-MM")</f>
        <v>2025-06</v>
      </c>
      <c r="N187" s="3">
        <f t="shared" si="13"/>
        <v>19.739999999999998</v>
      </c>
      <c r="O187" s="3" cm="1">
        <f t="array" ref="O187">LOOKUP(2,1/($I:$I=M187),$B:$B)</f>
        <v>22.4</v>
      </c>
      <c r="P187" s="16">
        <f t="shared" si="14"/>
        <v>0.13475177304964547</v>
      </c>
      <c r="Q187" s="15"/>
    </row>
    <row r="188" spans="1:17" x14ac:dyDescent="0.3">
      <c r="A188" s="1">
        <v>45840</v>
      </c>
      <c r="B188" s="3">
        <v>21.88</v>
      </c>
      <c r="C188">
        <v>22.52</v>
      </c>
      <c r="D188">
        <v>22.77</v>
      </c>
      <c r="E188">
        <v>21.52</v>
      </c>
      <c r="F188" t="s">
        <v>929</v>
      </c>
      <c r="G188">
        <v>-4.2500000000000003E-2</v>
      </c>
      <c r="H188" s="2">
        <f>Intel[[#This Row],[Price]]/B187-1</f>
        <v>-4.2450765864332718E-2</v>
      </c>
      <c r="I188" s="2" t="str">
        <f t="shared" si="12"/>
        <v>2025-07</v>
      </c>
      <c r="J188" s="16">
        <f t="shared" si="15"/>
        <v>21.341000000000001</v>
      </c>
      <c r="K188" s="16">
        <f t="shared" si="16"/>
        <v>1.0329379961811853</v>
      </c>
      <c r="L188" s="16"/>
      <c r="M188" s="2" t="str">
        <f>TEXT(Gold[[#This Row],[Date]],"YYYY-MM")</f>
        <v>2025-06</v>
      </c>
      <c r="N188" s="3">
        <f t="shared" si="13"/>
        <v>19.739999999999998</v>
      </c>
      <c r="O188" s="3" cm="1">
        <f t="array" ref="O188">LOOKUP(2,1/($I:$I=M188),$B:$B)</f>
        <v>22.4</v>
      </c>
      <c r="P188" s="16">
        <f t="shared" si="14"/>
        <v>0.13475177304964547</v>
      </c>
      <c r="Q188" s="15"/>
    </row>
    <row r="189" spans="1:17" x14ac:dyDescent="0.3">
      <c r="A189" s="1">
        <v>45841</v>
      </c>
      <c r="B189" s="3">
        <v>22.49</v>
      </c>
      <c r="C189">
        <v>22.15</v>
      </c>
      <c r="D189">
        <v>22.63</v>
      </c>
      <c r="E189">
        <v>21.99</v>
      </c>
      <c r="F189" t="s">
        <v>928</v>
      </c>
      <c r="G189">
        <v>2.7900000000000001E-2</v>
      </c>
      <c r="H189" s="2">
        <f>Intel[[#This Row],[Price]]/B188-1</f>
        <v>2.7879341864716523E-2</v>
      </c>
      <c r="I189" s="2" t="str">
        <f t="shared" si="12"/>
        <v>2025-07</v>
      </c>
      <c r="J189" s="16">
        <f t="shared" si="15"/>
        <v>21.452999999999999</v>
      </c>
      <c r="K189" s="16">
        <f t="shared" ref="K189:K220" si="17">_xlfn.STDEV.S(B130:B189)</f>
        <v>1.0465987958850433</v>
      </c>
      <c r="L189" s="16"/>
      <c r="M189" s="2" t="str">
        <f>TEXT(Gold[[#This Row],[Date]],"YYYY-MM")</f>
        <v>2025-06</v>
      </c>
      <c r="N189" s="3">
        <f t="shared" si="13"/>
        <v>19.739999999999998</v>
      </c>
      <c r="O189" s="3" cm="1">
        <f t="array" ref="O189">LOOKUP(2,1/($I:$I=M189),$B:$B)</f>
        <v>22.4</v>
      </c>
      <c r="P189" s="16">
        <f t="shared" si="14"/>
        <v>0.13475177304964547</v>
      </c>
      <c r="Q189" s="15"/>
    </row>
    <row r="190" spans="1:17" x14ac:dyDescent="0.3">
      <c r="A190" s="1">
        <v>45845</v>
      </c>
      <c r="B190" s="3">
        <v>22</v>
      </c>
      <c r="C190">
        <v>22.2</v>
      </c>
      <c r="D190">
        <v>22.39</v>
      </c>
      <c r="E190">
        <v>21.86</v>
      </c>
      <c r="F190" t="s">
        <v>927</v>
      </c>
      <c r="G190">
        <v>-2.18E-2</v>
      </c>
      <c r="H190" s="2">
        <f>Intel[[#This Row],[Price]]/B189-1</f>
        <v>-2.178746109381946E-2</v>
      </c>
      <c r="I190" s="2" t="str">
        <f t="shared" si="12"/>
        <v>2025-07</v>
      </c>
      <c r="J190" s="16">
        <f t="shared" si="15"/>
        <v>21.5535</v>
      </c>
      <c r="K190" s="16">
        <f t="shared" si="17"/>
        <v>0.99950070868742569</v>
      </c>
      <c r="L190" s="16"/>
      <c r="M190" s="2" t="str">
        <f>TEXT(Gold[[#This Row],[Date]],"YYYY-MM")</f>
        <v>2025-06</v>
      </c>
      <c r="N190" s="3">
        <f t="shared" si="13"/>
        <v>19.739999999999998</v>
      </c>
      <c r="O190" s="3" cm="1">
        <f t="array" ref="O190">LOOKUP(2,1/($I:$I=M190),$B:$B)</f>
        <v>22.4</v>
      </c>
      <c r="P190" s="16">
        <f t="shared" si="14"/>
        <v>0.13475177304964547</v>
      </c>
      <c r="Q190" s="15"/>
    </row>
    <row r="191" spans="1:17" x14ac:dyDescent="0.3">
      <c r="A191" s="1">
        <v>45846</v>
      </c>
      <c r="B191" s="3">
        <v>23.59</v>
      </c>
      <c r="C191">
        <v>22.18</v>
      </c>
      <c r="D191">
        <v>23.78</v>
      </c>
      <c r="E191">
        <v>22.13</v>
      </c>
      <c r="F191" t="s">
        <v>926</v>
      </c>
      <c r="G191">
        <v>7.2300000000000003E-2</v>
      </c>
      <c r="H191" s="2">
        <f>Intel[[#This Row],[Price]]/B190-1</f>
        <v>7.2272727272727266E-2</v>
      </c>
      <c r="I191" s="2" t="str">
        <f t="shared" si="12"/>
        <v>2025-07</v>
      </c>
      <c r="J191" s="16">
        <f t="shared" si="15"/>
        <v>21.729999999999997</v>
      </c>
      <c r="K191" s="16">
        <f t="shared" si="17"/>
        <v>1.0575829360701063</v>
      </c>
      <c r="L191" s="16"/>
      <c r="M191" s="2" t="str">
        <f>TEXT(Gold[[#This Row],[Date]],"YYYY-MM")</f>
        <v>2025-06</v>
      </c>
      <c r="N191" s="3">
        <f t="shared" si="13"/>
        <v>19.739999999999998</v>
      </c>
      <c r="O191" s="3" cm="1">
        <f t="array" ref="O191">LOOKUP(2,1/($I:$I=M191),$B:$B)</f>
        <v>22.4</v>
      </c>
      <c r="P191" s="16">
        <f t="shared" si="14"/>
        <v>0.13475177304964547</v>
      </c>
      <c r="Q191" s="15"/>
    </row>
    <row r="192" spans="1:17" x14ac:dyDescent="0.3">
      <c r="A192" s="1">
        <v>45847</v>
      </c>
      <c r="B192" s="3">
        <v>23.44</v>
      </c>
      <c r="C192">
        <v>23.29</v>
      </c>
      <c r="D192">
        <v>23.53</v>
      </c>
      <c r="E192">
        <v>23.13</v>
      </c>
      <c r="F192" t="s">
        <v>925</v>
      </c>
      <c r="G192">
        <v>-6.4000000000000003E-3</v>
      </c>
      <c r="H192" s="2">
        <f>Intel[[#This Row],[Price]]/B191-1</f>
        <v>-6.3586265366679662E-3</v>
      </c>
      <c r="I192" s="2" t="str">
        <f t="shared" si="12"/>
        <v>2025-07</v>
      </c>
      <c r="J192" s="16">
        <f t="shared" si="15"/>
        <v>21.877999999999997</v>
      </c>
      <c r="K192" s="16">
        <f t="shared" si="17"/>
        <v>1.1003180202844591</v>
      </c>
      <c r="L192" s="16"/>
      <c r="M192" s="2" t="str">
        <f>TEXT(Gold[[#This Row],[Date]],"YYYY-MM")</f>
        <v>2025-06</v>
      </c>
      <c r="N192" s="3">
        <f t="shared" si="13"/>
        <v>19.739999999999998</v>
      </c>
      <c r="O192" s="3" cm="1">
        <f t="array" ref="O192">LOOKUP(2,1/($I:$I=M192),$B:$B)</f>
        <v>22.4</v>
      </c>
      <c r="P192" s="16">
        <f t="shared" si="14"/>
        <v>0.13475177304964547</v>
      </c>
      <c r="Q192" s="15"/>
    </row>
    <row r="193" spans="1:17" x14ac:dyDescent="0.3">
      <c r="A193" s="1">
        <v>45848</v>
      </c>
      <c r="B193" s="3">
        <v>23.82</v>
      </c>
      <c r="C193">
        <v>23.63</v>
      </c>
      <c r="D193">
        <v>24.04</v>
      </c>
      <c r="E193">
        <v>23.48</v>
      </c>
      <c r="F193" t="s">
        <v>749</v>
      </c>
      <c r="G193">
        <v>1.6199999999999999E-2</v>
      </c>
      <c r="H193" s="2">
        <f>Intel[[#This Row],[Price]]/B192-1</f>
        <v>1.6211604095563104E-2</v>
      </c>
      <c r="I193" s="2" t="str">
        <f t="shared" si="12"/>
        <v>2025-07</v>
      </c>
      <c r="J193" s="16">
        <f t="shared" si="15"/>
        <v>21.964999999999996</v>
      </c>
      <c r="K193" s="16">
        <f t="shared" si="17"/>
        <v>1.1507297979094007</v>
      </c>
      <c r="L193" s="16"/>
      <c r="M193" s="2" t="str">
        <f>TEXT(Gold[[#This Row],[Date]],"YYYY-MM")</f>
        <v>2025-07</v>
      </c>
      <c r="N193" s="3">
        <f t="shared" si="13"/>
        <v>22.85</v>
      </c>
      <c r="O193" s="3" cm="1">
        <f t="array" ref="O193">LOOKUP(2,1/($I:$I=M193),$B:$B)</f>
        <v>19.8</v>
      </c>
      <c r="P193" s="16">
        <f t="shared" si="14"/>
        <v>-0.1334792122538293</v>
      </c>
      <c r="Q193" s="15"/>
    </row>
    <row r="194" spans="1:17" x14ac:dyDescent="0.3">
      <c r="A194" s="1">
        <v>45849</v>
      </c>
      <c r="B194" s="3">
        <v>23.43</v>
      </c>
      <c r="C194">
        <v>23.56</v>
      </c>
      <c r="D194">
        <v>23.66</v>
      </c>
      <c r="E194">
        <v>23.16</v>
      </c>
      <c r="F194" t="s">
        <v>924</v>
      </c>
      <c r="G194">
        <v>-1.6400000000000001E-2</v>
      </c>
      <c r="H194" s="2">
        <f>Intel[[#This Row],[Price]]/B193-1</f>
        <v>-1.6372795969773368E-2</v>
      </c>
      <c r="I194" s="2" t="str">
        <f t="shared" ref="I194:I252" si="18">TEXT(A194,"YYYY-MM")</f>
        <v>2025-07</v>
      </c>
      <c r="J194" s="16">
        <f t="shared" si="15"/>
        <v>22.102499999999999</v>
      </c>
      <c r="K194" s="16">
        <f t="shared" si="17"/>
        <v>1.1891720877304883</v>
      </c>
      <c r="L194" s="16"/>
      <c r="M194" s="2" t="str">
        <f>TEXT(Gold[[#This Row],[Date]],"YYYY-MM")</f>
        <v>2025-07</v>
      </c>
      <c r="N194" s="3">
        <f t="shared" si="13"/>
        <v>22.85</v>
      </c>
      <c r="O194" s="3" cm="1">
        <f t="array" ref="O194">LOOKUP(2,1/($I:$I=M194),$B:$B)</f>
        <v>19.8</v>
      </c>
      <c r="P194" s="16">
        <f t="shared" si="14"/>
        <v>-0.1334792122538293</v>
      </c>
      <c r="Q194" s="15"/>
    </row>
    <row r="195" spans="1:17" x14ac:dyDescent="0.3">
      <c r="A195" s="1">
        <v>45852</v>
      </c>
      <c r="B195" s="3">
        <v>23.3</v>
      </c>
      <c r="C195">
        <v>23.24</v>
      </c>
      <c r="D195">
        <v>23.4</v>
      </c>
      <c r="E195">
        <v>22.88</v>
      </c>
      <c r="F195" t="s">
        <v>923</v>
      </c>
      <c r="G195">
        <v>-5.4999999999999997E-3</v>
      </c>
      <c r="H195" s="2">
        <f>Intel[[#This Row],[Price]]/B194-1</f>
        <v>-5.5484421681604168E-3</v>
      </c>
      <c r="I195" s="2" t="str">
        <f t="shared" si="18"/>
        <v>2025-07</v>
      </c>
      <c r="J195" s="16">
        <f t="shared" si="15"/>
        <v>22.228999999999999</v>
      </c>
      <c r="K195" s="16">
        <f t="shared" si="17"/>
        <v>1.2135454430604899</v>
      </c>
      <c r="L195" s="16"/>
      <c r="M195" s="2" t="str">
        <f>TEXT(Gold[[#This Row],[Date]],"YYYY-MM")</f>
        <v>2025-07</v>
      </c>
      <c r="N195" s="3">
        <f t="shared" ref="N195:N258" si="19">INDEX($B:$B,MATCH(M195,$I:$I,0))</f>
        <v>22.85</v>
      </c>
      <c r="O195" s="3" cm="1">
        <f t="array" ref="O195">LOOKUP(2,1/($I:$I=M195),$B:$B)</f>
        <v>19.8</v>
      </c>
      <c r="P195" s="16">
        <f t="shared" si="14"/>
        <v>-0.1334792122538293</v>
      </c>
      <c r="Q195" s="15"/>
    </row>
    <row r="196" spans="1:17" x14ac:dyDescent="0.3">
      <c r="A196" s="1">
        <v>45853</v>
      </c>
      <c r="B196" s="3">
        <v>22.92</v>
      </c>
      <c r="C196">
        <v>23.57</v>
      </c>
      <c r="D196">
        <v>23.78</v>
      </c>
      <c r="E196">
        <v>22.9</v>
      </c>
      <c r="F196" t="s">
        <v>922</v>
      </c>
      <c r="G196">
        <v>-1.6299999999999999E-2</v>
      </c>
      <c r="H196" s="2">
        <f>Intel[[#This Row],[Price]]/B195-1</f>
        <v>-1.6309012875536433E-2</v>
      </c>
      <c r="I196" s="2" t="str">
        <f t="shared" si="18"/>
        <v>2025-07</v>
      </c>
      <c r="J196" s="16">
        <f t="shared" si="15"/>
        <v>22.368000000000002</v>
      </c>
      <c r="K196" s="16">
        <f t="shared" si="17"/>
        <v>1.2105138634312793</v>
      </c>
      <c r="L196" s="16"/>
      <c r="M196" s="2" t="str">
        <f>TEXT(Gold[[#This Row],[Date]],"YYYY-MM")</f>
        <v>2025-07</v>
      </c>
      <c r="N196" s="3">
        <f t="shared" si="19"/>
        <v>22.85</v>
      </c>
      <c r="O196" s="3" cm="1">
        <f t="array" ref="O196">LOOKUP(2,1/($I:$I=M196),$B:$B)</f>
        <v>19.8</v>
      </c>
      <c r="P196" s="16">
        <f t="shared" si="14"/>
        <v>-0.1334792122538293</v>
      </c>
      <c r="Q196" s="15"/>
    </row>
    <row r="197" spans="1:17" x14ac:dyDescent="0.3">
      <c r="A197" s="1">
        <v>45854</v>
      </c>
      <c r="B197" s="3">
        <v>22.69</v>
      </c>
      <c r="C197">
        <v>22.99</v>
      </c>
      <c r="D197">
        <v>23.13</v>
      </c>
      <c r="E197">
        <v>22.25</v>
      </c>
      <c r="F197" t="s">
        <v>921</v>
      </c>
      <c r="G197">
        <v>-0.01</v>
      </c>
      <c r="H197" s="2">
        <f>Intel[[#This Row],[Price]]/B196-1</f>
        <v>-1.0034904013961676E-2</v>
      </c>
      <c r="I197" s="2" t="str">
        <f t="shared" si="18"/>
        <v>2025-07</v>
      </c>
      <c r="J197" s="16">
        <f t="shared" si="15"/>
        <v>22.465499999999999</v>
      </c>
      <c r="K197" s="16">
        <f t="shared" si="17"/>
        <v>1.190027904054934</v>
      </c>
      <c r="L197" s="16"/>
      <c r="M197" s="2" t="str">
        <f>TEXT(Gold[[#This Row],[Date]],"YYYY-MM")</f>
        <v>2025-07</v>
      </c>
      <c r="N197" s="3">
        <f t="shared" si="19"/>
        <v>22.85</v>
      </c>
      <c r="O197" s="3" cm="1">
        <f t="array" ref="O197">LOOKUP(2,1/($I:$I=M197),$B:$B)</f>
        <v>19.8</v>
      </c>
      <c r="P197" s="16">
        <f t="shared" si="14"/>
        <v>-0.1334792122538293</v>
      </c>
      <c r="Q197" s="15"/>
    </row>
    <row r="198" spans="1:17" x14ac:dyDescent="0.3">
      <c r="A198" s="1">
        <v>45855</v>
      </c>
      <c r="B198" s="3">
        <v>22.8</v>
      </c>
      <c r="C198">
        <v>22.66</v>
      </c>
      <c r="D198">
        <v>23.05</v>
      </c>
      <c r="E198">
        <v>22.59</v>
      </c>
      <c r="F198" t="s">
        <v>920</v>
      </c>
      <c r="G198">
        <v>4.7999999999999996E-3</v>
      </c>
      <c r="H198" s="2">
        <f>Intel[[#This Row],[Price]]/B197-1</f>
        <v>4.847950639047971E-3</v>
      </c>
      <c r="I198" s="2" t="str">
        <f t="shared" si="18"/>
        <v>2025-07</v>
      </c>
      <c r="J198" s="16">
        <f t="shared" si="15"/>
        <v>22.5655</v>
      </c>
      <c r="K198" s="16">
        <f t="shared" si="17"/>
        <v>1.1649376089595365</v>
      </c>
      <c r="L198" s="16"/>
      <c r="M198" s="2" t="str">
        <f>TEXT(Gold[[#This Row],[Date]],"YYYY-MM")</f>
        <v>2025-07</v>
      </c>
      <c r="N198" s="3">
        <f t="shared" si="19"/>
        <v>22.85</v>
      </c>
      <c r="O198" s="3" cm="1">
        <f t="array" ref="O198">LOOKUP(2,1/($I:$I=M198),$B:$B)</f>
        <v>19.8</v>
      </c>
      <c r="P198" s="16">
        <f t="shared" ref="P198:P261" si="20">O198/N198-1</f>
        <v>-0.1334792122538293</v>
      </c>
      <c r="Q198" s="15"/>
    </row>
    <row r="199" spans="1:17" x14ac:dyDescent="0.3">
      <c r="A199" s="1">
        <v>45856</v>
      </c>
      <c r="B199" s="3">
        <v>23.1</v>
      </c>
      <c r="C199">
        <v>23.22</v>
      </c>
      <c r="D199">
        <v>23.59</v>
      </c>
      <c r="E199">
        <v>22.9</v>
      </c>
      <c r="F199" t="s">
        <v>919</v>
      </c>
      <c r="G199">
        <v>1.32E-2</v>
      </c>
      <c r="H199" s="2">
        <f>Intel[[#This Row],[Price]]/B198-1</f>
        <v>1.3157894736842035E-2</v>
      </c>
      <c r="I199" s="2" t="str">
        <f t="shared" si="18"/>
        <v>2025-07</v>
      </c>
      <c r="J199" s="16">
        <f t="shared" si="15"/>
        <v>22.646000000000004</v>
      </c>
      <c r="K199" s="16">
        <f t="shared" si="17"/>
        <v>1.1639926902909861</v>
      </c>
      <c r="L199" s="16"/>
      <c r="M199" s="2" t="str">
        <f>TEXT(Gold[[#This Row],[Date]],"YYYY-MM")</f>
        <v>2025-07</v>
      </c>
      <c r="N199" s="3">
        <f t="shared" si="19"/>
        <v>22.85</v>
      </c>
      <c r="O199" s="3" cm="1">
        <f t="array" ref="O199">LOOKUP(2,1/($I:$I=M199),$B:$B)</f>
        <v>19.8</v>
      </c>
      <c r="P199" s="16">
        <f t="shared" si="20"/>
        <v>-0.1334792122538293</v>
      </c>
      <c r="Q199" s="15"/>
    </row>
    <row r="200" spans="1:17" x14ac:dyDescent="0.3">
      <c r="A200" s="1">
        <v>45859</v>
      </c>
      <c r="B200" s="3">
        <v>23.26</v>
      </c>
      <c r="C200">
        <v>23.4</v>
      </c>
      <c r="D200">
        <v>23.83</v>
      </c>
      <c r="E200">
        <v>23.16</v>
      </c>
      <c r="F200" t="s">
        <v>918</v>
      </c>
      <c r="G200">
        <v>6.8999999999999999E-3</v>
      </c>
      <c r="H200" s="2">
        <f>Intel[[#This Row],[Price]]/B199-1</f>
        <v>6.9264069264070027E-3</v>
      </c>
      <c r="I200" s="2" t="str">
        <f t="shared" si="18"/>
        <v>2025-07</v>
      </c>
      <c r="J200" s="16">
        <f t="shared" si="15"/>
        <v>22.755000000000003</v>
      </c>
      <c r="K200" s="16">
        <f t="shared" si="17"/>
        <v>1.185173412184543</v>
      </c>
      <c r="L200" s="16"/>
      <c r="M200" s="2" t="str">
        <f>TEXT(Gold[[#This Row],[Date]],"YYYY-MM")</f>
        <v>2025-07</v>
      </c>
      <c r="N200" s="3">
        <f t="shared" si="19"/>
        <v>22.85</v>
      </c>
      <c r="O200" s="3" cm="1">
        <f t="array" ref="O200">LOOKUP(2,1/($I:$I=M200),$B:$B)</f>
        <v>19.8</v>
      </c>
      <c r="P200" s="16">
        <f t="shared" si="20"/>
        <v>-0.1334792122538293</v>
      </c>
      <c r="Q200" s="15"/>
    </row>
    <row r="201" spans="1:17" x14ac:dyDescent="0.3">
      <c r="A201" s="1">
        <v>45860</v>
      </c>
      <c r="B201" s="3">
        <v>23.24</v>
      </c>
      <c r="C201">
        <v>23.34</v>
      </c>
      <c r="D201">
        <v>23.53</v>
      </c>
      <c r="E201">
        <v>23.08</v>
      </c>
      <c r="F201" t="s">
        <v>917</v>
      </c>
      <c r="G201">
        <v>-8.9999999999999998E-4</v>
      </c>
      <c r="H201" s="2">
        <f>Intel[[#This Row],[Price]]/B200-1</f>
        <v>-8.5984522785909068E-4</v>
      </c>
      <c r="I201" s="2" t="str">
        <f t="shared" si="18"/>
        <v>2025-07</v>
      </c>
      <c r="J201" s="16">
        <f t="shared" si="15"/>
        <v>22.857500000000005</v>
      </c>
      <c r="K201" s="16">
        <f t="shared" si="17"/>
        <v>1.2087865699747879</v>
      </c>
      <c r="L201" s="16"/>
      <c r="M201" s="2" t="str">
        <f>TEXT(Gold[[#This Row],[Date]],"YYYY-MM")</f>
        <v>2025-07</v>
      </c>
      <c r="N201" s="3">
        <f t="shared" si="19"/>
        <v>22.85</v>
      </c>
      <c r="O201" s="3" cm="1">
        <f t="array" ref="O201">LOOKUP(2,1/($I:$I=M201),$B:$B)</f>
        <v>19.8</v>
      </c>
      <c r="P201" s="16">
        <f t="shared" si="20"/>
        <v>-0.1334792122538293</v>
      </c>
      <c r="Q201" s="15"/>
    </row>
    <row r="202" spans="1:17" x14ac:dyDescent="0.3">
      <c r="A202" s="1">
        <v>45861</v>
      </c>
      <c r="B202" s="3">
        <v>23.49</v>
      </c>
      <c r="C202">
        <v>23.25</v>
      </c>
      <c r="D202">
        <v>23.62</v>
      </c>
      <c r="E202">
        <v>22.92</v>
      </c>
      <c r="F202" t="s">
        <v>916</v>
      </c>
      <c r="G202">
        <v>1.0800000000000001E-2</v>
      </c>
      <c r="H202" s="2">
        <f>Intel[[#This Row],[Price]]/B201-1</f>
        <v>1.0757314974182419E-2</v>
      </c>
      <c r="I202" s="2" t="str">
        <f t="shared" si="18"/>
        <v>2025-07</v>
      </c>
      <c r="J202" s="16">
        <f t="shared" si="15"/>
        <v>22.904500000000002</v>
      </c>
      <c r="K202" s="16">
        <f t="shared" si="17"/>
        <v>1.2238702157846417</v>
      </c>
      <c r="L202" s="16"/>
      <c r="M202" s="2" t="str">
        <f>TEXT(Gold[[#This Row],[Date]],"YYYY-MM")</f>
        <v>2025-07</v>
      </c>
      <c r="N202" s="3">
        <f t="shared" si="19"/>
        <v>22.85</v>
      </c>
      <c r="O202" s="3" cm="1">
        <f t="array" ref="O202">LOOKUP(2,1/($I:$I=M202),$B:$B)</f>
        <v>19.8</v>
      </c>
      <c r="P202" s="16">
        <f t="shared" si="20"/>
        <v>-0.1334792122538293</v>
      </c>
      <c r="Q202" s="15"/>
    </row>
    <row r="203" spans="1:17" x14ac:dyDescent="0.3">
      <c r="A203" s="1">
        <v>45862</v>
      </c>
      <c r="B203" s="3">
        <v>22.63</v>
      </c>
      <c r="C203">
        <v>23.49</v>
      </c>
      <c r="D203">
        <v>23.58</v>
      </c>
      <c r="E203">
        <v>22.6</v>
      </c>
      <c r="F203" t="s">
        <v>915</v>
      </c>
      <c r="G203">
        <v>-3.6600000000000001E-2</v>
      </c>
      <c r="H203" s="2">
        <f>Intel[[#This Row],[Price]]/B202-1</f>
        <v>-3.661132396764577E-2</v>
      </c>
      <c r="I203" s="2" t="str">
        <f t="shared" si="18"/>
        <v>2025-07</v>
      </c>
      <c r="J203" s="16">
        <f t="shared" si="15"/>
        <v>22.926000000000002</v>
      </c>
      <c r="K203" s="16">
        <f t="shared" si="17"/>
        <v>1.2258748058215496</v>
      </c>
      <c r="L203" s="16"/>
      <c r="M203" s="2" t="str">
        <f>TEXT(Gold[[#This Row],[Date]],"YYYY-MM")</f>
        <v>2025-07</v>
      </c>
      <c r="N203" s="3">
        <f t="shared" si="19"/>
        <v>22.85</v>
      </c>
      <c r="O203" s="3" cm="1">
        <f t="array" ref="O203">LOOKUP(2,1/($I:$I=M203),$B:$B)</f>
        <v>19.8</v>
      </c>
      <c r="P203" s="16">
        <f t="shared" si="20"/>
        <v>-0.1334792122538293</v>
      </c>
      <c r="Q203" s="15"/>
    </row>
    <row r="204" spans="1:17" x14ac:dyDescent="0.3">
      <c r="A204" s="1">
        <v>45863</v>
      </c>
      <c r="B204" s="3">
        <v>20.7</v>
      </c>
      <c r="C204">
        <v>20.67</v>
      </c>
      <c r="D204">
        <v>21.05</v>
      </c>
      <c r="E204">
        <v>20.36</v>
      </c>
      <c r="F204" t="s">
        <v>914</v>
      </c>
      <c r="G204">
        <v>-8.5300000000000001E-2</v>
      </c>
      <c r="H204" s="2">
        <f>Intel[[#This Row],[Price]]/B203-1</f>
        <v>-8.5285019885108282E-2</v>
      </c>
      <c r="I204" s="2" t="str">
        <f t="shared" si="18"/>
        <v>2025-07</v>
      </c>
      <c r="J204" s="16">
        <f t="shared" si="15"/>
        <v>22.836000000000002</v>
      </c>
      <c r="K204" s="16">
        <f t="shared" si="17"/>
        <v>1.220875577256439</v>
      </c>
      <c r="L204" s="16"/>
      <c r="M204" s="2" t="str">
        <f>TEXT(Gold[[#This Row],[Date]],"YYYY-MM")</f>
        <v>2025-07</v>
      </c>
      <c r="N204" s="3">
        <f t="shared" si="19"/>
        <v>22.85</v>
      </c>
      <c r="O204" s="3" cm="1">
        <f t="array" ref="O204">LOOKUP(2,1/($I:$I=M204),$B:$B)</f>
        <v>19.8</v>
      </c>
      <c r="P204" s="16">
        <f t="shared" si="20"/>
        <v>-0.1334792122538293</v>
      </c>
      <c r="Q204" s="15"/>
    </row>
    <row r="205" spans="1:17" x14ac:dyDescent="0.3">
      <c r="A205" s="1">
        <v>45866</v>
      </c>
      <c r="B205" s="3">
        <v>20.68</v>
      </c>
      <c r="C205">
        <v>20.82</v>
      </c>
      <c r="D205">
        <v>21.29</v>
      </c>
      <c r="E205">
        <v>20.65</v>
      </c>
      <c r="F205" t="s">
        <v>913</v>
      </c>
      <c r="G205">
        <v>-1E-3</v>
      </c>
      <c r="H205" s="2">
        <f>Intel[[#This Row],[Price]]/B204-1</f>
        <v>-9.6618357487920914E-4</v>
      </c>
      <c r="I205" s="2" t="str">
        <f t="shared" si="18"/>
        <v>2025-07</v>
      </c>
      <c r="J205" s="16">
        <f t="shared" si="15"/>
        <v>22.735500000000002</v>
      </c>
      <c r="K205" s="16">
        <f t="shared" si="17"/>
        <v>1.2116601582056954</v>
      </c>
      <c r="L205" s="16"/>
      <c r="M205" s="2" t="str">
        <f>TEXT(Gold[[#This Row],[Date]],"YYYY-MM")</f>
        <v>2025-07</v>
      </c>
      <c r="N205" s="3">
        <f t="shared" si="19"/>
        <v>22.85</v>
      </c>
      <c r="O205" s="3" cm="1">
        <f t="array" ref="O205">LOOKUP(2,1/($I:$I=M205),$B:$B)</f>
        <v>19.8</v>
      </c>
      <c r="P205" s="16">
        <f t="shared" si="20"/>
        <v>-0.1334792122538293</v>
      </c>
      <c r="Q205" s="15"/>
    </row>
    <row r="206" spans="1:17" x14ac:dyDescent="0.3">
      <c r="A206" s="1">
        <v>45867</v>
      </c>
      <c r="B206" s="3">
        <v>20.41</v>
      </c>
      <c r="C206">
        <v>20.69</v>
      </c>
      <c r="D206">
        <v>20.84</v>
      </c>
      <c r="E206">
        <v>20.34</v>
      </c>
      <c r="F206" t="s">
        <v>912</v>
      </c>
      <c r="G206">
        <v>-1.3100000000000001E-2</v>
      </c>
      <c r="H206" s="2">
        <f>Intel[[#This Row],[Price]]/B205-1</f>
        <v>-1.3056092843326872E-2</v>
      </c>
      <c r="I206" s="2" t="str">
        <f t="shared" si="18"/>
        <v>2025-07</v>
      </c>
      <c r="J206" s="16">
        <f t="shared" si="15"/>
        <v>22.636000000000003</v>
      </c>
      <c r="K206" s="16">
        <f t="shared" si="17"/>
        <v>1.2035513715478883</v>
      </c>
      <c r="L206" s="16"/>
      <c r="M206" s="2" t="str">
        <f>TEXT(Gold[[#This Row],[Date]],"YYYY-MM")</f>
        <v>2025-07</v>
      </c>
      <c r="N206" s="3">
        <f t="shared" si="19"/>
        <v>22.85</v>
      </c>
      <c r="O206" s="3" cm="1">
        <f t="array" ref="O206">LOOKUP(2,1/($I:$I=M206),$B:$B)</f>
        <v>19.8</v>
      </c>
      <c r="P206" s="16">
        <f t="shared" si="20"/>
        <v>-0.1334792122538293</v>
      </c>
      <c r="Q206" s="15"/>
    </row>
    <row r="207" spans="1:17" x14ac:dyDescent="0.3">
      <c r="A207" s="1">
        <v>45868</v>
      </c>
      <c r="B207" s="3">
        <v>20.34</v>
      </c>
      <c r="C207">
        <v>20.43</v>
      </c>
      <c r="D207">
        <v>20.62</v>
      </c>
      <c r="E207">
        <v>20.079999999999998</v>
      </c>
      <c r="F207" t="s">
        <v>911</v>
      </c>
      <c r="G207">
        <v>-3.3999999999999998E-3</v>
      </c>
      <c r="H207" s="2">
        <f>Intel[[#This Row],[Price]]/B206-1</f>
        <v>-3.4296913277804819E-3</v>
      </c>
      <c r="I207" s="2" t="str">
        <f t="shared" si="18"/>
        <v>2025-07</v>
      </c>
      <c r="J207" s="16">
        <f t="shared" si="15"/>
        <v>22.5105</v>
      </c>
      <c r="K207" s="16">
        <f t="shared" si="17"/>
        <v>1.2077232046222559</v>
      </c>
      <c r="L207" s="16"/>
      <c r="M207" s="2" t="str">
        <f>TEXT(Gold[[#This Row],[Date]],"YYYY-MM")</f>
        <v>2025-07</v>
      </c>
      <c r="N207" s="3">
        <f t="shared" si="19"/>
        <v>22.85</v>
      </c>
      <c r="O207" s="3" cm="1">
        <f t="array" ref="O207">LOOKUP(2,1/($I:$I=M207),$B:$B)</f>
        <v>19.8</v>
      </c>
      <c r="P207" s="16">
        <f t="shared" si="20"/>
        <v>-0.1334792122538293</v>
      </c>
      <c r="Q207" s="15"/>
    </row>
    <row r="208" spans="1:17" x14ac:dyDescent="0.3">
      <c r="A208" s="1">
        <v>45869</v>
      </c>
      <c r="B208" s="3">
        <v>19.8</v>
      </c>
      <c r="C208">
        <v>20.170000000000002</v>
      </c>
      <c r="D208">
        <v>20.23</v>
      </c>
      <c r="E208">
        <v>19.66</v>
      </c>
      <c r="F208" t="s">
        <v>910</v>
      </c>
      <c r="G208">
        <v>-2.6499999999999999E-2</v>
      </c>
      <c r="H208" s="2">
        <f>Intel[[#This Row],[Price]]/B207-1</f>
        <v>-2.6548672566371612E-2</v>
      </c>
      <c r="I208" s="2" t="str">
        <f t="shared" si="18"/>
        <v>2025-07</v>
      </c>
      <c r="J208" s="16">
        <f t="shared" si="15"/>
        <v>22.406500000000001</v>
      </c>
      <c r="K208" s="16">
        <f t="shared" si="17"/>
        <v>1.2175676874187853</v>
      </c>
      <c r="L208" s="16"/>
      <c r="M208" s="2" t="str">
        <f>TEXT(Gold[[#This Row],[Date]],"YYYY-MM")</f>
        <v>2025-07</v>
      </c>
      <c r="N208" s="3">
        <f t="shared" si="19"/>
        <v>22.85</v>
      </c>
      <c r="O208" s="3" cm="1">
        <f t="array" ref="O208">LOOKUP(2,1/($I:$I=M208),$B:$B)</f>
        <v>19.8</v>
      </c>
      <c r="P208" s="16">
        <f t="shared" si="20"/>
        <v>-0.1334792122538293</v>
      </c>
      <c r="Q208" s="15"/>
    </row>
    <row r="209" spans="1:17" x14ac:dyDescent="0.3">
      <c r="A209" s="1">
        <v>45870</v>
      </c>
      <c r="B209" s="3">
        <v>19.309999999999999</v>
      </c>
      <c r="C209">
        <v>19.5</v>
      </c>
      <c r="D209">
        <v>19.55</v>
      </c>
      <c r="E209">
        <v>18.97</v>
      </c>
      <c r="F209" t="s">
        <v>909</v>
      </c>
      <c r="G209">
        <v>-2.47E-2</v>
      </c>
      <c r="H209" s="2">
        <f>Intel[[#This Row],[Price]]/B208-1</f>
        <v>-2.4747474747474851E-2</v>
      </c>
      <c r="I209" s="2" t="str">
        <f t="shared" si="18"/>
        <v>2025-08</v>
      </c>
      <c r="J209" s="16">
        <f t="shared" si="15"/>
        <v>22.247499999999999</v>
      </c>
      <c r="K209" s="16">
        <f t="shared" si="17"/>
        <v>1.2341129960443857</v>
      </c>
      <c r="L209" s="16"/>
      <c r="M209" s="2" t="str">
        <f>TEXT(Gold[[#This Row],[Date]],"YYYY-MM")</f>
        <v>2025-07</v>
      </c>
      <c r="N209" s="3">
        <f t="shared" si="19"/>
        <v>22.85</v>
      </c>
      <c r="O209" s="3" cm="1">
        <f t="array" ref="O209">LOOKUP(2,1/($I:$I=M209),$B:$B)</f>
        <v>19.8</v>
      </c>
      <c r="P209" s="16">
        <f t="shared" si="20"/>
        <v>-0.1334792122538293</v>
      </c>
      <c r="Q209" s="15"/>
    </row>
    <row r="210" spans="1:17" x14ac:dyDescent="0.3">
      <c r="A210" s="1">
        <v>45873</v>
      </c>
      <c r="B210" s="3">
        <v>19.5</v>
      </c>
      <c r="C210">
        <v>19.510000000000002</v>
      </c>
      <c r="D210">
        <v>19.59</v>
      </c>
      <c r="E210">
        <v>19.350000000000001</v>
      </c>
      <c r="F210" t="s">
        <v>908</v>
      </c>
      <c r="G210">
        <v>9.7999999999999997E-3</v>
      </c>
      <c r="H210" s="2">
        <f>Intel[[#This Row],[Price]]/B209-1</f>
        <v>9.8394614189540874E-3</v>
      </c>
      <c r="I210" s="2" t="str">
        <f t="shared" si="18"/>
        <v>2025-08</v>
      </c>
      <c r="J210" s="16">
        <f t="shared" si="15"/>
        <v>22.122499999999999</v>
      </c>
      <c r="K210" s="16">
        <f t="shared" si="17"/>
        <v>1.2518668996595754</v>
      </c>
      <c r="L210" s="16"/>
      <c r="M210" s="2" t="str">
        <f>TEXT(Gold[[#This Row],[Date]],"YYYY-MM")</f>
        <v>2025-07</v>
      </c>
      <c r="N210" s="3">
        <f t="shared" si="19"/>
        <v>22.85</v>
      </c>
      <c r="O210" s="3" cm="1">
        <f t="array" ref="O210">LOOKUP(2,1/($I:$I=M210),$B:$B)</f>
        <v>19.8</v>
      </c>
      <c r="P210" s="16">
        <f t="shared" si="20"/>
        <v>-0.1334792122538293</v>
      </c>
      <c r="Q210" s="15"/>
    </row>
    <row r="211" spans="1:17" x14ac:dyDescent="0.3">
      <c r="A211" s="1">
        <v>45874</v>
      </c>
      <c r="B211" s="3">
        <v>20.190000000000001</v>
      </c>
      <c r="C211">
        <v>19.7</v>
      </c>
      <c r="D211">
        <v>20.53</v>
      </c>
      <c r="E211">
        <v>19.68</v>
      </c>
      <c r="F211" t="s">
        <v>907</v>
      </c>
      <c r="G211">
        <v>3.5400000000000001E-2</v>
      </c>
      <c r="H211" s="2">
        <f>Intel[[#This Row],[Price]]/B210-1</f>
        <v>3.5384615384615348E-2</v>
      </c>
      <c r="I211" s="2" t="str">
        <f t="shared" si="18"/>
        <v>2025-08</v>
      </c>
      <c r="J211" s="16">
        <f t="shared" si="15"/>
        <v>21.952500000000001</v>
      </c>
      <c r="K211" s="16">
        <f t="shared" si="17"/>
        <v>1.2617409168458229</v>
      </c>
      <c r="L211" s="16"/>
      <c r="M211" s="2" t="str">
        <f>TEXT(Gold[[#This Row],[Date]],"YYYY-MM")</f>
        <v>2025-07</v>
      </c>
      <c r="N211" s="3">
        <f t="shared" si="19"/>
        <v>22.85</v>
      </c>
      <c r="O211" s="3" cm="1">
        <f t="array" ref="O211">LOOKUP(2,1/($I:$I=M211),$B:$B)</f>
        <v>19.8</v>
      </c>
      <c r="P211" s="16">
        <f t="shared" si="20"/>
        <v>-0.1334792122538293</v>
      </c>
      <c r="Q211" s="15"/>
    </row>
    <row r="212" spans="1:17" x14ac:dyDescent="0.3">
      <c r="A212" s="1">
        <v>45875</v>
      </c>
      <c r="B212" s="3">
        <v>20.41</v>
      </c>
      <c r="C212">
        <v>20.12</v>
      </c>
      <c r="D212">
        <v>20.48</v>
      </c>
      <c r="E212">
        <v>19.87</v>
      </c>
      <c r="F212" t="s">
        <v>906</v>
      </c>
      <c r="G212">
        <v>1.09E-2</v>
      </c>
      <c r="H212" s="2">
        <f>Intel[[#This Row],[Price]]/B211-1</f>
        <v>1.08964834076275E-2</v>
      </c>
      <c r="I212" s="2" t="str">
        <f t="shared" si="18"/>
        <v>2025-08</v>
      </c>
      <c r="J212" s="16">
        <f t="shared" si="15"/>
        <v>21.801000000000002</v>
      </c>
      <c r="K212" s="16">
        <f t="shared" si="17"/>
        <v>1.2694339679046156</v>
      </c>
      <c r="L212" s="16"/>
      <c r="M212" s="2" t="str">
        <f>TEXT(Gold[[#This Row],[Date]],"YYYY-MM")</f>
        <v>2025-07</v>
      </c>
      <c r="N212" s="3">
        <f t="shared" si="19"/>
        <v>22.85</v>
      </c>
      <c r="O212" s="3" cm="1">
        <f t="array" ref="O212">LOOKUP(2,1/($I:$I=M212),$B:$B)</f>
        <v>19.8</v>
      </c>
      <c r="P212" s="16">
        <f t="shared" si="20"/>
        <v>-0.1334792122538293</v>
      </c>
      <c r="Q212" s="15"/>
    </row>
    <row r="213" spans="1:17" x14ac:dyDescent="0.3">
      <c r="A213" s="1">
        <v>45876</v>
      </c>
      <c r="B213" s="3">
        <v>19.77</v>
      </c>
      <c r="C213">
        <v>20</v>
      </c>
      <c r="D213">
        <v>20.440000000000001</v>
      </c>
      <c r="E213">
        <v>19.600000000000001</v>
      </c>
      <c r="F213" t="s">
        <v>905</v>
      </c>
      <c r="G213">
        <v>-3.1399999999999997E-2</v>
      </c>
      <c r="H213" s="2">
        <f>Intel[[#This Row],[Price]]/B212-1</f>
        <v>-3.1357177853993168E-2</v>
      </c>
      <c r="I213" s="2" t="str">
        <f t="shared" si="18"/>
        <v>2025-08</v>
      </c>
      <c r="J213" s="16">
        <f t="shared" ref="J213:J252" si="21">AVERAGE(B194:B213)</f>
        <v>21.598500000000001</v>
      </c>
      <c r="K213" s="16">
        <f t="shared" si="17"/>
        <v>1.2847943734002356</v>
      </c>
      <c r="L213" s="16"/>
      <c r="M213" s="2" t="str">
        <f>TEXT(Gold[[#This Row],[Date]],"YYYY-MM")</f>
        <v>2025-07</v>
      </c>
      <c r="N213" s="3">
        <f t="shared" si="19"/>
        <v>22.85</v>
      </c>
      <c r="O213" s="3" cm="1">
        <f t="array" ref="O213">LOOKUP(2,1/($I:$I=M213),$B:$B)</f>
        <v>19.8</v>
      </c>
      <c r="P213" s="16">
        <f t="shared" si="20"/>
        <v>-0.1334792122538293</v>
      </c>
      <c r="Q213" s="15"/>
    </row>
    <row r="214" spans="1:17" x14ac:dyDescent="0.3">
      <c r="A214" s="1">
        <v>45877</v>
      </c>
      <c r="B214" s="3">
        <v>19.95</v>
      </c>
      <c r="C214">
        <v>20</v>
      </c>
      <c r="D214">
        <v>20.02</v>
      </c>
      <c r="E214">
        <v>19.61</v>
      </c>
      <c r="F214" t="s">
        <v>904</v>
      </c>
      <c r="G214">
        <v>9.1000000000000004E-3</v>
      </c>
      <c r="H214" s="2">
        <f>Intel[[#This Row],[Price]]/B213-1</f>
        <v>9.1047040971168336E-3</v>
      </c>
      <c r="I214" s="2" t="str">
        <f t="shared" si="18"/>
        <v>2025-08</v>
      </c>
      <c r="J214" s="16">
        <f t="shared" si="21"/>
        <v>21.424500000000002</v>
      </c>
      <c r="K214" s="16">
        <f t="shared" si="17"/>
        <v>1.2902373538921166</v>
      </c>
      <c r="L214" s="16"/>
      <c r="M214" s="2" t="str">
        <f>TEXT(Gold[[#This Row],[Date]],"YYYY-MM")</f>
        <v>2025-07</v>
      </c>
      <c r="N214" s="3">
        <f t="shared" si="19"/>
        <v>22.85</v>
      </c>
      <c r="O214" s="3" cm="1">
        <f t="array" ref="O214">LOOKUP(2,1/($I:$I=M214),$B:$B)</f>
        <v>19.8</v>
      </c>
      <c r="P214" s="16">
        <f t="shared" si="20"/>
        <v>-0.1334792122538293</v>
      </c>
      <c r="Q214" s="15"/>
    </row>
    <row r="215" spans="1:17" x14ac:dyDescent="0.3">
      <c r="A215" s="1">
        <v>45880</v>
      </c>
      <c r="B215" s="3">
        <v>20.65</v>
      </c>
      <c r="C215">
        <v>20.440000000000001</v>
      </c>
      <c r="D215">
        <v>21.6</v>
      </c>
      <c r="E215">
        <v>20.440000000000001</v>
      </c>
      <c r="F215" t="s">
        <v>903</v>
      </c>
      <c r="G215">
        <v>3.5099999999999999E-2</v>
      </c>
      <c r="H215" s="2">
        <f>Intel[[#This Row],[Price]]/B214-1</f>
        <v>3.5087719298245501E-2</v>
      </c>
      <c r="I215" s="2" t="str">
        <f t="shared" si="18"/>
        <v>2025-08</v>
      </c>
      <c r="J215" s="16">
        <f t="shared" si="21"/>
        <v>21.291999999999998</v>
      </c>
      <c r="K215" s="16">
        <f t="shared" si="17"/>
        <v>1.2936547776032907</v>
      </c>
      <c r="L215" s="16"/>
      <c r="M215" s="2" t="str">
        <f>TEXT(Gold[[#This Row],[Date]],"YYYY-MM")</f>
        <v>2025-07</v>
      </c>
      <c r="N215" s="3">
        <f t="shared" si="19"/>
        <v>22.85</v>
      </c>
      <c r="O215" s="3" cm="1">
        <f t="array" ref="O215">LOOKUP(2,1/($I:$I=M215),$B:$B)</f>
        <v>19.8</v>
      </c>
      <c r="P215" s="16">
        <f t="shared" si="20"/>
        <v>-0.1334792122538293</v>
      </c>
      <c r="Q215" s="15"/>
    </row>
    <row r="216" spans="1:17" x14ac:dyDescent="0.3">
      <c r="A216" s="1">
        <v>45881</v>
      </c>
      <c r="B216" s="3">
        <v>21.81</v>
      </c>
      <c r="C216">
        <v>21.2</v>
      </c>
      <c r="D216">
        <v>21.86</v>
      </c>
      <c r="E216">
        <v>20.76</v>
      </c>
      <c r="F216" t="s">
        <v>902</v>
      </c>
      <c r="G216">
        <v>5.62E-2</v>
      </c>
      <c r="H216" s="2">
        <f>Intel[[#This Row],[Price]]/B215-1</f>
        <v>5.6174334140435933E-2</v>
      </c>
      <c r="I216" s="2" t="str">
        <f t="shared" si="18"/>
        <v>2025-08</v>
      </c>
      <c r="J216" s="16">
        <f t="shared" si="21"/>
        <v>21.236499999999999</v>
      </c>
      <c r="K216" s="16">
        <f t="shared" si="17"/>
        <v>1.2946785806209369</v>
      </c>
      <c r="L216" s="16"/>
      <c r="M216" s="2" t="str">
        <f>TEXT(Gold[[#This Row],[Date]],"YYYY-MM")</f>
        <v>2025-08</v>
      </c>
      <c r="N216" s="3">
        <f t="shared" si="19"/>
        <v>19.309999999999999</v>
      </c>
      <c r="O216" s="3" cm="1">
        <f t="array" ref="O216">LOOKUP(2,1/($I:$I=M216),$B:$B)</f>
        <v>24.35</v>
      </c>
      <c r="P216" s="16">
        <f t="shared" si="20"/>
        <v>0.2610046607975145</v>
      </c>
      <c r="Q216" s="15"/>
    </row>
    <row r="217" spans="1:17" x14ac:dyDescent="0.3">
      <c r="A217" s="1">
        <v>45882</v>
      </c>
      <c r="B217" s="3">
        <v>22.22</v>
      </c>
      <c r="C217">
        <v>21.62</v>
      </c>
      <c r="D217">
        <v>22.3</v>
      </c>
      <c r="E217">
        <v>21.36</v>
      </c>
      <c r="F217" t="s">
        <v>901</v>
      </c>
      <c r="G217">
        <v>1.8800000000000001E-2</v>
      </c>
      <c r="H217" s="2">
        <f>Intel[[#This Row],[Price]]/B216-1</f>
        <v>1.8798716185236097E-2</v>
      </c>
      <c r="I217" s="2" t="str">
        <f t="shared" si="18"/>
        <v>2025-08</v>
      </c>
      <c r="J217" s="16">
        <f t="shared" si="21"/>
        <v>21.213000000000001</v>
      </c>
      <c r="K217" s="16">
        <f t="shared" si="17"/>
        <v>1.2987324872529862</v>
      </c>
      <c r="L217" s="16"/>
      <c r="M217" s="2" t="str">
        <f>TEXT(Gold[[#This Row],[Date]],"YYYY-MM")</f>
        <v>2025-08</v>
      </c>
      <c r="N217" s="3">
        <f t="shared" si="19"/>
        <v>19.309999999999999</v>
      </c>
      <c r="O217" s="3" cm="1">
        <f t="array" ref="O217">LOOKUP(2,1/($I:$I=M217),$B:$B)</f>
        <v>24.35</v>
      </c>
      <c r="P217" s="16">
        <f t="shared" si="20"/>
        <v>0.2610046607975145</v>
      </c>
      <c r="Q217" s="15"/>
    </row>
    <row r="218" spans="1:17" x14ac:dyDescent="0.3">
      <c r="A218" s="1">
        <v>45883</v>
      </c>
      <c r="B218" s="3">
        <v>23.86</v>
      </c>
      <c r="C218">
        <v>21.99</v>
      </c>
      <c r="D218">
        <v>24.2</v>
      </c>
      <c r="E218">
        <v>21.9</v>
      </c>
      <c r="F218" t="s">
        <v>900</v>
      </c>
      <c r="G218">
        <v>7.3800000000000004E-2</v>
      </c>
      <c r="H218" s="2">
        <f>Intel[[#This Row],[Price]]/B217-1</f>
        <v>7.3807380738073913E-2</v>
      </c>
      <c r="I218" s="2" t="str">
        <f t="shared" si="18"/>
        <v>2025-08</v>
      </c>
      <c r="J218" s="16">
        <f t="shared" si="21"/>
        <v>21.266000000000002</v>
      </c>
      <c r="K218" s="16">
        <f t="shared" si="17"/>
        <v>1.3372740951838249</v>
      </c>
      <c r="L218" s="16"/>
      <c r="M218" s="2" t="str">
        <f>TEXT(Gold[[#This Row],[Date]],"YYYY-MM")</f>
        <v>2025-08</v>
      </c>
      <c r="N218" s="3">
        <f t="shared" si="19"/>
        <v>19.309999999999999</v>
      </c>
      <c r="O218" s="3" cm="1">
        <f t="array" ref="O218">LOOKUP(2,1/($I:$I=M218),$B:$B)</f>
        <v>24.35</v>
      </c>
      <c r="P218" s="16">
        <f t="shared" si="20"/>
        <v>0.2610046607975145</v>
      </c>
      <c r="Q218" s="15"/>
    </row>
    <row r="219" spans="1:17" x14ac:dyDescent="0.3">
      <c r="A219" s="1">
        <v>45884</v>
      </c>
      <c r="B219" s="3">
        <v>24.56</v>
      </c>
      <c r="C219">
        <v>25.01</v>
      </c>
      <c r="D219">
        <v>25.65</v>
      </c>
      <c r="E219">
        <v>24.11</v>
      </c>
      <c r="F219" t="s">
        <v>899</v>
      </c>
      <c r="G219">
        <v>2.93E-2</v>
      </c>
      <c r="H219" s="2">
        <f>Intel[[#This Row],[Price]]/B218-1</f>
        <v>2.9337803855825628E-2</v>
      </c>
      <c r="I219" s="2" t="str">
        <f t="shared" si="18"/>
        <v>2025-08</v>
      </c>
      <c r="J219" s="16">
        <f t="shared" si="21"/>
        <v>21.339000000000002</v>
      </c>
      <c r="K219" s="16">
        <f t="shared" si="17"/>
        <v>1.3966452542079879</v>
      </c>
      <c r="L219" s="16"/>
      <c r="M219" s="2" t="str">
        <f>TEXT(Gold[[#This Row],[Date]],"YYYY-MM")</f>
        <v>2025-08</v>
      </c>
      <c r="N219" s="3">
        <f t="shared" si="19"/>
        <v>19.309999999999999</v>
      </c>
      <c r="O219" s="3" cm="1">
        <f t="array" ref="O219">LOOKUP(2,1/($I:$I=M219),$B:$B)</f>
        <v>24.35</v>
      </c>
      <c r="P219" s="16">
        <f t="shared" si="20"/>
        <v>0.2610046607975145</v>
      </c>
      <c r="Q219" s="15"/>
    </row>
    <row r="220" spans="1:17" x14ac:dyDescent="0.3">
      <c r="A220" s="1">
        <v>45887</v>
      </c>
      <c r="B220" s="3">
        <v>23.66</v>
      </c>
      <c r="C220">
        <v>24</v>
      </c>
      <c r="D220">
        <v>24.9</v>
      </c>
      <c r="E220">
        <v>23.21</v>
      </c>
      <c r="F220" t="s">
        <v>898</v>
      </c>
      <c r="G220">
        <v>-3.6600000000000001E-2</v>
      </c>
      <c r="H220" s="2">
        <f>Intel[[#This Row],[Price]]/B219-1</f>
        <v>-3.6644951140065052E-2</v>
      </c>
      <c r="I220" s="2" t="str">
        <f t="shared" si="18"/>
        <v>2025-08</v>
      </c>
      <c r="J220" s="16">
        <f t="shared" si="21"/>
        <v>21.359000000000002</v>
      </c>
      <c r="K220" s="16">
        <f t="shared" si="17"/>
        <v>1.4203494735869215</v>
      </c>
      <c r="L220" s="16"/>
      <c r="M220" s="2" t="str">
        <f>TEXT(Gold[[#This Row],[Date]],"YYYY-MM")</f>
        <v>2025-08</v>
      </c>
      <c r="N220" s="3">
        <f t="shared" si="19"/>
        <v>19.309999999999999</v>
      </c>
      <c r="O220" s="3" cm="1">
        <f t="array" ref="O220">LOOKUP(2,1/($I:$I=M220),$B:$B)</f>
        <v>24.35</v>
      </c>
      <c r="P220" s="16">
        <f t="shared" si="20"/>
        <v>0.2610046607975145</v>
      </c>
      <c r="Q220" s="15"/>
    </row>
    <row r="221" spans="1:17" x14ac:dyDescent="0.3">
      <c r="A221" s="1">
        <v>45888</v>
      </c>
      <c r="B221" s="3">
        <v>25.31</v>
      </c>
      <c r="C221">
        <v>24.94</v>
      </c>
      <c r="D221">
        <v>26.53</v>
      </c>
      <c r="E221">
        <v>24.94</v>
      </c>
      <c r="F221" t="s">
        <v>897</v>
      </c>
      <c r="G221">
        <v>6.9699999999999998E-2</v>
      </c>
      <c r="H221" s="2">
        <f>Intel[[#This Row],[Price]]/B220-1</f>
        <v>6.973795435333896E-2</v>
      </c>
      <c r="I221" s="2" t="str">
        <f t="shared" si="18"/>
        <v>2025-08</v>
      </c>
      <c r="J221" s="16">
        <f t="shared" si="21"/>
        <v>21.462500000000002</v>
      </c>
      <c r="K221" s="16">
        <f t="shared" ref="K221:K252" si="22">_xlfn.STDEV.S(B162:B221)</f>
        <v>1.4952731077186758</v>
      </c>
      <c r="L221" s="16"/>
      <c r="M221" s="2" t="str">
        <f>TEXT(Gold[[#This Row],[Date]],"YYYY-MM")</f>
        <v>2025-08</v>
      </c>
      <c r="N221" s="3">
        <f t="shared" si="19"/>
        <v>19.309999999999999</v>
      </c>
      <c r="O221" s="3" cm="1">
        <f t="array" ref="O221">LOOKUP(2,1/($I:$I=M221),$B:$B)</f>
        <v>24.35</v>
      </c>
      <c r="P221" s="16">
        <f t="shared" si="20"/>
        <v>0.2610046607975145</v>
      </c>
      <c r="Q221" s="15"/>
    </row>
    <row r="222" spans="1:17" x14ac:dyDescent="0.3">
      <c r="A222" s="1">
        <v>45889</v>
      </c>
      <c r="B222" s="3">
        <v>23.54</v>
      </c>
      <c r="C222">
        <v>24.9</v>
      </c>
      <c r="D222">
        <v>24.93</v>
      </c>
      <c r="E222">
        <v>23.33</v>
      </c>
      <c r="F222" t="s">
        <v>896</v>
      </c>
      <c r="G222">
        <v>-6.9900000000000004E-2</v>
      </c>
      <c r="H222" s="2">
        <f>Intel[[#This Row],[Price]]/B221-1</f>
        <v>-6.9932832872382389E-2</v>
      </c>
      <c r="I222" s="2" t="str">
        <f t="shared" si="18"/>
        <v>2025-08</v>
      </c>
      <c r="J222" s="16">
        <f t="shared" si="21"/>
        <v>21.465000000000003</v>
      </c>
      <c r="K222" s="16">
        <f t="shared" si="22"/>
        <v>1.5011986171508396</v>
      </c>
      <c r="L222" s="16"/>
      <c r="M222" s="2" t="str">
        <f>TEXT(Gold[[#This Row],[Date]],"YYYY-MM")</f>
        <v>2025-08</v>
      </c>
      <c r="N222" s="3">
        <f t="shared" si="19"/>
        <v>19.309999999999999</v>
      </c>
      <c r="O222" s="3" cm="1">
        <f t="array" ref="O222">LOOKUP(2,1/($I:$I=M222),$B:$B)</f>
        <v>24.35</v>
      </c>
      <c r="P222" s="16">
        <f t="shared" si="20"/>
        <v>0.2610046607975145</v>
      </c>
      <c r="Q222" s="15"/>
    </row>
    <row r="223" spans="1:17" x14ac:dyDescent="0.3">
      <c r="A223" s="1">
        <v>45890</v>
      </c>
      <c r="B223" s="3">
        <v>23.5</v>
      </c>
      <c r="C223">
        <v>23.52</v>
      </c>
      <c r="D223">
        <v>23.57</v>
      </c>
      <c r="E223">
        <v>22.77</v>
      </c>
      <c r="F223" t="s">
        <v>895</v>
      </c>
      <c r="G223">
        <v>-1.6999999999999999E-3</v>
      </c>
      <c r="H223" s="2">
        <f>Intel[[#This Row],[Price]]/B222-1</f>
        <v>-1.6992353440951069E-3</v>
      </c>
      <c r="I223" s="2" t="str">
        <f t="shared" si="18"/>
        <v>2025-08</v>
      </c>
      <c r="J223" s="16">
        <f t="shared" si="21"/>
        <v>21.508500000000005</v>
      </c>
      <c r="K223" s="16">
        <f t="shared" si="22"/>
        <v>1.512031400071526</v>
      </c>
      <c r="L223" s="16"/>
      <c r="M223" s="2" t="str">
        <f>TEXT(Gold[[#This Row],[Date]],"YYYY-MM")</f>
        <v>2025-08</v>
      </c>
      <c r="N223" s="3">
        <f t="shared" si="19"/>
        <v>19.309999999999999</v>
      </c>
      <c r="O223" s="3" cm="1">
        <f t="array" ref="O223">LOOKUP(2,1/($I:$I=M223),$B:$B)</f>
        <v>24.35</v>
      </c>
      <c r="P223" s="16">
        <f t="shared" si="20"/>
        <v>0.2610046607975145</v>
      </c>
      <c r="Q223" s="15"/>
    </row>
    <row r="224" spans="1:17" x14ac:dyDescent="0.3">
      <c r="A224" s="1">
        <v>45891</v>
      </c>
      <c r="B224" s="3">
        <v>24.8</v>
      </c>
      <c r="C224">
        <v>23.65</v>
      </c>
      <c r="D224">
        <v>25.23</v>
      </c>
      <c r="E224">
        <v>23.65</v>
      </c>
      <c r="F224" t="s">
        <v>894</v>
      </c>
      <c r="G224">
        <v>5.5300000000000002E-2</v>
      </c>
      <c r="H224" s="2">
        <f>Intel[[#This Row],[Price]]/B223-1</f>
        <v>5.5319148936170182E-2</v>
      </c>
      <c r="I224" s="2" t="str">
        <f t="shared" si="18"/>
        <v>2025-08</v>
      </c>
      <c r="J224" s="16">
        <f t="shared" si="21"/>
        <v>21.713500000000003</v>
      </c>
      <c r="K224" s="16">
        <f t="shared" si="22"/>
        <v>1.5524549176019384</v>
      </c>
      <c r="L224" s="16"/>
      <c r="M224" s="2" t="str">
        <f>TEXT(Gold[[#This Row],[Date]],"YYYY-MM")</f>
        <v>2025-08</v>
      </c>
      <c r="N224" s="3">
        <f t="shared" si="19"/>
        <v>19.309999999999999</v>
      </c>
      <c r="O224" s="3" cm="1">
        <f t="array" ref="O224">LOOKUP(2,1/($I:$I=M224),$B:$B)</f>
        <v>24.35</v>
      </c>
      <c r="P224" s="16">
        <f t="shared" si="20"/>
        <v>0.2610046607975145</v>
      </c>
      <c r="Q224" s="15"/>
    </row>
    <row r="225" spans="1:17" x14ac:dyDescent="0.3">
      <c r="A225" s="1">
        <v>45894</v>
      </c>
      <c r="B225" s="3">
        <v>24.55</v>
      </c>
      <c r="C225">
        <v>25.5</v>
      </c>
      <c r="D225">
        <v>25.88</v>
      </c>
      <c r="E225">
        <v>24.44</v>
      </c>
      <c r="F225" t="s">
        <v>893</v>
      </c>
      <c r="G225">
        <v>-1.01E-2</v>
      </c>
      <c r="H225" s="2">
        <f>Intel[[#This Row],[Price]]/B224-1</f>
        <v>-1.0080645161290369E-2</v>
      </c>
      <c r="I225" s="2" t="str">
        <f t="shared" si="18"/>
        <v>2025-08</v>
      </c>
      <c r="J225" s="16">
        <f t="shared" si="21"/>
        <v>21.907000000000004</v>
      </c>
      <c r="K225" s="16">
        <f t="shared" si="22"/>
        <v>1.5788565554219516</v>
      </c>
      <c r="L225" s="16"/>
      <c r="M225" s="2" t="str">
        <f>TEXT(Gold[[#This Row],[Date]],"YYYY-MM")</f>
        <v>2025-08</v>
      </c>
      <c r="N225" s="3">
        <f t="shared" si="19"/>
        <v>19.309999999999999</v>
      </c>
      <c r="O225" s="3" cm="1">
        <f t="array" ref="O225">LOOKUP(2,1/($I:$I=M225),$B:$B)</f>
        <v>24.35</v>
      </c>
      <c r="P225" s="16">
        <f t="shared" si="20"/>
        <v>0.2610046607975145</v>
      </c>
      <c r="Q225" s="15"/>
    </row>
    <row r="226" spans="1:17" x14ac:dyDescent="0.3">
      <c r="A226" s="1">
        <v>45895</v>
      </c>
      <c r="B226" s="3">
        <v>24.35</v>
      </c>
      <c r="C226">
        <v>24.58</v>
      </c>
      <c r="D226">
        <v>24.74</v>
      </c>
      <c r="E226">
        <v>24.1</v>
      </c>
      <c r="F226" t="s">
        <v>892</v>
      </c>
      <c r="G226">
        <v>-8.0999999999999996E-3</v>
      </c>
      <c r="H226" s="2">
        <f>Intel[[#This Row],[Price]]/B225-1</f>
        <v>-8.1466395112016476E-3</v>
      </c>
      <c r="I226" s="2" t="str">
        <f t="shared" si="18"/>
        <v>2025-08</v>
      </c>
      <c r="J226" s="16">
        <f t="shared" si="21"/>
        <v>22.104000000000006</v>
      </c>
      <c r="K226" s="16">
        <f t="shared" si="22"/>
        <v>1.5809849608164159</v>
      </c>
      <c r="L226" s="16"/>
      <c r="M226" s="2" t="str">
        <f>TEXT(Gold[[#This Row],[Date]],"YYYY-MM")</f>
        <v>2025-08</v>
      </c>
      <c r="N226" s="3">
        <f t="shared" si="19"/>
        <v>19.309999999999999</v>
      </c>
      <c r="O226" s="3" cm="1">
        <f t="array" ref="O226">LOOKUP(2,1/($I:$I=M226),$B:$B)</f>
        <v>24.35</v>
      </c>
      <c r="P226" s="16">
        <f t="shared" si="20"/>
        <v>0.2610046607975145</v>
      </c>
      <c r="Q226" s="15"/>
    </row>
    <row r="227" spans="1:17" x14ac:dyDescent="0.3">
      <c r="A227" s="1">
        <v>45896</v>
      </c>
      <c r="B227" s="3">
        <v>24.85</v>
      </c>
      <c r="C227">
        <v>24.19</v>
      </c>
      <c r="D227">
        <v>24.99</v>
      </c>
      <c r="E227">
        <v>24.05</v>
      </c>
      <c r="F227" t="s">
        <v>891</v>
      </c>
      <c r="G227">
        <v>2.0500000000000001E-2</v>
      </c>
      <c r="H227" s="2">
        <f>Intel[[#This Row],[Price]]/B226-1</f>
        <v>2.0533880903490731E-2</v>
      </c>
      <c r="I227" s="2" t="str">
        <f t="shared" si="18"/>
        <v>2025-08</v>
      </c>
      <c r="J227" s="16">
        <f t="shared" si="21"/>
        <v>22.329500000000003</v>
      </c>
      <c r="K227" s="16">
        <f t="shared" si="22"/>
        <v>1.5975384578450016</v>
      </c>
      <c r="L227" s="16"/>
      <c r="M227" s="2" t="str">
        <f>TEXT(Gold[[#This Row],[Date]],"YYYY-MM")</f>
        <v>2025-08</v>
      </c>
      <c r="N227" s="3">
        <f t="shared" si="19"/>
        <v>19.309999999999999</v>
      </c>
      <c r="O227" s="3" cm="1">
        <f t="array" ref="O227">LOOKUP(2,1/($I:$I=M227),$B:$B)</f>
        <v>24.35</v>
      </c>
      <c r="P227" s="16">
        <f t="shared" si="20"/>
        <v>0.2610046607975145</v>
      </c>
      <c r="Q227" s="15"/>
    </row>
    <row r="228" spans="1:17" x14ac:dyDescent="0.3">
      <c r="A228" s="1">
        <v>45897</v>
      </c>
      <c r="B228" s="3">
        <v>24.93</v>
      </c>
      <c r="C228">
        <v>24.96</v>
      </c>
      <c r="D228">
        <v>25.14</v>
      </c>
      <c r="E228">
        <v>24.61</v>
      </c>
      <c r="F228" t="s">
        <v>890</v>
      </c>
      <c r="G228">
        <v>3.2000000000000002E-3</v>
      </c>
      <c r="H228" s="2">
        <f>Intel[[#This Row],[Price]]/B227-1</f>
        <v>3.2193158953721657E-3</v>
      </c>
      <c r="I228" s="2" t="str">
        <f t="shared" si="18"/>
        <v>2025-08</v>
      </c>
      <c r="J228" s="16">
        <f t="shared" si="21"/>
        <v>22.586000000000006</v>
      </c>
      <c r="K228" s="16">
        <f t="shared" si="22"/>
        <v>1.6237830819340191</v>
      </c>
      <c r="L228" s="16"/>
      <c r="M228" s="2" t="str">
        <f>TEXT(Gold[[#This Row],[Date]],"YYYY-MM")</f>
        <v>2025-08</v>
      </c>
      <c r="N228" s="3">
        <f t="shared" si="19"/>
        <v>19.309999999999999</v>
      </c>
      <c r="O228" s="3" cm="1">
        <f t="array" ref="O228">LOOKUP(2,1/($I:$I=M228),$B:$B)</f>
        <v>24.35</v>
      </c>
      <c r="P228" s="16">
        <f t="shared" si="20"/>
        <v>0.2610046607975145</v>
      </c>
      <c r="Q228" s="15"/>
    </row>
    <row r="229" spans="1:17" x14ac:dyDescent="0.3">
      <c r="A229" s="1">
        <v>45898</v>
      </c>
      <c r="B229" s="3">
        <v>24.35</v>
      </c>
      <c r="C229">
        <v>24.76</v>
      </c>
      <c r="D229">
        <v>24.97</v>
      </c>
      <c r="E229">
        <v>24.28</v>
      </c>
      <c r="F229" t="s">
        <v>889</v>
      </c>
      <c r="G229">
        <v>-2.3300000000000001E-2</v>
      </c>
      <c r="H229" s="2">
        <f>Intel[[#This Row],[Price]]/B228-1</f>
        <v>-2.3265142398716354E-2</v>
      </c>
      <c r="I229" s="2" t="str">
        <f t="shared" si="18"/>
        <v>2025-08</v>
      </c>
      <c r="J229" s="16">
        <f t="shared" si="21"/>
        <v>22.838000000000005</v>
      </c>
      <c r="K229" s="16">
        <f t="shared" si="22"/>
        <v>1.6303887703161115</v>
      </c>
      <c r="L229" s="16"/>
      <c r="M229" s="2" t="str">
        <f>TEXT(Gold[[#This Row],[Date]],"YYYY-MM")</f>
        <v>2025-08</v>
      </c>
      <c r="N229" s="3">
        <f t="shared" si="19"/>
        <v>19.309999999999999</v>
      </c>
      <c r="O229" s="3" cm="1">
        <f t="array" ref="O229">LOOKUP(2,1/($I:$I=M229),$B:$B)</f>
        <v>24.35</v>
      </c>
      <c r="P229" s="16">
        <f t="shared" si="20"/>
        <v>0.2610046607975145</v>
      </c>
      <c r="Q229" s="15"/>
    </row>
    <row r="230" spans="1:17" x14ac:dyDescent="0.3">
      <c r="A230" s="1">
        <v>45902</v>
      </c>
      <c r="B230" s="3">
        <v>24.21</v>
      </c>
      <c r="C230">
        <v>23.88</v>
      </c>
      <c r="D230">
        <v>24.24</v>
      </c>
      <c r="E230">
        <v>23.68</v>
      </c>
      <c r="F230" t="s">
        <v>888</v>
      </c>
      <c r="G230">
        <v>-5.7000000000000002E-3</v>
      </c>
      <c r="H230" s="2">
        <f>Intel[[#This Row],[Price]]/B229-1</f>
        <v>-5.7494866529774757E-3</v>
      </c>
      <c r="I230" s="2" t="str">
        <f t="shared" si="18"/>
        <v>2025-09</v>
      </c>
      <c r="J230" s="16">
        <f t="shared" si="21"/>
        <v>23.073500000000003</v>
      </c>
      <c r="K230" s="16">
        <f t="shared" si="22"/>
        <v>1.6253505402008128</v>
      </c>
      <c r="L230" s="16"/>
      <c r="M230" s="2" t="str">
        <f>TEXT(Gold[[#This Row],[Date]],"YYYY-MM")</f>
        <v>2025-08</v>
      </c>
      <c r="N230" s="3">
        <f t="shared" si="19"/>
        <v>19.309999999999999</v>
      </c>
      <c r="O230" s="3" cm="1">
        <f t="array" ref="O230">LOOKUP(2,1/($I:$I=M230),$B:$B)</f>
        <v>24.35</v>
      </c>
      <c r="P230" s="16">
        <f t="shared" si="20"/>
        <v>0.2610046607975145</v>
      </c>
      <c r="Q230" s="15"/>
    </row>
    <row r="231" spans="1:17" x14ac:dyDescent="0.3">
      <c r="A231" s="1">
        <v>45903</v>
      </c>
      <c r="B231" s="3">
        <v>24</v>
      </c>
      <c r="C231">
        <v>24.09</v>
      </c>
      <c r="D231">
        <v>24.09</v>
      </c>
      <c r="E231">
        <v>23.72</v>
      </c>
      <c r="F231" t="s">
        <v>887</v>
      </c>
      <c r="G231">
        <v>-8.6999999999999994E-3</v>
      </c>
      <c r="H231" s="2">
        <f>Intel[[#This Row],[Price]]/B230-1</f>
        <v>-8.6741016109046498E-3</v>
      </c>
      <c r="I231" s="2" t="str">
        <f t="shared" si="18"/>
        <v>2025-09</v>
      </c>
      <c r="J231" s="16">
        <f t="shared" si="21"/>
        <v>23.264000000000003</v>
      </c>
      <c r="K231" s="16">
        <f t="shared" si="22"/>
        <v>1.614936032736439</v>
      </c>
      <c r="L231" s="16"/>
      <c r="M231" s="2" t="str">
        <f>TEXT(Gold[[#This Row],[Date]],"YYYY-MM")</f>
        <v>2025-08</v>
      </c>
      <c r="N231" s="3">
        <f t="shared" si="19"/>
        <v>19.309999999999999</v>
      </c>
      <c r="O231" s="3" cm="1">
        <f t="array" ref="O231">LOOKUP(2,1/($I:$I=M231),$B:$B)</f>
        <v>24.35</v>
      </c>
      <c r="P231" s="16">
        <f t="shared" si="20"/>
        <v>0.2610046607975145</v>
      </c>
      <c r="Q231" s="15"/>
    </row>
    <row r="232" spans="1:17" x14ac:dyDescent="0.3">
      <c r="A232" s="1">
        <v>45904</v>
      </c>
      <c r="B232" s="3">
        <v>24.61</v>
      </c>
      <c r="C232">
        <v>23.85</v>
      </c>
      <c r="D232">
        <v>24.64</v>
      </c>
      <c r="E232">
        <v>23.75</v>
      </c>
      <c r="F232" t="s">
        <v>886</v>
      </c>
      <c r="G232">
        <v>2.5399999999999999E-2</v>
      </c>
      <c r="H232" s="2">
        <f>Intel[[#This Row],[Price]]/B231-1</f>
        <v>2.5416666666666643E-2</v>
      </c>
      <c r="I232" s="2" t="str">
        <f t="shared" si="18"/>
        <v>2025-09</v>
      </c>
      <c r="J232" s="16">
        <f t="shared" si="21"/>
        <v>23.474000000000004</v>
      </c>
      <c r="K232" s="16">
        <f t="shared" si="22"/>
        <v>1.6233699690758037</v>
      </c>
      <c r="L232" s="16"/>
      <c r="M232" s="2" t="str">
        <f>TEXT(Gold[[#This Row],[Date]],"YYYY-MM")</f>
        <v>2025-08</v>
      </c>
      <c r="N232" s="3">
        <f t="shared" si="19"/>
        <v>19.309999999999999</v>
      </c>
      <c r="O232" s="3" cm="1">
        <f t="array" ref="O232">LOOKUP(2,1/($I:$I=M232),$B:$B)</f>
        <v>24.35</v>
      </c>
      <c r="P232" s="16">
        <f t="shared" si="20"/>
        <v>0.2610046607975145</v>
      </c>
      <c r="Q232" s="15"/>
    </row>
    <row r="233" spans="1:17" x14ac:dyDescent="0.3">
      <c r="A233" s="1">
        <v>45905</v>
      </c>
      <c r="B233" s="3">
        <v>24.49</v>
      </c>
      <c r="C233">
        <v>24.6</v>
      </c>
      <c r="D233">
        <v>24.71</v>
      </c>
      <c r="E233">
        <v>24.17</v>
      </c>
      <c r="F233" t="s">
        <v>885</v>
      </c>
      <c r="G233">
        <v>-4.8999999999999998E-3</v>
      </c>
      <c r="H233" s="2">
        <f>Intel[[#This Row],[Price]]/B232-1</f>
        <v>-4.8760666395774033E-3</v>
      </c>
      <c r="I233" s="2" t="str">
        <f t="shared" si="18"/>
        <v>2025-09</v>
      </c>
      <c r="J233" s="16">
        <f t="shared" si="21"/>
        <v>23.71</v>
      </c>
      <c r="K233" s="16">
        <f t="shared" si="22"/>
        <v>1.6453781441626529</v>
      </c>
      <c r="L233" s="16"/>
      <c r="M233" s="2" t="str">
        <f>TEXT(Gold[[#This Row],[Date]],"YYYY-MM")</f>
        <v>2025-08</v>
      </c>
      <c r="N233" s="3">
        <f t="shared" si="19"/>
        <v>19.309999999999999</v>
      </c>
      <c r="O233" s="3" cm="1">
        <f t="array" ref="O233">LOOKUP(2,1/($I:$I=M233),$B:$B)</f>
        <v>24.35</v>
      </c>
      <c r="P233" s="16">
        <f t="shared" si="20"/>
        <v>0.2610046607975145</v>
      </c>
      <c r="Q233" s="15"/>
    </row>
    <row r="234" spans="1:17" x14ac:dyDescent="0.3">
      <c r="A234" s="1">
        <v>45908</v>
      </c>
      <c r="B234" s="3">
        <v>24.48</v>
      </c>
      <c r="C234">
        <v>24.48</v>
      </c>
      <c r="D234">
        <v>24.74</v>
      </c>
      <c r="E234">
        <v>24.12</v>
      </c>
      <c r="F234" t="s">
        <v>884</v>
      </c>
      <c r="G234">
        <v>-4.0000000000000002E-4</v>
      </c>
      <c r="H234" s="2">
        <f>Intel[[#This Row],[Price]]/B233-1</f>
        <v>-4.0832993058381728E-4</v>
      </c>
      <c r="I234" s="2" t="str">
        <f t="shared" si="18"/>
        <v>2025-09</v>
      </c>
      <c r="J234" s="16">
        <f t="shared" si="21"/>
        <v>23.936500000000002</v>
      </c>
      <c r="K234" s="16">
        <f t="shared" si="22"/>
        <v>1.6502183642528994</v>
      </c>
      <c r="L234" s="16"/>
      <c r="M234" s="2" t="str">
        <f>TEXT(Gold[[#This Row],[Date]],"YYYY-MM")</f>
        <v>2025-08</v>
      </c>
      <c r="N234" s="3">
        <f t="shared" si="19"/>
        <v>19.309999999999999</v>
      </c>
      <c r="O234" s="3" cm="1">
        <f t="array" ref="O234">LOOKUP(2,1/($I:$I=M234),$B:$B)</f>
        <v>24.35</v>
      </c>
      <c r="P234" s="16">
        <f t="shared" si="20"/>
        <v>0.2610046607975145</v>
      </c>
      <c r="Q234" s="15"/>
    </row>
    <row r="235" spans="1:17" x14ac:dyDescent="0.3">
      <c r="A235" s="1">
        <v>45909</v>
      </c>
      <c r="B235" s="3">
        <v>24.44</v>
      </c>
      <c r="C235">
        <v>24.53</v>
      </c>
      <c r="D235">
        <v>24.81</v>
      </c>
      <c r="E235">
        <v>24.27</v>
      </c>
      <c r="F235" t="s">
        <v>883</v>
      </c>
      <c r="G235">
        <v>-1.6000000000000001E-3</v>
      </c>
      <c r="H235" s="2">
        <f>Intel[[#This Row],[Price]]/B234-1</f>
        <v>-1.6339869281045694E-3</v>
      </c>
      <c r="I235" s="2" t="str">
        <f t="shared" si="18"/>
        <v>2025-09</v>
      </c>
      <c r="J235" s="16">
        <f t="shared" si="21"/>
        <v>24.126000000000005</v>
      </c>
      <c r="K235" s="16">
        <f t="shared" si="22"/>
        <v>1.6534788185488893</v>
      </c>
      <c r="L235" s="16"/>
      <c r="M235" s="2" t="str">
        <f>TEXT(Gold[[#This Row],[Date]],"YYYY-MM")</f>
        <v>2025-08</v>
      </c>
      <c r="N235" s="3">
        <f t="shared" si="19"/>
        <v>19.309999999999999</v>
      </c>
      <c r="O235" s="3" cm="1">
        <f t="array" ref="O235">LOOKUP(2,1/($I:$I=M235),$B:$B)</f>
        <v>24.35</v>
      </c>
      <c r="P235" s="16">
        <f t="shared" si="20"/>
        <v>0.2610046607975145</v>
      </c>
      <c r="Q235" s="15"/>
    </row>
    <row r="236" spans="1:17" x14ac:dyDescent="0.3">
      <c r="A236" s="1">
        <v>45910</v>
      </c>
      <c r="B236" s="3">
        <v>24.77</v>
      </c>
      <c r="C236">
        <v>24.42</v>
      </c>
      <c r="D236">
        <v>24.87</v>
      </c>
      <c r="E236">
        <v>24.28</v>
      </c>
      <c r="F236" t="s">
        <v>882</v>
      </c>
      <c r="G236">
        <v>1.35E-2</v>
      </c>
      <c r="H236" s="2">
        <f>Intel[[#This Row],[Price]]/B235-1</f>
        <v>1.350245499181657E-2</v>
      </c>
      <c r="I236" s="2" t="str">
        <f t="shared" si="18"/>
        <v>2025-09</v>
      </c>
      <c r="J236" s="16">
        <f t="shared" si="21"/>
        <v>24.274000000000004</v>
      </c>
      <c r="K236" s="16">
        <f t="shared" si="22"/>
        <v>1.6471743567643109</v>
      </c>
      <c r="L236" s="16"/>
      <c r="M236" s="2" t="str">
        <f>TEXT(Gold[[#This Row],[Date]],"YYYY-MM")</f>
        <v>2025-08</v>
      </c>
      <c r="N236" s="3">
        <f t="shared" si="19"/>
        <v>19.309999999999999</v>
      </c>
      <c r="O236" s="3" cm="1">
        <f t="array" ref="O236">LOOKUP(2,1/($I:$I=M236),$B:$B)</f>
        <v>24.35</v>
      </c>
      <c r="P236" s="16">
        <f t="shared" si="20"/>
        <v>0.2610046607975145</v>
      </c>
      <c r="Q236" s="15"/>
    </row>
    <row r="237" spans="1:17" x14ac:dyDescent="0.3">
      <c r="A237" s="1">
        <v>45911</v>
      </c>
      <c r="B237" s="3">
        <v>24.61</v>
      </c>
      <c r="C237">
        <v>24.76</v>
      </c>
      <c r="D237">
        <v>24.93</v>
      </c>
      <c r="E237">
        <v>24.57</v>
      </c>
      <c r="F237" t="s">
        <v>881</v>
      </c>
      <c r="G237">
        <v>-6.4999999999999997E-3</v>
      </c>
      <c r="H237" s="2">
        <f>Intel[[#This Row],[Price]]/B236-1</f>
        <v>-6.4594267258780702E-3</v>
      </c>
      <c r="I237" s="2" t="str">
        <f t="shared" si="18"/>
        <v>2025-09</v>
      </c>
      <c r="J237" s="16">
        <f t="shared" si="21"/>
        <v>24.393500000000003</v>
      </c>
      <c r="K237" s="16">
        <f t="shared" si="22"/>
        <v>1.6478346003335704</v>
      </c>
      <c r="L237" s="16"/>
      <c r="M237" s="2" t="str">
        <f>TEXT(Gold[[#This Row],[Date]],"YYYY-MM")</f>
        <v>2025-09</v>
      </c>
      <c r="N237" s="3">
        <f t="shared" si="19"/>
        <v>24.21</v>
      </c>
      <c r="O237" s="3" cm="1">
        <f t="array" ref="O237">LOOKUP(2,1/($I:$I=M237),$B:$B)</f>
        <v>33.549999999999997</v>
      </c>
      <c r="P237" s="16">
        <f t="shared" si="20"/>
        <v>0.3857909954564227</v>
      </c>
      <c r="Q237" s="15"/>
    </row>
    <row r="238" spans="1:17" x14ac:dyDescent="0.3">
      <c r="A238" s="1">
        <v>45912</v>
      </c>
      <c r="B238" s="3">
        <v>24.08</v>
      </c>
      <c r="C238">
        <v>24.61</v>
      </c>
      <c r="D238">
        <v>24.63</v>
      </c>
      <c r="E238">
        <v>24.05</v>
      </c>
      <c r="F238" t="s">
        <v>880</v>
      </c>
      <c r="G238">
        <v>-2.1499999999999998E-2</v>
      </c>
      <c r="H238" s="2">
        <f>Intel[[#This Row],[Price]]/B237-1</f>
        <v>-2.1535960991466929E-2</v>
      </c>
      <c r="I238" s="2" t="str">
        <f t="shared" si="18"/>
        <v>2025-09</v>
      </c>
      <c r="J238" s="16">
        <f t="shared" si="21"/>
        <v>24.404500000000002</v>
      </c>
      <c r="K238" s="16">
        <f t="shared" si="22"/>
        <v>1.6384288326161816</v>
      </c>
      <c r="L238" s="16"/>
      <c r="M238" s="2" t="str">
        <f>TEXT(Gold[[#This Row],[Date]],"YYYY-MM")</f>
        <v>2025-09</v>
      </c>
      <c r="N238" s="3">
        <f t="shared" si="19"/>
        <v>24.21</v>
      </c>
      <c r="O238" s="3" cm="1">
        <f t="array" ref="O238">LOOKUP(2,1/($I:$I=M238),$B:$B)</f>
        <v>33.549999999999997</v>
      </c>
      <c r="P238" s="16">
        <f t="shared" si="20"/>
        <v>0.3857909954564227</v>
      </c>
      <c r="Q238" s="15"/>
    </row>
    <row r="239" spans="1:17" x14ac:dyDescent="0.3">
      <c r="A239" s="1">
        <v>45915</v>
      </c>
      <c r="B239" s="3">
        <v>24.77</v>
      </c>
      <c r="C239">
        <v>24.33</v>
      </c>
      <c r="D239">
        <v>25.46</v>
      </c>
      <c r="E239">
        <v>24.22</v>
      </c>
      <c r="F239" t="s">
        <v>879</v>
      </c>
      <c r="G239">
        <v>2.87E-2</v>
      </c>
      <c r="H239" s="2">
        <f>Intel[[#This Row],[Price]]/B238-1</f>
        <v>2.8654485049834033E-2</v>
      </c>
      <c r="I239" s="2" t="str">
        <f t="shared" si="18"/>
        <v>2025-09</v>
      </c>
      <c r="J239" s="16">
        <f t="shared" si="21"/>
        <v>24.414999999999999</v>
      </c>
      <c r="K239" s="16">
        <f t="shared" si="22"/>
        <v>1.6505089097054124</v>
      </c>
      <c r="L239" s="16"/>
      <c r="M239" s="2" t="str">
        <f>TEXT(Gold[[#This Row],[Date]],"YYYY-MM")</f>
        <v>2025-09</v>
      </c>
      <c r="N239" s="3">
        <f t="shared" si="19"/>
        <v>24.21</v>
      </c>
      <c r="O239" s="3" cm="1">
        <f t="array" ref="O239">LOOKUP(2,1/($I:$I=M239),$B:$B)</f>
        <v>33.549999999999997</v>
      </c>
      <c r="P239" s="16">
        <f t="shared" si="20"/>
        <v>0.3857909954564227</v>
      </c>
      <c r="Q239" s="15"/>
    </row>
    <row r="240" spans="1:17" x14ac:dyDescent="0.3">
      <c r="A240" s="1">
        <v>45916</v>
      </c>
      <c r="B240" s="3">
        <v>25.27</v>
      </c>
      <c r="C240">
        <v>24.82</v>
      </c>
      <c r="D240">
        <v>25.34</v>
      </c>
      <c r="E240">
        <v>24.69</v>
      </c>
      <c r="F240" t="s">
        <v>878</v>
      </c>
      <c r="G240">
        <v>2.0199999999999999E-2</v>
      </c>
      <c r="H240" s="2">
        <f>Intel[[#This Row],[Price]]/B239-1</f>
        <v>2.0185708518368983E-2</v>
      </c>
      <c r="I240" s="2" t="str">
        <f t="shared" si="18"/>
        <v>2025-09</v>
      </c>
      <c r="J240" s="16">
        <f t="shared" si="21"/>
        <v>24.4955</v>
      </c>
      <c r="K240" s="16">
        <f t="shared" si="22"/>
        <v>1.6650774824610626</v>
      </c>
      <c r="L240" s="16"/>
      <c r="M240" s="2" t="str">
        <f>TEXT(Gold[[#This Row],[Date]],"YYYY-MM")</f>
        <v>2025-09</v>
      </c>
      <c r="N240" s="3">
        <f t="shared" si="19"/>
        <v>24.21</v>
      </c>
      <c r="O240" s="3" cm="1">
        <f t="array" ref="O240">LOOKUP(2,1/($I:$I=M240),$B:$B)</f>
        <v>33.549999999999997</v>
      </c>
      <c r="P240" s="16">
        <f t="shared" si="20"/>
        <v>0.3857909954564227</v>
      </c>
      <c r="Q240" s="15"/>
    </row>
    <row r="241" spans="1:17" x14ac:dyDescent="0.3">
      <c r="A241" s="1">
        <v>45917</v>
      </c>
      <c r="B241" s="3">
        <v>24.9</v>
      </c>
      <c r="C241">
        <v>25.08</v>
      </c>
      <c r="D241">
        <v>25.26</v>
      </c>
      <c r="E241">
        <v>24.45</v>
      </c>
      <c r="F241" t="s">
        <v>877</v>
      </c>
      <c r="G241">
        <v>-1.46E-2</v>
      </c>
      <c r="H241" s="2">
        <f>Intel[[#This Row],[Price]]/B240-1</f>
        <v>-1.4641867827463462E-2</v>
      </c>
      <c r="I241" s="2" t="str">
        <f t="shared" si="18"/>
        <v>2025-09</v>
      </c>
      <c r="J241" s="16">
        <f t="shared" si="21"/>
        <v>24.474999999999998</v>
      </c>
      <c r="K241" s="16">
        <f t="shared" si="22"/>
        <v>1.6705161758526343</v>
      </c>
      <c r="L241" s="16"/>
      <c r="M241" s="2" t="str">
        <f>TEXT(Gold[[#This Row],[Date]],"YYYY-MM")</f>
        <v>2025-09</v>
      </c>
      <c r="N241" s="3">
        <f t="shared" si="19"/>
        <v>24.21</v>
      </c>
      <c r="O241" s="3" cm="1">
        <f t="array" ref="O241">LOOKUP(2,1/($I:$I=M241),$B:$B)</f>
        <v>33.549999999999997</v>
      </c>
      <c r="P241" s="16">
        <f t="shared" si="20"/>
        <v>0.3857909954564227</v>
      </c>
      <c r="Q241" s="15"/>
    </row>
    <row r="242" spans="1:17" x14ac:dyDescent="0.3">
      <c r="A242" s="1">
        <v>45918</v>
      </c>
      <c r="B242" s="3">
        <v>30.57</v>
      </c>
      <c r="C242">
        <v>31.78</v>
      </c>
      <c r="D242">
        <v>32.380000000000003</v>
      </c>
      <c r="E242">
        <v>30.16</v>
      </c>
      <c r="F242" t="s">
        <v>876</v>
      </c>
      <c r="G242">
        <v>0.22770000000000001</v>
      </c>
      <c r="H242" s="2">
        <f>Intel[[#This Row],[Price]]/B241-1</f>
        <v>0.22771084337349401</v>
      </c>
      <c r="I242" s="2" t="str">
        <f t="shared" si="18"/>
        <v>2025-09</v>
      </c>
      <c r="J242" s="16">
        <f t="shared" si="21"/>
        <v>24.826499999999996</v>
      </c>
      <c r="K242" s="16">
        <f t="shared" si="22"/>
        <v>1.9387803842960332</v>
      </c>
      <c r="L242" s="16"/>
      <c r="M242" s="2" t="str">
        <f>TEXT(Gold[[#This Row],[Date]],"YYYY-MM")</f>
        <v>2025-09</v>
      </c>
      <c r="N242" s="3">
        <f t="shared" si="19"/>
        <v>24.21</v>
      </c>
      <c r="O242" s="3" cm="1">
        <f t="array" ref="O242">LOOKUP(2,1/($I:$I=M242),$B:$B)</f>
        <v>33.549999999999997</v>
      </c>
      <c r="P242" s="16">
        <f t="shared" si="20"/>
        <v>0.3857909954564227</v>
      </c>
      <c r="Q242" s="15"/>
    </row>
    <row r="243" spans="1:17" x14ac:dyDescent="0.3">
      <c r="A243" s="1">
        <v>45919</v>
      </c>
      <c r="B243" s="3">
        <v>29.58</v>
      </c>
      <c r="C243">
        <v>30.38</v>
      </c>
      <c r="D243">
        <v>30.63</v>
      </c>
      <c r="E243">
        <v>29.33</v>
      </c>
      <c r="F243" t="s">
        <v>875</v>
      </c>
      <c r="G243">
        <v>-3.2399999999999998E-2</v>
      </c>
      <c r="H243" s="2">
        <f>Intel[[#This Row],[Price]]/B242-1</f>
        <v>-3.2384690873405342E-2</v>
      </c>
      <c r="I243" s="2" t="str">
        <f t="shared" si="18"/>
        <v>2025-09</v>
      </c>
      <c r="J243" s="16">
        <f t="shared" si="21"/>
        <v>25.130499999999998</v>
      </c>
      <c r="K243" s="16">
        <f t="shared" si="22"/>
        <v>2.1095329764028516</v>
      </c>
      <c r="L243" s="16"/>
      <c r="M243" s="2" t="str">
        <f>TEXT(Gold[[#This Row],[Date]],"YYYY-MM")</f>
        <v>2025-09</v>
      </c>
      <c r="N243" s="3">
        <f t="shared" si="19"/>
        <v>24.21</v>
      </c>
      <c r="O243" s="3" cm="1">
        <f t="array" ref="O243">LOOKUP(2,1/($I:$I=M243),$B:$B)</f>
        <v>33.549999999999997</v>
      </c>
      <c r="P243" s="16">
        <f t="shared" si="20"/>
        <v>0.3857909954564227</v>
      </c>
      <c r="Q243" s="15"/>
    </row>
    <row r="244" spans="1:17" x14ac:dyDescent="0.3">
      <c r="A244" s="1">
        <v>45922</v>
      </c>
      <c r="B244" s="3">
        <v>28.76</v>
      </c>
      <c r="C244">
        <v>29.67</v>
      </c>
      <c r="D244">
        <v>30.1</v>
      </c>
      <c r="E244">
        <v>28.73</v>
      </c>
      <c r="F244" t="s">
        <v>874</v>
      </c>
      <c r="G244">
        <v>-2.7699999999999999E-2</v>
      </c>
      <c r="H244" s="2">
        <f>Intel[[#This Row],[Price]]/B243-1</f>
        <v>-2.772143340094646E-2</v>
      </c>
      <c r="I244" s="2" t="str">
        <f t="shared" si="18"/>
        <v>2025-09</v>
      </c>
      <c r="J244" s="16">
        <f t="shared" si="21"/>
        <v>25.328499999999998</v>
      </c>
      <c r="K244" s="16">
        <f t="shared" si="22"/>
        <v>2.226474652568736</v>
      </c>
      <c r="L244" s="16"/>
      <c r="M244" s="2" t="str">
        <f>TEXT(Gold[[#This Row],[Date]],"YYYY-MM")</f>
        <v>2025-09</v>
      </c>
      <c r="N244" s="3">
        <f t="shared" si="19"/>
        <v>24.21</v>
      </c>
      <c r="O244" s="3" cm="1">
        <f t="array" ref="O244">LOOKUP(2,1/($I:$I=M244),$B:$B)</f>
        <v>33.549999999999997</v>
      </c>
      <c r="P244" s="16">
        <f t="shared" si="20"/>
        <v>0.3857909954564227</v>
      </c>
      <c r="Q244" s="15"/>
    </row>
    <row r="245" spans="1:17" x14ac:dyDescent="0.3">
      <c r="A245" s="1">
        <v>45923</v>
      </c>
      <c r="B245" s="3">
        <v>29.34</v>
      </c>
      <c r="C245">
        <v>28.99</v>
      </c>
      <c r="D245">
        <v>30.2</v>
      </c>
      <c r="E245">
        <v>28.82</v>
      </c>
      <c r="F245" t="s">
        <v>873</v>
      </c>
      <c r="G245">
        <v>2.0199999999999999E-2</v>
      </c>
      <c r="H245" s="2">
        <f>Intel[[#This Row],[Price]]/B244-1</f>
        <v>2.0166898470097339E-2</v>
      </c>
      <c r="I245" s="2" t="str">
        <f t="shared" si="18"/>
        <v>2025-09</v>
      </c>
      <c r="J245" s="16">
        <f t="shared" si="21"/>
        <v>25.567999999999994</v>
      </c>
      <c r="K245" s="16">
        <f t="shared" si="22"/>
        <v>2.3576207663587678</v>
      </c>
      <c r="L245" s="16"/>
      <c r="M245" s="2" t="str">
        <f>TEXT(Gold[[#This Row],[Date]],"YYYY-MM")</f>
        <v>2025-09</v>
      </c>
      <c r="N245" s="3">
        <f t="shared" si="19"/>
        <v>24.21</v>
      </c>
      <c r="O245" s="3" cm="1">
        <f t="array" ref="O245">LOOKUP(2,1/($I:$I=M245),$B:$B)</f>
        <v>33.549999999999997</v>
      </c>
      <c r="P245" s="16">
        <f t="shared" si="20"/>
        <v>0.3857909954564227</v>
      </c>
      <c r="Q245" s="15"/>
    </row>
    <row r="246" spans="1:17" x14ac:dyDescent="0.3">
      <c r="A246" s="1">
        <v>45924</v>
      </c>
      <c r="B246" s="3">
        <v>31.22</v>
      </c>
      <c r="C246">
        <v>29.38</v>
      </c>
      <c r="D246">
        <v>31.7</v>
      </c>
      <c r="E246">
        <v>29.23</v>
      </c>
      <c r="F246" t="s">
        <v>872</v>
      </c>
      <c r="G246">
        <v>6.4100000000000004E-2</v>
      </c>
      <c r="H246" s="2">
        <f>Intel[[#This Row],[Price]]/B245-1</f>
        <v>6.4076346284935193E-2</v>
      </c>
      <c r="I246" s="2" t="str">
        <f t="shared" si="18"/>
        <v>2025-09</v>
      </c>
      <c r="J246" s="16">
        <f t="shared" si="21"/>
        <v>25.911499999999997</v>
      </c>
      <c r="K246" s="16">
        <f t="shared" si="22"/>
        <v>2.560251195965161</v>
      </c>
      <c r="L246" s="16"/>
      <c r="M246" s="2" t="str">
        <f>TEXT(Gold[[#This Row],[Date]],"YYYY-MM")</f>
        <v>2025-09</v>
      </c>
      <c r="N246" s="3">
        <f t="shared" si="19"/>
        <v>24.21</v>
      </c>
      <c r="O246" s="3" cm="1">
        <f t="array" ref="O246">LOOKUP(2,1/($I:$I=M246),$B:$B)</f>
        <v>33.549999999999997</v>
      </c>
      <c r="P246" s="16">
        <f t="shared" si="20"/>
        <v>0.3857909954564227</v>
      </c>
      <c r="Q246" s="15"/>
    </row>
    <row r="247" spans="1:17" x14ac:dyDescent="0.3">
      <c r="A247" s="1">
        <v>45925</v>
      </c>
      <c r="B247" s="3">
        <v>33.99</v>
      </c>
      <c r="C247">
        <v>31.61</v>
      </c>
      <c r="D247">
        <v>34.25</v>
      </c>
      <c r="E247">
        <v>31.21</v>
      </c>
      <c r="F247" t="s">
        <v>871</v>
      </c>
      <c r="G247">
        <v>8.8700000000000001E-2</v>
      </c>
      <c r="H247" s="2">
        <f>Intel[[#This Row],[Price]]/B246-1</f>
        <v>8.8725176169122566E-2</v>
      </c>
      <c r="I247" s="2" t="str">
        <f t="shared" si="18"/>
        <v>2025-09</v>
      </c>
      <c r="J247" s="16">
        <f t="shared" si="21"/>
        <v>26.368499999999994</v>
      </c>
      <c r="K247" s="16">
        <f t="shared" si="22"/>
        <v>2.8911390586579229</v>
      </c>
      <c r="L247" s="16"/>
      <c r="M247" s="2" t="str">
        <f>TEXT(Gold[[#This Row],[Date]],"YYYY-MM")</f>
        <v>2025-09</v>
      </c>
      <c r="N247" s="3">
        <f t="shared" si="19"/>
        <v>24.21</v>
      </c>
      <c r="O247" s="3" cm="1">
        <f t="array" ref="O247">LOOKUP(2,1/($I:$I=M247),$B:$B)</f>
        <v>33.549999999999997</v>
      </c>
      <c r="P247" s="16">
        <f t="shared" si="20"/>
        <v>0.3857909954564227</v>
      </c>
      <c r="Q247" s="15"/>
    </row>
    <row r="248" spans="1:17" x14ac:dyDescent="0.3">
      <c r="A248" s="1">
        <v>45926</v>
      </c>
      <c r="B248" s="3">
        <v>35.5</v>
      </c>
      <c r="C248">
        <v>35.01</v>
      </c>
      <c r="D248">
        <v>36.299999999999997</v>
      </c>
      <c r="E248">
        <v>34.49</v>
      </c>
      <c r="F248" t="s">
        <v>870</v>
      </c>
      <c r="G248">
        <v>4.4400000000000002E-2</v>
      </c>
      <c r="H248" s="2">
        <f>Intel[[#This Row],[Price]]/B247-1</f>
        <v>4.442483083259785E-2</v>
      </c>
      <c r="I248" s="2" t="str">
        <f t="shared" si="18"/>
        <v>2025-09</v>
      </c>
      <c r="J248" s="16">
        <f t="shared" si="21"/>
        <v>26.896999999999991</v>
      </c>
      <c r="K248" s="16">
        <f t="shared" si="22"/>
        <v>3.2547568794970028</v>
      </c>
      <c r="L248" s="16"/>
      <c r="M248" s="2" t="str">
        <f>TEXT(Gold[[#This Row],[Date]],"YYYY-MM")</f>
        <v>2025-09</v>
      </c>
      <c r="N248" s="3">
        <f t="shared" si="19"/>
        <v>24.21</v>
      </c>
      <c r="O248" s="3" cm="1">
        <f t="array" ref="O248">LOOKUP(2,1/($I:$I=M248),$B:$B)</f>
        <v>33.549999999999997</v>
      </c>
      <c r="P248" s="16">
        <f t="shared" si="20"/>
        <v>0.3857909954564227</v>
      </c>
      <c r="Q248" s="15"/>
    </row>
    <row r="249" spans="1:17" x14ac:dyDescent="0.3">
      <c r="A249" s="1">
        <v>45929</v>
      </c>
      <c r="B249" s="3">
        <v>34.479999999999997</v>
      </c>
      <c r="C249">
        <v>34.520000000000003</v>
      </c>
      <c r="D249">
        <v>35.049999999999997</v>
      </c>
      <c r="E249">
        <v>33.729999999999997</v>
      </c>
      <c r="F249" t="s">
        <v>869</v>
      </c>
      <c r="G249">
        <v>-2.87E-2</v>
      </c>
      <c r="H249" s="2">
        <f>Intel[[#This Row],[Price]]/B248-1</f>
        <v>-2.8732394366197234E-2</v>
      </c>
      <c r="I249" s="2" t="str">
        <f t="shared" si="18"/>
        <v>2025-09</v>
      </c>
      <c r="J249" s="16">
        <f t="shared" si="21"/>
        <v>27.403499999999998</v>
      </c>
      <c r="K249" s="16">
        <f t="shared" si="22"/>
        <v>3.5200410725647271</v>
      </c>
      <c r="L249" s="16"/>
      <c r="M249" s="2" t="str">
        <f>TEXT(Gold[[#This Row],[Date]],"YYYY-MM")</f>
        <v>2025-09</v>
      </c>
      <c r="N249" s="3">
        <f t="shared" si="19"/>
        <v>24.21</v>
      </c>
      <c r="O249" s="3" cm="1">
        <f t="array" ref="O249">LOOKUP(2,1/($I:$I=M249),$B:$B)</f>
        <v>33.549999999999997</v>
      </c>
      <c r="P249" s="16">
        <f t="shared" si="20"/>
        <v>0.3857909954564227</v>
      </c>
      <c r="Q249" s="15"/>
    </row>
    <row r="250" spans="1:17" x14ac:dyDescent="0.3">
      <c r="A250" s="1">
        <v>45930</v>
      </c>
      <c r="B250" s="3">
        <v>33.549999999999997</v>
      </c>
      <c r="C250">
        <v>33.93</v>
      </c>
      <c r="D250">
        <v>34.24</v>
      </c>
      <c r="E250">
        <v>33.020000000000003</v>
      </c>
      <c r="F250" t="s">
        <v>868</v>
      </c>
      <c r="G250">
        <v>-2.7E-2</v>
      </c>
      <c r="H250" s="2">
        <f>Intel[[#This Row],[Price]]/B249-1</f>
        <v>-2.6972157772621852E-2</v>
      </c>
      <c r="I250" s="2" t="str">
        <f t="shared" si="18"/>
        <v>2025-09</v>
      </c>
      <c r="J250" s="16">
        <f t="shared" si="21"/>
        <v>27.870499999999993</v>
      </c>
      <c r="K250" s="16">
        <f t="shared" si="22"/>
        <v>3.7104170467775504</v>
      </c>
      <c r="L250" s="16"/>
      <c r="M250" s="2" t="str">
        <f>TEXT(Gold[[#This Row],[Date]],"YYYY-MM")</f>
        <v>2025-09</v>
      </c>
      <c r="N250" s="3">
        <f t="shared" si="19"/>
        <v>24.21</v>
      </c>
      <c r="O250" s="3" cm="1">
        <f t="array" ref="O250">LOOKUP(2,1/($I:$I=M250),$B:$B)</f>
        <v>33.549999999999997</v>
      </c>
      <c r="P250" s="16">
        <f t="shared" si="20"/>
        <v>0.3857909954564227</v>
      </c>
      <c r="Q250" s="15"/>
    </row>
    <row r="251" spans="1:17" x14ac:dyDescent="0.3">
      <c r="A251" s="1">
        <v>45931</v>
      </c>
      <c r="B251" s="3">
        <v>35.94</v>
      </c>
      <c r="C251">
        <v>33.53</v>
      </c>
      <c r="D251">
        <v>36.06</v>
      </c>
      <c r="E251">
        <v>33.5</v>
      </c>
      <c r="F251" t="s">
        <v>867</v>
      </c>
      <c r="G251">
        <v>7.1199999999999999E-2</v>
      </c>
      <c r="H251" s="2">
        <f>Intel[[#This Row],[Price]]/B250-1</f>
        <v>7.1236959761549867E-2</v>
      </c>
      <c r="I251" s="2" t="str">
        <f t="shared" si="18"/>
        <v>2025-10</v>
      </c>
      <c r="J251" s="16">
        <f t="shared" si="21"/>
        <v>28.467499999999994</v>
      </c>
      <c r="K251" s="16">
        <f t="shared" si="22"/>
        <v>3.9985952900719512</v>
      </c>
      <c r="L251" s="16"/>
      <c r="M251" s="2" t="str">
        <f>TEXT(Gold[[#This Row],[Date]],"YYYY-MM")</f>
        <v>2025-09</v>
      </c>
      <c r="N251" s="3">
        <f t="shared" si="19"/>
        <v>24.21</v>
      </c>
      <c r="O251" s="3" cm="1">
        <f t="array" ref="O251">LOOKUP(2,1/($I:$I=M251),$B:$B)</f>
        <v>33.549999999999997</v>
      </c>
      <c r="P251" s="16">
        <f t="shared" si="20"/>
        <v>0.3857909954564227</v>
      </c>
      <c r="Q251" s="15"/>
    </row>
    <row r="252" spans="1:17" x14ac:dyDescent="0.3">
      <c r="A252" s="1">
        <v>45932</v>
      </c>
      <c r="B252" s="3">
        <v>37.31</v>
      </c>
      <c r="C252">
        <v>35.840000000000003</v>
      </c>
      <c r="D252">
        <v>37.57</v>
      </c>
      <c r="E252">
        <v>35.46</v>
      </c>
      <c r="F252" t="s">
        <v>866</v>
      </c>
      <c r="G252">
        <v>3.8100000000000002E-2</v>
      </c>
      <c r="H252" s="2">
        <v>0</v>
      </c>
      <c r="I252" s="2" t="str">
        <f t="shared" si="18"/>
        <v>2025-10</v>
      </c>
      <c r="J252" s="16">
        <f t="shared" si="21"/>
        <v>29.102499999999999</v>
      </c>
      <c r="K252" s="16">
        <f t="shared" si="22"/>
        <v>4.3206283382499588</v>
      </c>
      <c r="L252" s="16"/>
      <c r="M252" s="2" t="str">
        <f>TEXT(Gold[[#This Row],[Date]],"YYYY-MM")</f>
        <v>2025-09</v>
      </c>
      <c r="N252" s="3">
        <f t="shared" si="19"/>
        <v>24.21</v>
      </c>
      <c r="O252" s="3" cm="1">
        <f t="array" ref="O252">LOOKUP(2,1/($I:$I=M252),$B:$B)</f>
        <v>33.549999999999997</v>
      </c>
      <c r="P252" s="16">
        <f t="shared" si="20"/>
        <v>0.3857909954564227</v>
      </c>
      <c r="Q252" s="15"/>
    </row>
    <row r="253" spans="1:17" x14ac:dyDescent="0.3">
      <c r="M253" s="2" t="str">
        <f>TEXT(Gold[[#This Row],[Date]],"YYYY-MM")</f>
        <v>2025-09</v>
      </c>
      <c r="N253" s="3">
        <f t="shared" si="19"/>
        <v>24.21</v>
      </c>
      <c r="O253" s="3" cm="1">
        <f t="array" ref="O253">LOOKUP(2,1/($I:$I=M253),$B:$B)</f>
        <v>33.549999999999997</v>
      </c>
      <c r="P253" s="16">
        <f t="shared" si="20"/>
        <v>0.3857909954564227</v>
      </c>
    </row>
    <row r="254" spans="1:17" x14ac:dyDescent="0.3">
      <c r="M254" s="2" t="str">
        <f>TEXT(Gold[[#This Row],[Date]],"YYYY-MM")</f>
        <v>2025-09</v>
      </c>
      <c r="N254" s="3">
        <f t="shared" si="19"/>
        <v>24.21</v>
      </c>
      <c r="O254" s="3" cm="1">
        <f t="array" ref="O254">LOOKUP(2,1/($I:$I=M254),$B:$B)</f>
        <v>33.549999999999997</v>
      </c>
      <c r="P254" s="16">
        <f t="shared" si="20"/>
        <v>0.3857909954564227</v>
      </c>
    </row>
    <row r="255" spans="1:17" x14ac:dyDescent="0.3">
      <c r="M255" s="2" t="str">
        <f>TEXT(Gold[[#This Row],[Date]],"YYYY-MM")</f>
        <v>2025-09</v>
      </c>
      <c r="N255" s="3">
        <f t="shared" si="19"/>
        <v>24.21</v>
      </c>
      <c r="O255" s="3" cm="1">
        <f t="array" ref="O255">LOOKUP(2,1/($I:$I=M255),$B:$B)</f>
        <v>33.549999999999997</v>
      </c>
      <c r="P255" s="16">
        <f t="shared" si="20"/>
        <v>0.3857909954564227</v>
      </c>
    </row>
    <row r="256" spans="1:17" x14ac:dyDescent="0.3">
      <c r="M256" s="2" t="str">
        <f>TEXT(Gold[[#This Row],[Date]],"YYYY-MM")</f>
        <v>2025-09</v>
      </c>
      <c r="N256" s="3">
        <f t="shared" si="19"/>
        <v>24.21</v>
      </c>
      <c r="O256" s="3" cm="1">
        <f t="array" ref="O256">LOOKUP(2,1/($I:$I=M256),$B:$B)</f>
        <v>33.549999999999997</v>
      </c>
      <c r="P256" s="16">
        <f t="shared" si="20"/>
        <v>0.3857909954564227</v>
      </c>
    </row>
    <row r="257" spans="13:16" x14ac:dyDescent="0.3">
      <c r="M257" s="2" t="str">
        <f>TEXT(Gold[[#This Row],[Date]],"YYYY-MM")</f>
        <v>2025-09</v>
      </c>
      <c r="N257" s="3">
        <f t="shared" si="19"/>
        <v>24.21</v>
      </c>
      <c r="O257" s="3" cm="1">
        <f t="array" ref="O257">LOOKUP(2,1/($I:$I=M257),$B:$B)</f>
        <v>33.549999999999997</v>
      </c>
      <c r="P257" s="16">
        <f t="shared" si="20"/>
        <v>0.3857909954564227</v>
      </c>
    </row>
    <row r="258" spans="13:16" x14ac:dyDescent="0.3">
      <c r="M258" s="2" t="str">
        <f>TEXT(Gold[[#This Row],[Date]],"YYYY-MM")</f>
        <v>2025-09</v>
      </c>
      <c r="N258" s="3">
        <f t="shared" si="19"/>
        <v>24.21</v>
      </c>
      <c r="O258" s="3" cm="1">
        <f t="array" ref="O258">LOOKUP(2,1/($I:$I=M258),$B:$B)</f>
        <v>33.549999999999997</v>
      </c>
      <c r="P258" s="16">
        <f t="shared" si="20"/>
        <v>0.3857909954564227</v>
      </c>
    </row>
    <row r="259" spans="13:16" x14ac:dyDescent="0.3">
      <c r="M259" s="2" t="str">
        <f>TEXT(Gold[[#This Row],[Date]],"YYYY-MM")</f>
        <v>2025-09</v>
      </c>
      <c r="N259" s="3">
        <f t="shared" ref="N259:N261" si="23">INDEX($B:$B,MATCH(M259,$I:$I,0))</f>
        <v>24.21</v>
      </c>
      <c r="O259" s="3" cm="1">
        <f t="array" ref="O259">LOOKUP(2,1/($I:$I=M259),$B:$B)</f>
        <v>33.549999999999997</v>
      </c>
      <c r="P259" s="16">
        <f t="shared" si="20"/>
        <v>0.3857909954564227</v>
      </c>
    </row>
    <row r="260" spans="13:16" x14ac:dyDescent="0.3">
      <c r="M260" s="2" t="str">
        <f>TEXT(Gold[[#This Row],[Date]],"YYYY-MM")</f>
        <v>2025-10</v>
      </c>
      <c r="N260" s="3">
        <f t="shared" si="23"/>
        <v>35.94</v>
      </c>
      <c r="O260" s="3" cm="1">
        <f t="array" ref="O260">LOOKUP(2,1/($I:$I=M260),$B:$B)</f>
        <v>37.31</v>
      </c>
      <c r="P260" s="16">
        <f t="shared" si="20"/>
        <v>3.8119087367835425E-2</v>
      </c>
    </row>
    <row r="261" spans="13:16" x14ac:dyDescent="0.3">
      <c r="M261" s="2" t="str">
        <f>TEXT(Gold[[#This Row],[Date]],"YYYY-MM")</f>
        <v>2025-10</v>
      </c>
      <c r="N261" s="3">
        <f t="shared" si="23"/>
        <v>35.94</v>
      </c>
      <c r="O261" s="3" cm="1">
        <f t="array" ref="O261">LOOKUP(2,1/($I:$I=M261),$B:$B)</f>
        <v>37.31</v>
      </c>
      <c r="P261" s="16">
        <f t="shared" si="20"/>
        <v>3.8119087367835425E-2</v>
      </c>
    </row>
  </sheetData>
  <phoneticPr fontId="2" type="noConversion"/>
  <pageMargins left="0.7" right="0.7" top="0.75" bottom="0.75" header="0.3" footer="0.3"/>
  <ignoredErrors>
    <ignoredError sqref="K1 K253:K1048576 K2:K252" calculatedColumn="1"/>
  </ignoredErrors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A5FA-2F3C-4681-81BC-65054E5F61A1}">
  <dimension ref="A1:Y28"/>
  <sheetViews>
    <sheetView tabSelected="1" zoomScale="85" zoomScaleNormal="85" workbookViewId="0">
      <selection activeCell="J35" sqref="J35"/>
    </sheetView>
  </sheetViews>
  <sheetFormatPr defaultRowHeight="14.4" x14ac:dyDescent="0.3"/>
  <cols>
    <col min="1" max="1" width="13" bestFit="1" customWidth="1"/>
    <col min="2" max="2" width="13.88671875" style="2" bestFit="1" customWidth="1"/>
    <col min="3" max="3" width="11.88671875" bestFit="1" customWidth="1"/>
    <col min="4" max="4" width="16.44140625" bestFit="1" customWidth="1"/>
    <col min="5" max="6" width="12.44140625" bestFit="1" customWidth="1"/>
    <col min="7" max="7" width="13" bestFit="1" customWidth="1"/>
    <col min="8" max="8" width="9.88671875" bestFit="1" customWidth="1"/>
    <col min="9" max="9" width="9.6640625" bestFit="1" customWidth="1"/>
    <col min="10" max="10" width="14.77734375" bestFit="1" customWidth="1"/>
    <col min="11" max="11" width="10.109375" customWidth="1"/>
    <col min="12" max="12" width="13" bestFit="1" customWidth="1"/>
    <col min="13" max="14" width="12.6640625" bestFit="1" customWidth="1"/>
    <col min="15" max="15" width="14.77734375" bestFit="1" customWidth="1"/>
    <col min="17" max="17" width="13" bestFit="1" customWidth="1"/>
    <col min="18" max="18" width="9.88671875" bestFit="1" customWidth="1"/>
    <col min="19" max="19" width="9.6640625" bestFit="1" customWidth="1"/>
    <col min="20" max="20" width="14.77734375" bestFit="1" customWidth="1"/>
    <col min="22" max="22" width="13" bestFit="1" customWidth="1"/>
    <col min="23" max="23" width="9.88671875" bestFit="1" customWidth="1"/>
    <col min="24" max="24" width="9.6640625" bestFit="1" customWidth="1"/>
    <col min="25" max="25" width="14.77734375" bestFit="1" customWidth="1"/>
  </cols>
  <sheetData>
    <row r="1" spans="1:25" ht="28.8" x14ac:dyDescent="0.3">
      <c r="A1" s="23" t="s">
        <v>1193</v>
      </c>
      <c r="B1" s="24" t="s">
        <v>1171</v>
      </c>
      <c r="C1" s="23" t="s">
        <v>1172</v>
      </c>
      <c r="D1" s="23" t="s">
        <v>1173</v>
      </c>
      <c r="E1" s="23" t="s">
        <v>1174</v>
      </c>
      <c r="F1" s="23" t="s">
        <v>1126</v>
      </c>
      <c r="G1" s="23"/>
      <c r="H1">
        <v>0.03</v>
      </c>
    </row>
    <row r="2" spans="1:25" x14ac:dyDescent="0.3">
      <c r="A2" s="23" t="s">
        <v>1166</v>
      </c>
      <c r="B2" s="24">
        <f>AVERAGE(XAU!H:H)</f>
        <v>1.4990174093576186E-3</v>
      </c>
      <c r="C2" s="24">
        <f>(1+B2)^XAU!S16-1</f>
        <v>0.47617266510598633</v>
      </c>
      <c r="D2" s="23">
        <f>_xlfn.STDEV.S(XAU!H:H)*SQRT(XAU!S16)</f>
        <v>0.1723798797685111</v>
      </c>
      <c r="E2">
        <f>(Summary!C2-$H$1)/Summary!D2</f>
        <v>2.5883105714260357</v>
      </c>
      <c r="F2">
        <f>D2/ABS(C2)</f>
        <v>0.36201128792250781</v>
      </c>
    </row>
    <row r="3" spans="1:25" x14ac:dyDescent="0.3">
      <c r="A3" s="23" t="s">
        <v>1167</v>
      </c>
      <c r="B3" s="24">
        <f>AVERAGE('NVIDIA '!H:H)</f>
        <v>2.2980707616608656E-3</v>
      </c>
      <c r="C3" s="24">
        <f>(1+B3)^'NVIDIA '!S16-1</f>
        <v>0.77918250708216896</v>
      </c>
      <c r="D3" s="23">
        <f>_xlfn.STDEV.S('NVIDIA '!H:H)*SQRT('NVIDIA '!S16)</f>
        <v>0.49347781676668018</v>
      </c>
      <c r="E3">
        <f>(Summary!C3-$H$1)/Summary!D3</f>
        <v>1.5181685612352211</v>
      </c>
      <c r="F3">
        <f t="shared" ref="F3:F6" si="0">D3/ABS(C3)</f>
        <v>0.63332763798127756</v>
      </c>
    </row>
    <row r="4" spans="1:25" x14ac:dyDescent="0.3">
      <c r="A4" s="23" t="s">
        <v>1168</v>
      </c>
      <c r="B4" s="24">
        <f>AVERAGE(BTC!H:H)</f>
        <v>2.0920753054602687E-3</v>
      </c>
      <c r="C4" s="24">
        <f>(1+B4)^BTC!S16-1</f>
        <v>1.1487788984336449</v>
      </c>
      <c r="D4" s="23">
        <f>_xlfn.STDEV.S(BTC!H:H)*SQRT(BTC!S16)</f>
        <v>0.43733995965110056</v>
      </c>
      <c r="E4">
        <f>(Summary!C4-$H$1)/Summary!D4</f>
        <v>2.5581446966935748</v>
      </c>
      <c r="F4">
        <f t="shared" si="0"/>
        <v>0.38069985464340589</v>
      </c>
    </row>
    <row r="5" spans="1:25" x14ac:dyDescent="0.3">
      <c r="A5" s="23" t="s">
        <v>1169</v>
      </c>
      <c r="B5" s="2">
        <f>AVERAGE(GOOGLE!H:H)</f>
        <v>1.7566392335457213E-3</v>
      </c>
      <c r="C5" s="24">
        <f>(1+B5)^GOOGLE!S16-1</f>
        <v>0.55352980438686772</v>
      </c>
      <c r="D5">
        <f>_xlfn.STDEV.S(GOOGLE!H:H)*SQRT(GOOGLE!S16)</f>
        <v>0.3204760993309021</v>
      </c>
      <c r="E5">
        <f>(Summary!C5-$H$1)/Summary!D5</f>
        <v>1.6336001513994527</v>
      </c>
      <c r="F5">
        <f t="shared" si="0"/>
        <v>0.57896810034626067</v>
      </c>
    </row>
    <row r="6" spans="1:25" x14ac:dyDescent="0.3">
      <c r="A6" s="23" t="s">
        <v>1170</v>
      </c>
      <c r="B6" s="2">
        <f>AVERAGE(Intel!H:H)</f>
        <v>2.6390196999504061E-3</v>
      </c>
      <c r="C6" s="24">
        <f>(1+B6)^Intel!S16-1</f>
        <v>0.93773825313796788</v>
      </c>
      <c r="D6">
        <f>_xlfn.STDEV.S(Intel!H:H)*SQRT(Intel!S16)</f>
        <v>0.62706019414654079</v>
      </c>
      <c r="E6">
        <f>(Summary!C6-$H$1)/Summary!D6</f>
        <v>1.4476094346467701</v>
      </c>
      <c r="F6">
        <f t="shared" si="0"/>
        <v>0.66869426734827087</v>
      </c>
    </row>
    <row r="10" spans="1:25" x14ac:dyDescent="0.3">
      <c r="A10" s="25" t="s">
        <v>1189</v>
      </c>
      <c r="B10" s="25"/>
      <c r="C10" s="25"/>
      <c r="D10" s="25"/>
      <c r="G10" s="25" t="s">
        <v>1167</v>
      </c>
      <c r="H10" s="25"/>
      <c r="I10" s="25"/>
      <c r="J10" s="25"/>
      <c r="L10" s="25" t="s">
        <v>1168</v>
      </c>
      <c r="M10" s="25"/>
      <c r="N10" s="25"/>
      <c r="O10" s="25"/>
      <c r="Q10" s="25" t="s">
        <v>1169</v>
      </c>
      <c r="R10" s="25"/>
      <c r="S10" s="25"/>
      <c r="T10" s="25"/>
      <c r="V10" s="25" t="s">
        <v>1170</v>
      </c>
      <c r="W10" s="25"/>
      <c r="X10" s="25"/>
      <c r="Y10" s="25"/>
    </row>
    <row r="11" spans="1:25" x14ac:dyDescent="0.3">
      <c r="A11" s="17" t="s">
        <v>1132</v>
      </c>
      <c r="B11" t="s">
        <v>1190</v>
      </c>
      <c r="C11" t="s">
        <v>1191</v>
      </c>
      <c r="D11" s="10" t="s">
        <v>1192</v>
      </c>
      <c r="G11" s="17" t="s">
        <v>1132</v>
      </c>
      <c r="H11" t="s">
        <v>1190</v>
      </c>
      <c r="I11" t="s">
        <v>1191</v>
      </c>
      <c r="J11" s="10" t="s">
        <v>1192</v>
      </c>
      <c r="L11" s="17" t="s">
        <v>1132</v>
      </c>
      <c r="M11" t="s">
        <v>1190</v>
      </c>
      <c r="N11" t="s">
        <v>1191</v>
      </c>
      <c r="O11" s="10" t="s">
        <v>1192</v>
      </c>
      <c r="Q11" s="17" t="s">
        <v>1132</v>
      </c>
      <c r="R11" t="s">
        <v>1190</v>
      </c>
      <c r="S11" t="s">
        <v>1191</v>
      </c>
      <c r="T11" s="10" t="s">
        <v>1192</v>
      </c>
      <c r="V11" s="17" t="s">
        <v>1132</v>
      </c>
      <c r="W11" t="s">
        <v>1190</v>
      </c>
      <c r="X11" t="s">
        <v>1191</v>
      </c>
      <c r="Y11" t="s">
        <v>1192</v>
      </c>
    </row>
    <row r="12" spans="1:25" x14ac:dyDescent="0.3">
      <c r="A12" s="18" t="s">
        <v>1175</v>
      </c>
      <c r="B12" s="22">
        <v>2657.75</v>
      </c>
      <c r="C12" s="22">
        <v>2743.8</v>
      </c>
      <c r="D12" s="10">
        <v>3.2377010629291769E-2</v>
      </c>
      <c r="G12" s="18" t="s">
        <v>1175</v>
      </c>
      <c r="H12" s="22">
        <v>118.85</v>
      </c>
      <c r="I12" s="22">
        <v>132.76</v>
      </c>
      <c r="J12" s="10">
        <v>0.11703828355069422</v>
      </c>
      <c r="L12" s="18" t="s">
        <v>1175</v>
      </c>
      <c r="M12" s="22">
        <v>60645.7</v>
      </c>
      <c r="N12" s="22">
        <v>70281.8</v>
      </c>
      <c r="O12" s="10">
        <v>0.15889172686604347</v>
      </c>
      <c r="Q12" s="18" t="s">
        <v>1175</v>
      </c>
      <c r="R12" s="22">
        <v>165.86</v>
      </c>
      <c r="S12" s="22">
        <v>171.11</v>
      </c>
      <c r="T12" s="10">
        <v>3.1653201495236871E-2</v>
      </c>
      <c r="V12" s="18" t="s">
        <v>1175</v>
      </c>
      <c r="W12" s="22">
        <v>22.39</v>
      </c>
      <c r="X12" s="22">
        <v>21.52</v>
      </c>
      <c r="Y12" s="10">
        <v>-3.8856632425189885E-2</v>
      </c>
    </row>
    <row r="13" spans="1:25" x14ac:dyDescent="0.3">
      <c r="A13" s="18" t="s">
        <v>1176</v>
      </c>
      <c r="B13" s="22">
        <v>2735.16</v>
      </c>
      <c r="C13" s="22">
        <v>2653.55</v>
      </c>
      <c r="D13" s="10">
        <v>-2.9837376972462137E-2</v>
      </c>
      <c r="G13" s="18" t="s">
        <v>1176</v>
      </c>
      <c r="H13" s="22">
        <v>135.4</v>
      </c>
      <c r="I13" s="22">
        <v>138.25</v>
      </c>
      <c r="J13" s="10">
        <v>2.1048744460856694E-2</v>
      </c>
      <c r="L13" s="18" t="s">
        <v>1176</v>
      </c>
      <c r="M13" s="22">
        <v>69507.199999999997</v>
      </c>
      <c r="N13" s="22">
        <v>96405.7</v>
      </c>
      <c r="O13" s="10">
        <v>0.38698868606417763</v>
      </c>
      <c r="Q13" s="18" t="s">
        <v>1176</v>
      </c>
      <c r="R13" s="22">
        <v>171.29</v>
      </c>
      <c r="S13" s="22">
        <v>168.95</v>
      </c>
      <c r="T13" s="10">
        <v>-1.3661042676163304E-2</v>
      </c>
      <c r="V13" s="18" t="s">
        <v>1176</v>
      </c>
      <c r="W13" s="22">
        <v>23.2</v>
      </c>
      <c r="X13" s="22">
        <v>24.05</v>
      </c>
      <c r="Y13" s="10">
        <v>3.6637931034482873E-2</v>
      </c>
    </row>
    <row r="14" spans="1:25" x14ac:dyDescent="0.3">
      <c r="A14" s="18" t="s">
        <v>1177</v>
      </c>
      <c r="B14" s="22">
        <v>2638.93</v>
      </c>
      <c r="C14" s="22">
        <v>2623.81</v>
      </c>
      <c r="D14" s="10">
        <v>-5.7295949494681198E-3</v>
      </c>
      <c r="G14" s="18" t="s">
        <v>1177</v>
      </c>
      <c r="H14" s="22">
        <v>138.63</v>
      </c>
      <c r="I14" s="22">
        <v>134.29</v>
      </c>
      <c r="J14" s="10">
        <v>-3.1306355045805367E-2</v>
      </c>
      <c r="L14" s="18" t="s">
        <v>1177</v>
      </c>
      <c r="M14" s="22">
        <v>97201.4</v>
      </c>
      <c r="N14" s="22">
        <v>93557.2</v>
      </c>
      <c r="O14" s="10">
        <v>-3.7491229550191685E-2</v>
      </c>
      <c r="Q14" s="18" t="s">
        <v>1177</v>
      </c>
      <c r="R14" s="22">
        <v>171.49</v>
      </c>
      <c r="S14" s="22">
        <v>189.3</v>
      </c>
      <c r="T14" s="10">
        <v>0.10385445215464451</v>
      </c>
      <c r="V14" s="18" t="s">
        <v>1177</v>
      </c>
      <c r="W14" s="22">
        <v>23.93</v>
      </c>
      <c r="X14" s="22">
        <v>20.05</v>
      </c>
      <c r="Y14" s="10">
        <v>-0.16213957375679047</v>
      </c>
    </row>
    <row r="15" spans="1:25" x14ac:dyDescent="0.3">
      <c r="A15" s="18" t="s">
        <v>1178</v>
      </c>
      <c r="B15" s="22">
        <v>2657.16</v>
      </c>
      <c r="C15" s="22">
        <v>2801</v>
      </c>
      <c r="D15" s="10">
        <v>5.4132984088274716E-2</v>
      </c>
      <c r="G15" s="18" t="s">
        <v>1178</v>
      </c>
      <c r="H15" s="22">
        <v>138.31</v>
      </c>
      <c r="I15" s="22">
        <v>120.07</v>
      </c>
      <c r="J15" s="10">
        <v>-0.13187766611235646</v>
      </c>
      <c r="L15" s="18" t="s">
        <v>1178</v>
      </c>
      <c r="M15" s="22">
        <v>94560.2</v>
      </c>
      <c r="N15" s="22">
        <v>102424.2</v>
      </c>
      <c r="O15" s="10">
        <v>8.3163952698915633E-2</v>
      </c>
      <c r="Q15" s="18" t="s">
        <v>1178</v>
      </c>
      <c r="R15" s="22">
        <v>189.43</v>
      </c>
      <c r="S15" s="22">
        <v>204.02</v>
      </c>
      <c r="T15" s="10">
        <v>7.7020535290080794E-2</v>
      </c>
      <c r="V15" s="18" t="s">
        <v>1178</v>
      </c>
      <c r="W15" s="22">
        <v>20.22</v>
      </c>
      <c r="X15" s="22">
        <v>19.43</v>
      </c>
      <c r="Y15" s="10">
        <v>-3.9070227497527199E-2</v>
      </c>
    </row>
    <row r="16" spans="1:25" x14ac:dyDescent="0.3">
      <c r="A16" s="18" t="s">
        <v>1179</v>
      </c>
      <c r="B16" s="22">
        <v>2813.49</v>
      </c>
      <c r="C16" s="22">
        <v>2858.6</v>
      </c>
      <c r="D16" s="10">
        <v>1.603346733061084E-2</v>
      </c>
      <c r="G16" s="18" t="s">
        <v>1179</v>
      </c>
      <c r="H16" s="22">
        <v>116.66</v>
      </c>
      <c r="I16" s="22">
        <v>124.92</v>
      </c>
      <c r="J16" s="10">
        <v>7.0804045945482619E-2</v>
      </c>
      <c r="L16" s="18" t="s">
        <v>1179</v>
      </c>
      <c r="M16" s="22">
        <v>100648</v>
      </c>
      <c r="N16" s="22">
        <v>84381.2</v>
      </c>
      <c r="O16" s="10">
        <v>-0.16162069787775218</v>
      </c>
      <c r="Q16" s="18" t="s">
        <v>1179</v>
      </c>
      <c r="R16" s="22">
        <v>201.23</v>
      </c>
      <c r="S16" s="22">
        <v>170.28</v>
      </c>
      <c r="T16" s="10">
        <v>-0.15380410475575212</v>
      </c>
      <c r="V16" s="18" t="s">
        <v>1179</v>
      </c>
      <c r="W16" s="22">
        <v>19.38</v>
      </c>
      <c r="X16" s="22">
        <v>23.73</v>
      </c>
      <c r="Y16" s="10">
        <v>0.22445820433436561</v>
      </c>
    </row>
    <row r="17" spans="1:25" x14ac:dyDescent="0.3">
      <c r="A17" s="18" t="s">
        <v>1180</v>
      </c>
      <c r="B17" s="22">
        <v>2893.71</v>
      </c>
      <c r="C17" s="22">
        <v>3123.05</v>
      </c>
      <c r="D17" s="10">
        <v>7.9254659243670034E-2</v>
      </c>
      <c r="G17" s="18" t="s">
        <v>1180</v>
      </c>
      <c r="H17" s="22">
        <v>114.06</v>
      </c>
      <c r="I17" s="22">
        <v>108.38</v>
      </c>
      <c r="J17" s="10">
        <v>-4.9798351744695823E-2</v>
      </c>
      <c r="L17" s="18" t="s">
        <v>1180</v>
      </c>
      <c r="M17" s="22">
        <v>86071.6</v>
      </c>
      <c r="N17" s="22">
        <v>82548.800000000003</v>
      </c>
      <c r="O17" s="10">
        <v>-4.0928715162725005E-2</v>
      </c>
      <c r="Q17" s="18" t="s">
        <v>1180</v>
      </c>
      <c r="R17" s="22">
        <v>167.01</v>
      </c>
      <c r="S17" s="22">
        <v>154.63999999999999</v>
      </c>
      <c r="T17" s="10">
        <v>-7.4067421112508303E-2</v>
      </c>
      <c r="V17" s="18" t="s">
        <v>1180</v>
      </c>
      <c r="W17" s="22">
        <v>22.74</v>
      </c>
      <c r="X17" s="22">
        <v>22.71</v>
      </c>
      <c r="Y17" s="10">
        <v>-1.3192612137201687E-3</v>
      </c>
    </row>
    <row r="18" spans="1:25" x14ac:dyDescent="0.3">
      <c r="A18" s="18" t="s">
        <v>1181</v>
      </c>
      <c r="B18" s="22">
        <v>3110.55</v>
      </c>
      <c r="C18" s="22">
        <v>3288.59</v>
      </c>
      <c r="D18" s="10">
        <v>5.7237466042982632E-2</v>
      </c>
      <c r="G18" s="18" t="s">
        <v>1181</v>
      </c>
      <c r="H18" s="22">
        <v>110.15</v>
      </c>
      <c r="I18" s="22">
        <v>108.92</v>
      </c>
      <c r="J18" s="10">
        <v>-1.1166591012256033E-2</v>
      </c>
      <c r="L18" s="18" t="s">
        <v>1181</v>
      </c>
      <c r="M18" s="22">
        <v>85164.2</v>
      </c>
      <c r="N18" s="22">
        <v>94184.4</v>
      </c>
      <c r="O18" s="10">
        <v>0.10591539637547222</v>
      </c>
      <c r="Q18" s="18" t="s">
        <v>1181</v>
      </c>
      <c r="R18" s="22">
        <v>157.07</v>
      </c>
      <c r="S18" s="22">
        <v>158.80000000000001</v>
      </c>
      <c r="T18" s="10">
        <v>1.1014197491564293E-2</v>
      </c>
      <c r="V18" s="18" t="s">
        <v>1181</v>
      </c>
      <c r="W18" s="22">
        <v>22.05</v>
      </c>
      <c r="X18" s="22">
        <v>20.100000000000001</v>
      </c>
      <c r="Y18" s="10">
        <v>-8.8435374149659809E-2</v>
      </c>
    </row>
    <row r="19" spans="1:25" x14ac:dyDescent="0.3">
      <c r="A19" s="18" t="s">
        <v>1182</v>
      </c>
      <c r="B19" s="22">
        <v>3241</v>
      </c>
      <c r="C19" s="22">
        <v>3289.4</v>
      </c>
      <c r="D19" s="10">
        <v>1.4933662449861274E-2</v>
      </c>
      <c r="G19" s="18" t="s">
        <v>1182</v>
      </c>
      <c r="H19" s="22">
        <v>111.61</v>
      </c>
      <c r="I19" s="22">
        <v>135.13</v>
      </c>
      <c r="J19" s="10">
        <v>0.21073380521458637</v>
      </c>
      <c r="L19" s="18" t="s">
        <v>1182</v>
      </c>
      <c r="M19" s="22">
        <v>96499.3</v>
      </c>
      <c r="N19" s="22">
        <v>104598</v>
      </c>
      <c r="O19" s="10">
        <v>8.3924961113707619E-2</v>
      </c>
      <c r="Q19" s="18" t="s">
        <v>1182</v>
      </c>
      <c r="R19" s="22">
        <v>161.30000000000001</v>
      </c>
      <c r="S19" s="22">
        <v>171.74</v>
      </c>
      <c r="T19" s="10">
        <v>6.4724116553006805E-2</v>
      </c>
      <c r="V19" s="18" t="s">
        <v>1182</v>
      </c>
      <c r="W19" s="22">
        <v>19.98</v>
      </c>
      <c r="X19" s="22">
        <v>19.55</v>
      </c>
      <c r="Y19" s="10">
        <v>-2.1521521521521536E-2</v>
      </c>
    </row>
    <row r="20" spans="1:25" x14ac:dyDescent="0.3">
      <c r="A20" s="18" t="s">
        <v>1183</v>
      </c>
      <c r="B20" s="22">
        <v>3380.21</v>
      </c>
      <c r="C20" s="22">
        <v>3303.69</v>
      </c>
      <c r="D20" s="10">
        <v>-2.263764677342528E-2</v>
      </c>
      <c r="G20" s="18" t="s">
        <v>1183</v>
      </c>
      <c r="H20" s="22">
        <v>137.38</v>
      </c>
      <c r="I20" s="22">
        <v>157.99</v>
      </c>
      <c r="J20" s="10">
        <v>0.15002183723977308</v>
      </c>
      <c r="L20" s="18" t="s">
        <v>1183</v>
      </c>
      <c r="M20" s="22">
        <v>105635.2</v>
      </c>
      <c r="N20" s="22">
        <v>107171.1</v>
      </c>
      <c r="O20" s="10">
        <v>1.4539661022083594E-2</v>
      </c>
      <c r="Q20" s="18" t="s">
        <v>1183</v>
      </c>
      <c r="R20" s="22">
        <v>169.03</v>
      </c>
      <c r="S20" s="22">
        <v>176.23</v>
      </c>
      <c r="T20" s="10">
        <v>4.2595988877713875E-2</v>
      </c>
      <c r="V20" s="18" t="s">
        <v>1183</v>
      </c>
      <c r="W20" s="22">
        <v>19.739999999999998</v>
      </c>
      <c r="X20" s="22">
        <v>22.4</v>
      </c>
      <c r="Y20" s="10">
        <v>0.13475177304964542</v>
      </c>
    </row>
    <row r="21" spans="1:25" x14ac:dyDescent="0.3">
      <c r="A21" s="18" t="s">
        <v>1184</v>
      </c>
      <c r="B21" s="22">
        <v>3339.21</v>
      </c>
      <c r="C21" s="22">
        <v>3290.32</v>
      </c>
      <c r="D21" s="10">
        <v>-1.4641187586285298E-2</v>
      </c>
      <c r="G21" s="18" t="s">
        <v>1184</v>
      </c>
      <c r="H21" s="22">
        <v>153.30000000000001</v>
      </c>
      <c r="I21" s="22">
        <v>177.87</v>
      </c>
      <c r="J21" s="10">
        <v>0.16027397260273968</v>
      </c>
      <c r="L21" s="18" t="s">
        <v>1184</v>
      </c>
      <c r="M21" s="22">
        <v>105694.3</v>
      </c>
      <c r="N21" s="22">
        <v>115765</v>
      </c>
      <c r="O21" s="10">
        <v>9.5281391711757396E-2</v>
      </c>
      <c r="Q21" s="18" t="s">
        <v>1184</v>
      </c>
      <c r="R21" s="22">
        <v>175.84</v>
      </c>
      <c r="S21" s="22">
        <v>191.9</v>
      </c>
      <c r="T21" s="10">
        <v>9.1333030027297646E-2</v>
      </c>
      <c r="V21" s="18" t="s">
        <v>1184</v>
      </c>
      <c r="W21" s="22">
        <v>22.85</v>
      </c>
      <c r="X21" s="22">
        <v>19.8</v>
      </c>
      <c r="Y21" s="10">
        <v>-0.13347921225382925</v>
      </c>
    </row>
    <row r="22" spans="1:25" x14ac:dyDescent="0.3">
      <c r="A22" s="18" t="s">
        <v>1185</v>
      </c>
      <c r="B22" s="22">
        <v>3362.88</v>
      </c>
      <c r="C22" s="22">
        <v>3448</v>
      </c>
      <c r="D22" s="10">
        <v>2.531163764392419E-2</v>
      </c>
      <c r="G22" s="18" t="s">
        <v>1185</v>
      </c>
      <c r="H22" s="22">
        <v>173.72</v>
      </c>
      <c r="I22" s="22">
        <v>174.18</v>
      </c>
      <c r="J22" s="10">
        <v>2.6479392125260404E-3</v>
      </c>
      <c r="L22" s="18" t="s">
        <v>1185</v>
      </c>
      <c r="M22" s="22">
        <v>113312.1</v>
      </c>
      <c r="N22" s="22">
        <v>108226.8</v>
      </c>
      <c r="O22" s="10">
        <v>-4.4878702274514404E-2</v>
      </c>
      <c r="Q22" s="18" t="s">
        <v>1185</v>
      </c>
      <c r="R22" s="22">
        <v>189.13</v>
      </c>
      <c r="S22" s="22">
        <v>212.91</v>
      </c>
      <c r="T22" s="10">
        <v>0.12573362237614338</v>
      </c>
      <c r="V22" s="18" t="s">
        <v>1185</v>
      </c>
      <c r="W22" s="22">
        <v>19.309999999999999</v>
      </c>
      <c r="X22" s="22">
        <v>24.35</v>
      </c>
      <c r="Y22" s="10">
        <v>0.26100466079751439</v>
      </c>
    </row>
    <row r="23" spans="1:25" x14ac:dyDescent="0.3">
      <c r="A23" s="18" t="s">
        <v>1186</v>
      </c>
      <c r="B23" s="22">
        <v>3476.47</v>
      </c>
      <c r="C23" s="22">
        <v>3858.51</v>
      </c>
      <c r="D23" s="10">
        <v>0.10989308120018304</v>
      </c>
      <c r="G23" s="18" t="s">
        <v>1186</v>
      </c>
      <c r="H23" s="22">
        <v>170.78</v>
      </c>
      <c r="I23" s="22">
        <v>186.58</v>
      </c>
      <c r="J23" s="10">
        <v>9.2516688136784264E-2</v>
      </c>
      <c r="L23" s="18" t="s">
        <v>1186</v>
      </c>
      <c r="M23" s="22">
        <v>109243.3</v>
      </c>
      <c r="N23" s="22">
        <v>114048.5</v>
      </c>
      <c r="O23" s="10">
        <v>4.398622158063703E-2</v>
      </c>
      <c r="Q23" s="18" t="s">
        <v>1186</v>
      </c>
      <c r="R23" s="22">
        <v>211.35</v>
      </c>
      <c r="S23" s="22">
        <v>243.1</v>
      </c>
      <c r="T23" s="10">
        <v>0.1502247456825172</v>
      </c>
      <c r="V23" s="18" t="s">
        <v>1186</v>
      </c>
      <c r="W23" s="22">
        <v>24.21</v>
      </c>
      <c r="X23" s="22">
        <v>33.549999999999997</v>
      </c>
      <c r="Y23" s="10">
        <v>0.38579099545642292</v>
      </c>
    </row>
    <row r="24" spans="1:25" x14ac:dyDescent="0.3">
      <c r="A24" s="18" t="s">
        <v>1187</v>
      </c>
      <c r="B24" s="22">
        <v>3865.8</v>
      </c>
      <c r="C24" s="22">
        <v>3848.37</v>
      </c>
      <c r="D24" s="10">
        <v>-4.5087692068912499E-3</v>
      </c>
      <c r="G24" s="18" t="s">
        <v>1187</v>
      </c>
      <c r="H24" s="22">
        <v>187.24</v>
      </c>
      <c r="I24" s="22">
        <v>188.77</v>
      </c>
      <c r="J24" s="10">
        <v>8.171330912198238E-3</v>
      </c>
      <c r="L24" s="18" t="s">
        <v>1187</v>
      </c>
      <c r="M24" s="22">
        <v>118576.2</v>
      </c>
      <c r="N24" s="22">
        <v>120665.9</v>
      </c>
      <c r="O24" s="10">
        <v>1.7623266726375153E-2</v>
      </c>
      <c r="Q24" s="18" t="s">
        <v>1187</v>
      </c>
      <c r="R24" s="22">
        <v>244.9</v>
      </c>
      <c r="S24" s="22">
        <v>245.69</v>
      </c>
      <c r="T24" s="10">
        <v>3.225806451612856E-3</v>
      </c>
      <c r="V24" s="18" t="s">
        <v>1187</v>
      </c>
      <c r="W24" s="22">
        <v>35.94</v>
      </c>
      <c r="X24" s="22">
        <v>37.31</v>
      </c>
      <c r="Y24" s="10">
        <v>3.8119087367835425E-2</v>
      </c>
    </row>
    <row r="25" spans="1:25" x14ac:dyDescent="0.3">
      <c r="A25" s="18" t="s">
        <v>1188</v>
      </c>
      <c r="B25" s="22"/>
      <c r="C25" s="22"/>
      <c r="D25" s="10"/>
      <c r="G25" s="18" t="s">
        <v>1188</v>
      </c>
      <c r="H25" s="22"/>
      <c r="I25" s="22"/>
      <c r="J25" s="10"/>
      <c r="L25" s="18" t="s">
        <v>1188</v>
      </c>
      <c r="M25" s="22"/>
      <c r="N25" s="22"/>
      <c r="O25" s="10"/>
      <c r="Q25" s="18" t="s">
        <v>1188</v>
      </c>
      <c r="R25" s="22"/>
      <c r="S25" s="22"/>
      <c r="T25" s="10"/>
      <c r="V25" s="18" t="s">
        <v>1188</v>
      </c>
      <c r="W25" s="22"/>
      <c r="X25" s="22"/>
      <c r="Y25" s="10"/>
    </row>
    <row r="26" spans="1:25" x14ac:dyDescent="0.3">
      <c r="A26" s="18" t="s">
        <v>1133</v>
      </c>
      <c r="B26" s="22">
        <v>2638.93</v>
      </c>
      <c r="C26" s="22">
        <v>3858.51</v>
      </c>
      <c r="D26" s="10">
        <v>2.6576107107465882E-2</v>
      </c>
      <c r="G26" s="18" t="s">
        <v>1133</v>
      </c>
      <c r="H26" s="22">
        <v>110.15</v>
      </c>
      <c r="I26" s="22">
        <v>188.77</v>
      </c>
      <c r="J26" s="10">
        <v>5.1025683697791611E-2</v>
      </c>
      <c r="L26" s="18" t="s">
        <v>1133</v>
      </c>
      <c r="M26" s="22">
        <v>60645.7</v>
      </c>
      <c r="N26" s="22">
        <v>120665.9</v>
      </c>
      <c r="O26" s="10">
        <v>5.8633110778899322E-2</v>
      </c>
      <c r="Q26" s="18" t="s">
        <v>1133</v>
      </c>
      <c r="R26" s="22">
        <v>157.07</v>
      </c>
      <c r="S26" s="22">
        <v>245.69</v>
      </c>
      <c r="T26" s="10">
        <v>4.0022372584216807E-2</v>
      </c>
      <c r="V26" s="18" t="s">
        <v>1133</v>
      </c>
      <c r="W26" s="22">
        <v>19.309999999999999</v>
      </c>
      <c r="X26" s="22">
        <v>37.31</v>
      </c>
      <c r="Y26" s="10">
        <v>4.6043123670385815E-2</v>
      </c>
    </row>
    <row r="27" spans="1:25" x14ac:dyDescent="0.3">
      <c r="B27"/>
    </row>
    <row r="28" spans="1:25" x14ac:dyDescent="0.3">
      <c r="B28"/>
    </row>
  </sheetData>
  <mergeCells count="5">
    <mergeCell ref="A10:D10"/>
    <mergeCell ref="G10:J10"/>
    <mergeCell ref="L10:O10"/>
    <mergeCell ref="Q10:T10"/>
    <mergeCell ref="V10:Y10"/>
  </mergeCells>
  <pageMargins left="0.7" right="0.7" top="0.75" bottom="0.75" header="0.3" footer="0.3"/>
  <drawing r:id="rId6"/>
  <legacyDrawing r:id="rId7"/>
  <tableParts count="1"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857BCB7FEF7CD49BFA4155F7485813D" ma:contentTypeVersion="5" ma:contentTypeDescription="Создание документа." ma:contentTypeScope="" ma:versionID="c80d7d220b47e2f0a5785acc829dfa07">
  <xsd:schema xmlns:xsd="http://www.w3.org/2001/XMLSchema" xmlns:xs="http://www.w3.org/2001/XMLSchema" xmlns:p="http://schemas.microsoft.com/office/2006/metadata/properties" xmlns:ns3="2f76bca2-d674-4bcc-a0ff-e187ff6c8bfd" targetNamespace="http://schemas.microsoft.com/office/2006/metadata/properties" ma:root="true" ma:fieldsID="aeccf19ff106022e9dc2097030eba404" ns3:_="">
    <xsd:import namespace="2f76bca2-d674-4bcc-a0ff-e187ff6c8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76bca2-d674-4bcc-a0ff-e187ff6c8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76bca2-d674-4bcc-a0ff-e187ff6c8bfd" xsi:nil="true"/>
  </documentManagement>
</p:properties>
</file>

<file path=customXml/itemProps1.xml><?xml version="1.0" encoding="utf-8"?>
<ds:datastoreItem xmlns:ds="http://schemas.openxmlformats.org/officeDocument/2006/customXml" ds:itemID="{50EF57E7-498B-4D1D-BAFD-54717F2225E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D7F6A8E-F8EA-4508-80B3-BFB676FE25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76bca2-d674-4bcc-a0ff-e187ff6c8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EDC4BB-A911-4771-8525-FDE1CD221A8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6AEC70E-7162-4C0A-AE30-E897724C0871}">
  <ds:schemaRefs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2f76bca2-d674-4bcc-a0ff-e187ff6c8bfd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XAU</vt:lpstr>
      <vt:lpstr>NVIDIA </vt:lpstr>
      <vt:lpstr>BTC</vt:lpstr>
      <vt:lpstr>BTC forecast</vt:lpstr>
      <vt:lpstr>GOOGLE</vt:lpstr>
      <vt:lpstr>Intel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Muhiddin Xayrullayev</dc:creator>
  <cp:lastModifiedBy>Muhiddin Xayrullayev</cp:lastModifiedBy>
  <dcterms:created xsi:type="dcterms:W3CDTF">2025-10-03T06:11:38Z</dcterms:created>
  <dcterms:modified xsi:type="dcterms:W3CDTF">2025-10-04T12:21:41Z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0x010100D857BCB7FEF7CD49BFA4155F7485813D</vt:lpwstr>
  </property>
</Properties>
</file>