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56" windowHeight="10187" firstSheet="2" activeTab="2"/>
  </bookViews>
  <sheets>
    <sheet name="渠道2" sheetId="1" state="hidden" r:id="rId1"/>
    <sheet name="Sheet2" sheetId="2" state="hidden" r:id="rId2"/>
    <sheet name="测价" sheetId="3" r:id="rId3"/>
  </sheets>
  <definedNames>
    <definedName name="还款次数">ROUNDUP(测价!$C$4/VLOOKUP(测价!$C$5,测价!$P$3:$Q$5,2,0),0)</definedName>
    <definedName name="还款周期">ROUNDUP(VLOOKUP(测价!$C$5,测价!$P$3:$R$5,3,0),0)</definedName>
  </definedNames>
  <calcPr calcId="144525" concurrentCalc="0"/>
  <oleSize ref="A1:AE79"/>
</workbook>
</file>

<file path=xl/sharedStrings.xml><?xml version="1.0" encoding="utf-8"?>
<sst xmlns="http://schemas.openxmlformats.org/spreadsheetml/2006/main" count="89">
  <si>
    <t>2016年</t>
  </si>
  <si>
    <t>2017年</t>
  </si>
  <si>
    <t>2018年</t>
  </si>
  <si>
    <t>2019年</t>
  </si>
  <si>
    <t>2020年</t>
  </si>
  <si>
    <t>2021年</t>
  </si>
  <si>
    <t>平均期限</t>
  </si>
  <si>
    <t>新增合同</t>
  </si>
  <si>
    <t>单合同贷款额</t>
  </si>
  <si>
    <t>到期合同</t>
  </si>
  <si>
    <t>加权贷款利率</t>
  </si>
  <si>
    <t>存量合同</t>
  </si>
  <si>
    <t>付款方式</t>
  </si>
  <si>
    <t>后付贷款</t>
  </si>
  <si>
    <t>放款金额</t>
  </si>
  <si>
    <t>累计放款</t>
  </si>
  <si>
    <t>月还金额</t>
  </si>
  <si>
    <t>已还本金</t>
  </si>
  <si>
    <t>利息</t>
  </si>
  <si>
    <t>剩余本金</t>
  </si>
  <si>
    <t>期数</t>
  </si>
  <si>
    <t>月还</t>
  </si>
  <si>
    <t>本金</t>
  </si>
  <si>
    <t>一次性0期收回</t>
  </si>
  <si>
    <t>固定费用</t>
  </si>
  <si>
    <t>一次性首期收回</t>
  </si>
  <si>
    <t>变动成本</t>
  </si>
  <si>
    <t>分期</t>
  </si>
  <si>
    <t>手续费率</t>
  </si>
  <si>
    <t>手续费收取方式</t>
  </si>
  <si>
    <t>月付</t>
  </si>
  <si>
    <t>双月付</t>
  </si>
  <si>
    <t>季付</t>
  </si>
  <si>
    <t>半年付</t>
  </si>
  <si>
    <t>付款周期</t>
  </si>
  <si>
    <t>资金成本</t>
  </si>
  <si>
    <t>佣金比例</t>
  </si>
  <si>
    <t>现金流量</t>
  </si>
  <si>
    <t>资金占用</t>
  </si>
  <si>
    <t>还款次数</t>
  </si>
  <si>
    <t>还款周期</t>
  </si>
  <si>
    <t>还款方式</t>
  </si>
  <si>
    <t>名称</t>
  </si>
  <si>
    <t>计算</t>
  </si>
  <si>
    <t>等额本息</t>
  </si>
  <si>
    <t>等额本金</t>
  </si>
  <si>
    <t>先息后本</t>
  </si>
  <si>
    <t>一次还款付息</t>
  </si>
  <si>
    <t>贷款额</t>
  </si>
  <si>
    <t>客户总费用支出</t>
  </si>
  <si>
    <t>按月</t>
  </si>
  <si>
    <t>BA</t>
  </si>
  <si>
    <t>FV/次数</t>
  </si>
  <si>
    <t>FV</t>
  </si>
  <si>
    <t>贷款期限（月）</t>
  </si>
  <si>
    <t>按周</t>
  </si>
  <si>
    <t>BB</t>
  </si>
  <si>
    <t>剩余本金*年利率/周期</t>
  </si>
  <si>
    <t>FV*年利率/周期</t>
  </si>
  <si>
    <t>FV*年利率/周期*期限</t>
  </si>
  <si>
    <t>实际利息</t>
  </si>
  <si>
    <t>按季</t>
  </si>
  <si>
    <t>BC</t>
  </si>
  <si>
    <t>月供</t>
  </si>
  <si>
    <t>剩余本金*年利率/周期+FV/次数</t>
  </si>
  <si>
    <t>FV*年利率/周期+FV</t>
  </si>
  <si>
    <t>FV*年利率/周期*期限+FV</t>
  </si>
  <si>
    <t>期平均实际利率</t>
  </si>
  <si>
    <t>一次还本付息</t>
  </si>
  <si>
    <t>BD</t>
  </si>
  <si>
    <t>贷款利率</t>
  </si>
  <si>
    <t>账户管理费</t>
  </si>
  <si>
    <t>LA</t>
  </si>
  <si>
    <t>账户管理费率</t>
  </si>
  <si>
    <t>期平均管理费</t>
  </si>
  <si>
    <t>LB</t>
  </si>
  <si>
    <t>手续费</t>
  </si>
  <si>
    <t>LC</t>
  </si>
  <si>
    <t>第0期收取</t>
  </si>
  <si>
    <t>期平均手续费</t>
  </si>
  <si>
    <t>LD</t>
  </si>
  <si>
    <t>商户佣金</t>
  </si>
  <si>
    <t>GA</t>
  </si>
  <si>
    <t>年化内含报酬率</t>
  </si>
  <si>
    <t>GB</t>
  </si>
  <si>
    <t>GC</t>
  </si>
  <si>
    <t>GD</t>
  </si>
  <si>
    <t>客户月还款</t>
  </si>
  <si>
    <t>利息月供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</si>
</sst>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\¥#,##0.00;[Red]\¥\-#,##0.00"/>
    <numFmt numFmtId="177" formatCode="0.000%"/>
    <numFmt numFmtId="178" formatCode="_ * #,##0_ ;_ * \-#,##0_ ;_ * &quot;-&quot;??_ ;_ @_ "/>
    <numFmt numFmtId="179" formatCode="0.0%"/>
    <numFmt numFmtId="180" formatCode="yyyy\-mm"/>
    <numFmt numFmtId="181" formatCode="yyyy"/>
    <numFmt numFmtId="182" formatCode="_ * #,##0.000_ ;_ * \-#,##0.000_ ;_ * &quot;-&quot;??_ ;_ @_ "/>
  </numFmts>
  <fonts count="24">
    <font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12"/>
      <color rgb="FFFF0000"/>
      <name val="微软雅黑"/>
      <charset val="134"/>
    </font>
    <font>
      <sz val="8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9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0" borderId="14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12" applyNumberFormat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7" fillId="8" borderId="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177" fontId="1" fillId="0" borderId="0" xfId="11" applyNumberFormat="1" applyFont="1" applyProtection="1">
      <alignment vertical="center"/>
      <protection locked="0"/>
    </xf>
    <xf numFmtId="0" fontId="1" fillId="0" borderId="1" xfId="0" applyFont="1" applyBorder="1" applyProtection="1">
      <alignment vertical="center"/>
      <protection locked="0"/>
    </xf>
    <xf numFmtId="178" fontId="1" fillId="2" borderId="1" xfId="8" applyNumberFormat="1" applyFont="1" applyFill="1" applyBorder="1" applyAlignment="1" applyProtection="1">
      <alignment horizontal="center" vertical="center"/>
      <protection locked="0"/>
    </xf>
    <xf numFmtId="178" fontId="2" fillId="0" borderId="1" xfId="0" applyNumberFormat="1" applyFont="1" applyBorder="1" applyProtection="1">
      <alignment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alignment vertical="center"/>
      <protection hidden="1"/>
    </xf>
    <xf numFmtId="176" fontId="1" fillId="0" borderId="0" xfId="0" applyNumberFormat="1" applyFont="1" applyProtection="1">
      <alignment vertical="center"/>
      <protection locked="0"/>
    </xf>
    <xf numFmtId="178" fontId="3" fillId="0" borderId="1" xfId="0" applyNumberFormat="1" applyFont="1" applyBorder="1" applyProtection="1">
      <alignment vertical="center"/>
      <protection hidden="1"/>
    </xf>
    <xf numFmtId="10" fontId="1" fillId="0" borderId="1" xfId="11" applyNumberFormat="1" applyFont="1" applyBorder="1" applyProtection="1">
      <alignment vertical="center"/>
      <protection hidden="1"/>
    </xf>
    <xf numFmtId="9" fontId="1" fillId="2" borderId="1" xfId="0" applyNumberFormat="1" applyFont="1" applyFill="1" applyBorder="1" applyAlignment="1" applyProtection="1">
      <alignment horizontal="center" vertical="center"/>
      <protection locked="0"/>
    </xf>
    <xf numFmtId="9" fontId="1" fillId="3" borderId="1" xfId="0" applyNumberFormat="1" applyFont="1" applyFill="1" applyBorder="1" applyAlignment="1" applyProtection="1">
      <alignment horizontal="center" vertical="center"/>
      <protection locked="0"/>
    </xf>
    <xf numFmtId="9" fontId="1" fillId="3" borderId="1" xfId="0" applyNumberFormat="1" applyFont="1" applyFill="1" applyBorder="1" applyProtection="1">
      <alignment vertical="center"/>
      <protection locked="0"/>
    </xf>
    <xf numFmtId="43" fontId="1" fillId="0" borderId="1" xfId="0" applyNumberFormat="1" applyFont="1" applyBorder="1" applyProtection="1">
      <alignment vertical="center"/>
      <protection hidden="1"/>
    </xf>
    <xf numFmtId="10" fontId="2" fillId="0" borderId="1" xfId="11" applyNumberFormat="1" applyFont="1" applyBorder="1" applyProtection="1">
      <alignment vertical="center"/>
      <protection hidden="1"/>
    </xf>
    <xf numFmtId="0" fontId="1" fillId="4" borderId="0" xfId="0" applyFont="1" applyFill="1" applyBorder="1" applyProtection="1">
      <alignment vertical="center"/>
      <protection locked="0"/>
    </xf>
    <xf numFmtId="43" fontId="1" fillId="0" borderId="0" xfId="0" applyNumberFormat="1" applyFont="1" applyProtection="1">
      <alignment vertical="center"/>
      <protection locked="0"/>
    </xf>
    <xf numFmtId="9" fontId="1" fillId="0" borderId="0" xfId="0" applyNumberFormat="1" applyFont="1" applyProtection="1">
      <alignment vertical="center"/>
      <protection locked="0"/>
    </xf>
    <xf numFmtId="0" fontId="1" fillId="0" borderId="0" xfId="0" applyFont="1" applyBorder="1" applyProtection="1">
      <alignment vertical="center"/>
      <protection locked="0"/>
    </xf>
    <xf numFmtId="178" fontId="1" fillId="0" borderId="0" xfId="0" applyNumberFormat="1" applyFont="1" applyProtection="1">
      <alignment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3" fontId="1" fillId="0" borderId="0" xfId="8" applyFont="1" applyProtection="1">
      <alignment vertical="center"/>
      <protection locked="0"/>
    </xf>
    <xf numFmtId="43" fontId="1" fillId="4" borderId="0" xfId="8" applyFont="1" applyFill="1" applyAlignment="1" applyProtection="1">
      <alignment horizontal="center" vertical="center"/>
      <protection locked="0"/>
    </xf>
    <xf numFmtId="43" fontId="1" fillId="4" borderId="0" xfId="8" applyFont="1" applyFill="1" applyAlignment="1" applyProtection="1">
      <alignment horizontal="center" vertical="center"/>
      <protection hidden="1"/>
    </xf>
    <xf numFmtId="178" fontId="1" fillId="0" borderId="0" xfId="8" applyNumberFormat="1" applyFont="1" applyAlignment="1" applyProtection="1">
      <alignment horizontal="center" vertical="center"/>
      <protection locked="0"/>
    </xf>
    <xf numFmtId="43" fontId="1" fillId="0" borderId="0" xfId="8" applyFont="1" applyProtection="1">
      <alignment vertical="center"/>
      <protection hidden="1"/>
    </xf>
    <xf numFmtId="179" fontId="1" fillId="0" borderId="0" xfId="0" applyNumberFormat="1" applyFont="1" applyProtection="1">
      <alignment vertical="center"/>
      <protection locked="0"/>
    </xf>
    <xf numFmtId="10" fontId="1" fillId="0" borderId="0" xfId="11" applyNumberFormat="1" applyFont="1" applyProtection="1">
      <alignment vertical="center"/>
      <protection locked="0"/>
    </xf>
    <xf numFmtId="9" fontId="1" fillId="0" borderId="0" xfId="11" applyFont="1" applyProtection="1">
      <alignment vertical="center"/>
      <protection locked="0"/>
    </xf>
    <xf numFmtId="43" fontId="1" fillId="4" borderId="0" xfId="8" applyFont="1" applyFill="1" applyProtection="1">
      <alignment vertical="center"/>
      <protection hidden="1"/>
    </xf>
    <xf numFmtId="0" fontId="1" fillId="0" borderId="0" xfId="0" applyFont="1" applyProtection="1">
      <alignment vertical="center"/>
      <protection hidden="1"/>
    </xf>
    <xf numFmtId="179" fontId="1" fillId="0" borderId="0" xfId="11" applyNumberFormat="1" applyFont="1" applyProtection="1">
      <alignment vertical="center"/>
      <protection locked="0"/>
    </xf>
    <xf numFmtId="0" fontId="1" fillId="0" borderId="0" xfId="0" applyFont="1">
      <alignment vertical="center"/>
    </xf>
    <xf numFmtId="177" fontId="0" fillId="0" borderId="0" xfId="11" applyNumberFormat="1" applyFont="1">
      <alignment vertical="center"/>
    </xf>
    <xf numFmtId="0" fontId="1" fillId="0" borderId="2" xfId="0" applyFont="1" applyBorder="1">
      <alignment vertical="center"/>
    </xf>
    <xf numFmtId="43" fontId="1" fillId="5" borderId="3" xfId="8" applyFont="1" applyFill="1" applyBorder="1">
      <alignment vertical="center"/>
    </xf>
    <xf numFmtId="0" fontId="1" fillId="0" borderId="4" xfId="0" applyFont="1" applyBorder="1">
      <alignment vertical="center"/>
    </xf>
    <xf numFmtId="0" fontId="1" fillId="5" borderId="5" xfId="0" applyFont="1" applyFill="1" applyBorder="1">
      <alignment vertical="center"/>
    </xf>
    <xf numFmtId="9" fontId="1" fillId="5" borderId="3" xfId="0" applyNumberFormat="1" applyFont="1" applyFill="1" applyBorder="1">
      <alignment vertical="center"/>
    </xf>
    <xf numFmtId="0" fontId="1" fillId="0" borderId="6" xfId="0" applyFont="1" applyBorder="1">
      <alignment vertical="center"/>
    </xf>
    <xf numFmtId="0" fontId="1" fillId="5" borderId="7" xfId="0" applyFont="1" applyFill="1" applyBorder="1">
      <alignment vertical="center"/>
    </xf>
    <xf numFmtId="0" fontId="1" fillId="0" borderId="0" xfId="0" applyFont="1" applyBorder="1">
      <alignment vertical="center"/>
    </xf>
    <xf numFmtId="9" fontId="1" fillId="4" borderId="0" xfId="0" applyNumberFormat="1" applyFont="1" applyFill="1" applyBorder="1">
      <alignment vertical="center"/>
    </xf>
    <xf numFmtId="179" fontId="1" fillId="0" borderId="0" xfId="11" applyNumberFormat="1" applyFont="1">
      <alignment vertical="center"/>
    </xf>
    <xf numFmtId="0" fontId="1" fillId="4" borderId="0" xfId="0" applyFont="1" applyFill="1" applyBorder="1">
      <alignment vertical="center"/>
    </xf>
    <xf numFmtId="9" fontId="0" fillId="0" borderId="0" xfId="0" applyNumberFormat="1">
      <alignment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3" fontId="1" fillId="4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178" fontId="1" fillId="0" borderId="0" xfId="8" applyNumberFormat="1" applyFont="1" applyAlignment="1">
      <alignment horizontal="center" vertical="center"/>
    </xf>
    <xf numFmtId="178" fontId="1" fillId="0" borderId="0" xfId="8" applyNumberFormat="1" applyFont="1">
      <alignment vertical="center"/>
    </xf>
    <xf numFmtId="178" fontId="1" fillId="2" borderId="0" xfId="8" applyNumberFormat="1" applyFont="1" applyFill="1">
      <alignment vertical="center"/>
    </xf>
    <xf numFmtId="178" fontId="0" fillId="0" borderId="0" xfId="0" applyNumberFormat="1">
      <alignment vertical="center"/>
    </xf>
    <xf numFmtId="0" fontId="1" fillId="0" borderId="0" xfId="0" applyFont="1" applyFill="1" applyBorder="1">
      <alignment vertical="center"/>
    </xf>
    <xf numFmtId="9" fontId="0" fillId="0" borderId="0" xfId="11" applyFont="1">
      <alignment vertical="center"/>
    </xf>
    <xf numFmtId="10" fontId="0" fillId="0" borderId="0" xfId="11" applyNumberFormat="1" applyFont="1">
      <alignment vertical="center"/>
    </xf>
    <xf numFmtId="43" fontId="0" fillId="0" borderId="0" xfId="8" applyFont="1">
      <alignment vertical="center"/>
    </xf>
    <xf numFmtId="43" fontId="0" fillId="2" borderId="0" xfId="8" applyFont="1" applyFill="1">
      <alignment vertical="center"/>
    </xf>
    <xf numFmtId="10" fontId="0" fillId="2" borderId="0" xfId="11" applyNumberFormat="1" applyFont="1" applyFill="1">
      <alignment vertical="center"/>
    </xf>
    <xf numFmtId="0" fontId="1" fillId="6" borderId="0" xfId="0" applyFont="1" applyFill="1">
      <alignment vertical="center"/>
    </xf>
    <xf numFmtId="180" fontId="1" fillId="0" borderId="0" xfId="0" applyNumberFormat="1" applyFont="1">
      <alignment vertical="center"/>
    </xf>
    <xf numFmtId="178" fontId="1" fillId="5" borderId="0" xfId="8" applyNumberFormat="1" applyFont="1" applyFill="1">
      <alignment vertical="center"/>
    </xf>
    <xf numFmtId="178" fontId="3" fillId="0" borderId="0" xfId="8" applyNumberFormat="1" applyFont="1">
      <alignment vertical="center"/>
    </xf>
    <xf numFmtId="178" fontId="1" fillId="0" borderId="0" xfId="0" applyNumberFormat="1" applyFont="1">
      <alignment vertical="center"/>
    </xf>
    <xf numFmtId="178" fontId="1" fillId="4" borderId="0" xfId="0" applyNumberFormat="1" applyFont="1" applyFill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7" borderId="0" xfId="0" applyNumberFormat="1" applyFont="1" applyFill="1">
      <alignment vertical="center"/>
    </xf>
    <xf numFmtId="43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9" fontId="1" fillId="0" borderId="0" xfId="1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测价!$C$18</c:f>
              <c:strCache>
                <c:ptCount val="1"/>
                <c:pt idx="0">
                  <c:v>客户月还款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测价!$B$19:$B$31</c:f>
              <c:numCache>
                <c:formatCode>General</c:formatCode>
                <c:ptCount val="13"/>
                <c:pt idx="0">
                  <c:v>0</c:v>
                </c:pt>
                <c:pt idx="1" c:formatCode="_ * #,##0_ ;_ * \-#,##0_ ;_ * &quot;-&quot;??_ ;_ @_ ">
                  <c:v>1</c:v>
                </c:pt>
                <c:pt idx="2" c:formatCode="_ * #,##0_ ;_ * \-#,##0_ ;_ * &quot;-&quot;??_ ;_ @_ ">
                  <c:v>2</c:v>
                </c:pt>
                <c:pt idx="3" c:formatCode="_ * #,##0_ ;_ * \-#,##0_ ;_ * &quot;-&quot;??_ ;_ @_ ">
                  <c:v>3</c:v>
                </c:pt>
                <c:pt idx="4" c:formatCode="_ * #,##0_ ;_ * \-#,##0_ ;_ * &quot;-&quot;??_ ;_ @_ ">
                  <c:v>4</c:v>
                </c:pt>
                <c:pt idx="5" c:formatCode="_ * #,##0_ ;_ * \-#,##0_ ;_ * &quot;-&quot;??_ ;_ @_ ">
                  <c:v>5</c:v>
                </c:pt>
                <c:pt idx="6" c:formatCode="_ * #,##0_ ;_ * \-#,##0_ ;_ * &quot;-&quot;??_ ;_ @_ ">
                  <c:v>6</c:v>
                </c:pt>
                <c:pt idx="7" c:formatCode="_ * #,##0_ ;_ * \-#,##0_ ;_ * &quot;-&quot;??_ ;_ @_ ">
                  <c:v>7</c:v>
                </c:pt>
                <c:pt idx="8" c:formatCode="_ * #,##0_ ;_ * \-#,##0_ ;_ * &quot;-&quot;??_ ;_ @_ ">
                  <c:v>8</c:v>
                </c:pt>
                <c:pt idx="9" c:formatCode="_ * #,##0_ ;_ * \-#,##0_ ;_ * &quot;-&quot;??_ ;_ @_ ">
                  <c:v>9</c:v>
                </c:pt>
                <c:pt idx="10" c:formatCode="_ * #,##0_ ;_ * \-#,##0_ ;_ * &quot;-&quot;??_ ;_ @_ ">
                  <c:v>10</c:v>
                </c:pt>
                <c:pt idx="11" c:formatCode="_ * #,##0_ ;_ * \-#,##0_ ;_ * &quot;-&quot;??_ ;_ @_ ">
                  <c:v>11</c:v>
                </c:pt>
                <c:pt idx="12" c:formatCode="_ * #,##0_ ;_ * \-#,##0_ ;_ * &quot;-&quot;??_ ;_ @_ ">
                  <c:v>12</c:v>
                </c:pt>
              </c:numCache>
            </c:numRef>
          </c:cat>
          <c:val>
            <c:numRef>
              <c:f>测价!$C$19:$C$31</c:f>
              <c:numCache>
                <c:formatCode>_ * #,##0.00_ ;_ * \-#,##0.00_ ;_ * "-"??_ ;_ @_ </c:formatCode>
                <c:ptCount val="13"/>
                <c:pt idx="1" c:formatCode="_ * #,##0.00_ ;_ * \-#,##0.00_ ;_ * &quot;-&quot;??_ ;_ @_ ">
                  <c:v>1033.33333333333</c:v>
                </c:pt>
                <c:pt idx="2" c:formatCode="_ * #,##0.00_ ;_ * \-#,##0.00_ ;_ * &quot;-&quot;??_ ;_ @_ ">
                  <c:v>1016.66666666667</c:v>
                </c:pt>
                <c:pt idx="3" c:formatCode="_ * #,##0.00_ ;_ * \-#,##0.00_ ;_ * &quot;-&quot;??_ ;_ @_ ">
                  <c:v>1000</c:v>
                </c:pt>
                <c:pt idx="4" c:formatCode="_ * #,##0.00_ ;_ * \-#,##0.00_ ;_ * &quot;-&quot;??_ ;_ @_ ">
                  <c:v>983.333333333333</c:v>
                </c:pt>
                <c:pt idx="5" c:formatCode="_ * #,##0.00_ ;_ * \-#,##0.00_ ;_ * &quot;-&quot;??_ ;_ @_ ">
                  <c:v>966.666666666667</c:v>
                </c:pt>
                <c:pt idx="6" c:formatCode="_ * #,##0.00_ ;_ * \-#,##0.00_ ;_ * &quot;-&quot;??_ ;_ @_ ">
                  <c:v>950</c:v>
                </c:pt>
                <c:pt idx="7" c:formatCode="_ * #,##0.00_ ;_ * \-#,##0.00_ ;_ * &quot;-&quot;??_ ;_ @_ ">
                  <c:v>933.333333333333</c:v>
                </c:pt>
                <c:pt idx="8" c:formatCode="_ * #,##0.00_ ;_ * \-#,##0.00_ ;_ * &quot;-&quot;??_ ;_ @_ ">
                  <c:v>916.666666666667</c:v>
                </c:pt>
                <c:pt idx="9" c:formatCode="_ * #,##0.00_ ;_ * \-#,##0.00_ ;_ * &quot;-&quot;??_ ;_ @_ ">
                  <c:v>900</c:v>
                </c:pt>
                <c:pt idx="10" c:formatCode="_ * #,##0.00_ ;_ * \-#,##0.00_ ;_ * &quot;-&quot;??_ ;_ @_ ">
                  <c:v>883.333333333333</c:v>
                </c:pt>
                <c:pt idx="11" c:formatCode="_ * #,##0.00_ ;_ * \-#,##0.00_ ;_ * &quot;-&quot;??_ ;_ @_ ">
                  <c:v>866.666666666667</c:v>
                </c:pt>
                <c:pt idx="12" c:formatCode="_ * #,##0.00_ ;_ * \-#,##0.00_ ;_ * &quot;-&quot;??_ ;_ @_ ">
                  <c:v>850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测价!$E$18</c:f>
              <c:strCache>
                <c:ptCount val="1"/>
                <c:pt idx="0">
                  <c:v>本金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测价!$B$19:$B$31</c:f>
              <c:numCache>
                <c:formatCode>General</c:formatCode>
                <c:ptCount val="13"/>
                <c:pt idx="0">
                  <c:v>0</c:v>
                </c:pt>
                <c:pt idx="1" c:formatCode="_ * #,##0_ ;_ * \-#,##0_ ;_ * &quot;-&quot;??_ ;_ @_ ">
                  <c:v>1</c:v>
                </c:pt>
                <c:pt idx="2" c:formatCode="_ * #,##0_ ;_ * \-#,##0_ ;_ * &quot;-&quot;??_ ;_ @_ ">
                  <c:v>2</c:v>
                </c:pt>
                <c:pt idx="3" c:formatCode="_ * #,##0_ ;_ * \-#,##0_ ;_ * &quot;-&quot;??_ ;_ @_ ">
                  <c:v>3</c:v>
                </c:pt>
                <c:pt idx="4" c:formatCode="_ * #,##0_ ;_ * \-#,##0_ ;_ * &quot;-&quot;??_ ;_ @_ ">
                  <c:v>4</c:v>
                </c:pt>
                <c:pt idx="5" c:formatCode="_ * #,##0_ ;_ * \-#,##0_ ;_ * &quot;-&quot;??_ ;_ @_ ">
                  <c:v>5</c:v>
                </c:pt>
                <c:pt idx="6" c:formatCode="_ * #,##0_ ;_ * \-#,##0_ ;_ * &quot;-&quot;??_ ;_ @_ ">
                  <c:v>6</c:v>
                </c:pt>
                <c:pt idx="7" c:formatCode="_ * #,##0_ ;_ * \-#,##0_ ;_ * &quot;-&quot;??_ ;_ @_ ">
                  <c:v>7</c:v>
                </c:pt>
                <c:pt idx="8" c:formatCode="_ * #,##0_ ;_ * \-#,##0_ ;_ * &quot;-&quot;??_ ;_ @_ ">
                  <c:v>8</c:v>
                </c:pt>
                <c:pt idx="9" c:formatCode="_ * #,##0_ ;_ * \-#,##0_ ;_ * &quot;-&quot;??_ ;_ @_ ">
                  <c:v>9</c:v>
                </c:pt>
                <c:pt idx="10" c:formatCode="_ * #,##0_ ;_ * \-#,##0_ ;_ * &quot;-&quot;??_ ;_ @_ ">
                  <c:v>10</c:v>
                </c:pt>
                <c:pt idx="11" c:formatCode="_ * #,##0_ ;_ * \-#,##0_ ;_ * &quot;-&quot;??_ ;_ @_ ">
                  <c:v>11</c:v>
                </c:pt>
                <c:pt idx="12" c:formatCode="_ * #,##0_ ;_ * \-#,##0_ ;_ * &quot;-&quot;??_ ;_ @_ ">
                  <c:v>12</c:v>
                </c:pt>
              </c:numCache>
            </c:numRef>
          </c:cat>
          <c:val>
            <c:numRef>
              <c:f>测价!$E$19:$E$31</c:f>
              <c:numCache>
                <c:formatCode>_ * #,##0.00_ ;_ * \-#,##0.00_ ;_ * "-"??_ ;_ @_ </c:formatCode>
                <c:ptCount val="13"/>
                <c:pt idx="1" c:formatCode="_ * #,##0.00_ ;_ * \-#,##0.00_ ;_ * &quot;-&quot;??_ ;_ @_ ">
                  <c:v>833.333333333333</c:v>
                </c:pt>
                <c:pt idx="2" c:formatCode="_ * #,##0.00_ ;_ * \-#,##0.00_ ;_ * &quot;-&quot;??_ ;_ @_ ">
                  <c:v>833.333333333333</c:v>
                </c:pt>
                <c:pt idx="3" c:formatCode="_ * #,##0.00_ ;_ * \-#,##0.00_ ;_ * &quot;-&quot;??_ ;_ @_ ">
                  <c:v>833.333333333333</c:v>
                </c:pt>
                <c:pt idx="4" c:formatCode="_ * #,##0.00_ ;_ * \-#,##0.00_ ;_ * &quot;-&quot;??_ ;_ @_ ">
                  <c:v>833.333333333333</c:v>
                </c:pt>
                <c:pt idx="5" c:formatCode="_ * #,##0.00_ ;_ * \-#,##0.00_ ;_ * &quot;-&quot;??_ ;_ @_ ">
                  <c:v>833.333333333333</c:v>
                </c:pt>
                <c:pt idx="6" c:formatCode="_ * #,##0.00_ ;_ * \-#,##0.00_ ;_ * &quot;-&quot;??_ ;_ @_ ">
                  <c:v>833.333333333333</c:v>
                </c:pt>
                <c:pt idx="7" c:formatCode="_ * #,##0.00_ ;_ * \-#,##0.00_ ;_ * &quot;-&quot;??_ ;_ @_ ">
                  <c:v>833.333333333333</c:v>
                </c:pt>
                <c:pt idx="8" c:formatCode="_ * #,##0.00_ ;_ * \-#,##0.00_ ;_ * &quot;-&quot;??_ ;_ @_ ">
                  <c:v>833.333333333333</c:v>
                </c:pt>
                <c:pt idx="9" c:formatCode="_ * #,##0.00_ ;_ * \-#,##0.00_ ;_ * &quot;-&quot;??_ ;_ @_ ">
                  <c:v>833.333333333333</c:v>
                </c:pt>
                <c:pt idx="10" c:formatCode="_ * #,##0.00_ ;_ * \-#,##0.00_ ;_ * &quot;-&quot;??_ ;_ @_ ">
                  <c:v>833.333333333333</c:v>
                </c:pt>
                <c:pt idx="11" c:formatCode="_ * #,##0.00_ ;_ * \-#,##0.00_ ;_ * &quot;-&quot;??_ ;_ @_ ">
                  <c:v>833.333333333333</c:v>
                </c:pt>
                <c:pt idx="12" c:formatCode="_ * #,##0.00_ ;_ * \-#,##0.00_ ;_ * &quot;-&quot;??_ ;_ @_ ">
                  <c:v>833.333333333333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测价!$F$18</c:f>
              <c:strCache>
                <c:ptCount val="1"/>
                <c:pt idx="0">
                  <c:v>利息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测价!$B$19:$B$31</c:f>
              <c:numCache>
                <c:formatCode>General</c:formatCode>
                <c:ptCount val="13"/>
                <c:pt idx="0">
                  <c:v>0</c:v>
                </c:pt>
                <c:pt idx="1" c:formatCode="_ * #,##0_ ;_ * \-#,##0_ ;_ * &quot;-&quot;??_ ;_ @_ ">
                  <c:v>1</c:v>
                </c:pt>
                <c:pt idx="2" c:formatCode="_ * #,##0_ ;_ * \-#,##0_ ;_ * &quot;-&quot;??_ ;_ @_ ">
                  <c:v>2</c:v>
                </c:pt>
                <c:pt idx="3" c:formatCode="_ * #,##0_ ;_ * \-#,##0_ ;_ * &quot;-&quot;??_ ;_ @_ ">
                  <c:v>3</c:v>
                </c:pt>
                <c:pt idx="4" c:formatCode="_ * #,##0_ ;_ * \-#,##0_ ;_ * &quot;-&quot;??_ ;_ @_ ">
                  <c:v>4</c:v>
                </c:pt>
                <c:pt idx="5" c:formatCode="_ * #,##0_ ;_ * \-#,##0_ ;_ * &quot;-&quot;??_ ;_ @_ ">
                  <c:v>5</c:v>
                </c:pt>
                <c:pt idx="6" c:formatCode="_ * #,##0_ ;_ * \-#,##0_ ;_ * &quot;-&quot;??_ ;_ @_ ">
                  <c:v>6</c:v>
                </c:pt>
                <c:pt idx="7" c:formatCode="_ * #,##0_ ;_ * \-#,##0_ ;_ * &quot;-&quot;??_ ;_ @_ ">
                  <c:v>7</c:v>
                </c:pt>
                <c:pt idx="8" c:formatCode="_ * #,##0_ ;_ * \-#,##0_ ;_ * &quot;-&quot;??_ ;_ @_ ">
                  <c:v>8</c:v>
                </c:pt>
                <c:pt idx="9" c:formatCode="_ * #,##0_ ;_ * \-#,##0_ ;_ * &quot;-&quot;??_ ;_ @_ ">
                  <c:v>9</c:v>
                </c:pt>
                <c:pt idx="10" c:formatCode="_ * #,##0_ ;_ * \-#,##0_ ;_ * &quot;-&quot;??_ ;_ @_ ">
                  <c:v>10</c:v>
                </c:pt>
                <c:pt idx="11" c:formatCode="_ * #,##0_ ;_ * \-#,##0_ ;_ * &quot;-&quot;??_ ;_ @_ ">
                  <c:v>11</c:v>
                </c:pt>
                <c:pt idx="12" c:formatCode="_ * #,##0_ ;_ * \-#,##0_ ;_ * &quot;-&quot;??_ ;_ @_ ">
                  <c:v>12</c:v>
                </c:pt>
              </c:numCache>
            </c:numRef>
          </c:cat>
          <c:val>
            <c:numRef>
              <c:f>测价!$F$19:$F$31</c:f>
              <c:numCache>
                <c:formatCode>_ * #,##0.00_ ;_ * \-#,##0.00_ ;_ * "-"??_ ;_ @_ </c:formatCode>
                <c:ptCount val="13"/>
                <c:pt idx="1" c:formatCode="_ * #,##0.00_ ;_ * \-#,##0.00_ ;_ * &quot;-&quot;??_ ;_ @_ ">
                  <c:v>200</c:v>
                </c:pt>
                <c:pt idx="2" c:formatCode="_ * #,##0.00_ ;_ * \-#,##0.00_ ;_ * &quot;-&quot;??_ ;_ @_ ">
                  <c:v>183.333333333333</c:v>
                </c:pt>
                <c:pt idx="3" c:formatCode="_ * #,##0.00_ ;_ * \-#,##0.00_ ;_ * &quot;-&quot;??_ ;_ @_ ">
                  <c:v>166.666666666667</c:v>
                </c:pt>
                <c:pt idx="4" c:formatCode="_ * #,##0.00_ ;_ * \-#,##0.00_ ;_ * &quot;-&quot;??_ ;_ @_ ">
                  <c:v>150</c:v>
                </c:pt>
                <c:pt idx="5" c:formatCode="_ * #,##0.00_ ;_ * \-#,##0.00_ ;_ * &quot;-&quot;??_ ;_ @_ ">
                  <c:v>133.333333333333</c:v>
                </c:pt>
                <c:pt idx="6" c:formatCode="_ * #,##0.00_ ;_ * \-#,##0.00_ ;_ * &quot;-&quot;??_ ;_ @_ ">
                  <c:v>116.666666666667</c:v>
                </c:pt>
                <c:pt idx="7" c:formatCode="_ * #,##0.00_ ;_ * \-#,##0.00_ ;_ * &quot;-&quot;??_ ;_ @_ ">
                  <c:v>100</c:v>
                </c:pt>
                <c:pt idx="8" c:formatCode="_ * #,##0.00_ ;_ * \-#,##0.00_ ;_ * &quot;-&quot;??_ ;_ @_ ">
                  <c:v>83.3333333333333</c:v>
                </c:pt>
                <c:pt idx="9" c:formatCode="_ * #,##0.00_ ;_ * \-#,##0.00_ ;_ * &quot;-&quot;??_ ;_ @_ ">
                  <c:v>66.6666666666667</c:v>
                </c:pt>
                <c:pt idx="10" c:formatCode="_ * #,##0.00_ ;_ * \-#,##0.00_ ;_ * &quot;-&quot;??_ ;_ @_ ">
                  <c:v>50</c:v>
                </c:pt>
                <c:pt idx="11" c:formatCode="_ * #,##0.00_ ;_ * \-#,##0.00_ ;_ * &quot;-&quot;??_ ;_ @_ ">
                  <c:v>33.3333333333333</c:v>
                </c:pt>
                <c:pt idx="12" c:formatCode="_ * #,##0.00_ ;_ * \-#,##0.00_ ;_ * &quot;-&quot;??_ ;_ @_ ">
                  <c:v>16.6666666666667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383226"/>
        <c:axId val="1903352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测价!$B$18</c15:sqref>
                        </c15:formulaRef>
                      </c:ext>
                    </c:extLst>
                    <c:strCache>
                      <c:ptCount val="1"/>
                      <c:pt idx="0">
                        <c:v>期数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测价!$B$19:$B$31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 c:formatCode="_ * #,##0_ ;_ * \-#,##0_ ;_ * &quot;-&quot;??_ ;_ @_ ">
                        <c:v>1</c:v>
                      </c:pt>
                      <c:pt idx="2" c:formatCode="_ * #,##0_ ;_ * \-#,##0_ ;_ * &quot;-&quot;??_ ;_ @_ ">
                        <c:v>2</c:v>
                      </c:pt>
                      <c:pt idx="3" c:formatCode="_ * #,##0_ ;_ * \-#,##0_ ;_ * &quot;-&quot;??_ ;_ @_ ">
                        <c:v>3</c:v>
                      </c:pt>
                      <c:pt idx="4" c:formatCode="_ * #,##0_ ;_ * \-#,##0_ ;_ * &quot;-&quot;??_ ;_ @_ ">
                        <c:v>4</c:v>
                      </c:pt>
                      <c:pt idx="5" c:formatCode="_ * #,##0_ ;_ * \-#,##0_ ;_ * &quot;-&quot;??_ ;_ @_ ">
                        <c:v>5</c:v>
                      </c:pt>
                      <c:pt idx="6" c:formatCode="_ * #,##0_ ;_ * \-#,##0_ ;_ * &quot;-&quot;??_ ;_ @_ ">
                        <c:v>6</c:v>
                      </c:pt>
                      <c:pt idx="7" c:formatCode="_ * #,##0_ ;_ * \-#,##0_ ;_ * &quot;-&quot;??_ ;_ @_ ">
                        <c:v>7</c:v>
                      </c:pt>
                      <c:pt idx="8" c:formatCode="_ * #,##0_ ;_ * \-#,##0_ ;_ * &quot;-&quot;??_ ;_ @_ ">
                        <c:v>8</c:v>
                      </c:pt>
                      <c:pt idx="9" c:formatCode="_ * #,##0_ ;_ * \-#,##0_ ;_ * &quot;-&quot;??_ ;_ @_ ">
                        <c:v>9</c:v>
                      </c:pt>
                      <c:pt idx="10" c:formatCode="_ * #,##0_ ;_ * \-#,##0_ ;_ * &quot;-&quot;??_ ;_ @_ ">
                        <c:v>10</c:v>
                      </c:pt>
                      <c:pt idx="11" c:formatCode="_ * #,##0_ ;_ * \-#,##0_ ;_ * &quot;-&quot;??_ ;_ @_ ">
                        <c:v>11</c:v>
                      </c:pt>
                      <c:pt idx="12" c:formatCode="_ * #,##0_ ;_ * \-#,##0_ ;_ * &quot;-&quot;??_ ;_ @_ 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测价!$B$19:$B$31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 c:formatCode="General">
                        <c:v>0</c:v>
                      </c:pt>
                      <c:pt idx="1" c:formatCode="_ * #,##0_ ;_ * \-#,##0_ ;_ * &quot;-&quot;??_ ;_ @_ ">
                        <c:v>1</c:v>
                      </c:pt>
                      <c:pt idx="2" c:formatCode="_ * #,##0_ ;_ * \-#,##0_ ;_ * &quot;-&quot;??_ ;_ @_ ">
                        <c:v>2</c:v>
                      </c:pt>
                      <c:pt idx="3" c:formatCode="_ * #,##0_ ;_ * \-#,##0_ ;_ * &quot;-&quot;??_ ;_ @_ ">
                        <c:v>3</c:v>
                      </c:pt>
                      <c:pt idx="4" c:formatCode="_ * #,##0_ ;_ * \-#,##0_ ;_ * &quot;-&quot;??_ ;_ @_ ">
                        <c:v>4</c:v>
                      </c:pt>
                      <c:pt idx="5" c:formatCode="_ * #,##0_ ;_ * \-#,##0_ ;_ * &quot;-&quot;??_ ;_ @_ ">
                        <c:v>5</c:v>
                      </c:pt>
                      <c:pt idx="6" c:formatCode="_ * #,##0_ ;_ * \-#,##0_ ;_ * &quot;-&quot;??_ ;_ @_ ">
                        <c:v>6</c:v>
                      </c:pt>
                      <c:pt idx="7" c:formatCode="_ * #,##0_ ;_ * \-#,##0_ ;_ * &quot;-&quot;??_ ;_ @_ ">
                        <c:v>7</c:v>
                      </c:pt>
                      <c:pt idx="8" c:formatCode="_ * #,##0_ ;_ * \-#,##0_ ;_ * &quot;-&quot;??_ ;_ @_ ">
                        <c:v>8</c:v>
                      </c:pt>
                      <c:pt idx="9" c:formatCode="_ * #,##0_ ;_ * \-#,##0_ ;_ * &quot;-&quot;??_ ;_ @_ ">
                        <c:v>9</c:v>
                      </c:pt>
                      <c:pt idx="10" c:formatCode="_ * #,##0_ ;_ * \-#,##0_ ;_ * &quot;-&quot;??_ ;_ @_ ">
                        <c:v>10</c:v>
                      </c:pt>
                      <c:pt idx="11" c:formatCode="_ * #,##0_ ;_ * \-#,##0_ ;_ * &quot;-&quot;??_ ;_ @_ ">
                        <c:v>11</c:v>
                      </c:pt>
                      <c:pt idx="12" c:formatCode="_ * #,##0_ ;_ * \-#,##0_ ;_ * &quot;-&quot;??_ ;_ @_ 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测价!$D$18</c15:sqref>
                        </c15:formulaRef>
                      </c:ext>
                    </c:extLst>
                    <c:strCache>
                      <c:ptCount val="1"/>
                      <c:pt idx="0">
                        <c:v>利息月供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测价!$B$19:$B$31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 c:formatCode="_ * #,##0_ ;_ * \-#,##0_ ;_ * &quot;-&quot;??_ ;_ @_ ">
                        <c:v>1</c:v>
                      </c:pt>
                      <c:pt idx="2" c:formatCode="_ * #,##0_ ;_ * \-#,##0_ ;_ * &quot;-&quot;??_ ;_ @_ ">
                        <c:v>2</c:v>
                      </c:pt>
                      <c:pt idx="3" c:formatCode="_ * #,##0_ ;_ * \-#,##0_ ;_ * &quot;-&quot;??_ ;_ @_ ">
                        <c:v>3</c:v>
                      </c:pt>
                      <c:pt idx="4" c:formatCode="_ * #,##0_ ;_ * \-#,##0_ ;_ * &quot;-&quot;??_ ;_ @_ ">
                        <c:v>4</c:v>
                      </c:pt>
                      <c:pt idx="5" c:formatCode="_ * #,##0_ ;_ * \-#,##0_ ;_ * &quot;-&quot;??_ ;_ @_ ">
                        <c:v>5</c:v>
                      </c:pt>
                      <c:pt idx="6" c:formatCode="_ * #,##0_ ;_ * \-#,##0_ ;_ * &quot;-&quot;??_ ;_ @_ ">
                        <c:v>6</c:v>
                      </c:pt>
                      <c:pt idx="7" c:formatCode="_ * #,##0_ ;_ * \-#,##0_ ;_ * &quot;-&quot;??_ ;_ @_ ">
                        <c:v>7</c:v>
                      </c:pt>
                      <c:pt idx="8" c:formatCode="_ * #,##0_ ;_ * \-#,##0_ ;_ * &quot;-&quot;??_ ;_ @_ ">
                        <c:v>8</c:v>
                      </c:pt>
                      <c:pt idx="9" c:formatCode="_ * #,##0_ ;_ * \-#,##0_ ;_ * &quot;-&quot;??_ ;_ @_ ">
                        <c:v>9</c:v>
                      </c:pt>
                      <c:pt idx="10" c:formatCode="_ * #,##0_ ;_ * \-#,##0_ ;_ * &quot;-&quot;??_ ;_ @_ ">
                        <c:v>10</c:v>
                      </c:pt>
                      <c:pt idx="11" c:formatCode="_ * #,##0_ ;_ * \-#,##0_ ;_ * &quot;-&quot;??_ ;_ @_ ">
                        <c:v>11</c:v>
                      </c:pt>
                      <c:pt idx="12" c:formatCode="_ * #,##0_ ;_ * \-#,##0_ ;_ * &quot;-&quot;??_ ;_ @_ 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测价!$D$19:$D$31</c15:sqref>
                        </c15:formulaRef>
                      </c:ext>
                    </c:extLst>
                    <c:numCache>
                      <c:formatCode>_ * #,##0.00_ ;_ * \-#,##0.00_ ;_ * "-"??_ ;_ @_ </c:formatCode>
                      <c:ptCount val="13"/>
                      <c:pt idx="1" c:formatCode="_ * #,##0.00_ ;_ * \-#,##0.00_ ;_ * &quot;-&quot;??_ ;_ @_ ">
                        <c:v>1033.33333333333</c:v>
                      </c:pt>
                      <c:pt idx="2" c:formatCode="_ * #,##0.00_ ;_ * \-#,##0.00_ ;_ * &quot;-&quot;??_ ;_ @_ ">
                        <c:v>1016.66666666667</c:v>
                      </c:pt>
                      <c:pt idx="3" c:formatCode="_ * #,##0.00_ ;_ * \-#,##0.00_ ;_ * &quot;-&quot;??_ ;_ @_ ">
                        <c:v>1000</c:v>
                      </c:pt>
                      <c:pt idx="4" c:formatCode="_ * #,##0.00_ ;_ * \-#,##0.00_ ;_ * &quot;-&quot;??_ ;_ @_ ">
                        <c:v>983.333333333333</c:v>
                      </c:pt>
                      <c:pt idx="5" c:formatCode="_ * #,##0.00_ ;_ * \-#,##0.00_ ;_ * &quot;-&quot;??_ ;_ @_ ">
                        <c:v>966.666666666667</c:v>
                      </c:pt>
                      <c:pt idx="6" c:formatCode="_ * #,##0.00_ ;_ * \-#,##0.00_ ;_ * &quot;-&quot;??_ ;_ @_ ">
                        <c:v>950</c:v>
                      </c:pt>
                      <c:pt idx="7" c:formatCode="_ * #,##0.00_ ;_ * \-#,##0.00_ ;_ * &quot;-&quot;??_ ;_ @_ ">
                        <c:v>933.333333333333</c:v>
                      </c:pt>
                      <c:pt idx="8" c:formatCode="_ * #,##0.00_ ;_ * \-#,##0.00_ ;_ * &quot;-&quot;??_ ;_ @_ ">
                        <c:v>916.666666666667</c:v>
                      </c:pt>
                      <c:pt idx="9" c:formatCode="_ * #,##0.00_ ;_ * \-#,##0.00_ ;_ * &quot;-&quot;??_ ;_ @_ ">
                        <c:v>900</c:v>
                      </c:pt>
                      <c:pt idx="10" c:formatCode="_ * #,##0.00_ ;_ * \-#,##0.00_ ;_ * &quot;-&quot;??_ ;_ @_ ">
                        <c:v>883.333333333333</c:v>
                      </c:pt>
                      <c:pt idx="11" c:formatCode="_ * #,##0.00_ ;_ * \-#,##0.00_ ;_ * &quot;-&quot;??_ ;_ @_ ">
                        <c:v>866.666666666667</c:v>
                      </c:pt>
                      <c:pt idx="12" c:formatCode="_ * #,##0.00_ ;_ * \-#,##0.00_ ;_ * &quot;-&quot;??_ ;_ @_ ">
                        <c:v>850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测价!$G$18</c15:sqref>
                        </c15:formulaRef>
                      </c:ext>
                    </c:extLst>
                    <c:strCache>
                      <c:ptCount val="1"/>
                      <c:pt idx="0">
                        <c:v>账户管理费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测价!$B$19:$B$31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 c:formatCode="_ * #,##0_ ;_ * \-#,##0_ ;_ * &quot;-&quot;??_ ;_ @_ ">
                        <c:v>1</c:v>
                      </c:pt>
                      <c:pt idx="2" c:formatCode="_ * #,##0_ ;_ * \-#,##0_ ;_ * &quot;-&quot;??_ ;_ @_ ">
                        <c:v>2</c:v>
                      </c:pt>
                      <c:pt idx="3" c:formatCode="_ * #,##0_ ;_ * \-#,##0_ ;_ * &quot;-&quot;??_ ;_ @_ ">
                        <c:v>3</c:v>
                      </c:pt>
                      <c:pt idx="4" c:formatCode="_ * #,##0_ ;_ * \-#,##0_ ;_ * &quot;-&quot;??_ ;_ @_ ">
                        <c:v>4</c:v>
                      </c:pt>
                      <c:pt idx="5" c:formatCode="_ * #,##0_ ;_ * \-#,##0_ ;_ * &quot;-&quot;??_ ;_ @_ ">
                        <c:v>5</c:v>
                      </c:pt>
                      <c:pt idx="6" c:formatCode="_ * #,##0_ ;_ * \-#,##0_ ;_ * &quot;-&quot;??_ ;_ @_ ">
                        <c:v>6</c:v>
                      </c:pt>
                      <c:pt idx="7" c:formatCode="_ * #,##0_ ;_ * \-#,##0_ ;_ * &quot;-&quot;??_ ;_ @_ ">
                        <c:v>7</c:v>
                      </c:pt>
                      <c:pt idx="8" c:formatCode="_ * #,##0_ ;_ * \-#,##0_ ;_ * &quot;-&quot;??_ ;_ @_ ">
                        <c:v>8</c:v>
                      </c:pt>
                      <c:pt idx="9" c:formatCode="_ * #,##0_ ;_ * \-#,##0_ ;_ * &quot;-&quot;??_ ;_ @_ ">
                        <c:v>9</c:v>
                      </c:pt>
                      <c:pt idx="10" c:formatCode="_ * #,##0_ ;_ * \-#,##0_ ;_ * &quot;-&quot;??_ ;_ @_ ">
                        <c:v>10</c:v>
                      </c:pt>
                      <c:pt idx="11" c:formatCode="_ * #,##0_ ;_ * \-#,##0_ ;_ * &quot;-&quot;??_ ;_ @_ ">
                        <c:v>11</c:v>
                      </c:pt>
                      <c:pt idx="12" c:formatCode="_ * #,##0_ ;_ * \-#,##0_ ;_ * &quot;-&quot;??_ ;_ @_ 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测价!$G$19:$G$31</c15:sqref>
                        </c15:formulaRef>
                      </c:ext>
                    </c:extLst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测价!$H$18</c15:sqref>
                        </c15:formulaRef>
                      </c:ext>
                    </c:extLst>
                    <c:strCache>
                      <c:ptCount val="1"/>
                      <c:pt idx="0">
                        <c:v>手续费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测价!$B$19:$B$31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 c:formatCode="_ * #,##0_ ;_ * \-#,##0_ ;_ * &quot;-&quot;??_ ;_ @_ ">
                        <c:v>1</c:v>
                      </c:pt>
                      <c:pt idx="2" c:formatCode="_ * #,##0_ ;_ * \-#,##0_ ;_ * &quot;-&quot;??_ ;_ @_ ">
                        <c:v>2</c:v>
                      </c:pt>
                      <c:pt idx="3" c:formatCode="_ * #,##0_ ;_ * \-#,##0_ ;_ * &quot;-&quot;??_ ;_ @_ ">
                        <c:v>3</c:v>
                      </c:pt>
                      <c:pt idx="4" c:formatCode="_ * #,##0_ ;_ * \-#,##0_ ;_ * &quot;-&quot;??_ ;_ @_ ">
                        <c:v>4</c:v>
                      </c:pt>
                      <c:pt idx="5" c:formatCode="_ * #,##0_ ;_ * \-#,##0_ ;_ * &quot;-&quot;??_ ;_ @_ ">
                        <c:v>5</c:v>
                      </c:pt>
                      <c:pt idx="6" c:formatCode="_ * #,##0_ ;_ * \-#,##0_ ;_ * &quot;-&quot;??_ ;_ @_ ">
                        <c:v>6</c:v>
                      </c:pt>
                      <c:pt idx="7" c:formatCode="_ * #,##0_ ;_ * \-#,##0_ ;_ * &quot;-&quot;??_ ;_ @_ ">
                        <c:v>7</c:v>
                      </c:pt>
                      <c:pt idx="8" c:formatCode="_ * #,##0_ ;_ * \-#,##0_ ;_ * &quot;-&quot;??_ ;_ @_ ">
                        <c:v>8</c:v>
                      </c:pt>
                      <c:pt idx="9" c:formatCode="_ * #,##0_ ;_ * \-#,##0_ ;_ * &quot;-&quot;??_ ;_ @_ ">
                        <c:v>9</c:v>
                      </c:pt>
                      <c:pt idx="10" c:formatCode="_ * #,##0_ ;_ * \-#,##0_ ;_ * &quot;-&quot;??_ ;_ @_ ">
                        <c:v>10</c:v>
                      </c:pt>
                      <c:pt idx="11" c:formatCode="_ * #,##0_ ;_ * \-#,##0_ ;_ * &quot;-&quot;??_ ;_ @_ ">
                        <c:v>11</c:v>
                      </c:pt>
                      <c:pt idx="12" c:formatCode="_ * #,##0_ ;_ * \-#,##0_ ;_ * &quot;-&quot;??_ ;_ @_ 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测价!$H$19:$H$31</c15:sqref>
                        </c15:formulaRef>
                      </c:ext>
                    </c:extLst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测价!$I$18</c15:sqref>
                        </c15:formulaRef>
                      </c:ext>
                    </c:extLst>
                    <c:strCache>
                      <c:ptCount val="1"/>
                      <c:pt idx="0">
                        <c:v>剩余本金</c:v>
                      </c:pt>
                    </c:strCache>
                  </c:strRef>
                </c:tx>
                <c:spPr>
                  <a:ln w="381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38100">
                      <a:solidFill>
                        <a:schemeClr val="tx1"/>
                      </a:solidFill>
                      <a:prstDash val="sysDash"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测价!$B$19:$B$31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 c:formatCode="_ * #,##0_ ;_ * \-#,##0_ ;_ * &quot;-&quot;??_ ;_ @_ ">
                        <c:v>1</c:v>
                      </c:pt>
                      <c:pt idx="2" c:formatCode="_ * #,##0_ ;_ * \-#,##0_ ;_ * &quot;-&quot;??_ ;_ @_ ">
                        <c:v>2</c:v>
                      </c:pt>
                      <c:pt idx="3" c:formatCode="_ * #,##0_ ;_ * \-#,##0_ ;_ * &quot;-&quot;??_ ;_ @_ ">
                        <c:v>3</c:v>
                      </c:pt>
                      <c:pt idx="4" c:formatCode="_ * #,##0_ ;_ * \-#,##0_ ;_ * &quot;-&quot;??_ ;_ @_ ">
                        <c:v>4</c:v>
                      </c:pt>
                      <c:pt idx="5" c:formatCode="_ * #,##0_ ;_ * \-#,##0_ ;_ * &quot;-&quot;??_ ;_ @_ ">
                        <c:v>5</c:v>
                      </c:pt>
                      <c:pt idx="6" c:formatCode="_ * #,##0_ ;_ * \-#,##0_ ;_ * &quot;-&quot;??_ ;_ @_ ">
                        <c:v>6</c:v>
                      </c:pt>
                      <c:pt idx="7" c:formatCode="_ * #,##0_ ;_ * \-#,##0_ ;_ * &quot;-&quot;??_ ;_ @_ ">
                        <c:v>7</c:v>
                      </c:pt>
                      <c:pt idx="8" c:formatCode="_ * #,##0_ ;_ * \-#,##0_ ;_ * &quot;-&quot;??_ ;_ @_ ">
                        <c:v>8</c:v>
                      </c:pt>
                      <c:pt idx="9" c:formatCode="_ * #,##0_ ;_ * \-#,##0_ ;_ * &quot;-&quot;??_ ;_ @_ ">
                        <c:v>9</c:v>
                      </c:pt>
                      <c:pt idx="10" c:formatCode="_ * #,##0_ ;_ * \-#,##0_ ;_ * &quot;-&quot;??_ ;_ @_ ">
                        <c:v>10</c:v>
                      </c:pt>
                      <c:pt idx="11" c:formatCode="_ * #,##0_ ;_ * \-#,##0_ ;_ * &quot;-&quot;??_ ;_ @_ ">
                        <c:v>11</c:v>
                      </c:pt>
                      <c:pt idx="12" c:formatCode="_ * #,##0_ ;_ * \-#,##0_ ;_ * &quot;-&quot;??_ ;_ @_ 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测价!$I$19:$I$31</c15:sqref>
                        </c15:formulaRef>
                      </c:ext>
                    </c:extLst>
                    <c:numCache>
                      <c:formatCode>_ * #,##0.00_ ;_ * \-#,##0.00_ ;_ * "-"??_ ;_ @_ </c:formatCode>
                      <c:ptCount val="13"/>
                      <c:pt idx="0" c:formatCode="_ * #,##0.00_ ;_ * \-#,##0.00_ ;_ * &quot;-&quot;??_ ;_ @_ ">
                        <c:v>10000</c:v>
                      </c:pt>
                      <c:pt idx="1" c:formatCode="_ * #,##0.00_ ;_ * \-#,##0.00_ ;_ * &quot;-&quot;??_ ;_ @_ ">
                        <c:v>9166.66666666667</c:v>
                      </c:pt>
                      <c:pt idx="2" c:formatCode="_ * #,##0.00_ ;_ * \-#,##0.00_ ;_ * &quot;-&quot;??_ ;_ @_ ">
                        <c:v>8333.33333333333</c:v>
                      </c:pt>
                      <c:pt idx="3" c:formatCode="_ * #,##0.00_ ;_ * \-#,##0.00_ ;_ * &quot;-&quot;??_ ;_ @_ ">
                        <c:v>7500</c:v>
                      </c:pt>
                      <c:pt idx="4" c:formatCode="_ * #,##0.00_ ;_ * \-#,##0.00_ ;_ * &quot;-&quot;??_ ;_ @_ ">
                        <c:v>6666.66666666667</c:v>
                      </c:pt>
                      <c:pt idx="5" c:formatCode="_ * #,##0.00_ ;_ * \-#,##0.00_ ;_ * &quot;-&quot;??_ ;_ @_ ">
                        <c:v>5833.33333333333</c:v>
                      </c:pt>
                      <c:pt idx="6" c:formatCode="_ * #,##0.00_ ;_ * \-#,##0.00_ ;_ * &quot;-&quot;??_ ;_ @_ ">
                        <c:v>5000</c:v>
                      </c:pt>
                      <c:pt idx="7" c:formatCode="_ * #,##0.00_ ;_ * \-#,##0.00_ ;_ * &quot;-&quot;??_ ;_ @_ ">
                        <c:v>4166.66666666667</c:v>
                      </c:pt>
                      <c:pt idx="8" c:formatCode="_ * #,##0.00_ ;_ * \-#,##0.00_ ;_ * &quot;-&quot;??_ ;_ @_ ">
                        <c:v>3333.33333333333</c:v>
                      </c:pt>
                      <c:pt idx="9" c:formatCode="_ * #,##0.00_ ;_ * \-#,##0.00_ ;_ * &quot;-&quot;??_ ;_ @_ ">
                        <c:v>2500</c:v>
                      </c:pt>
                      <c:pt idx="10" c:formatCode="_ * #,##0.00_ ;_ * \-#,##0.00_ ;_ * &quot;-&quot;??_ ;_ @_ ">
                        <c:v>1666.66666666667</c:v>
                      </c:pt>
                      <c:pt idx="11" c:formatCode="_ * #,##0.00_ ;_ * \-#,##0.00_ ;_ * &quot;-&quot;??_ ;_ @_ ">
                        <c:v>833.333333333333</c:v>
                      </c:pt>
                      <c:pt idx="12" c:formatCode="_ * #,##0.00_ ;_ * \-#,##0.00_ ;_ * &quot;-&quot;??_ ;_ @_ 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783832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90335228"/>
        <c:crosses val="autoZero"/>
        <c:auto val="1"/>
        <c:lblAlgn val="ctr"/>
        <c:lblOffset val="100"/>
        <c:noMultiLvlLbl val="0"/>
      </c:catAx>
      <c:valAx>
        <c:axId val="19033522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  <c:crossAx val="77838322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212725</xdr:colOff>
      <xdr:row>11</xdr:row>
      <xdr:rowOff>146050</xdr:rowOff>
    </xdr:from>
    <xdr:to>
      <xdr:col>30</xdr:col>
      <xdr:colOff>88900</xdr:colOff>
      <xdr:row>30</xdr:row>
      <xdr:rowOff>88900</xdr:rowOff>
    </xdr:to>
    <xdr:graphicFrame>
      <xdr:nvGraphicFramePr>
        <xdr:cNvPr id="2" name="图表 1"/>
        <xdr:cNvGraphicFramePr/>
      </xdr:nvGraphicFramePr>
      <xdr:xfrm>
        <a:off x="6492240" y="1205230"/>
        <a:ext cx="4705350" cy="2678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D52"/>
  <sheetViews>
    <sheetView showGridLines="0" workbookViewId="0">
      <pane xSplit="7" ySplit="15" topLeftCell="H1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2"/>
  <cols>
    <col min="1" max="1" width="0.712962962962963" style="34" customWidth="1"/>
    <col min="2" max="2" width="11.712962962963" style="34" customWidth="1"/>
    <col min="3" max="3" width="10.4259259259259" style="34" customWidth="1"/>
    <col min="4" max="4" width="9.13888888888889" style="34" customWidth="1"/>
    <col min="5" max="5" width="8" style="34" customWidth="1"/>
    <col min="6" max="6" width="10.287037037037" style="34" customWidth="1"/>
    <col min="7" max="7" width="10.5740740740741" style="34" customWidth="1"/>
    <col min="8" max="28" width="7.57407407407407" style="34" customWidth="1" outlineLevel="1"/>
    <col min="29" max="29" width="7.57407407407407" style="62" customWidth="1" outlineLevel="1"/>
    <col min="30" max="41" width="7.57407407407407" style="34" customWidth="1" outlineLevel="1"/>
    <col min="42" max="70" width="8.13888888888889" style="34" customWidth="1" outlineLevel="1"/>
    <col min="71" max="72" width="8" style="34" customWidth="1"/>
    <col min="73" max="73" width="7.28703703703704" style="34" customWidth="1"/>
    <col min="74" max="76" width="8.13888888888889" style="34" customWidth="1"/>
    <col min="77" max="77" width="8" style="34" customWidth="1"/>
    <col min="78" max="78" width="8.57407407407407" style="34" customWidth="1"/>
    <col min="79" max="16384" width="9.13888888888889" style="34"/>
  </cols>
  <sheetData>
    <row r="1" spans="8:70">
      <c r="H1" s="34">
        <v>1</v>
      </c>
      <c r="I1" s="34">
        <v>2</v>
      </c>
      <c r="J1" s="34">
        <v>3</v>
      </c>
      <c r="K1" s="34">
        <v>4</v>
      </c>
      <c r="L1" s="34">
        <v>5</v>
      </c>
      <c r="M1" s="34">
        <v>6</v>
      </c>
      <c r="N1" s="34">
        <v>7</v>
      </c>
      <c r="O1" s="34">
        <v>8</v>
      </c>
      <c r="P1" s="34">
        <v>9</v>
      </c>
      <c r="Q1" s="34">
        <v>10</v>
      </c>
      <c r="R1" s="34">
        <v>11</v>
      </c>
      <c r="S1" s="34">
        <v>12</v>
      </c>
      <c r="T1" s="34">
        <v>13</v>
      </c>
      <c r="U1" s="34">
        <v>14</v>
      </c>
      <c r="V1" s="34">
        <v>15</v>
      </c>
      <c r="W1" s="34">
        <v>16</v>
      </c>
      <c r="X1" s="34">
        <v>17</v>
      </c>
      <c r="Y1" s="34">
        <v>18</v>
      </c>
      <c r="Z1" s="34">
        <v>19</v>
      </c>
      <c r="AA1" s="34">
        <v>20</v>
      </c>
      <c r="AB1" s="34">
        <v>21</v>
      </c>
      <c r="AC1" s="62">
        <v>22</v>
      </c>
      <c r="AD1" s="34">
        <v>23</v>
      </c>
      <c r="AE1" s="34">
        <v>24</v>
      </c>
      <c r="AF1" s="34">
        <v>25</v>
      </c>
      <c r="AG1" s="34">
        <v>26</v>
      </c>
      <c r="AH1" s="34">
        <v>27</v>
      </c>
      <c r="AI1" s="34">
        <v>28</v>
      </c>
      <c r="AJ1" s="34">
        <v>29</v>
      </c>
      <c r="AK1" s="34">
        <v>30</v>
      </c>
      <c r="AL1" s="34">
        <v>31</v>
      </c>
      <c r="AM1" s="34">
        <v>32</v>
      </c>
      <c r="AN1" s="34">
        <v>33</v>
      </c>
      <c r="AO1" s="34">
        <v>34</v>
      </c>
      <c r="AP1" s="34">
        <v>35</v>
      </c>
      <c r="AQ1" s="34">
        <v>36</v>
      </c>
      <c r="AR1" s="34">
        <v>37</v>
      </c>
      <c r="AS1" s="34">
        <v>38</v>
      </c>
      <c r="AT1" s="34">
        <v>39</v>
      </c>
      <c r="AU1" s="34">
        <v>40</v>
      </c>
      <c r="AV1" s="34">
        <v>41</v>
      </c>
      <c r="AW1" s="34">
        <v>42</v>
      </c>
      <c r="AX1" s="34">
        <v>43</v>
      </c>
      <c r="AY1" s="34">
        <v>44</v>
      </c>
      <c r="AZ1" s="34">
        <v>45</v>
      </c>
      <c r="BA1" s="34">
        <v>46</v>
      </c>
      <c r="BB1" s="34">
        <v>47</v>
      </c>
      <c r="BC1" s="34">
        <v>48</v>
      </c>
      <c r="BD1" s="34">
        <v>49</v>
      </c>
      <c r="BE1" s="34">
        <v>50</v>
      </c>
      <c r="BF1" s="34">
        <v>51</v>
      </c>
      <c r="BG1" s="34">
        <v>52</v>
      </c>
      <c r="BH1" s="34">
        <v>53</v>
      </c>
      <c r="BI1" s="34">
        <v>54</v>
      </c>
      <c r="BJ1" s="34">
        <v>55</v>
      </c>
      <c r="BK1" s="34">
        <v>56</v>
      </c>
      <c r="BL1" s="34">
        <v>57</v>
      </c>
      <c r="BM1" s="34">
        <v>58</v>
      </c>
      <c r="BN1" s="34">
        <v>59</v>
      </c>
      <c r="BO1" s="34">
        <v>60</v>
      </c>
      <c r="BP1" s="34">
        <v>61</v>
      </c>
      <c r="BQ1" s="34">
        <v>62</v>
      </c>
      <c r="BR1" s="34">
        <v>63</v>
      </c>
    </row>
    <row r="2" ht="13.95" spans="8:76">
      <c r="H2" s="63">
        <v>42644</v>
      </c>
      <c r="I2" s="63">
        <v>42675</v>
      </c>
      <c r="J2" s="63">
        <v>42705</v>
      </c>
      <c r="K2" s="63">
        <v>42736</v>
      </c>
      <c r="L2" s="63">
        <v>42767</v>
      </c>
      <c r="M2" s="63">
        <v>42795</v>
      </c>
      <c r="N2" s="63">
        <v>42826</v>
      </c>
      <c r="O2" s="63">
        <v>42856</v>
      </c>
      <c r="P2" s="63">
        <v>42887</v>
      </c>
      <c r="Q2" s="63">
        <v>42917</v>
      </c>
      <c r="R2" s="63">
        <v>42948</v>
      </c>
      <c r="S2" s="63">
        <v>42979</v>
      </c>
      <c r="T2" s="63">
        <v>43009</v>
      </c>
      <c r="U2" s="63">
        <v>43040</v>
      </c>
      <c r="V2" s="63">
        <v>43070</v>
      </c>
      <c r="W2" s="63">
        <v>43101</v>
      </c>
      <c r="X2" s="63">
        <v>43132</v>
      </c>
      <c r="Y2" s="63">
        <v>43160</v>
      </c>
      <c r="Z2" s="63">
        <v>43191</v>
      </c>
      <c r="AA2" s="63">
        <v>43221</v>
      </c>
      <c r="AB2" s="63">
        <v>43252</v>
      </c>
      <c r="AC2" s="63">
        <v>43282</v>
      </c>
      <c r="AD2" s="63">
        <v>43313</v>
      </c>
      <c r="AE2" s="63">
        <v>43344</v>
      </c>
      <c r="AF2" s="63">
        <v>43374</v>
      </c>
      <c r="AG2" s="63">
        <v>43405</v>
      </c>
      <c r="AH2" s="63">
        <v>43435</v>
      </c>
      <c r="AI2" s="63">
        <v>43466</v>
      </c>
      <c r="AJ2" s="63">
        <v>43497</v>
      </c>
      <c r="AK2" s="63">
        <v>43525</v>
      </c>
      <c r="AL2" s="63">
        <v>43556</v>
      </c>
      <c r="AM2" s="63">
        <v>43586</v>
      </c>
      <c r="AN2" s="63">
        <v>43617</v>
      </c>
      <c r="AO2" s="63">
        <v>43647</v>
      </c>
      <c r="AP2" s="63">
        <v>43678</v>
      </c>
      <c r="AQ2" s="63">
        <v>43709</v>
      </c>
      <c r="AR2" s="63">
        <v>43739</v>
      </c>
      <c r="AS2" s="63">
        <v>43770</v>
      </c>
      <c r="AT2" s="63">
        <v>43800</v>
      </c>
      <c r="AU2" s="63">
        <v>43831</v>
      </c>
      <c r="AV2" s="63">
        <v>43862</v>
      </c>
      <c r="AW2" s="63">
        <v>43891</v>
      </c>
      <c r="AX2" s="63">
        <v>43922</v>
      </c>
      <c r="AY2" s="63">
        <v>43952</v>
      </c>
      <c r="AZ2" s="63">
        <v>43983</v>
      </c>
      <c r="BA2" s="63">
        <v>44013</v>
      </c>
      <c r="BB2" s="63">
        <v>44044</v>
      </c>
      <c r="BC2" s="63">
        <v>44075</v>
      </c>
      <c r="BD2" s="63">
        <v>44105</v>
      </c>
      <c r="BE2" s="63">
        <v>44136</v>
      </c>
      <c r="BF2" s="63">
        <v>44166</v>
      </c>
      <c r="BG2" s="63">
        <v>44197</v>
      </c>
      <c r="BH2" s="63">
        <v>44228</v>
      </c>
      <c r="BI2" s="63">
        <v>44256</v>
      </c>
      <c r="BJ2" s="63">
        <v>44287</v>
      </c>
      <c r="BK2" s="63">
        <v>44317</v>
      </c>
      <c r="BL2" s="63">
        <v>44348</v>
      </c>
      <c r="BM2" s="63">
        <v>44378</v>
      </c>
      <c r="BN2" s="63">
        <v>44409</v>
      </c>
      <c r="BO2" s="63">
        <v>44440</v>
      </c>
      <c r="BP2" s="63">
        <v>44470</v>
      </c>
      <c r="BQ2" s="63">
        <v>44501</v>
      </c>
      <c r="BR2" s="63">
        <v>44531</v>
      </c>
      <c r="BS2" s="68" t="s">
        <v>0</v>
      </c>
      <c r="BT2" s="68" t="s">
        <v>1</v>
      </c>
      <c r="BU2" s="68" t="s">
        <v>2</v>
      </c>
      <c r="BV2" s="68" t="s">
        <v>3</v>
      </c>
      <c r="BW2" s="68" t="s">
        <v>4</v>
      </c>
      <c r="BX2" s="68" t="s">
        <v>5</v>
      </c>
    </row>
    <row r="3" spans="2:82">
      <c r="B3" s="38" t="s">
        <v>6</v>
      </c>
      <c r="C3" s="39">
        <v>16</v>
      </c>
      <c r="G3" s="34" t="s">
        <v>7</v>
      </c>
      <c r="H3" s="64"/>
      <c r="I3" s="64"/>
      <c r="J3" s="64"/>
      <c r="K3" s="64">
        <v>500</v>
      </c>
      <c r="L3" s="64">
        <v>500</v>
      </c>
      <c r="M3" s="64">
        <v>500</v>
      </c>
      <c r="N3" s="64">
        <v>500</v>
      </c>
      <c r="O3" s="64">
        <v>500</v>
      </c>
      <c r="P3" s="64">
        <v>500</v>
      </c>
      <c r="Q3" s="64">
        <v>500</v>
      </c>
      <c r="R3" s="64">
        <v>500</v>
      </c>
      <c r="S3" s="64">
        <v>500</v>
      </c>
      <c r="T3" s="64">
        <v>500</v>
      </c>
      <c r="U3" s="64">
        <v>500</v>
      </c>
      <c r="V3" s="64">
        <v>500</v>
      </c>
      <c r="W3" s="64">
        <v>850</v>
      </c>
      <c r="X3" s="64">
        <v>850</v>
      </c>
      <c r="Y3" s="64">
        <v>850</v>
      </c>
      <c r="Z3" s="64">
        <v>850</v>
      </c>
      <c r="AA3" s="64">
        <v>850</v>
      </c>
      <c r="AB3" s="64">
        <v>850</v>
      </c>
      <c r="AC3" s="64">
        <v>850</v>
      </c>
      <c r="AD3" s="64">
        <v>850</v>
      </c>
      <c r="AE3" s="64">
        <v>850</v>
      </c>
      <c r="AF3" s="64">
        <v>850</v>
      </c>
      <c r="AG3" s="64">
        <v>850</v>
      </c>
      <c r="AH3" s="64">
        <v>850</v>
      </c>
      <c r="AI3" s="64">
        <v>1200</v>
      </c>
      <c r="AJ3" s="64">
        <v>1200</v>
      </c>
      <c r="AK3" s="64">
        <v>1200</v>
      </c>
      <c r="AL3" s="64">
        <v>1200</v>
      </c>
      <c r="AM3" s="64">
        <v>1200</v>
      </c>
      <c r="AN3" s="64">
        <v>1200</v>
      </c>
      <c r="AO3" s="64">
        <v>1200</v>
      </c>
      <c r="AP3" s="64">
        <v>1200</v>
      </c>
      <c r="AQ3" s="64">
        <v>1200</v>
      </c>
      <c r="AR3" s="64">
        <v>1200</v>
      </c>
      <c r="AS3" s="64">
        <v>1200</v>
      </c>
      <c r="AT3" s="64">
        <v>1200</v>
      </c>
      <c r="AU3" s="64">
        <v>2000</v>
      </c>
      <c r="AV3" s="64">
        <v>2000</v>
      </c>
      <c r="AW3" s="64">
        <v>2000</v>
      </c>
      <c r="AX3" s="64">
        <v>2000</v>
      </c>
      <c r="AY3" s="64">
        <v>2000</v>
      </c>
      <c r="AZ3" s="64">
        <v>2000</v>
      </c>
      <c r="BA3" s="64">
        <v>1500</v>
      </c>
      <c r="BB3" s="64">
        <v>1500</v>
      </c>
      <c r="BC3" s="64">
        <v>1500</v>
      </c>
      <c r="BD3" s="64">
        <v>1500</v>
      </c>
      <c r="BE3" s="64">
        <v>1500</v>
      </c>
      <c r="BF3" s="64">
        <v>1500</v>
      </c>
      <c r="BG3" s="64">
        <v>2500</v>
      </c>
      <c r="BH3" s="64">
        <v>2500</v>
      </c>
      <c r="BI3" s="64">
        <v>2500</v>
      </c>
      <c r="BJ3" s="64">
        <v>2500</v>
      </c>
      <c r="BK3" s="64">
        <v>2500</v>
      </c>
      <c r="BL3" s="64">
        <v>2500</v>
      </c>
      <c r="BM3" s="64">
        <v>2500</v>
      </c>
      <c r="BN3" s="64">
        <v>2500</v>
      </c>
      <c r="BO3" s="64">
        <v>2500</v>
      </c>
      <c r="BP3" s="64">
        <v>2000</v>
      </c>
      <c r="BQ3" s="64">
        <v>2000</v>
      </c>
      <c r="BR3" s="64">
        <v>2500</v>
      </c>
      <c r="BS3" s="69">
        <f>SUM(H3:J3)</f>
        <v>0</v>
      </c>
      <c r="BT3" s="69">
        <f>SUM(K3:V3)</f>
        <v>6000</v>
      </c>
      <c r="BU3" s="69">
        <f>SUM(W3:AH3)</f>
        <v>10200</v>
      </c>
      <c r="BV3" s="69">
        <f>SUM(AI3:AT3)</f>
        <v>14400</v>
      </c>
      <c r="BW3" s="69">
        <f>SUM(AU3:BF3)</f>
        <v>21000</v>
      </c>
      <c r="BX3" s="69">
        <f>SUM(BG3:BR3)</f>
        <v>29000</v>
      </c>
      <c r="BY3" s="71"/>
      <c r="BZ3" s="72"/>
      <c r="CA3" s="72"/>
      <c r="CB3" s="72"/>
      <c r="CC3" s="72"/>
      <c r="CD3" s="72"/>
    </row>
    <row r="4" spans="2:76">
      <c r="B4" s="36" t="s">
        <v>8</v>
      </c>
      <c r="C4" s="37">
        <v>50000</v>
      </c>
      <c r="G4" s="34" t="s">
        <v>9</v>
      </c>
      <c r="H4" s="65">
        <f t="shared" ref="H4:BR4" si="0">INDEX(H:H,MATCH($C$3,$B:$B,0))</f>
        <v>0</v>
      </c>
      <c r="I4" s="65">
        <f ca="1" t="shared" si="0"/>
        <v>0</v>
      </c>
      <c r="J4" s="65">
        <f ca="1" t="shared" si="0"/>
        <v>0</v>
      </c>
      <c r="K4" s="65">
        <f ca="1" t="shared" si="0"/>
        <v>0</v>
      </c>
      <c r="L4" s="65">
        <f ca="1" t="shared" si="0"/>
        <v>0</v>
      </c>
      <c r="M4" s="65">
        <f ca="1" t="shared" si="0"/>
        <v>0</v>
      </c>
      <c r="N4" s="65">
        <f ca="1" t="shared" si="0"/>
        <v>0</v>
      </c>
      <c r="O4" s="65">
        <f ca="1" t="shared" si="0"/>
        <v>0</v>
      </c>
      <c r="P4" s="65">
        <f ca="1" t="shared" si="0"/>
        <v>0</v>
      </c>
      <c r="Q4" s="65">
        <f ca="1" t="shared" si="0"/>
        <v>0</v>
      </c>
      <c r="R4" s="65">
        <f ca="1" t="shared" si="0"/>
        <v>0</v>
      </c>
      <c r="S4" s="65">
        <f ca="1" t="shared" si="0"/>
        <v>0</v>
      </c>
      <c r="T4" s="65">
        <f ca="1" t="shared" si="0"/>
        <v>0</v>
      </c>
      <c r="U4" s="65">
        <f ca="1" t="shared" si="0"/>
        <v>0</v>
      </c>
      <c r="V4" s="65">
        <f ca="1" t="shared" si="0"/>
        <v>0</v>
      </c>
      <c r="W4" s="65">
        <f ca="1" t="shared" si="0"/>
        <v>0</v>
      </c>
      <c r="X4" s="65">
        <f ca="1" t="shared" si="0"/>
        <v>0</v>
      </c>
      <c r="Y4" s="65">
        <f ca="1" t="shared" si="0"/>
        <v>0</v>
      </c>
      <c r="Z4" s="65">
        <f ca="1" t="shared" si="0"/>
        <v>0</v>
      </c>
      <c r="AA4" s="65">
        <f ca="1" t="shared" si="0"/>
        <v>500</v>
      </c>
      <c r="AB4" s="65">
        <f ca="1" t="shared" si="0"/>
        <v>500</v>
      </c>
      <c r="AC4" s="65">
        <f ca="1" t="shared" si="0"/>
        <v>500</v>
      </c>
      <c r="AD4" s="65">
        <f ca="1" t="shared" si="0"/>
        <v>500</v>
      </c>
      <c r="AE4" s="65">
        <f ca="1" t="shared" si="0"/>
        <v>500</v>
      </c>
      <c r="AF4" s="65">
        <f ca="1" t="shared" si="0"/>
        <v>500</v>
      </c>
      <c r="AG4" s="65">
        <f ca="1" t="shared" si="0"/>
        <v>500</v>
      </c>
      <c r="AH4" s="65">
        <f ca="1" t="shared" si="0"/>
        <v>500</v>
      </c>
      <c r="AI4" s="65">
        <f ca="1" t="shared" si="0"/>
        <v>500</v>
      </c>
      <c r="AJ4" s="65">
        <f ca="1" t="shared" si="0"/>
        <v>500</v>
      </c>
      <c r="AK4" s="65">
        <f ca="1" t="shared" si="0"/>
        <v>500</v>
      </c>
      <c r="AL4" s="65">
        <f ca="1" t="shared" si="0"/>
        <v>500</v>
      </c>
      <c r="AM4" s="65">
        <f ca="1" t="shared" si="0"/>
        <v>850</v>
      </c>
      <c r="AN4" s="65">
        <f ca="1" t="shared" si="0"/>
        <v>850</v>
      </c>
      <c r="AO4" s="65">
        <f ca="1" t="shared" si="0"/>
        <v>850</v>
      </c>
      <c r="AP4" s="65">
        <f ca="1" t="shared" si="0"/>
        <v>850</v>
      </c>
      <c r="AQ4" s="65">
        <f ca="1" t="shared" si="0"/>
        <v>850</v>
      </c>
      <c r="AR4" s="65">
        <f ca="1" t="shared" si="0"/>
        <v>850</v>
      </c>
      <c r="AS4" s="65">
        <f ca="1" t="shared" si="0"/>
        <v>850</v>
      </c>
      <c r="AT4" s="65">
        <f ca="1" t="shared" si="0"/>
        <v>850</v>
      </c>
      <c r="AU4" s="65">
        <f ca="1" t="shared" si="0"/>
        <v>850</v>
      </c>
      <c r="AV4" s="65">
        <f ca="1" t="shared" si="0"/>
        <v>850</v>
      </c>
      <c r="AW4" s="65">
        <f ca="1" t="shared" si="0"/>
        <v>850</v>
      </c>
      <c r="AX4" s="65">
        <f ca="1" t="shared" si="0"/>
        <v>850</v>
      </c>
      <c r="AY4" s="65">
        <f ca="1" t="shared" si="0"/>
        <v>1200</v>
      </c>
      <c r="AZ4" s="65">
        <f ca="1" t="shared" si="0"/>
        <v>1200</v>
      </c>
      <c r="BA4" s="65">
        <f ca="1" t="shared" si="0"/>
        <v>1200</v>
      </c>
      <c r="BB4" s="65">
        <f ca="1" t="shared" si="0"/>
        <v>1200</v>
      </c>
      <c r="BC4" s="65">
        <f ca="1" t="shared" si="0"/>
        <v>1200</v>
      </c>
      <c r="BD4" s="65">
        <f ca="1" t="shared" si="0"/>
        <v>1200</v>
      </c>
      <c r="BE4" s="65">
        <f ca="1" t="shared" si="0"/>
        <v>1200</v>
      </c>
      <c r="BF4" s="65">
        <f ca="1" t="shared" si="0"/>
        <v>1200</v>
      </c>
      <c r="BG4" s="65">
        <f ca="1" t="shared" si="0"/>
        <v>1200</v>
      </c>
      <c r="BH4" s="65">
        <f ca="1" t="shared" si="0"/>
        <v>1200</v>
      </c>
      <c r="BI4" s="65">
        <f ca="1" t="shared" si="0"/>
        <v>1200</v>
      </c>
      <c r="BJ4" s="65">
        <f ca="1" t="shared" si="0"/>
        <v>1200</v>
      </c>
      <c r="BK4" s="65">
        <f ca="1" t="shared" si="0"/>
        <v>2000</v>
      </c>
      <c r="BL4" s="65">
        <f ca="1" t="shared" si="0"/>
        <v>2000</v>
      </c>
      <c r="BM4" s="65">
        <f ca="1" t="shared" si="0"/>
        <v>2000</v>
      </c>
      <c r="BN4" s="65">
        <f ca="1" t="shared" si="0"/>
        <v>2000</v>
      </c>
      <c r="BO4" s="65">
        <f ca="1" t="shared" si="0"/>
        <v>2000</v>
      </c>
      <c r="BP4" s="65">
        <f ca="1" t="shared" si="0"/>
        <v>2000</v>
      </c>
      <c r="BQ4" s="65">
        <f ca="1" t="shared" si="0"/>
        <v>1500</v>
      </c>
      <c r="BR4" s="65">
        <f ca="1" t="shared" si="0"/>
        <v>1500</v>
      </c>
      <c r="BS4" s="66">
        <f ca="1">SUM(H4:J4)</f>
        <v>0</v>
      </c>
      <c r="BT4" s="66">
        <f ca="1">SUM(K4:V4)</f>
        <v>0</v>
      </c>
      <c r="BU4" s="66">
        <f ca="1">SUM(W4:AH4)</f>
        <v>4000</v>
      </c>
      <c r="BV4" s="66">
        <f ca="1">SUM(AI4:AT4)</f>
        <v>8800</v>
      </c>
      <c r="BW4" s="66">
        <f ca="1">SUM(AU4:BF4)</f>
        <v>13000</v>
      </c>
      <c r="BX4" s="66">
        <f ca="1">SUM(BG4:BR4)</f>
        <v>19800</v>
      </c>
    </row>
    <row r="5" spans="2:76">
      <c r="B5" s="36" t="s">
        <v>10</v>
      </c>
      <c r="C5" s="40">
        <v>0.09</v>
      </c>
      <c r="G5" s="34" t="s">
        <v>11</v>
      </c>
      <c r="H5" s="53">
        <f>H3-H4</f>
        <v>0</v>
      </c>
      <c r="I5" s="53">
        <f ca="1">H5+I3-I4</f>
        <v>0</v>
      </c>
      <c r="J5" s="53">
        <f ca="1" t="shared" ref="J5:BR5" si="1">I5+J3-J4</f>
        <v>0</v>
      </c>
      <c r="K5" s="53">
        <f ca="1" t="shared" si="1"/>
        <v>500</v>
      </c>
      <c r="L5" s="53">
        <f ca="1" t="shared" si="1"/>
        <v>1000</v>
      </c>
      <c r="M5" s="53">
        <f ca="1" t="shared" si="1"/>
        <v>1500</v>
      </c>
      <c r="N5" s="53">
        <f ca="1" t="shared" si="1"/>
        <v>2000</v>
      </c>
      <c r="O5" s="53">
        <f ca="1" t="shared" si="1"/>
        <v>2500</v>
      </c>
      <c r="P5" s="53">
        <f ca="1" t="shared" si="1"/>
        <v>3000</v>
      </c>
      <c r="Q5" s="53">
        <f ca="1" t="shared" si="1"/>
        <v>3500</v>
      </c>
      <c r="R5" s="53">
        <f ca="1" t="shared" si="1"/>
        <v>4000</v>
      </c>
      <c r="S5" s="53">
        <f ca="1" t="shared" si="1"/>
        <v>4500</v>
      </c>
      <c r="T5" s="53">
        <f ca="1" t="shared" si="1"/>
        <v>5000</v>
      </c>
      <c r="U5" s="53">
        <f ca="1" t="shared" si="1"/>
        <v>5500</v>
      </c>
      <c r="V5" s="53">
        <f ca="1" t="shared" si="1"/>
        <v>6000</v>
      </c>
      <c r="W5" s="53">
        <f ca="1" t="shared" si="1"/>
        <v>6850</v>
      </c>
      <c r="X5" s="53">
        <f ca="1" t="shared" si="1"/>
        <v>7700</v>
      </c>
      <c r="Y5" s="53">
        <f ca="1" t="shared" si="1"/>
        <v>8550</v>
      </c>
      <c r="Z5" s="53">
        <f ca="1" t="shared" si="1"/>
        <v>9400</v>
      </c>
      <c r="AA5" s="53">
        <f ca="1" t="shared" si="1"/>
        <v>9750</v>
      </c>
      <c r="AB5" s="53">
        <f ca="1" t="shared" si="1"/>
        <v>10100</v>
      </c>
      <c r="AC5" s="53">
        <f ca="1" t="shared" si="1"/>
        <v>10450</v>
      </c>
      <c r="AD5" s="53">
        <f ca="1" t="shared" si="1"/>
        <v>10800</v>
      </c>
      <c r="AE5" s="53">
        <f ca="1" t="shared" si="1"/>
        <v>11150</v>
      </c>
      <c r="AF5" s="53">
        <f ca="1" t="shared" si="1"/>
        <v>11500</v>
      </c>
      <c r="AG5" s="53">
        <f ca="1" t="shared" si="1"/>
        <v>11850</v>
      </c>
      <c r="AH5" s="53">
        <f ca="1" t="shared" si="1"/>
        <v>12200</v>
      </c>
      <c r="AI5" s="53">
        <f ca="1" t="shared" si="1"/>
        <v>12900</v>
      </c>
      <c r="AJ5" s="53">
        <f ca="1" t="shared" si="1"/>
        <v>13600</v>
      </c>
      <c r="AK5" s="53">
        <f ca="1" t="shared" si="1"/>
        <v>14300</v>
      </c>
      <c r="AL5" s="53">
        <f ca="1" t="shared" si="1"/>
        <v>15000</v>
      </c>
      <c r="AM5" s="53">
        <f ca="1" t="shared" si="1"/>
        <v>15350</v>
      </c>
      <c r="AN5" s="53">
        <f ca="1" t="shared" si="1"/>
        <v>15700</v>
      </c>
      <c r="AO5" s="53">
        <f ca="1" t="shared" si="1"/>
        <v>16050</v>
      </c>
      <c r="AP5" s="53">
        <f ca="1" t="shared" si="1"/>
        <v>16400</v>
      </c>
      <c r="AQ5" s="53">
        <f ca="1" t="shared" si="1"/>
        <v>16750</v>
      </c>
      <c r="AR5" s="53">
        <f ca="1" t="shared" si="1"/>
        <v>17100</v>
      </c>
      <c r="AS5" s="53">
        <f ca="1" t="shared" si="1"/>
        <v>17450</v>
      </c>
      <c r="AT5" s="53">
        <f ca="1" t="shared" si="1"/>
        <v>17800</v>
      </c>
      <c r="AU5" s="53">
        <f ca="1" t="shared" si="1"/>
        <v>18950</v>
      </c>
      <c r="AV5" s="53">
        <f ca="1" t="shared" si="1"/>
        <v>20100</v>
      </c>
      <c r="AW5" s="53">
        <f ca="1" t="shared" si="1"/>
        <v>21250</v>
      </c>
      <c r="AX5" s="53">
        <f ca="1" t="shared" si="1"/>
        <v>22400</v>
      </c>
      <c r="AY5" s="53">
        <f ca="1" t="shared" si="1"/>
        <v>23200</v>
      </c>
      <c r="AZ5" s="53">
        <f ca="1" t="shared" si="1"/>
        <v>24000</v>
      </c>
      <c r="BA5" s="53">
        <f ca="1" t="shared" si="1"/>
        <v>24300</v>
      </c>
      <c r="BB5" s="53">
        <f ca="1" t="shared" si="1"/>
        <v>24600</v>
      </c>
      <c r="BC5" s="53">
        <f ca="1" t="shared" si="1"/>
        <v>24900</v>
      </c>
      <c r="BD5" s="53">
        <f ca="1" t="shared" si="1"/>
        <v>25200</v>
      </c>
      <c r="BE5" s="53">
        <f ca="1" t="shared" si="1"/>
        <v>25500</v>
      </c>
      <c r="BF5" s="53">
        <f ca="1" t="shared" si="1"/>
        <v>25800</v>
      </c>
      <c r="BG5" s="53">
        <f ca="1" t="shared" si="1"/>
        <v>27100</v>
      </c>
      <c r="BH5" s="53">
        <f ca="1" t="shared" si="1"/>
        <v>28400</v>
      </c>
      <c r="BI5" s="53">
        <f ca="1" t="shared" si="1"/>
        <v>29700</v>
      </c>
      <c r="BJ5" s="53">
        <f ca="1" t="shared" si="1"/>
        <v>31000</v>
      </c>
      <c r="BK5" s="53">
        <f ca="1" t="shared" si="1"/>
        <v>31500</v>
      </c>
      <c r="BL5" s="53">
        <f ca="1" t="shared" si="1"/>
        <v>32000</v>
      </c>
      <c r="BM5" s="53">
        <f ca="1" t="shared" si="1"/>
        <v>32500</v>
      </c>
      <c r="BN5" s="53">
        <f ca="1" t="shared" si="1"/>
        <v>33000</v>
      </c>
      <c r="BO5" s="53">
        <f ca="1" t="shared" si="1"/>
        <v>33500</v>
      </c>
      <c r="BP5" s="53">
        <f ca="1" t="shared" si="1"/>
        <v>33500</v>
      </c>
      <c r="BQ5" s="53">
        <f ca="1" t="shared" si="1"/>
        <v>34000</v>
      </c>
      <c r="BR5" s="53">
        <f ca="1" t="shared" si="1"/>
        <v>35000</v>
      </c>
      <c r="BS5" s="69">
        <f ca="1">J5</f>
        <v>0</v>
      </c>
      <c r="BT5" s="69">
        <f ca="1">V5</f>
        <v>6000</v>
      </c>
      <c r="BU5" s="69">
        <f ca="1">AH5</f>
        <v>12200</v>
      </c>
      <c r="BV5" s="69">
        <f ca="1">AT5</f>
        <v>17800</v>
      </c>
      <c r="BW5" s="69">
        <f ca="1">BF5</f>
        <v>25800</v>
      </c>
      <c r="BX5" s="69">
        <f ca="1">BR5</f>
        <v>35000</v>
      </c>
    </row>
    <row r="6" ht="13.95" spans="2:82">
      <c r="B6" s="41" t="s">
        <v>12</v>
      </c>
      <c r="C6" s="42" t="s">
        <v>13</v>
      </c>
      <c r="G6" s="34" t="s">
        <v>14</v>
      </c>
      <c r="H6" s="53">
        <f>H3*$C$4/10000</f>
        <v>0</v>
      </c>
      <c r="I6" s="53">
        <f t="shared" ref="I6:BR6" si="2">I3*$C$4/10000</f>
        <v>0</v>
      </c>
      <c r="J6" s="53">
        <f t="shared" si="2"/>
        <v>0</v>
      </c>
      <c r="K6" s="53">
        <f t="shared" si="2"/>
        <v>2500</v>
      </c>
      <c r="L6" s="53">
        <f t="shared" si="2"/>
        <v>2500</v>
      </c>
      <c r="M6" s="53">
        <f t="shared" si="2"/>
        <v>2500</v>
      </c>
      <c r="N6" s="53">
        <f t="shared" si="2"/>
        <v>2500</v>
      </c>
      <c r="O6" s="53">
        <f t="shared" si="2"/>
        <v>2500</v>
      </c>
      <c r="P6" s="53">
        <f t="shared" si="2"/>
        <v>2500</v>
      </c>
      <c r="Q6" s="53">
        <f t="shared" si="2"/>
        <v>2500</v>
      </c>
      <c r="R6" s="53">
        <f t="shared" si="2"/>
        <v>2500</v>
      </c>
      <c r="S6" s="53">
        <f t="shared" si="2"/>
        <v>2500</v>
      </c>
      <c r="T6" s="53">
        <f t="shared" si="2"/>
        <v>2500</v>
      </c>
      <c r="U6" s="53">
        <f t="shared" si="2"/>
        <v>2500</v>
      </c>
      <c r="V6" s="53">
        <f t="shared" si="2"/>
        <v>2500</v>
      </c>
      <c r="W6" s="53">
        <f t="shared" si="2"/>
        <v>4250</v>
      </c>
      <c r="X6" s="53">
        <f t="shared" si="2"/>
        <v>4250</v>
      </c>
      <c r="Y6" s="53">
        <f t="shared" si="2"/>
        <v>4250</v>
      </c>
      <c r="Z6" s="53">
        <f t="shared" si="2"/>
        <v>4250</v>
      </c>
      <c r="AA6" s="53">
        <f t="shared" si="2"/>
        <v>4250</v>
      </c>
      <c r="AB6" s="53">
        <f t="shared" si="2"/>
        <v>4250</v>
      </c>
      <c r="AC6" s="53">
        <f t="shared" si="2"/>
        <v>4250</v>
      </c>
      <c r="AD6" s="53">
        <f t="shared" si="2"/>
        <v>4250</v>
      </c>
      <c r="AE6" s="53">
        <f t="shared" si="2"/>
        <v>4250</v>
      </c>
      <c r="AF6" s="53">
        <f t="shared" si="2"/>
        <v>4250</v>
      </c>
      <c r="AG6" s="53">
        <f t="shared" si="2"/>
        <v>4250</v>
      </c>
      <c r="AH6" s="53">
        <f t="shared" si="2"/>
        <v>4250</v>
      </c>
      <c r="AI6" s="53">
        <f t="shared" si="2"/>
        <v>6000</v>
      </c>
      <c r="AJ6" s="53">
        <f t="shared" si="2"/>
        <v>6000</v>
      </c>
      <c r="AK6" s="53">
        <f t="shared" si="2"/>
        <v>6000</v>
      </c>
      <c r="AL6" s="53">
        <f t="shared" si="2"/>
        <v>6000</v>
      </c>
      <c r="AM6" s="53">
        <f t="shared" si="2"/>
        <v>6000</v>
      </c>
      <c r="AN6" s="53">
        <f t="shared" si="2"/>
        <v>6000</v>
      </c>
      <c r="AO6" s="53">
        <f t="shared" si="2"/>
        <v>6000</v>
      </c>
      <c r="AP6" s="53">
        <f t="shared" si="2"/>
        <v>6000</v>
      </c>
      <c r="AQ6" s="53">
        <f t="shared" si="2"/>
        <v>6000</v>
      </c>
      <c r="AR6" s="53">
        <f t="shared" si="2"/>
        <v>6000</v>
      </c>
      <c r="AS6" s="53">
        <f t="shared" si="2"/>
        <v>6000</v>
      </c>
      <c r="AT6" s="53">
        <f t="shared" si="2"/>
        <v>6000</v>
      </c>
      <c r="AU6" s="53">
        <f t="shared" si="2"/>
        <v>10000</v>
      </c>
      <c r="AV6" s="53">
        <f t="shared" si="2"/>
        <v>10000</v>
      </c>
      <c r="AW6" s="53">
        <f t="shared" si="2"/>
        <v>10000</v>
      </c>
      <c r="AX6" s="53">
        <f t="shared" si="2"/>
        <v>10000</v>
      </c>
      <c r="AY6" s="53">
        <f t="shared" si="2"/>
        <v>10000</v>
      </c>
      <c r="AZ6" s="53">
        <f t="shared" si="2"/>
        <v>10000</v>
      </c>
      <c r="BA6" s="53">
        <f t="shared" si="2"/>
        <v>7500</v>
      </c>
      <c r="BB6" s="53">
        <f t="shared" si="2"/>
        <v>7500</v>
      </c>
      <c r="BC6" s="53">
        <f t="shared" si="2"/>
        <v>7500</v>
      </c>
      <c r="BD6" s="53">
        <f t="shared" si="2"/>
        <v>7500</v>
      </c>
      <c r="BE6" s="53">
        <f t="shared" si="2"/>
        <v>7500</v>
      </c>
      <c r="BF6" s="53">
        <f t="shared" si="2"/>
        <v>7500</v>
      </c>
      <c r="BG6" s="53">
        <f t="shared" si="2"/>
        <v>12500</v>
      </c>
      <c r="BH6" s="53">
        <f t="shared" si="2"/>
        <v>12500</v>
      </c>
      <c r="BI6" s="53">
        <f t="shared" si="2"/>
        <v>12500</v>
      </c>
      <c r="BJ6" s="53">
        <f t="shared" si="2"/>
        <v>12500</v>
      </c>
      <c r="BK6" s="53">
        <f t="shared" si="2"/>
        <v>12500</v>
      </c>
      <c r="BL6" s="53">
        <f t="shared" si="2"/>
        <v>12500</v>
      </c>
      <c r="BM6" s="53">
        <f t="shared" si="2"/>
        <v>12500</v>
      </c>
      <c r="BN6" s="53">
        <f t="shared" si="2"/>
        <v>12500</v>
      </c>
      <c r="BO6" s="53">
        <f t="shared" si="2"/>
        <v>12500</v>
      </c>
      <c r="BP6" s="53">
        <f t="shared" si="2"/>
        <v>10000</v>
      </c>
      <c r="BQ6" s="53">
        <f t="shared" si="2"/>
        <v>10000</v>
      </c>
      <c r="BR6" s="53">
        <f t="shared" si="2"/>
        <v>12500</v>
      </c>
      <c r="BS6" s="66">
        <f>SUM(H6:J6)</f>
        <v>0</v>
      </c>
      <c r="BT6" s="66">
        <f>SUM(K6:V6)</f>
        <v>30000</v>
      </c>
      <c r="BU6" s="66">
        <f>SUM(W6:AH6)</f>
        <v>51000</v>
      </c>
      <c r="BV6" s="66">
        <f>SUM(AI6:AT6)</f>
        <v>72000</v>
      </c>
      <c r="BW6" s="66">
        <f>SUM(AU6:BF6)</f>
        <v>105000</v>
      </c>
      <c r="BX6" s="66">
        <f>SUM(BG6:BR6)</f>
        <v>145000</v>
      </c>
      <c r="BY6" s="71"/>
      <c r="BZ6" s="72"/>
      <c r="CA6" s="72"/>
      <c r="CB6" s="72"/>
      <c r="CC6" s="72"/>
      <c r="CD6" s="72"/>
    </row>
    <row r="7" spans="2:76">
      <c r="B7" s="43"/>
      <c r="C7" s="46"/>
      <c r="G7" s="34" t="s">
        <v>15</v>
      </c>
      <c r="H7" s="53">
        <f>H6</f>
        <v>0</v>
      </c>
      <c r="I7" s="53">
        <f>H7+I6</f>
        <v>0</v>
      </c>
      <c r="J7" s="53">
        <f t="shared" ref="J7:BR7" si="3">I7+J6</f>
        <v>0</v>
      </c>
      <c r="K7" s="53">
        <f t="shared" si="3"/>
        <v>2500</v>
      </c>
      <c r="L7" s="53">
        <f t="shared" si="3"/>
        <v>5000</v>
      </c>
      <c r="M7" s="53">
        <f t="shared" si="3"/>
        <v>7500</v>
      </c>
      <c r="N7" s="53">
        <f t="shared" si="3"/>
        <v>10000</v>
      </c>
      <c r="O7" s="53">
        <f t="shared" si="3"/>
        <v>12500</v>
      </c>
      <c r="P7" s="53">
        <f t="shared" si="3"/>
        <v>15000</v>
      </c>
      <c r="Q7" s="53">
        <f t="shared" si="3"/>
        <v>17500</v>
      </c>
      <c r="R7" s="53">
        <f t="shared" si="3"/>
        <v>20000</v>
      </c>
      <c r="S7" s="53">
        <f t="shared" si="3"/>
        <v>22500</v>
      </c>
      <c r="T7" s="53">
        <f t="shared" si="3"/>
        <v>25000</v>
      </c>
      <c r="U7" s="53">
        <f t="shared" si="3"/>
        <v>27500</v>
      </c>
      <c r="V7" s="53">
        <f t="shared" si="3"/>
        <v>30000</v>
      </c>
      <c r="W7" s="53">
        <f t="shared" si="3"/>
        <v>34250</v>
      </c>
      <c r="X7" s="53">
        <f t="shared" si="3"/>
        <v>38500</v>
      </c>
      <c r="Y7" s="53">
        <f t="shared" si="3"/>
        <v>42750</v>
      </c>
      <c r="Z7" s="53">
        <f t="shared" si="3"/>
        <v>47000</v>
      </c>
      <c r="AA7" s="53">
        <f t="shared" si="3"/>
        <v>51250</v>
      </c>
      <c r="AB7" s="53">
        <f t="shared" si="3"/>
        <v>55500</v>
      </c>
      <c r="AC7" s="53">
        <f t="shared" si="3"/>
        <v>59750</v>
      </c>
      <c r="AD7" s="53">
        <f t="shared" si="3"/>
        <v>64000</v>
      </c>
      <c r="AE7" s="53">
        <f t="shared" si="3"/>
        <v>68250</v>
      </c>
      <c r="AF7" s="53">
        <f t="shared" si="3"/>
        <v>72500</v>
      </c>
      <c r="AG7" s="53">
        <f t="shared" si="3"/>
        <v>76750</v>
      </c>
      <c r="AH7" s="53">
        <f t="shared" si="3"/>
        <v>81000</v>
      </c>
      <c r="AI7" s="53">
        <f t="shared" si="3"/>
        <v>87000</v>
      </c>
      <c r="AJ7" s="53">
        <f t="shared" si="3"/>
        <v>93000</v>
      </c>
      <c r="AK7" s="53">
        <f t="shared" si="3"/>
        <v>99000</v>
      </c>
      <c r="AL7" s="53">
        <f t="shared" si="3"/>
        <v>105000</v>
      </c>
      <c r="AM7" s="53">
        <f t="shared" si="3"/>
        <v>111000</v>
      </c>
      <c r="AN7" s="53">
        <f t="shared" si="3"/>
        <v>117000</v>
      </c>
      <c r="AO7" s="53">
        <f t="shared" si="3"/>
        <v>123000</v>
      </c>
      <c r="AP7" s="53">
        <f t="shared" si="3"/>
        <v>129000</v>
      </c>
      <c r="AQ7" s="53">
        <f t="shared" si="3"/>
        <v>135000</v>
      </c>
      <c r="AR7" s="53">
        <f t="shared" si="3"/>
        <v>141000</v>
      </c>
      <c r="AS7" s="53">
        <f t="shared" si="3"/>
        <v>147000</v>
      </c>
      <c r="AT7" s="53">
        <f t="shared" si="3"/>
        <v>153000</v>
      </c>
      <c r="AU7" s="53">
        <f t="shared" si="3"/>
        <v>163000</v>
      </c>
      <c r="AV7" s="53">
        <f t="shared" si="3"/>
        <v>173000</v>
      </c>
      <c r="AW7" s="53">
        <f t="shared" si="3"/>
        <v>183000</v>
      </c>
      <c r="AX7" s="53">
        <f t="shared" si="3"/>
        <v>193000</v>
      </c>
      <c r="AY7" s="53">
        <f t="shared" si="3"/>
        <v>203000</v>
      </c>
      <c r="AZ7" s="53">
        <f t="shared" si="3"/>
        <v>213000</v>
      </c>
      <c r="BA7" s="53">
        <f t="shared" si="3"/>
        <v>220500</v>
      </c>
      <c r="BB7" s="53">
        <f t="shared" si="3"/>
        <v>228000</v>
      </c>
      <c r="BC7" s="53">
        <f t="shared" si="3"/>
        <v>235500</v>
      </c>
      <c r="BD7" s="53">
        <f t="shared" si="3"/>
        <v>243000</v>
      </c>
      <c r="BE7" s="53">
        <f t="shared" si="3"/>
        <v>250500</v>
      </c>
      <c r="BF7" s="53">
        <f t="shared" si="3"/>
        <v>258000</v>
      </c>
      <c r="BG7" s="53">
        <f t="shared" si="3"/>
        <v>270500</v>
      </c>
      <c r="BH7" s="53">
        <f t="shared" si="3"/>
        <v>283000</v>
      </c>
      <c r="BI7" s="53">
        <f t="shared" si="3"/>
        <v>295500</v>
      </c>
      <c r="BJ7" s="53">
        <f t="shared" si="3"/>
        <v>308000</v>
      </c>
      <c r="BK7" s="53">
        <f t="shared" si="3"/>
        <v>320500</v>
      </c>
      <c r="BL7" s="53">
        <f t="shared" si="3"/>
        <v>333000</v>
      </c>
      <c r="BM7" s="53">
        <f t="shared" si="3"/>
        <v>345500</v>
      </c>
      <c r="BN7" s="53">
        <f t="shared" si="3"/>
        <v>358000</v>
      </c>
      <c r="BO7" s="53">
        <f t="shared" si="3"/>
        <v>370500</v>
      </c>
      <c r="BP7" s="53">
        <f t="shared" si="3"/>
        <v>380500</v>
      </c>
      <c r="BQ7" s="53">
        <f t="shared" si="3"/>
        <v>390500</v>
      </c>
      <c r="BR7" s="53">
        <f t="shared" si="3"/>
        <v>403000</v>
      </c>
      <c r="BS7" s="69">
        <f>J7</f>
        <v>0</v>
      </c>
      <c r="BT7" s="69">
        <f>V7</f>
        <v>30000</v>
      </c>
      <c r="BU7" s="69">
        <f>AH7</f>
        <v>81000</v>
      </c>
      <c r="BV7" s="69">
        <f>AT7</f>
        <v>153000</v>
      </c>
      <c r="BW7" s="69">
        <f>BF7</f>
        <v>258000</v>
      </c>
      <c r="BX7" s="69">
        <f>BR7</f>
        <v>403000</v>
      </c>
    </row>
    <row r="8" spans="2:76">
      <c r="B8" s="43"/>
      <c r="C8" s="46"/>
      <c r="G8" s="34" t="s">
        <v>16</v>
      </c>
      <c r="H8" s="66">
        <f>SUMPRODUCT($C$16:$C$52,H16:H52)/10000</f>
        <v>0</v>
      </c>
      <c r="I8" s="66">
        <f ca="1" t="shared" ref="I8:BR8" si="4">SUMPRODUCT($C$16:$C$52,I16:I52)/10000</f>
        <v>0</v>
      </c>
      <c r="J8" s="66">
        <f ca="1" t="shared" si="4"/>
        <v>0</v>
      </c>
      <c r="K8" s="66">
        <f ca="1" t="shared" si="4"/>
        <v>0</v>
      </c>
      <c r="L8" s="66">
        <f ca="1" t="shared" si="4"/>
        <v>166.39696369969</v>
      </c>
      <c r="M8" s="66">
        <f ca="1" t="shared" si="4"/>
        <v>332.793927399381</v>
      </c>
      <c r="N8" s="66">
        <f ca="1" t="shared" si="4"/>
        <v>499.190891099072</v>
      </c>
      <c r="O8" s="66">
        <f ca="1" t="shared" si="4"/>
        <v>665.587854798762</v>
      </c>
      <c r="P8" s="66">
        <f ca="1" t="shared" si="4"/>
        <v>831.984818498452</v>
      </c>
      <c r="Q8" s="66">
        <f ca="1" t="shared" si="4"/>
        <v>998.381782198143</v>
      </c>
      <c r="R8" s="66">
        <f ca="1" t="shared" si="4"/>
        <v>1164.77874589783</v>
      </c>
      <c r="S8" s="66">
        <f ca="1" t="shared" si="4"/>
        <v>1331.17570959752</v>
      </c>
      <c r="T8" s="66">
        <f ca="1" t="shared" si="4"/>
        <v>1497.57267329721</v>
      </c>
      <c r="U8" s="66">
        <f ca="1" t="shared" si="4"/>
        <v>1663.9696369969</v>
      </c>
      <c r="V8" s="66">
        <f ca="1" t="shared" si="4"/>
        <v>1830.3666006966</v>
      </c>
      <c r="W8" s="66">
        <f ca="1" t="shared" si="4"/>
        <v>1996.76356439629</v>
      </c>
      <c r="X8" s="66">
        <f ca="1" t="shared" si="4"/>
        <v>2279.63840268576</v>
      </c>
      <c r="Y8" s="66">
        <f ca="1" t="shared" si="4"/>
        <v>2562.51324097523</v>
      </c>
      <c r="Z8" s="66">
        <f ca="1" t="shared" si="4"/>
        <v>2845.38807926471</v>
      </c>
      <c r="AA8" s="66">
        <f ca="1" t="shared" si="4"/>
        <v>3128.26291755418</v>
      </c>
      <c r="AB8" s="66">
        <f ca="1" t="shared" si="4"/>
        <v>3244.74079214397</v>
      </c>
      <c r="AC8" s="66">
        <f ca="1" t="shared" si="4"/>
        <v>3361.21866673375</v>
      </c>
      <c r="AD8" s="66">
        <f ca="1" t="shared" si="4"/>
        <v>3477.69654132353</v>
      </c>
      <c r="AE8" s="66">
        <f ca="1" t="shared" si="4"/>
        <v>3594.17441591332</v>
      </c>
      <c r="AF8" s="66">
        <f ca="1" t="shared" si="4"/>
        <v>3710.6522905031</v>
      </c>
      <c r="AG8" s="66">
        <f ca="1" t="shared" si="4"/>
        <v>3827.13016509288</v>
      </c>
      <c r="AH8" s="66">
        <f ca="1" t="shared" si="4"/>
        <v>3943.60803968266</v>
      </c>
      <c r="AI8" s="66">
        <f ca="1" t="shared" si="4"/>
        <v>4060.08591427245</v>
      </c>
      <c r="AJ8" s="66">
        <f ca="1" t="shared" si="4"/>
        <v>4293.04166345202</v>
      </c>
      <c r="AK8" s="66">
        <f ca="1" t="shared" si="4"/>
        <v>4525.99741263158</v>
      </c>
      <c r="AL8" s="66">
        <f ca="1" t="shared" si="4"/>
        <v>4758.95316181115</v>
      </c>
      <c r="AM8" s="66">
        <f ca="1" t="shared" si="4"/>
        <v>4991.90891099072</v>
      </c>
      <c r="AN8" s="66">
        <f ca="1" t="shared" si="4"/>
        <v>5108.3867855805</v>
      </c>
      <c r="AO8" s="66">
        <f ca="1" t="shared" si="4"/>
        <v>5224.86466017028</v>
      </c>
      <c r="AP8" s="66">
        <f ca="1" t="shared" si="4"/>
        <v>5341.34253476007</v>
      </c>
      <c r="AQ8" s="66">
        <f ca="1" t="shared" si="4"/>
        <v>5457.82040934985</v>
      </c>
      <c r="AR8" s="66">
        <f ca="1" t="shared" si="4"/>
        <v>5574.29828393963</v>
      </c>
      <c r="AS8" s="66">
        <f ca="1" t="shared" si="4"/>
        <v>5690.77615852942</v>
      </c>
      <c r="AT8" s="66">
        <f ca="1" t="shared" si="4"/>
        <v>5807.2540331192</v>
      </c>
      <c r="AU8" s="66">
        <f ca="1" t="shared" si="4"/>
        <v>5923.73190770898</v>
      </c>
      <c r="AV8" s="66">
        <f ca="1" t="shared" si="4"/>
        <v>6306.44492421827</v>
      </c>
      <c r="AW8" s="66">
        <f ca="1" t="shared" si="4"/>
        <v>6689.15794072756</v>
      </c>
      <c r="AX8" s="66">
        <f ca="1" t="shared" si="4"/>
        <v>7071.87095723684</v>
      </c>
      <c r="AY8" s="66">
        <f ca="1" t="shared" si="4"/>
        <v>7454.58397374613</v>
      </c>
      <c r="AZ8" s="66">
        <f ca="1" t="shared" si="4"/>
        <v>7720.81911566564</v>
      </c>
      <c r="BA8" s="66">
        <f ca="1" t="shared" si="4"/>
        <v>7987.05425758514</v>
      </c>
      <c r="BB8" s="66">
        <f ca="1" t="shared" si="4"/>
        <v>8086.89243580496</v>
      </c>
      <c r="BC8" s="66">
        <f ca="1" t="shared" si="4"/>
        <v>8186.73061402477</v>
      </c>
      <c r="BD8" s="66">
        <f ca="1" t="shared" si="4"/>
        <v>8286.56879224458</v>
      </c>
      <c r="BE8" s="66">
        <f ca="1" t="shared" si="4"/>
        <v>8386.4069704644</v>
      </c>
      <c r="BF8" s="66">
        <f ca="1" t="shared" si="4"/>
        <v>8486.24514868421</v>
      </c>
      <c r="BG8" s="66">
        <f ca="1" t="shared" si="4"/>
        <v>8586.08332690403</v>
      </c>
      <c r="BH8" s="66">
        <f ca="1" t="shared" si="4"/>
        <v>9018.71543252322</v>
      </c>
      <c r="BI8" s="66">
        <f ca="1" t="shared" si="4"/>
        <v>9451.34753814242</v>
      </c>
      <c r="BJ8" s="66">
        <f ca="1" t="shared" si="4"/>
        <v>9883.97964376162</v>
      </c>
      <c r="BK8" s="66">
        <f ca="1" t="shared" si="4"/>
        <v>10316.6117493808</v>
      </c>
      <c r="BL8" s="66">
        <f ca="1" t="shared" si="4"/>
        <v>10483.0087130805</v>
      </c>
      <c r="BM8" s="66">
        <f ca="1" t="shared" si="4"/>
        <v>10649.4056767802</v>
      </c>
      <c r="BN8" s="66">
        <f ca="1" t="shared" si="4"/>
        <v>10815.8026404799</v>
      </c>
      <c r="BO8" s="66">
        <f ca="1" t="shared" si="4"/>
        <v>10982.1996041796</v>
      </c>
      <c r="BP8" s="66">
        <f ca="1" t="shared" si="4"/>
        <v>11148.5965678793</v>
      </c>
      <c r="BQ8" s="66">
        <f ca="1" t="shared" si="4"/>
        <v>11148.5965678793</v>
      </c>
      <c r="BR8" s="66">
        <f ca="1" t="shared" si="4"/>
        <v>11314.993531579</v>
      </c>
      <c r="BS8" s="66">
        <f ca="1">SUM(H8:J8)</f>
        <v>0</v>
      </c>
      <c r="BT8" s="66">
        <f ca="1">SUM(K8:V8)</f>
        <v>10982.1996041796</v>
      </c>
      <c r="BU8" s="66">
        <f ca="1">SUM(W8:AH8)</f>
        <v>37971.7871162694</v>
      </c>
      <c r="BV8" s="66">
        <f ca="1">SUM(AI8:AT8)</f>
        <v>60834.7299286069</v>
      </c>
      <c r="BW8" s="66">
        <f ca="1" t="shared" ref="BW8:BW10" si="5">SUM(AU8:BF8)</f>
        <v>90586.5070381115</v>
      </c>
      <c r="BX8" s="66">
        <f ca="1">SUM(BG8:BR8)</f>
        <v>123799.34099257</v>
      </c>
    </row>
    <row r="9" spans="2:76">
      <c r="B9" s="43"/>
      <c r="C9" s="46"/>
      <c r="G9" s="34" t="s">
        <v>17</v>
      </c>
      <c r="H9" s="66">
        <f>SUMPRODUCT($D$16:$D$52,H16:H52)/10000</f>
        <v>0</v>
      </c>
      <c r="I9" s="66">
        <f ca="1" t="shared" ref="I9:BR9" si="6">SUMPRODUCT($D$16:$D$52,I16:I52)/10000</f>
        <v>0</v>
      </c>
      <c r="J9" s="66">
        <f ca="1" t="shared" si="6"/>
        <v>0</v>
      </c>
      <c r="K9" s="66">
        <f ca="1" t="shared" si="6"/>
        <v>0</v>
      </c>
      <c r="L9" s="66">
        <f ca="1" t="shared" si="6"/>
        <v>147.64696369969</v>
      </c>
      <c r="M9" s="66">
        <f ca="1" t="shared" si="6"/>
        <v>296.401279627129</v>
      </c>
      <c r="N9" s="66">
        <f ca="1" t="shared" si="6"/>
        <v>446.271252924022</v>
      </c>
      <c r="O9" s="66">
        <f ca="1" t="shared" si="6"/>
        <v>597.265251020643</v>
      </c>
      <c r="P9" s="66">
        <f ca="1" t="shared" si="6"/>
        <v>749.391704102988</v>
      </c>
      <c r="Q9" s="66">
        <f ca="1" t="shared" si="6"/>
        <v>902.659105583451</v>
      </c>
      <c r="R9" s="66">
        <f ca="1" t="shared" si="6"/>
        <v>1057.07601257502</v>
      </c>
      <c r="S9" s="66">
        <f ca="1" t="shared" si="6"/>
        <v>1212.65104636902</v>
      </c>
      <c r="T9" s="66">
        <f ca="1" t="shared" si="6"/>
        <v>1369.39289291648</v>
      </c>
      <c r="U9" s="66">
        <f ca="1" t="shared" si="6"/>
        <v>1527.31030331304</v>
      </c>
      <c r="V9" s="66">
        <f ca="1" t="shared" si="6"/>
        <v>1686.41209428758</v>
      </c>
      <c r="W9" s="66">
        <f ca="1" t="shared" si="6"/>
        <v>1846.70714869443</v>
      </c>
      <c r="X9" s="66">
        <f ca="1" t="shared" si="6"/>
        <v>2111.55729059911</v>
      </c>
      <c r="Y9" s="66">
        <f ca="1" t="shared" si="6"/>
        <v>2378.39380856808</v>
      </c>
      <c r="Z9" s="66">
        <f ca="1" t="shared" si="6"/>
        <v>2647.23160042181</v>
      </c>
      <c r="AA9" s="66">
        <f ca="1" t="shared" si="6"/>
        <v>2918.08567571445</v>
      </c>
      <c r="AB9" s="66">
        <f ca="1" t="shared" si="6"/>
        <v>3024.57419287209</v>
      </c>
      <c r="AC9" s="66">
        <f ca="1" t="shared" si="6"/>
        <v>3131.86137390842</v>
      </c>
      <c r="AD9" s="66">
        <f ca="1" t="shared" si="6"/>
        <v>3239.95320880251</v>
      </c>
      <c r="AE9" s="66">
        <f ca="1" t="shared" si="6"/>
        <v>3348.85573245831</v>
      </c>
      <c r="AF9" s="66">
        <f ca="1" t="shared" si="6"/>
        <v>3458.57502504154</v>
      </c>
      <c r="AG9" s="66">
        <f ca="1" t="shared" si="6"/>
        <v>3569.11721231913</v>
      </c>
      <c r="AH9" s="66">
        <f ca="1" t="shared" si="6"/>
        <v>3680.48846600131</v>
      </c>
      <c r="AI9" s="66">
        <f ca="1" t="shared" si="6"/>
        <v>3792.6950040861</v>
      </c>
      <c r="AJ9" s="66">
        <f ca="1" t="shared" si="6"/>
        <v>4009.09596579631</v>
      </c>
      <c r="AK9" s="66">
        <f ca="1" t="shared" si="6"/>
        <v>4227.11993471935</v>
      </c>
      <c r="AL9" s="66">
        <f ca="1" t="shared" si="6"/>
        <v>4446.77908340931</v>
      </c>
      <c r="AM9" s="66">
        <f ca="1" t="shared" si="6"/>
        <v>4668.08567571445</v>
      </c>
      <c r="AN9" s="66">
        <f ca="1" t="shared" si="6"/>
        <v>4774.57419287209</v>
      </c>
      <c r="AO9" s="66">
        <f ca="1" t="shared" si="6"/>
        <v>4881.86137390842</v>
      </c>
      <c r="AP9" s="66">
        <f ca="1" t="shared" si="6"/>
        <v>4989.95320880251</v>
      </c>
      <c r="AQ9" s="66">
        <f ca="1" t="shared" si="6"/>
        <v>5098.85573245832</v>
      </c>
      <c r="AR9" s="66">
        <f ca="1" t="shared" si="6"/>
        <v>5208.57502504154</v>
      </c>
      <c r="AS9" s="66">
        <f ca="1" t="shared" si="6"/>
        <v>5319.11721231913</v>
      </c>
      <c r="AT9" s="66">
        <f ca="1" t="shared" si="6"/>
        <v>5430.48846600131</v>
      </c>
      <c r="AU9" s="66">
        <f ca="1" t="shared" si="6"/>
        <v>5542.6950040861</v>
      </c>
      <c r="AV9" s="66">
        <f ca="1" t="shared" si="6"/>
        <v>5891.97823312603</v>
      </c>
      <c r="AW9" s="66">
        <f ca="1" t="shared" si="6"/>
        <v>6243.88108638377</v>
      </c>
      <c r="AX9" s="66">
        <f ca="1" t="shared" si="6"/>
        <v>6598.42321104093</v>
      </c>
      <c r="AY9" s="66">
        <f ca="1" t="shared" si="6"/>
        <v>6955.62440163303</v>
      </c>
      <c r="AZ9" s="66">
        <f ca="1" t="shared" si="6"/>
        <v>7199.02672656478</v>
      </c>
      <c r="BA9" s="66">
        <f ca="1" t="shared" si="6"/>
        <v>7444.25456893352</v>
      </c>
      <c r="BB9" s="66">
        <f ca="1" t="shared" si="6"/>
        <v>7543.67465642034</v>
      </c>
      <c r="BC9" s="66">
        <f ca="1" t="shared" si="6"/>
        <v>7643.8403945633</v>
      </c>
      <c r="BD9" s="66">
        <f ca="1" t="shared" si="6"/>
        <v>7744.75737574234</v>
      </c>
      <c r="BE9" s="66">
        <f ca="1" t="shared" si="6"/>
        <v>7846.43123428022</v>
      </c>
      <c r="BF9" s="66">
        <f ca="1" t="shared" si="6"/>
        <v>7948.86764675714</v>
      </c>
      <c r="BG9" s="66">
        <f ca="1" t="shared" si="6"/>
        <v>8052.07233232763</v>
      </c>
      <c r="BH9" s="66">
        <f ca="1" t="shared" si="6"/>
        <v>8451.34498043929</v>
      </c>
      <c r="BI9" s="66">
        <f ca="1" t="shared" si="6"/>
        <v>8853.61217341178</v>
      </c>
      <c r="BJ9" s="66">
        <f ca="1" t="shared" si="6"/>
        <v>9258.89637033156</v>
      </c>
      <c r="BK9" s="66">
        <f ca="1" t="shared" si="6"/>
        <v>9667.22019872824</v>
      </c>
      <c r="BL9" s="66">
        <f ca="1" t="shared" si="6"/>
        <v>9812.37131391839</v>
      </c>
      <c r="BM9" s="66">
        <f ca="1" t="shared" si="6"/>
        <v>9958.61106247247</v>
      </c>
      <c r="BN9" s="66">
        <f ca="1" t="shared" si="6"/>
        <v>10105.9476091407</v>
      </c>
      <c r="BO9" s="66">
        <f ca="1" t="shared" si="6"/>
        <v>10254.389179909</v>
      </c>
      <c r="BP9" s="66">
        <f ca="1" t="shared" si="6"/>
        <v>10403.944062458</v>
      </c>
      <c r="BQ9" s="66">
        <f ca="1" t="shared" si="6"/>
        <v>10406.9736429264</v>
      </c>
      <c r="BR9" s="66">
        <f ca="1" t="shared" si="6"/>
        <v>10576.422908948</v>
      </c>
      <c r="BS9" s="66">
        <f ca="1">SUM(H9:J9)</f>
        <v>0</v>
      </c>
      <c r="BT9" s="66">
        <f ca="1">SUM(K9:V9)</f>
        <v>9992.47790641907</v>
      </c>
      <c r="BU9" s="66">
        <f ca="1">SUM(W9:AH9)</f>
        <v>35355.4007354012</v>
      </c>
      <c r="BV9" s="66">
        <f ca="1">SUM(AI9:AT9)</f>
        <v>56847.2008751288</v>
      </c>
      <c r="BW9" s="66">
        <f ca="1" t="shared" si="5"/>
        <v>84603.4545395315</v>
      </c>
      <c r="BX9" s="66">
        <f ca="1">SUM(BG9:BR9)</f>
        <v>115801.805835011</v>
      </c>
    </row>
    <row r="10" spans="2:82">
      <c r="B10" s="43"/>
      <c r="C10" s="46"/>
      <c r="G10" s="34" t="s">
        <v>18</v>
      </c>
      <c r="H10" s="66">
        <f>SUMPRODUCT($E$16:$E$52,H16:H52)/10000</f>
        <v>0</v>
      </c>
      <c r="I10" s="66">
        <f ca="1" t="shared" ref="I10:BR10" si="7">SUMPRODUCT($E$16:$E$52,I16:I52)/10000</f>
        <v>0</v>
      </c>
      <c r="J10" s="66">
        <f ca="1" t="shared" si="7"/>
        <v>0</v>
      </c>
      <c r="K10" s="66">
        <f ca="1" t="shared" si="7"/>
        <v>0</v>
      </c>
      <c r="L10" s="66">
        <f ca="1" t="shared" si="7"/>
        <v>18.75</v>
      </c>
      <c r="M10" s="66">
        <f ca="1" t="shared" si="7"/>
        <v>36.3926477722523</v>
      </c>
      <c r="N10" s="66">
        <f ca="1" t="shared" si="7"/>
        <v>52.9196381750489</v>
      </c>
      <c r="O10" s="66">
        <f ca="1" t="shared" si="7"/>
        <v>68.3226037781187</v>
      </c>
      <c r="P10" s="66">
        <f ca="1" t="shared" si="7"/>
        <v>82.5931143954639</v>
      </c>
      <c r="Q10" s="66">
        <f ca="1" t="shared" si="7"/>
        <v>95.7226766146915</v>
      </c>
      <c r="R10" s="66">
        <f ca="1" t="shared" si="7"/>
        <v>107.702733322816</v>
      </c>
      <c r="S10" s="66">
        <f ca="1" t="shared" si="7"/>
        <v>118.524663228503</v>
      </c>
      <c r="T10" s="66">
        <f ca="1" t="shared" si="7"/>
        <v>128.179780380735</v>
      </c>
      <c r="U10" s="66">
        <f ca="1" t="shared" si="7"/>
        <v>136.659333683862</v>
      </c>
      <c r="V10" s="66">
        <f ca="1" t="shared" si="7"/>
        <v>143.954506409014</v>
      </c>
      <c r="W10" s="66">
        <f ca="1" t="shared" si="7"/>
        <v>150.056415701857</v>
      </c>
      <c r="X10" s="66">
        <f ca="1" t="shared" si="7"/>
        <v>168.081112086649</v>
      </c>
      <c r="Y10" s="66">
        <f ca="1" t="shared" si="7"/>
        <v>184.119432407155</v>
      </c>
      <c r="Z10" s="66">
        <f ca="1" t="shared" si="7"/>
        <v>198.156478842895</v>
      </c>
      <c r="AA10" s="66">
        <f ca="1" t="shared" si="7"/>
        <v>210.177241839731</v>
      </c>
      <c r="AB10" s="66">
        <f ca="1" t="shared" si="7"/>
        <v>220.166599271873</v>
      </c>
      <c r="AC10" s="66">
        <f ca="1" t="shared" si="7"/>
        <v>229.357292825332</v>
      </c>
      <c r="AD10" s="66">
        <f ca="1" t="shared" si="7"/>
        <v>237.743332521019</v>
      </c>
      <c r="AE10" s="66">
        <f ca="1" t="shared" si="7"/>
        <v>245.318683455</v>
      </c>
      <c r="AF10" s="66">
        <f ca="1" t="shared" si="7"/>
        <v>252.077265461563</v>
      </c>
      <c r="AG10" s="66">
        <f ca="1" t="shared" si="7"/>
        <v>258.012952773751</v>
      </c>
      <c r="AH10" s="66">
        <f ca="1" t="shared" si="7"/>
        <v>263.119573681358</v>
      </c>
      <c r="AI10" s="66">
        <f ca="1" t="shared" si="7"/>
        <v>267.390910186348</v>
      </c>
      <c r="AJ10" s="66">
        <f ca="1" t="shared" si="7"/>
        <v>283.945697655702</v>
      </c>
      <c r="AK10" s="66">
        <f ca="1" t="shared" si="7"/>
        <v>298.87747791223</v>
      </c>
      <c r="AL10" s="66">
        <f ca="1" t="shared" si="7"/>
        <v>312.174078401835</v>
      </c>
      <c r="AM10" s="66">
        <f ca="1" t="shared" si="7"/>
        <v>323.823235276265</v>
      </c>
      <c r="AN10" s="66">
        <f ca="1" t="shared" si="7"/>
        <v>333.812592708407</v>
      </c>
      <c r="AO10" s="66">
        <f ca="1" t="shared" si="7"/>
        <v>343.003286261866</v>
      </c>
      <c r="AP10" s="66">
        <f ca="1" t="shared" si="7"/>
        <v>351.389325957553</v>
      </c>
      <c r="AQ10" s="66">
        <f ca="1" t="shared" si="7"/>
        <v>358.964676891534</v>
      </c>
      <c r="AR10" s="66">
        <f ca="1" t="shared" si="7"/>
        <v>365.723258898097</v>
      </c>
      <c r="AS10" s="66">
        <f ca="1" t="shared" si="7"/>
        <v>371.658946210285</v>
      </c>
      <c r="AT10" s="66">
        <f ca="1" t="shared" si="7"/>
        <v>376.765567117892</v>
      </c>
      <c r="AU10" s="66">
        <f ca="1" t="shared" si="7"/>
        <v>381.036903622882</v>
      </c>
      <c r="AV10" s="66">
        <f ca="1" t="shared" si="7"/>
        <v>414.466691092236</v>
      </c>
      <c r="AW10" s="66">
        <f ca="1" t="shared" si="7"/>
        <v>445.276854343791</v>
      </c>
      <c r="AX10" s="66">
        <f ca="1" t="shared" si="7"/>
        <v>473.447746195913</v>
      </c>
      <c r="AY10" s="66">
        <f ca="1" t="shared" si="7"/>
        <v>498.959572113106</v>
      </c>
      <c r="AZ10" s="66">
        <f ca="1" t="shared" si="7"/>
        <v>521.792389100858</v>
      </c>
      <c r="BA10" s="66">
        <f ca="1" t="shared" si="7"/>
        <v>542.799688651622</v>
      </c>
      <c r="BB10" s="66">
        <f ca="1" t="shared" si="7"/>
        <v>543.217779384621</v>
      </c>
      <c r="BC10" s="66">
        <f ca="1" t="shared" si="7"/>
        <v>542.890219461468</v>
      </c>
      <c r="BD10" s="66">
        <f ca="1" t="shared" si="7"/>
        <v>541.811416502243</v>
      </c>
      <c r="BE10" s="66">
        <f ca="1" t="shared" si="7"/>
        <v>539.975736184176</v>
      </c>
      <c r="BF10" s="66">
        <f ca="1" t="shared" si="7"/>
        <v>537.377501927074</v>
      </c>
      <c r="BG10" s="66">
        <f ca="1" t="shared" si="7"/>
        <v>534.010994576395</v>
      </c>
      <c r="BH10" s="66">
        <f ca="1" t="shared" si="7"/>
        <v>567.370452083938</v>
      </c>
      <c r="BI10" s="66">
        <f ca="1" t="shared" si="7"/>
        <v>597.735364730643</v>
      </c>
      <c r="BJ10" s="66">
        <f ca="1" t="shared" si="7"/>
        <v>625.083273430055</v>
      </c>
      <c r="BK10" s="66">
        <f ca="1" t="shared" si="7"/>
        <v>649.391550652569</v>
      </c>
      <c r="BL10" s="66">
        <f ca="1" t="shared" si="7"/>
        <v>670.637399162107</v>
      </c>
      <c r="BM10" s="66">
        <f ca="1" t="shared" si="7"/>
        <v>690.794614307719</v>
      </c>
      <c r="BN10" s="66">
        <f ca="1" t="shared" si="7"/>
        <v>709.855031339175</v>
      </c>
      <c r="BO10" s="66">
        <f ca="1" t="shared" si="7"/>
        <v>727.81042427062</v>
      </c>
      <c r="BP10" s="66">
        <f ca="1" t="shared" si="7"/>
        <v>744.652505421303</v>
      </c>
      <c r="BQ10" s="66">
        <f ca="1" t="shared" si="7"/>
        <v>741.622924952868</v>
      </c>
      <c r="BR10" s="66">
        <f ca="1" t="shared" si="7"/>
        <v>738.57062263092</v>
      </c>
      <c r="BS10" s="69">
        <f ca="1">SUM(H10:J10)</f>
        <v>0</v>
      </c>
      <c r="BT10" s="69">
        <f ca="1">SUM(K10:V10)</f>
        <v>989.721697760505</v>
      </c>
      <c r="BU10" s="69">
        <f ca="1">SUM(W10:AH10)</f>
        <v>2616.38638086818</v>
      </c>
      <c r="BV10" s="69">
        <f ca="1">SUM(AI10:AT10)</f>
        <v>3987.52905347801</v>
      </c>
      <c r="BW10" s="69">
        <f ca="1" t="shared" si="5"/>
        <v>5983.05249857999</v>
      </c>
      <c r="BX10" s="69">
        <f ca="1">SUM(BG10:BR10)</f>
        <v>7997.53515755831</v>
      </c>
      <c r="BY10" s="71"/>
      <c r="BZ10" s="72"/>
      <c r="CA10" s="72"/>
      <c r="CB10" s="72"/>
      <c r="CC10" s="72"/>
      <c r="CD10" s="72"/>
    </row>
    <row r="11" spans="2:76">
      <c r="B11" s="43"/>
      <c r="C11" s="46"/>
      <c r="G11" s="34" t="s">
        <v>19</v>
      </c>
      <c r="H11" s="66">
        <f>SUMPRODUCT($F$16:$F$52,H16:H52)/10000</f>
        <v>0</v>
      </c>
      <c r="I11" s="66">
        <f ca="1" t="shared" ref="I11:BR11" si="8">SUMPRODUCT($F$16:$F$52,I16:I52)/10000</f>
        <v>0</v>
      </c>
      <c r="J11" s="66">
        <f ca="1" t="shared" si="8"/>
        <v>0</v>
      </c>
      <c r="K11" s="66">
        <f ca="1" t="shared" si="8"/>
        <v>2500</v>
      </c>
      <c r="L11" s="66">
        <f ca="1" t="shared" si="8"/>
        <v>4852.35303630031</v>
      </c>
      <c r="M11" s="66">
        <f ca="1" t="shared" si="8"/>
        <v>7055.95175667318</v>
      </c>
      <c r="N11" s="66">
        <f ca="1" t="shared" si="8"/>
        <v>9109.68050374916</v>
      </c>
      <c r="O11" s="66">
        <f ca="1" t="shared" si="8"/>
        <v>11012.4152527285</v>
      </c>
      <c r="P11" s="66">
        <f ca="1" t="shared" si="8"/>
        <v>12763.0235486255</v>
      </c>
      <c r="Q11" s="66">
        <f ca="1" t="shared" si="8"/>
        <v>14360.3644430421</v>
      </c>
      <c r="R11" s="66">
        <f ca="1" t="shared" si="8"/>
        <v>15803.2884304671</v>
      </c>
      <c r="S11" s="66">
        <f ca="1" t="shared" si="8"/>
        <v>17090.637384098</v>
      </c>
      <c r="T11" s="66">
        <f ca="1" t="shared" si="8"/>
        <v>18221.2444911816</v>
      </c>
      <c r="U11" s="66">
        <f ca="1" t="shared" si="8"/>
        <v>19193.9341878685</v>
      </c>
      <c r="V11" s="66">
        <f ca="1" t="shared" si="8"/>
        <v>20007.5220935809</v>
      </c>
      <c r="W11" s="66">
        <f ca="1" t="shared" si="8"/>
        <v>22410.8149448865</v>
      </c>
      <c r="X11" s="66">
        <f ca="1" t="shared" si="8"/>
        <v>24549.2576542874</v>
      </c>
      <c r="Y11" s="66">
        <f ca="1" t="shared" si="8"/>
        <v>26420.8638457193</v>
      </c>
      <c r="Z11" s="66">
        <f ca="1" t="shared" si="8"/>
        <v>28023.6322452975</v>
      </c>
      <c r="AA11" s="66">
        <f ca="1" t="shared" si="8"/>
        <v>29355.546569583</v>
      </c>
      <c r="AB11" s="66">
        <f ca="1" t="shared" si="8"/>
        <v>30580.9723767109</v>
      </c>
      <c r="AC11" s="66">
        <f ca="1" t="shared" si="8"/>
        <v>31699.1110028025</v>
      </c>
      <c r="AD11" s="66">
        <f ca="1" t="shared" si="8"/>
        <v>32709.157794</v>
      </c>
      <c r="AE11" s="66">
        <f ca="1" t="shared" si="8"/>
        <v>33610.3020615417</v>
      </c>
      <c r="AF11" s="66">
        <f ca="1" t="shared" si="8"/>
        <v>34401.7270365002</v>
      </c>
      <c r="AG11" s="66">
        <f ca="1" t="shared" si="8"/>
        <v>35082.609824181</v>
      </c>
      <c r="AH11" s="66">
        <f ca="1" t="shared" si="8"/>
        <v>35652.1213581797</v>
      </c>
      <c r="AI11" s="66">
        <f ca="1" t="shared" si="8"/>
        <v>37859.4263540936</v>
      </c>
      <c r="AJ11" s="66">
        <f ca="1" t="shared" si="8"/>
        <v>39850.3303882973</v>
      </c>
      <c r="AK11" s="66">
        <f ca="1" t="shared" si="8"/>
        <v>41623.210453578</v>
      </c>
      <c r="AL11" s="66">
        <f ca="1" t="shared" si="8"/>
        <v>43176.4313701686</v>
      </c>
      <c r="AM11" s="66">
        <f ca="1" t="shared" si="8"/>
        <v>44508.3456944542</v>
      </c>
      <c r="AN11" s="66">
        <f ca="1" t="shared" si="8"/>
        <v>45733.7715015821</v>
      </c>
      <c r="AO11" s="66">
        <f ca="1" t="shared" si="8"/>
        <v>46851.9101276737</v>
      </c>
      <c r="AP11" s="66">
        <f ca="1" t="shared" si="8"/>
        <v>47861.9569188712</v>
      </c>
      <c r="AQ11" s="66">
        <f ca="1" t="shared" si="8"/>
        <v>48763.1011864129</v>
      </c>
      <c r="AR11" s="66">
        <f ca="1" t="shared" si="8"/>
        <v>49554.5261613713</v>
      </c>
      <c r="AS11" s="66">
        <f ca="1" t="shared" si="8"/>
        <v>50235.4089490522</v>
      </c>
      <c r="AT11" s="66">
        <f ca="1" t="shared" si="8"/>
        <v>50804.9204830509</v>
      </c>
      <c r="AU11" s="66">
        <f ca="1" t="shared" si="8"/>
        <v>55262.2254789648</v>
      </c>
      <c r="AV11" s="66">
        <f ca="1" t="shared" si="8"/>
        <v>59370.2472458387</v>
      </c>
      <c r="AW11" s="66">
        <f ca="1" t="shared" si="8"/>
        <v>63126.366159455</v>
      </c>
      <c r="AX11" s="66">
        <f ca="1" t="shared" si="8"/>
        <v>66527.9429484141</v>
      </c>
      <c r="AY11" s="66">
        <f ca="1" t="shared" si="8"/>
        <v>69572.318546781</v>
      </c>
      <c r="AZ11" s="66">
        <f ca="1" t="shared" si="8"/>
        <v>72373.2918202162</v>
      </c>
      <c r="BA11" s="66">
        <f ca="1" t="shared" si="8"/>
        <v>72429.0372512827</v>
      </c>
      <c r="BB11" s="66">
        <f ca="1" t="shared" si="8"/>
        <v>72385.3625948624</v>
      </c>
      <c r="BC11" s="66">
        <f ca="1" t="shared" si="8"/>
        <v>72241.5222002991</v>
      </c>
      <c r="BD11" s="66">
        <f ca="1" t="shared" si="8"/>
        <v>71996.7648245567</v>
      </c>
      <c r="BE11" s="66">
        <f ca="1" t="shared" si="8"/>
        <v>71650.3335902765</v>
      </c>
      <c r="BF11" s="66">
        <f ca="1" t="shared" si="8"/>
        <v>71201.4659435194</v>
      </c>
      <c r="BG11" s="66">
        <f ca="1" t="shared" si="8"/>
        <v>75649.3936111917</v>
      </c>
      <c r="BH11" s="66">
        <f ca="1" t="shared" si="8"/>
        <v>79698.0486307525</v>
      </c>
      <c r="BI11" s="66">
        <f ca="1" t="shared" si="8"/>
        <v>83344.4364573407</v>
      </c>
      <c r="BJ11" s="66">
        <f ca="1" t="shared" si="8"/>
        <v>86585.5400870091</v>
      </c>
      <c r="BK11" s="66">
        <f ca="1" t="shared" si="8"/>
        <v>89418.3198882809</v>
      </c>
      <c r="BL11" s="66">
        <f ca="1" t="shared" si="8"/>
        <v>92105.9485743625</v>
      </c>
      <c r="BM11" s="66">
        <f ca="1" t="shared" si="8"/>
        <v>94647.33751189</v>
      </c>
      <c r="BN11" s="66">
        <f ca="1" t="shared" si="8"/>
        <v>97041.3899027493</v>
      </c>
      <c r="BO11" s="66">
        <f ca="1" t="shared" si="8"/>
        <v>99287.0007228403</v>
      </c>
      <c r="BP11" s="66">
        <f ca="1" t="shared" si="8"/>
        <v>98883.0566603823</v>
      </c>
      <c r="BQ11" s="66">
        <f ca="1" t="shared" si="8"/>
        <v>98476.0830174559</v>
      </c>
      <c r="BR11" s="66">
        <f ca="1" t="shared" si="8"/>
        <v>100399.660108508</v>
      </c>
      <c r="BS11" s="69">
        <f ca="1">J11</f>
        <v>0</v>
      </c>
      <c r="BT11" s="69">
        <f ca="1">V11</f>
        <v>20007.5220935809</v>
      </c>
      <c r="BU11" s="69">
        <f ca="1">AH11</f>
        <v>35652.1213581797</v>
      </c>
      <c r="BV11" s="69">
        <f ca="1">AT11</f>
        <v>50804.9204830509</v>
      </c>
      <c r="BW11" s="69">
        <f ca="1">BF11</f>
        <v>71201.4659435194</v>
      </c>
      <c r="BX11" s="69">
        <f ca="1">BR11</f>
        <v>100399.660108508</v>
      </c>
    </row>
    <row r="12" spans="2:76">
      <c r="B12" s="43"/>
      <c r="C12" s="46"/>
      <c r="AC12" s="34"/>
      <c r="BS12" s="34" t="e">
        <f ca="1">BS11/BS7</f>
        <v>#DIV/0!</v>
      </c>
      <c r="BT12" s="45">
        <f ca="1">BT10/BT11</f>
        <v>0.0494674799373601</v>
      </c>
      <c r="BU12" s="45">
        <f ca="1" t="shared" ref="BU12:BX12" si="9">BU10/BU11</f>
        <v>0.0733865554473633</v>
      </c>
      <c r="BV12" s="45">
        <f ca="1" t="shared" si="9"/>
        <v>0.0784870641576597</v>
      </c>
      <c r="BW12" s="45">
        <f ca="1" t="shared" si="9"/>
        <v>0.0840299061163439</v>
      </c>
      <c r="BX12" s="45">
        <f ca="1" t="shared" si="9"/>
        <v>0.0796569943455476</v>
      </c>
    </row>
    <row r="13" spans="2:76">
      <c r="B13" s="43"/>
      <c r="C13" s="46"/>
      <c r="AC13" s="34"/>
      <c r="BS13" s="45" t="e">
        <f ca="1">BS10/BS11</f>
        <v>#DIV/0!</v>
      </c>
      <c r="BT13" s="45">
        <f ca="1">BT8/BT6</f>
        <v>0.366073320139319</v>
      </c>
      <c r="BU13" s="45">
        <f ca="1" t="shared" ref="BU13:BX13" si="10">BU8/BU6</f>
        <v>0.744544845417047</v>
      </c>
      <c r="BV13" s="45">
        <f ca="1" t="shared" si="10"/>
        <v>0.844926804563984</v>
      </c>
      <c r="BW13" s="45">
        <f ca="1" t="shared" si="10"/>
        <v>0.862728638458205</v>
      </c>
      <c r="BX13" s="45">
        <f ca="1" t="shared" si="10"/>
        <v>0.853788558569446</v>
      </c>
    </row>
    <row r="14" spans="29:76">
      <c r="AC14" s="34"/>
      <c r="BS14" s="66"/>
      <c r="BT14" s="70">
        <f ca="1">BT6/BT11</f>
        <v>1.49943605508375</v>
      </c>
      <c r="BU14" s="70">
        <f ca="1">BU6/BU11</f>
        <v>1.430489913563</v>
      </c>
      <c r="BV14" s="70">
        <f ca="1" t="shared" ref="BV14:BX14" si="11">BV6/BV11</f>
        <v>1.4171855661898</v>
      </c>
      <c r="BW14" s="70">
        <f ca="1" t="shared" si="11"/>
        <v>1.47468873861799</v>
      </c>
      <c r="BX14" s="70">
        <f ca="1" t="shared" si="11"/>
        <v>1.4442279968208</v>
      </c>
    </row>
    <row r="15" s="48" customFormat="1" outlineLevel="1" spans="2:76">
      <c r="B15" s="49" t="s">
        <v>20</v>
      </c>
      <c r="C15" s="49" t="s">
        <v>21</v>
      </c>
      <c r="D15" s="49" t="s">
        <v>22</v>
      </c>
      <c r="E15" s="49" t="s">
        <v>18</v>
      </c>
      <c r="F15" s="49" t="s">
        <v>19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</row>
    <row r="16" s="48" customFormat="1" outlineLevel="1" spans="2:70">
      <c r="B16" s="48">
        <v>0</v>
      </c>
      <c r="F16" s="50">
        <f>C4</f>
        <v>50000</v>
      </c>
      <c r="H16" s="67">
        <f>H3</f>
        <v>0</v>
      </c>
      <c r="I16" s="67">
        <f t="shared" ref="I16:BR16" si="12">I3</f>
        <v>0</v>
      </c>
      <c r="J16" s="67">
        <f t="shared" si="12"/>
        <v>0</v>
      </c>
      <c r="K16" s="67">
        <f t="shared" si="12"/>
        <v>500</v>
      </c>
      <c r="L16" s="67">
        <f t="shared" si="12"/>
        <v>500</v>
      </c>
      <c r="M16" s="67">
        <f t="shared" si="12"/>
        <v>500</v>
      </c>
      <c r="N16" s="67">
        <f t="shared" si="12"/>
        <v>500</v>
      </c>
      <c r="O16" s="67">
        <f t="shared" si="12"/>
        <v>500</v>
      </c>
      <c r="P16" s="67">
        <f t="shared" si="12"/>
        <v>500</v>
      </c>
      <c r="Q16" s="67">
        <f t="shared" si="12"/>
        <v>500</v>
      </c>
      <c r="R16" s="67">
        <f t="shared" si="12"/>
        <v>500</v>
      </c>
      <c r="S16" s="67">
        <f t="shared" si="12"/>
        <v>500</v>
      </c>
      <c r="T16" s="67">
        <f t="shared" si="12"/>
        <v>500</v>
      </c>
      <c r="U16" s="67">
        <f t="shared" si="12"/>
        <v>500</v>
      </c>
      <c r="V16" s="67">
        <f t="shared" si="12"/>
        <v>500</v>
      </c>
      <c r="W16" s="67">
        <f t="shared" si="12"/>
        <v>850</v>
      </c>
      <c r="X16" s="67">
        <f t="shared" si="12"/>
        <v>850</v>
      </c>
      <c r="Y16" s="67">
        <f t="shared" si="12"/>
        <v>850</v>
      </c>
      <c r="Z16" s="67">
        <f t="shared" si="12"/>
        <v>850</v>
      </c>
      <c r="AA16" s="67">
        <f t="shared" si="12"/>
        <v>850</v>
      </c>
      <c r="AB16" s="67">
        <f t="shared" si="12"/>
        <v>850</v>
      </c>
      <c r="AC16" s="67">
        <f t="shared" si="12"/>
        <v>850</v>
      </c>
      <c r="AD16" s="67">
        <f t="shared" si="12"/>
        <v>850</v>
      </c>
      <c r="AE16" s="67">
        <f t="shared" si="12"/>
        <v>850</v>
      </c>
      <c r="AF16" s="67">
        <f t="shared" si="12"/>
        <v>850</v>
      </c>
      <c r="AG16" s="67">
        <f t="shared" si="12"/>
        <v>850</v>
      </c>
      <c r="AH16" s="67">
        <f t="shared" si="12"/>
        <v>850</v>
      </c>
      <c r="AI16" s="67">
        <f t="shared" si="12"/>
        <v>1200</v>
      </c>
      <c r="AJ16" s="67">
        <f t="shared" si="12"/>
        <v>1200</v>
      </c>
      <c r="AK16" s="67">
        <f t="shared" si="12"/>
        <v>1200</v>
      </c>
      <c r="AL16" s="67">
        <f t="shared" si="12"/>
        <v>1200</v>
      </c>
      <c r="AM16" s="67">
        <f t="shared" si="12"/>
        <v>1200</v>
      </c>
      <c r="AN16" s="67">
        <f t="shared" si="12"/>
        <v>1200</v>
      </c>
      <c r="AO16" s="67">
        <f t="shared" si="12"/>
        <v>1200</v>
      </c>
      <c r="AP16" s="67">
        <f t="shared" si="12"/>
        <v>1200</v>
      </c>
      <c r="AQ16" s="67">
        <f t="shared" si="12"/>
        <v>1200</v>
      </c>
      <c r="AR16" s="67">
        <f t="shared" si="12"/>
        <v>1200</v>
      </c>
      <c r="AS16" s="67">
        <f t="shared" si="12"/>
        <v>1200</v>
      </c>
      <c r="AT16" s="67">
        <f t="shared" si="12"/>
        <v>1200</v>
      </c>
      <c r="AU16" s="67">
        <f t="shared" si="12"/>
        <v>2000</v>
      </c>
      <c r="AV16" s="67">
        <f t="shared" si="12"/>
        <v>2000</v>
      </c>
      <c r="AW16" s="67">
        <f t="shared" si="12"/>
        <v>2000</v>
      </c>
      <c r="AX16" s="67">
        <f t="shared" si="12"/>
        <v>2000</v>
      </c>
      <c r="AY16" s="67">
        <f t="shared" si="12"/>
        <v>2000</v>
      </c>
      <c r="AZ16" s="67">
        <f t="shared" si="12"/>
        <v>2000</v>
      </c>
      <c r="BA16" s="67">
        <f t="shared" si="12"/>
        <v>1500</v>
      </c>
      <c r="BB16" s="67">
        <f t="shared" si="12"/>
        <v>1500</v>
      </c>
      <c r="BC16" s="67">
        <f t="shared" si="12"/>
        <v>1500</v>
      </c>
      <c r="BD16" s="67">
        <f t="shared" si="12"/>
        <v>1500</v>
      </c>
      <c r="BE16" s="67">
        <f t="shared" si="12"/>
        <v>1500</v>
      </c>
      <c r="BF16" s="67">
        <f t="shared" si="12"/>
        <v>1500</v>
      </c>
      <c r="BG16" s="67">
        <f t="shared" si="12"/>
        <v>2500</v>
      </c>
      <c r="BH16" s="67">
        <f t="shared" si="12"/>
        <v>2500</v>
      </c>
      <c r="BI16" s="67">
        <f t="shared" si="12"/>
        <v>2500</v>
      </c>
      <c r="BJ16" s="67">
        <f t="shared" si="12"/>
        <v>2500</v>
      </c>
      <c r="BK16" s="67">
        <f t="shared" si="12"/>
        <v>2500</v>
      </c>
      <c r="BL16" s="67">
        <f t="shared" si="12"/>
        <v>2500</v>
      </c>
      <c r="BM16" s="67">
        <f t="shared" si="12"/>
        <v>2500</v>
      </c>
      <c r="BN16" s="67">
        <f t="shared" si="12"/>
        <v>2500</v>
      </c>
      <c r="BO16" s="67">
        <f t="shared" si="12"/>
        <v>2500</v>
      </c>
      <c r="BP16" s="67">
        <f t="shared" si="12"/>
        <v>2000</v>
      </c>
      <c r="BQ16" s="67">
        <f t="shared" si="12"/>
        <v>2000</v>
      </c>
      <c r="BR16" s="67">
        <f t="shared" si="12"/>
        <v>2500</v>
      </c>
    </row>
    <row r="17" outlineLevel="1" spans="2:76">
      <c r="B17" s="52">
        <v>1</v>
      </c>
      <c r="C17" s="53">
        <f>IF(B17&lt;=$C$3,-PMT($C$5/12,$C$3,$C$4),0)</f>
        <v>3327.93927399381</v>
      </c>
      <c r="D17" s="53">
        <f>C17-E17</f>
        <v>2952.93927399381</v>
      </c>
      <c r="E17" s="53">
        <f>$C$4*$C$5/12</f>
        <v>375</v>
      </c>
      <c r="F17" s="53">
        <f>$C$4-D17</f>
        <v>47047.0607260062</v>
      </c>
      <c r="G17" s="53"/>
      <c r="H17" s="53"/>
      <c r="I17" s="53">
        <f ca="1">IF(ABS(MATCH(0,$B:$B,0)-ROW())&lt;I$1,IF($B17&lt;=$C$3,OFFSET(I$3,0,MATCH(0,$B:$B,0)-ROW()),0),0)</f>
        <v>0</v>
      </c>
      <c r="J17" s="53">
        <f ca="1" t="shared" ref="J17:AT24" si="13">IF(ABS(MATCH(0,$B:$B,0)-ROW())&lt;J$1,IF($B17&lt;=$C$3,OFFSET(J$3,0,MATCH(0,$B:$B,0)-ROW()),0),0)</f>
        <v>0</v>
      </c>
      <c r="K17" s="53">
        <f ca="1" t="shared" si="13"/>
        <v>0</v>
      </c>
      <c r="L17" s="53">
        <f ca="1" t="shared" si="13"/>
        <v>500</v>
      </c>
      <c r="M17" s="53">
        <f ca="1" t="shared" si="13"/>
        <v>500</v>
      </c>
      <c r="N17" s="53">
        <f ca="1" t="shared" si="13"/>
        <v>500</v>
      </c>
      <c r="O17" s="53">
        <f ca="1" t="shared" si="13"/>
        <v>500</v>
      </c>
      <c r="P17" s="53">
        <f ca="1" t="shared" si="13"/>
        <v>500</v>
      </c>
      <c r="Q17" s="53">
        <f ca="1" t="shared" si="13"/>
        <v>500</v>
      </c>
      <c r="R17" s="53">
        <f ca="1" t="shared" si="13"/>
        <v>500</v>
      </c>
      <c r="S17" s="53">
        <f ca="1" t="shared" si="13"/>
        <v>500</v>
      </c>
      <c r="T17" s="53">
        <f ca="1" t="shared" si="13"/>
        <v>500</v>
      </c>
      <c r="U17" s="53">
        <f ca="1" t="shared" si="13"/>
        <v>500</v>
      </c>
      <c r="V17" s="53">
        <f ca="1" t="shared" si="13"/>
        <v>500</v>
      </c>
      <c r="W17" s="53">
        <f ca="1" t="shared" si="13"/>
        <v>500</v>
      </c>
      <c r="X17" s="53">
        <f ca="1" t="shared" si="13"/>
        <v>850</v>
      </c>
      <c r="Y17" s="53">
        <f ca="1" t="shared" si="13"/>
        <v>850</v>
      </c>
      <c r="Z17" s="53">
        <f ca="1" t="shared" si="13"/>
        <v>850</v>
      </c>
      <c r="AA17" s="53">
        <f ca="1" t="shared" si="13"/>
        <v>850</v>
      </c>
      <c r="AB17" s="53">
        <f ca="1" t="shared" si="13"/>
        <v>850</v>
      </c>
      <c r="AC17" s="53">
        <f ca="1" t="shared" si="13"/>
        <v>850</v>
      </c>
      <c r="AD17" s="53">
        <f ca="1" t="shared" si="13"/>
        <v>850</v>
      </c>
      <c r="AE17" s="53">
        <f ca="1" t="shared" si="13"/>
        <v>850</v>
      </c>
      <c r="AF17" s="53">
        <f ca="1" t="shared" si="13"/>
        <v>850</v>
      </c>
      <c r="AG17" s="53">
        <f ca="1" t="shared" si="13"/>
        <v>850</v>
      </c>
      <c r="AH17" s="53">
        <f ca="1" t="shared" si="13"/>
        <v>850</v>
      </c>
      <c r="AI17" s="53">
        <f ca="1" t="shared" si="13"/>
        <v>850</v>
      </c>
      <c r="AJ17" s="53">
        <f ca="1" t="shared" si="13"/>
        <v>1200</v>
      </c>
      <c r="AK17" s="53">
        <f ca="1" t="shared" si="13"/>
        <v>1200</v>
      </c>
      <c r="AL17" s="53">
        <f ca="1" t="shared" si="13"/>
        <v>1200</v>
      </c>
      <c r="AM17" s="53">
        <f ca="1" t="shared" si="13"/>
        <v>1200</v>
      </c>
      <c r="AN17" s="53">
        <f ca="1" t="shared" si="13"/>
        <v>1200</v>
      </c>
      <c r="AO17" s="53">
        <f ca="1" t="shared" si="13"/>
        <v>1200</v>
      </c>
      <c r="AP17" s="53">
        <f ca="1" t="shared" si="13"/>
        <v>1200</v>
      </c>
      <c r="AQ17" s="53">
        <f ca="1" t="shared" si="13"/>
        <v>1200</v>
      </c>
      <c r="AR17" s="53">
        <f ca="1" t="shared" si="13"/>
        <v>1200</v>
      </c>
      <c r="AS17" s="53">
        <f ca="1" t="shared" si="13"/>
        <v>1200</v>
      </c>
      <c r="AT17" s="53">
        <f ca="1" t="shared" si="13"/>
        <v>1200</v>
      </c>
      <c r="AU17" s="53">
        <f ca="1" t="shared" ref="AU17:BJ32" si="14">IF(ABS(MATCH(0,$B:$B,0)-ROW())&lt;AU$1,IF($B17&lt;=$C$3,OFFSET(AU$3,0,MATCH(0,$B:$B,0)-ROW()),0),0)</f>
        <v>1200</v>
      </c>
      <c r="AV17" s="53">
        <f ca="1" t="shared" si="14"/>
        <v>2000</v>
      </c>
      <c r="AW17" s="53">
        <f ca="1" t="shared" si="14"/>
        <v>2000</v>
      </c>
      <c r="AX17" s="53">
        <f ca="1" t="shared" si="14"/>
        <v>2000</v>
      </c>
      <c r="AY17" s="53">
        <f ca="1" t="shared" si="14"/>
        <v>2000</v>
      </c>
      <c r="AZ17" s="53">
        <f ca="1" t="shared" si="14"/>
        <v>2000</v>
      </c>
      <c r="BA17" s="53">
        <f ca="1" t="shared" si="14"/>
        <v>2000</v>
      </c>
      <c r="BB17" s="53">
        <f ca="1" t="shared" si="14"/>
        <v>1500</v>
      </c>
      <c r="BC17" s="53">
        <f ca="1" t="shared" si="14"/>
        <v>1500</v>
      </c>
      <c r="BD17" s="53">
        <f ca="1" t="shared" si="14"/>
        <v>1500</v>
      </c>
      <c r="BE17" s="53">
        <f ca="1" t="shared" si="14"/>
        <v>1500</v>
      </c>
      <c r="BF17" s="53">
        <f ca="1" t="shared" si="14"/>
        <v>1500</v>
      </c>
      <c r="BG17" s="53">
        <f ca="1" t="shared" si="14"/>
        <v>1500</v>
      </c>
      <c r="BH17" s="53">
        <f ca="1" t="shared" si="14"/>
        <v>2500</v>
      </c>
      <c r="BI17" s="53">
        <f ca="1" t="shared" si="14"/>
        <v>2500</v>
      </c>
      <c r="BJ17" s="53">
        <f ca="1" t="shared" si="14"/>
        <v>2500</v>
      </c>
      <c r="BK17" s="53">
        <f ca="1" t="shared" ref="BG17:BR32" si="15">IF(ABS(MATCH(0,$B:$B,0)-ROW())&lt;BK$1,IF($B17&lt;=$C$3,OFFSET(BK$3,0,MATCH(0,$B:$B,0)-ROW()),0),0)</f>
        <v>2500</v>
      </c>
      <c r="BL17" s="53">
        <f ca="1" t="shared" si="15"/>
        <v>2500</v>
      </c>
      <c r="BM17" s="53">
        <f ca="1" t="shared" si="15"/>
        <v>2500</v>
      </c>
      <c r="BN17" s="53">
        <f ca="1" t="shared" si="15"/>
        <v>2500</v>
      </c>
      <c r="BO17" s="53">
        <f ca="1" t="shared" si="15"/>
        <v>2500</v>
      </c>
      <c r="BP17" s="53">
        <f ca="1" t="shared" si="15"/>
        <v>2500</v>
      </c>
      <c r="BQ17" s="53">
        <f ca="1" t="shared" si="15"/>
        <v>2000</v>
      </c>
      <c r="BR17" s="53">
        <f ca="1" t="shared" si="15"/>
        <v>2000</v>
      </c>
      <c r="BS17" s="53"/>
      <c r="BT17" s="53"/>
      <c r="BU17" s="53"/>
      <c r="BV17" s="53"/>
      <c r="BW17" s="53"/>
      <c r="BX17" s="53"/>
    </row>
    <row r="18" outlineLevel="1" spans="2:76">
      <c r="B18" s="52">
        <v>2</v>
      </c>
      <c r="C18" s="53">
        <f t="shared" ref="C18:C52" si="16">IF(B18&lt;=$C$3,-PMT($C$5/12,$C$3,$C$4),0)</f>
        <v>3327.93927399381</v>
      </c>
      <c r="D18" s="53">
        <f>C18-E18</f>
        <v>2975.08631854876</v>
      </c>
      <c r="E18" s="53">
        <f>F17*$C$5/12</f>
        <v>352.852955445046</v>
      </c>
      <c r="F18" s="53">
        <f>F17-D18</f>
        <v>44071.9744074574</v>
      </c>
      <c r="G18" s="53"/>
      <c r="H18" s="53"/>
      <c r="I18" s="53">
        <f ca="1" t="shared" ref="I18:X39" si="17">IF(ABS(MATCH(0,$B:$B,0)-ROW())&lt;I$1,IF($B18&lt;=$C$3,OFFSET(I$3,0,MATCH(0,$B:$B,0)-ROW()),0),0)</f>
        <v>0</v>
      </c>
      <c r="J18" s="53">
        <f ca="1" t="shared" si="17"/>
        <v>0</v>
      </c>
      <c r="K18" s="53">
        <f ca="1" t="shared" si="17"/>
        <v>0</v>
      </c>
      <c r="L18" s="53">
        <f ca="1" t="shared" si="17"/>
        <v>0</v>
      </c>
      <c r="M18" s="53">
        <f ca="1" t="shared" si="17"/>
        <v>500</v>
      </c>
      <c r="N18" s="53">
        <f ca="1" t="shared" si="17"/>
        <v>500</v>
      </c>
      <c r="O18" s="53">
        <f ca="1" t="shared" si="17"/>
        <v>500</v>
      </c>
      <c r="P18" s="53">
        <f ca="1" t="shared" si="17"/>
        <v>500</v>
      </c>
      <c r="Q18" s="53">
        <f ca="1" t="shared" si="17"/>
        <v>500</v>
      </c>
      <c r="R18" s="53">
        <f ca="1" t="shared" si="17"/>
        <v>500</v>
      </c>
      <c r="S18" s="53">
        <f ca="1" t="shared" si="17"/>
        <v>500</v>
      </c>
      <c r="T18" s="53">
        <f ca="1" t="shared" si="17"/>
        <v>500</v>
      </c>
      <c r="U18" s="53">
        <f ca="1" t="shared" si="17"/>
        <v>500</v>
      </c>
      <c r="V18" s="53">
        <f ca="1" t="shared" si="17"/>
        <v>500</v>
      </c>
      <c r="W18" s="53">
        <f ca="1" t="shared" si="17"/>
        <v>500</v>
      </c>
      <c r="X18" s="53">
        <f ca="1" t="shared" si="17"/>
        <v>500</v>
      </c>
      <c r="Y18" s="53">
        <f ca="1" t="shared" si="13"/>
        <v>850</v>
      </c>
      <c r="Z18" s="53">
        <f ca="1" t="shared" si="13"/>
        <v>850</v>
      </c>
      <c r="AA18" s="53">
        <f ca="1" t="shared" si="13"/>
        <v>850</v>
      </c>
      <c r="AB18" s="53">
        <f ca="1" t="shared" si="13"/>
        <v>850</v>
      </c>
      <c r="AC18" s="53">
        <f ca="1" t="shared" si="13"/>
        <v>850</v>
      </c>
      <c r="AD18" s="53">
        <f ca="1" t="shared" si="13"/>
        <v>850</v>
      </c>
      <c r="AE18" s="53">
        <f ca="1" t="shared" si="13"/>
        <v>850</v>
      </c>
      <c r="AF18" s="53">
        <f ca="1" t="shared" si="13"/>
        <v>850</v>
      </c>
      <c r="AG18" s="53">
        <f ca="1" t="shared" si="13"/>
        <v>850</v>
      </c>
      <c r="AH18" s="53">
        <f ca="1" t="shared" si="13"/>
        <v>850</v>
      </c>
      <c r="AI18" s="53">
        <f ca="1" t="shared" si="13"/>
        <v>850</v>
      </c>
      <c r="AJ18" s="53">
        <f ca="1" t="shared" si="13"/>
        <v>850</v>
      </c>
      <c r="AK18" s="53">
        <f ca="1" t="shared" si="13"/>
        <v>1200</v>
      </c>
      <c r="AL18" s="53">
        <f ca="1" t="shared" si="13"/>
        <v>1200</v>
      </c>
      <c r="AM18" s="53">
        <f ca="1" t="shared" si="13"/>
        <v>1200</v>
      </c>
      <c r="AN18" s="53">
        <f ca="1" t="shared" si="13"/>
        <v>1200</v>
      </c>
      <c r="AO18" s="53">
        <f ca="1" t="shared" si="13"/>
        <v>1200</v>
      </c>
      <c r="AP18" s="53">
        <f ca="1" t="shared" si="13"/>
        <v>1200</v>
      </c>
      <c r="AQ18" s="53">
        <f ca="1" t="shared" si="13"/>
        <v>1200</v>
      </c>
      <c r="AR18" s="53">
        <f ca="1" t="shared" si="13"/>
        <v>1200</v>
      </c>
      <c r="AS18" s="53">
        <f ca="1" t="shared" si="13"/>
        <v>1200</v>
      </c>
      <c r="AT18" s="53">
        <f ca="1" t="shared" si="13"/>
        <v>1200</v>
      </c>
      <c r="AU18" s="53">
        <f ca="1" t="shared" si="14"/>
        <v>1200</v>
      </c>
      <c r="AV18" s="53">
        <f ca="1" t="shared" si="14"/>
        <v>1200</v>
      </c>
      <c r="AW18" s="53">
        <f ca="1" t="shared" si="14"/>
        <v>2000</v>
      </c>
      <c r="AX18" s="53">
        <f ca="1" t="shared" si="14"/>
        <v>2000</v>
      </c>
      <c r="AY18" s="53">
        <f ca="1" t="shared" si="14"/>
        <v>2000</v>
      </c>
      <c r="AZ18" s="53">
        <f ca="1" t="shared" si="14"/>
        <v>2000</v>
      </c>
      <c r="BA18" s="53">
        <f ca="1" t="shared" si="14"/>
        <v>2000</v>
      </c>
      <c r="BB18" s="53">
        <f ca="1" t="shared" si="14"/>
        <v>2000</v>
      </c>
      <c r="BC18" s="53">
        <f ca="1" t="shared" si="14"/>
        <v>1500</v>
      </c>
      <c r="BD18" s="53">
        <f ca="1" t="shared" si="14"/>
        <v>1500</v>
      </c>
      <c r="BE18" s="53">
        <f ca="1" t="shared" si="14"/>
        <v>1500</v>
      </c>
      <c r="BF18" s="53">
        <f ca="1" t="shared" si="14"/>
        <v>1500</v>
      </c>
      <c r="BG18" s="53">
        <f ca="1" t="shared" si="15"/>
        <v>1500</v>
      </c>
      <c r="BH18" s="53">
        <f ca="1" t="shared" si="15"/>
        <v>1500</v>
      </c>
      <c r="BI18" s="53">
        <f ca="1" t="shared" si="15"/>
        <v>2500</v>
      </c>
      <c r="BJ18" s="53">
        <f ca="1" t="shared" si="15"/>
        <v>2500</v>
      </c>
      <c r="BK18" s="53">
        <f ca="1" t="shared" si="15"/>
        <v>2500</v>
      </c>
      <c r="BL18" s="53">
        <f ca="1" t="shared" si="15"/>
        <v>2500</v>
      </c>
      <c r="BM18" s="53">
        <f ca="1" t="shared" si="15"/>
        <v>2500</v>
      </c>
      <c r="BN18" s="53">
        <f ca="1" t="shared" si="15"/>
        <v>2500</v>
      </c>
      <c r="BO18" s="53">
        <f ca="1" t="shared" si="15"/>
        <v>2500</v>
      </c>
      <c r="BP18" s="53">
        <f ca="1" t="shared" si="15"/>
        <v>2500</v>
      </c>
      <c r="BQ18" s="53">
        <f ca="1" t="shared" si="15"/>
        <v>2500</v>
      </c>
      <c r="BR18" s="53">
        <f ca="1" t="shared" si="15"/>
        <v>2000</v>
      </c>
      <c r="BS18" s="53"/>
      <c r="BT18" s="53"/>
      <c r="BU18" s="53"/>
      <c r="BV18" s="53"/>
      <c r="BW18" s="53"/>
      <c r="BX18" s="53"/>
    </row>
    <row r="19" outlineLevel="1" spans="2:76">
      <c r="B19" s="52">
        <v>3</v>
      </c>
      <c r="C19" s="53">
        <f t="shared" si="16"/>
        <v>3327.93927399381</v>
      </c>
      <c r="D19" s="53">
        <f t="shared" ref="D19:D52" si="18">C19-E19</f>
        <v>2997.39946593788</v>
      </c>
      <c r="E19" s="53">
        <f t="shared" ref="E19:E52" si="19">F18*$C$5/12</f>
        <v>330.539808055931</v>
      </c>
      <c r="F19" s="53">
        <f t="shared" ref="F19:F52" si="20">F18-D19</f>
        <v>41074.5749415195</v>
      </c>
      <c r="G19" s="53"/>
      <c r="H19" s="53"/>
      <c r="I19" s="53">
        <f ca="1" t="shared" si="17"/>
        <v>0</v>
      </c>
      <c r="J19" s="53">
        <f ca="1" t="shared" si="13"/>
        <v>0</v>
      </c>
      <c r="K19" s="53">
        <f ca="1" t="shared" si="13"/>
        <v>0</v>
      </c>
      <c r="L19" s="53">
        <f ca="1" t="shared" si="13"/>
        <v>0</v>
      </c>
      <c r="M19" s="53">
        <f ca="1" t="shared" si="13"/>
        <v>0</v>
      </c>
      <c r="N19" s="53">
        <f ca="1" t="shared" si="13"/>
        <v>500</v>
      </c>
      <c r="O19" s="53">
        <f ca="1" t="shared" si="13"/>
        <v>500</v>
      </c>
      <c r="P19" s="53">
        <f ca="1" t="shared" si="13"/>
        <v>500</v>
      </c>
      <c r="Q19" s="53">
        <f ca="1" t="shared" si="13"/>
        <v>500</v>
      </c>
      <c r="R19" s="53">
        <f ca="1" t="shared" si="13"/>
        <v>500</v>
      </c>
      <c r="S19" s="53">
        <f ca="1" t="shared" si="13"/>
        <v>500</v>
      </c>
      <c r="T19" s="53">
        <f ca="1" t="shared" si="13"/>
        <v>500</v>
      </c>
      <c r="U19" s="53">
        <f ca="1" t="shared" si="13"/>
        <v>500</v>
      </c>
      <c r="V19" s="53">
        <f ca="1" t="shared" si="13"/>
        <v>500</v>
      </c>
      <c r="W19" s="53">
        <f ca="1" t="shared" si="13"/>
        <v>500</v>
      </c>
      <c r="X19" s="53">
        <f ca="1" t="shared" si="13"/>
        <v>500</v>
      </c>
      <c r="Y19" s="53">
        <f ca="1" t="shared" si="13"/>
        <v>500</v>
      </c>
      <c r="Z19" s="53">
        <f ca="1" t="shared" si="13"/>
        <v>850</v>
      </c>
      <c r="AA19" s="53">
        <f ca="1" t="shared" si="13"/>
        <v>850</v>
      </c>
      <c r="AB19" s="53">
        <f ca="1" t="shared" si="13"/>
        <v>850</v>
      </c>
      <c r="AC19" s="53">
        <f ca="1" t="shared" si="13"/>
        <v>850</v>
      </c>
      <c r="AD19" s="53">
        <f ca="1" t="shared" si="13"/>
        <v>850</v>
      </c>
      <c r="AE19" s="53">
        <f ca="1" t="shared" si="13"/>
        <v>850</v>
      </c>
      <c r="AF19" s="53">
        <f ca="1" t="shared" si="13"/>
        <v>850</v>
      </c>
      <c r="AG19" s="53">
        <f ca="1" t="shared" si="13"/>
        <v>850</v>
      </c>
      <c r="AH19" s="53">
        <f ca="1" t="shared" si="13"/>
        <v>850</v>
      </c>
      <c r="AI19" s="53">
        <f ca="1" t="shared" si="13"/>
        <v>850</v>
      </c>
      <c r="AJ19" s="53">
        <f ca="1" t="shared" si="13"/>
        <v>850</v>
      </c>
      <c r="AK19" s="53">
        <f ca="1" t="shared" si="13"/>
        <v>850</v>
      </c>
      <c r="AL19" s="53">
        <f ca="1" t="shared" si="13"/>
        <v>1200</v>
      </c>
      <c r="AM19" s="53">
        <f ca="1" t="shared" si="13"/>
        <v>1200</v>
      </c>
      <c r="AN19" s="53">
        <f ca="1" t="shared" si="13"/>
        <v>1200</v>
      </c>
      <c r="AO19" s="53">
        <f ca="1" t="shared" si="13"/>
        <v>1200</v>
      </c>
      <c r="AP19" s="53">
        <f ca="1" t="shared" si="13"/>
        <v>1200</v>
      </c>
      <c r="AQ19" s="53">
        <f ca="1" t="shared" si="13"/>
        <v>1200</v>
      </c>
      <c r="AR19" s="53">
        <f ca="1" t="shared" si="13"/>
        <v>1200</v>
      </c>
      <c r="AS19" s="53">
        <f ca="1" t="shared" si="13"/>
        <v>1200</v>
      </c>
      <c r="AT19" s="53">
        <f ca="1" t="shared" si="13"/>
        <v>1200</v>
      </c>
      <c r="AU19" s="53">
        <f ca="1" t="shared" si="14"/>
        <v>1200</v>
      </c>
      <c r="AV19" s="53">
        <f ca="1" t="shared" si="14"/>
        <v>1200</v>
      </c>
      <c r="AW19" s="53">
        <f ca="1" t="shared" si="14"/>
        <v>1200</v>
      </c>
      <c r="AX19" s="53">
        <f ca="1" t="shared" si="14"/>
        <v>2000</v>
      </c>
      <c r="AY19" s="53">
        <f ca="1" t="shared" si="14"/>
        <v>2000</v>
      </c>
      <c r="AZ19" s="53">
        <f ca="1" t="shared" si="14"/>
        <v>2000</v>
      </c>
      <c r="BA19" s="53">
        <f ca="1" t="shared" si="14"/>
        <v>2000</v>
      </c>
      <c r="BB19" s="53">
        <f ca="1" t="shared" si="14"/>
        <v>2000</v>
      </c>
      <c r="BC19" s="53">
        <f ca="1" t="shared" si="14"/>
        <v>2000</v>
      </c>
      <c r="BD19" s="53">
        <f ca="1" t="shared" si="14"/>
        <v>1500</v>
      </c>
      <c r="BE19" s="53">
        <f ca="1" t="shared" si="14"/>
        <v>1500</v>
      </c>
      <c r="BF19" s="53">
        <f ca="1" t="shared" si="14"/>
        <v>1500</v>
      </c>
      <c r="BG19" s="53">
        <f ca="1" t="shared" si="15"/>
        <v>1500</v>
      </c>
      <c r="BH19" s="53">
        <f ca="1" t="shared" si="15"/>
        <v>1500</v>
      </c>
      <c r="BI19" s="53">
        <f ca="1" t="shared" si="15"/>
        <v>1500</v>
      </c>
      <c r="BJ19" s="53">
        <f ca="1" t="shared" si="15"/>
        <v>2500</v>
      </c>
      <c r="BK19" s="53">
        <f ca="1" t="shared" si="15"/>
        <v>2500</v>
      </c>
      <c r="BL19" s="53">
        <f ca="1" t="shared" si="15"/>
        <v>2500</v>
      </c>
      <c r="BM19" s="53">
        <f ca="1" t="shared" si="15"/>
        <v>2500</v>
      </c>
      <c r="BN19" s="53">
        <f ca="1" t="shared" si="15"/>
        <v>2500</v>
      </c>
      <c r="BO19" s="53">
        <f ca="1" t="shared" si="15"/>
        <v>2500</v>
      </c>
      <c r="BP19" s="53">
        <f ca="1" t="shared" si="15"/>
        <v>2500</v>
      </c>
      <c r="BQ19" s="53">
        <f ca="1" t="shared" si="15"/>
        <v>2500</v>
      </c>
      <c r="BR19" s="53">
        <f ca="1" t="shared" si="15"/>
        <v>2500</v>
      </c>
      <c r="BS19" s="53"/>
      <c r="BT19" s="53"/>
      <c r="BU19" s="53"/>
      <c r="BV19" s="53"/>
      <c r="BW19" s="53"/>
      <c r="BX19" s="53"/>
    </row>
    <row r="20" outlineLevel="1" spans="2:76">
      <c r="B20" s="52">
        <v>4</v>
      </c>
      <c r="C20" s="53">
        <f t="shared" si="16"/>
        <v>3327.93927399381</v>
      </c>
      <c r="D20" s="53">
        <f t="shared" si="18"/>
        <v>3019.87996193241</v>
      </c>
      <c r="E20" s="53">
        <f t="shared" si="19"/>
        <v>308.059312061397</v>
      </c>
      <c r="F20" s="53">
        <f t="shared" si="20"/>
        <v>38054.6949795871</v>
      </c>
      <c r="G20" s="53"/>
      <c r="H20" s="53"/>
      <c r="I20" s="53">
        <f ca="1" t="shared" si="17"/>
        <v>0</v>
      </c>
      <c r="J20" s="53">
        <f ca="1" t="shared" si="13"/>
        <v>0</v>
      </c>
      <c r="K20" s="53">
        <f ca="1" t="shared" si="13"/>
        <v>0</v>
      </c>
      <c r="L20" s="53">
        <f ca="1" t="shared" si="13"/>
        <v>0</v>
      </c>
      <c r="M20" s="53">
        <f ca="1" t="shared" si="13"/>
        <v>0</v>
      </c>
      <c r="N20" s="53">
        <f ca="1" t="shared" si="13"/>
        <v>0</v>
      </c>
      <c r="O20" s="53">
        <f ca="1" t="shared" si="13"/>
        <v>500</v>
      </c>
      <c r="P20" s="53">
        <f ca="1" t="shared" si="13"/>
        <v>500</v>
      </c>
      <c r="Q20" s="53">
        <f ca="1" t="shared" si="13"/>
        <v>500</v>
      </c>
      <c r="R20" s="53">
        <f ca="1" t="shared" si="13"/>
        <v>500</v>
      </c>
      <c r="S20" s="53">
        <f ca="1" t="shared" si="13"/>
        <v>500</v>
      </c>
      <c r="T20" s="53">
        <f ca="1" t="shared" si="13"/>
        <v>500</v>
      </c>
      <c r="U20" s="53">
        <f ca="1" t="shared" si="13"/>
        <v>500</v>
      </c>
      <c r="V20" s="53">
        <f ca="1" t="shared" si="13"/>
        <v>500</v>
      </c>
      <c r="W20" s="53">
        <f ca="1" t="shared" si="13"/>
        <v>500</v>
      </c>
      <c r="X20" s="53">
        <f ca="1" t="shared" si="13"/>
        <v>500</v>
      </c>
      <c r="Y20" s="53">
        <f ca="1" t="shared" si="13"/>
        <v>500</v>
      </c>
      <c r="Z20" s="53">
        <f ca="1" t="shared" si="13"/>
        <v>500</v>
      </c>
      <c r="AA20" s="53">
        <f ca="1" t="shared" si="13"/>
        <v>850</v>
      </c>
      <c r="AB20" s="53">
        <f ca="1" t="shared" si="13"/>
        <v>850</v>
      </c>
      <c r="AC20" s="53">
        <f ca="1" t="shared" si="13"/>
        <v>850</v>
      </c>
      <c r="AD20" s="53">
        <f ca="1" t="shared" si="13"/>
        <v>850</v>
      </c>
      <c r="AE20" s="53">
        <f ca="1" t="shared" si="13"/>
        <v>850</v>
      </c>
      <c r="AF20" s="53">
        <f ca="1" t="shared" si="13"/>
        <v>850</v>
      </c>
      <c r="AG20" s="53">
        <f ca="1" t="shared" si="13"/>
        <v>850</v>
      </c>
      <c r="AH20" s="53">
        <f ca="1" t="shared" si="13"/>
        <v>850</v>
      </c>
      <c r="AI20" s="53">
        <f ca="1" t="shared" si="13"/>
        <v>850</v>
      </c>
      <c r="AJ20" s="53">
        <f ca="1" t="shared" si="13"/>
        <v>850</v>
      </c>
      <c r="AK20" s="53">
        <f ca="1" t="shared" si="13"/>
        <v>850</v>
      </c>
      <c r="AL20" s="53">
        <f ca="1" t="shared" si="13"/>
        <v>850</v>
      </c>
      <c r="AM20" s="53">
        <f ca="1" t="shared" si="13"/>
        <v>1200</v>
      </c>
      <c r="AN20" s="53">
        <f ca="1" t="shared" si="13"/>
        <v>1200</v>
      </c>
      <c r="AO20" s="53">
        <f ca="1" t="shared" si="13"/>
        <v>1200</v>
      </c>
      <c r="AP20" s="53">
        <f ca="1" t="shared" si="13"/>
        <v>1200</v>
      </c>
      <c r="AQ20" s="53">
        <f ca="1" t="shared" si="13"/>
        <v>1200</v>
      </c>
      <c r="AR20" s="53">
        <f ca="1" t="shared" si="13"/>
        <v>1200</v>
      </c>
      <c r="AS20" s="53">
        <f ca="1" t="shared" si="13"/>
        <v>1200</v>
      </c>
      <c r="AT20" s="53">
        <f ca="1" t="shared" si="13"/>
        <v>1200</v>
      </c>
      <c r="AU20" s="53">
        <f ca="1" t="shared" si="14"/>
        <v>1200</v>
      </c>
      <c r="AV20" s="53">
        <f ca="1" t="shared" si="14"/>
        <v>1200</v>
      </c>
      <c r="AW20" s="53">
        <f ca="1" t="shared" si="14"/>
        <v>1200</v>
      </c>
      <c r="AX20" s="53">
        <f ca="1" t="shared" si="14"/>
        <v>1200</v>
      </c>
      <c r="AY20" s="53">
        <f ca="1" t="shared" si="14"/>
        <v>2000</v>
      </c>
      <c r="AZ20" s="53">
        <f ca="1" t="shared" si="14"/>
        <v>2000</v>
      </c>
      <c r="BA20" s="53">
        <f ca="1" t="shared" si="14"/>
        <v>2000</v>
      </c>
      <c r="BB20" s="53">
        <f ca="1" t="shared" si="14"/>
        <v>2000</v>
      </c>
      <c r="BC20" s="53">
        <f ca="1" t="shared" si="14"/>
        <v>2000</v>
      </c>
      <c r="BD20" s="53">
        <f ca="1" t="shared" si="14"/>
        <v>2000</v>
      </c>
      <c r="BE20" s="53">
        <f ca="1" t="shared" si="14"/>
        <v>1500</v>
      </c>
      <c r="BF20" s="53">
        <f ca="1" t="shared" si="14"/>
        <v>1500</v>
      </c>
      <c r="BG20" s="53">
        <f ca="1" t="shared" si="15"/>
        <v>1500</v>
      </c>
      <c r="BH20" s="53">
        <f ca="1" t="shared" si="15"/>
        <v>1500</v>
      </c>
      <c r="BI20" s="53">
        <f ca="1" t="shared" si="15"/>
        <v>1500</v>
      </c>
      <c r="BJ20" s="53">
        <f ca="1" t="shared" si="15"/>
        <v>1500</v>
      </c>
      <c r="BK20" s="53">
        <f ca="1" t="shared" si="15"/>
        <v>2500</v>
      </c>
      <c r="BL20" s="53">
        <f ca="1" t="shared" si="15"/>
        <v>2500</v>
      </c>
      <c r="BM20" s="53">
        <f ca="1" t="shared" si="15"/>
        <v>2500</v>
      </c>
      <c r="BN20" s="53">
        <f ca="1" t="shared" si="15"/>
        <v>2500</v>
      </c>
      <c r="BO20" s="53">
        <f ca="1" t="shared" si="15"/>
        <v>2500</v>
      </c>
      <c r="BP20" s="53">
        <f ca="1" t="shared" si="15"/>
        <v>2500</v>
      </c>
      <c r="BQ20" s="53">
        <f ca="1" t="shared" si="15"/>
        <v>2500</v>
      </c>
      <c r="BR20" s="53">
        <f ca="1" t="shared" si="15"/>
        <v>2500</v>
      </c>
      <c r="BS20" s="53"/>
      <c r="BT20" s="53"/>
      <c r="BU20" s="53"/>
      <c r="BV20" s="53"/>
      <c r="BW20" s="53"/>
      <c r="BX20" s="53"/>
    </row>
    <row r="21" outlineLevel="1" spans="2:76">
      <c r="B21" s="52">
        <v>5</v>
      </c>
      <c r="C21" s="53">
        <f t="shared" si="16"/>
        <v>3327.93927399381</v>
      </c>
      <c r="D21" s="53">
        <f t="shared" si="18"/>
        <v>3042.52906164691</v>
      </c>
      <c r="E21" s="53">
        <f t="shared" si="19"/>
        <v>285.410212346904</v>
      </c>
      <c r="F21" s="53">
        <f t="shared" si="20"/>
        <v>35012.1659179402</v>
      </c>
      <c r="G21" s="53"/>
      <c r="H21" s="53"/>
      <c r="I21" s="53">
        <f ca="1" t="shared" si="17"/>
        <v>0</v>
      </c>
      <c r="J21" s="53">
        <f ca="1" t="shared" si="13"/>
        <v>0</v>
      </c>
      <c r="K21" s="53">
        <f ca="1" t="shared" si="13"/>
        <v>0</v>
      </c>
      <c r="L21" s="53">
        <f ca="1" t="shared" si="13"/>
        <v>0</v>
      </c>
      <c r="M21" s="53">
        <f ca="1" t="shared" si="13"/>
        <v>0</v>
      </c>
      <c r="N21" s="53">
        <f ca="1" t="shared" si="13"/>
        <v>0</v>
      </c>
      <c r="O21" s="53">
        <f ca="1" t="shared" si="13"/>
        <v>0</v>
      </c>
      <c r="P21" s="53">
        <f ca="1" t="shared" si="13"/>
        <v>500</v>
      </c>
      <c r="Q21" s="53">
        <f ca="1" t="shared" si="13"/>
        <v>500</v>
      </c>
      <c r="R21" s="53">
        <f ca="1" t="shared" si="13"/>
        <v>500</v>
      </c>
      <c r="S21" s="53">
        <f ca="1" t="shared" si="13"/>
        <v>500</v>
      </c>
      <c r="T21" s="53">
        <f ca="1" t="shared" si="13"/>
        <v>500</v>
      </c>
      <c r="U21" s="53">
        <f ca="1" t="shared" si="13"/>
        <v>500</v>
      </c>
      <c r="V21" s="53">
        <f ca="1" t="shared" si="13"/>
        <v>500</v>
      </c>
      <c r="W21" s="53">
        <f ca="1" t="shared" si="13"/>
        <v>500</v>
      </c>
      <c r="X21" s="53">
        <f ca="1" t="shared" si="13"/>
        <v>500</v>
      </c>
      <c r="Y21" s="53">
        <f ca="1" t="shared" si="13"/>
        <v>500</v>
      </c>
      <c r="Z21" s="53">
        <f ca="1" t="shared" si="13"/>
        <v>500</v>
      </c>
      <c r="AA21" s="53">
        <f ca="1" t="shared" si="13"/>
        <v>500</v>
      </c>
      <c r="AB21" s="53">
        <f ca="1" t="shared" si="13"/>
        <v>850</v>
      </c>
      <c r="AC21" s="53">
        <f ca="1" t="shared" si="13"/>
        <v>850</v>
      </c>
      <c r="AD21" s="53">
        <f ca="1" t="shared" si="13"/>
        <v>850</v>
      </c>
      <c r="AE21" s="53">
        <f ca="1" t="shared" si="13"/>
        <v>850</v>
      </c>
      <c r="AF21" s="53">
        <f ca="1" t="shared" si="13"/>
        <v>850</v>
      </c>
      <c r="AG21" s="53">
        <f ca="1" t="shared" si="13"/>
        <v>850</v>
      </c>
      <c r="AH21" s="53">
        <f ca="1" t="shared" si="13"/>
        <v>850</v>
      </c>
      <c r="AI21" s="53">
        <f ca="1" t="shared" si="13"/>
        <v>850</v>
      </c>
      <c r="AJ21" s="53">
        <f ca="1" t="shared" si="13"/>
        <v>850</v>
      </c>
      <c r="AK21" s="53">
        <f ca="1" t="shared" si="13"/>
        <v>850</v>
      </c>
      <c r="AL21" s="53">
        <f ca="1" t="shared" si="13"/>
        <v>850</v>
      </c>
      <c r="AM21" s="53">
        <f ca="1" t="shared" si="13"/>
        <v>850</v>
      </c>
      <c r="AN21" s="53">
        <f ca="1" t="shared" si="13"/>
        <v>1200</v>
      </c>
      <c r="AO21" s="53">
        <f ca="1" t="shared" si="13"/>
        <v>1200</v>
      </c>
      <c r="AP21" s="53">
        <f ca="1" t="shared" si="13"/>
        <v>1200</v>
      </c>
      <c r="AQ21" s="53">
        <f ca="1" t="shared" si="13"/>
        <v>1200</v>
      </c>
      <c r="AR21" s="53">
        <f ca="1" t="shared" si="13"/>
        <v>1200</v>
      </c>
      <c r="AS21" s="53">
        <f ca="1" t="shared" si="13"/>
        <v>1200</v>
      </c>
      <c r="AT21" s="53">
        <f ca="1" t="shared" si="13"/>
        <v>1200</v>
      </c>
      <c r="AU21" s="53">
        <f ca="1" t="shared" si="14"/>
        <v>1200</v>
      </c>
      <c r="AV21" s="53">
        <f ca="1" t="shared" si="14"/>
        <v>1200</v>
      </c>
      <c r="AW21" s="53">
        <f ca="1" t="shared" si="14"/>
        <v>1200</v>
      </c>
      <c r="AX21" s="53">
        <f ca="1" t="shared" si="14"/>
        <v>1200</v>
      </c>
      <c r="AY21" s="53">
        <f ca="1" t="shared" si="14"/>
        <v>1200</v>
      </c>
      <c r="AZ21" s="53">
        <f ca="1" t="shared" si="14"/>
        <v>2000</v>
      </c>
      <c r="BA21" s="53">
        <f ca="1" t="shared" si="14"/>
        <v>2000</v>
      </c>
      <c r="BB21" s="53">
        <f ca="1" t="shared" si="14"/>
        <v>2000</v>
      </c>
      <c r="BC21" s="53">
        <f ca="1" t="shared" si="14"/>
        <v>2000</v>
      </c>
      <c r="BD21" s="53">
        <f ca="1" t="shared" si="14"/>
        <v>2000</v>
      </c>
      <c r="BE21" s="53">
        <f ca="1" t="shared" si="14"/>
        <v>2000</v>
      </c>
      <c r="BF21" s="53">
        <f ca="1" t="shared" si="14"/>
        <v>1500</v>
      </c>
      <c r="BG21" s="53">
        <f ca="1" t="shared" si="15"/>
        <v>1500</v>
      </c>
      <c r="BH21" s="53">
        <f ca="1" t="shared" si="15"/>
        <v>1500</v>
      </c>
      <c r="BI21" s="53">
        <f ca="1" t="shared" si="15"/>
        <v>1500</v>
      </c>
      <c r="BJ21" s="53">
        <f ca="1" t="shared" si="15"/>
        <v>1500</v>
      </c>
      <c r="BK21" s="53">
        <f ca="1" t="shared" si="15"/>
        <v>1500</v>
      </c>
      <c r="BL21" s="53">
        <f ca="1" t="shared" si="15"/>
        <v>2500</v>
      </c>
      <c r="BM21" s="53">
        <f ca="1" t="shared" si="15"/>
        <v>2500</v>
      </c>
      <c r="BN21" s="53">
        <f ca="1" t="shared" si="15"/>
        <v>2500</v>
      </c>
      <c r="BO21" s="53">
        <f ca="1" t="shared" si="15"/>
        <v>2500</v>
      </c>
      <c r="BP21" s="53">
        <f ca="1" t="shared" si="15"/>
        <v>2500</v>
      </c>
      <c r="BQ21" s="53">
        <f ca="1" t="shared" si="15"/>
        <v>2500</v>
      </c>
      <c r="BR21" s="53">
        <f ca="1" t="shared" si="15"/>
        <v>2500</v>
      </c>
      <c r="BS21" s="53"/>
      <c r="BT21" s="53"/>
      <c r="BU21" s="53"/>
      <c r="BV21" s="53"/>
      <c r="BW21" s="53"/>
      <c r="BX21" s="53"/>
    </row>
    <row r="22" outlineLevel="1" spans="2:76">
      <c r="B22" s="52">
        <v>6</v>
      </c>
      <c r="C22" s="53">
        <f t="shared" si="16"/>
        <v>3327.93927399381</v>
      </c>
      <c r="D22" s="53">
        <f t="shared" si="18"/>
        <v>3065.34802960926</v>
      </c>
      <c r="E22" s="53">
        <f t="shared" si="19"/>
        <v>262.591244384552</v>
      </c>
      <c r="F22" s="53">
        <f t="shared" si="20"/>
        <v>31946.817888331</v>
      </c>
      <c r="G22" s="53"/>
      <c r="H22" s="53"/>
      <c r="I22" s="53">
        <f ca="1" t="shared" si="17"/>
        <v>0</v>
      </c>
      <c r="J22" s="53">
        <f ca="1" t="shared" si="13"/>
        <v>0</v>
      </c>
      <c r="K22" s="53">
        <f ca="1" t="shared" si="13"/>
        <v>0</v>
      </c>
      <c r="L22" s="53">
        <f ca="1" t="shared" si="13"/>
        <v>0</v>
      </c>
      <c r="M22" s="53">
        <f ca="1" t="shared" si="13"/>
        <v>0</v>
      </c>
      <c r="N22" s="53">
        <f ca="1" t="shared" si="13"/>
        <v>0</v>
      </c>
      <c r="O22" s="53">
        <f ca="1" t="shared" si="13"/>
        <v>0</v>
      </c>
      <c r="P22" s="53">
        <f ca="1" t="shared" si="13"/>
        <v>0</v>
      </c>
      <c r="Q22" s="53">
        <f ca="1" t="shared" si="13"/>
        <v>500</v>
      </c>
      <c r="R22" s="53">
        <f ca="1" t="shared" si="13"/>
        <v>500</v>
      </c>
      <c r="S22" s="53">
        <f ca="1" t="shared" si="13"/>
        <v>500</v>
      </c>
      <c r="T22" s="53">
        <f ca="1" t="shared" si="13"/>
        <v>500</v>
      </c>
      <c r="U22" s="53">
        <f ca="1" t="shared" si="13"/>
        <v>500</v>
      </c>
      <c r="V22" s="53">
        <f ca="1" t="shared" si="13"/>
        <v>500</v>
      </c>
      <c r="W22" s="53">
        <f ca="1" t="shared" si="13"/>
        <v>500</v>
      </c>
      <c r="X22" s="53">
        <f ca="1" t="shared" si="13"/>
        <v>500</v>
      </c>
      <c r="Y22" s="53">
        <f ca="1" t="shared" si="13"/>
        <v>500</v>
      </c>
      <c r="Z22" s="53">
        <f ca="1" t="shared" si="13"/>
        <v>500</v>
      </c>
      <c r="AA22" s="53">
        <f ca="1" t="shared" si="13"/>
        <v>500</v>
      </c>
      <c r="AB22" s="53">
        <f ca="1" t="shared" si="13"/>
        <v>500</v>
      </c>
      <c r="AC22" s="53">
        <f ca="1" t="shared" si="13"/>
        <v>850</v>
      </c>
      <c r="AD22" s="53">
        <f ca="1" t="shared" si="13"/>
        <v>850</v>
      </c>
      <c r="AE22" s="53">
        <f ca="1" t="shared" si="13"/>
        <v>850</v>
      </c>
      <c r="AF22" s="53">
        <f ca="1" t="shared" si="13"/>
        <v>850</v>
      </c>
      <c r="AG22" s="53">
        <f ca="1" t="shared" si="13"/>
        <v>850</v>
      </c>
      <c r="AH22" s="53">
        <f ca="1" t="shared" si="13"/>
        <v>850</v>
      </c>
      <c r="AI22" s="53">
        <f ca="1" t="shared" si="13"/>
        <v>850</v>
      </c>
      <c r="AJ22" s="53">
        <f ca="1" t="shared" si="13"/>
        <v>850</v>
      </c>
      <c r="AK22" s="53">
        <f ca="1" t="shared" si="13"/>
        <v>850</v>
      </c>
      <c r="AL22" s="53">
        <f ca="1" t="shared" si="13"/>
        <v>850</v>
      </c>
      <c r="AM22" s="53">
        <f ca="1" t="shared" si="13"/>
        <v>850</v>
      </c>
      <c r="AN22" s="53">
        <f ca="1" t="shared" si="13"/>
        <v>850</v>
      </c>
      <c r="AO22" s="53">
        <f ca="1" t="shared" si="13"/>
        <v>1200</v>
      </c>
      <c r="AP22" s="53">
        <f ca="1" t="shared" si="13"/>
        <v>1200</v>
      </c>
      <c r="AQ22" s="53">
        <f ca="1" t="shared" si="13"/>
        <v>1200</v>
      </c>
      <c r="AR22" s="53">
        <f ca="1" t="shared" si="13"/>
        <v>1200</v>
      </c>
      <c r="AS22" s="53">
        <f ca="1" t="shared" si="13"/>
        <v>1200</v>
      </c>
      <c r="AT22" s="53">
        <f ca="1" t="shared" si="13"/>
        <v>1200</v>
      </c>
      <c r="AU22" s="53">
        <f ca="1" t="shared" si="14"/>
        <v>1200</v>
      </c>
      <c r="AV22" s="53">
        <f ca="1" t="shared" si="14"/>
        <v>1200</v>
      </c>
      <c r="AW22" s="53">
        <f ca="1" t="shared" si="14"/>
        <v>1200</v>
      </c>
      <c r="AX22" s="53">
        <f ca="1" t="shared" si="14"/>
        <v>1200</v>
      </c>
      <c r="AY22" s="53">
        <f ca="1" t="shared" si="14"/>
        <v>1200</v>
      </c>
      <c r="AZ22" s="53">
        <f ca="1" t="shared" si="14"/>
        <v>1200</v>
      </c>
      <c r="BA22" s="53">
        <f ca="1" t="shared" si="14"/>
        <v>2000</v>
      </c>
      <c r="BB22" s="53">
        <f ca="1" t="shared" si="14"/>
        <v>2000</v>
      </c>
      <c r="BC22" s="53">
        <f ca="1" t="shared" si="14"/>
        <v>2000</v>
      </c>
      <c r="BD22" s="53">
        <f ca="1" t="shared" si="14"/>
        <v>2000</v>
      </c>
      <c r="BE22" s="53">
        <f ca="1" t="shared" si="14"/>
        <v>2000</v>
      </c>
      <c r="BF22" s="53">
        <f ca="1" t="shared" si="14"/>
        <v>2000</v>
      </c>
      <c r="BG22" s="53">
        <f ca="1" t="shared" si="15"/>
        <v>1500</v>
      </c>
      <c r="BH22" s="53">
        <f ca="1" t="shared" si="15"/>
        <v>1500</v>
      </c>
      <c r="BI22" s="53">
        <f ca="1" t="shared" si="15"/>
        <v>1500</v>
      </c>
      <c r="BJ22" s="53">
        <f ca="1" t="shared" si="15"/>
        <v>1500</v>
      </c>
      <c r="BK22" s="53">
        <f ca="1" t="shared" si="15"/>
        <v>1500</v>
      </c>
      <c r="BL22" s="53">
        <f ca="1" t="shared" si="15"/>
        <v>1500</v>
      </c>
      <c r="BM22" s="53">
        <f ca="1" t="shared" si="15"/>
        <v>2500</v>
      </c>
      <c r="BN22" s="53">
        <f ca="1" t="shared" si="15"/>
        <v>2500</v>
      </c>
      <c r="BO22" s="53">
        <f ca="1" t="shared" si="15"/>
        <v>2500</v>
      </c>
      <c r="BP22" s="53">
        <f ca="1" t="shared" si="15"/>
        <v>2500</v>
      </c>
      <c r="BQ22" s="53">
        <f ca="1" t="shared" si="15"/>
        <v>2500</v>
      </c>
      <c r="BR22" s="53">
        <f ca="1" t="shared" si="15"/>
        <v>2500</v>
      </c>
      <c r="BS22" s="53"/>
      <c r="BT22" s="53"/>
      <c r="BU22" s="53"/>
      <c r="BV22" s="53"/>
      <c r="BW22" s="53"/>
      <c r="BX22" s="53"/>
    </row>
    <row r="23" outlineLevel="1" spans="2:76">
      <c r="B23" s="52">
        <v>7</v>
      </c>
      <c r="C23" s="53">
        <f t="shared" si="16"/>
        <v>3327.93927399381</v>
      </c>
      <c r="D23" s="53">
        <f t="shared" si="18"/>
        <v>3088.33813983133</v>
      </c>
      <c r="E23" s="53">
        <f t="shared" si="19"/>
        <v>239.601134162482</v>
      </c>
      <c r="F23" s="53">
        <f t="shared" si="20"/>
        <v>28858.4797484996</v>
      </c>
      <c r="G23" s="53"/>
      <c r="H23" s="53"/>
      <c r="I23" s="53">
        <f ca="1" t="shared" si="17"/>
        <v>0</v>
      </c>
      <c r="J23" s="53">
        <f ca="1" t="shared" si="13"/>
        <v>0</v>
      </c>
      <c r="K23" s="53">
        <f ca="1" t="shared" si="13"/>
        <v>0</v>
      </c>
      <c r="L23" s="53">
        <f ca="1" t="shared" si="13"/>
        <v>0</v>
      </c>
      <c r="M23" s="53">
        <f ca="1" t="shared" si="13"/>
        <v>0</v>
      </c>
      <c r="N23" s="53">
        <f ca="1" t="shared" si="13"/>
        <v>0</v>
      </c>
      <c r="O23" s="53">
        <f ca="1" t="shared" si="13"/>
        <v>0</v>
      </c>
      <c r="P23" s="53">
        <f ca="1" t="shared" si="13"/>
        <v>0</v>
      </c>
      <c r="Q23" s="53">
        <f ca="1" t="shared" si="13"/>
        <v>0</v>
      </c>
      <c r="R23" s="53">
        <f ca="1" t="shared" si="13"/>
        <v>500</v>
      </c>
      <c r="S23" s="53">
        <f ca="1" t="shared" si="13"/>
        <v>500</v>
      </c>
      <c r="T23" s="53">
        <f ca="1" t="shared" si="13"/>
        <v>500</v>
      </c>
      <c r="U23" s="53">
        <f ca="1" t="shared" si="13"/>
        <v>500</v>
      </c>
      <c r="V23" s="53">
        <f ca="1" t="shared" si="13"/>
        <v>500</v>
      </c>
      <c r="W23" s="53">
        <f ca="1" t="shared" si="13"/>
        <v>500</v>
      </c>
      <c r="X23" s="53">
        <f ca="1" t="shared" si="13"/>
        <v>500</v>
      </c>
      <c r="Y23" s="53">
        <f ca="1" t="shared" si="13"/>
        <v>500</v>
      </c>
      <c r="Z23" s="53">
        <f ca="1" t="shared" si="13"/>
        <v>500</v>
      </c>
      <c r="AA23" s="53">
        <f ca="1" t="shared" si="13"/>
        <v>500</v>
      </c>
      <c r="AB23" s="53">
        <f ca="1" t="shared" si="13"/>
        <v>500</v>
      </c>
      <c r="AC23" s="53">
        <f ca="1" t="shared" si="13"/>
        <v>500</v>
      </c>
      <c r="AD23" s="53">
        <f ca="1" t="shared" si="13"/>
        <v>850</v>
      </c>
      <c r="AE23" s="53">
        <f ca="1" t="shared" si="13"/>
        <v>850</v>
      </c>
      <c r="AF23" s="53">
        <f ca="1" t="shared" si="13"/>
        <v>850</v>
      </c>
      <c r="AG23" s="53">
        <f ca="1" t="shared" si="13"/>
        <v>850</v>
      </c>
      <c r="AH23" s="53">
        <f ca="1" t="shared" si="13"/>
        <v>850</v>
      </c>
      <c r="AI23" s="53">
        <f ca="1" t="shared" si="13"/>
        <v>850</v>
      </c>
      <c r="AJ23" s="53">
        <f ca="1" t="shared" si="13"/>
        <v>850</v>
      </c>
      <c r="AK23" s="53">
        <f ca="1" t="shared" si="13"/>
        <v>850</v>
      </c>
      <c r="AL23" s="53">
        <f ca="1" t="shared" si="13"/>
        <v>850</v>
      </c>
      <c r="AM23" s="53">
        <f ca="1" t="shared" si="13"/>
        <v>850</v>
      </c>
      <c r="AN23" s="53">
        <f ca="1" t="shared" si="13"/>
        <v>850</v>
      </c>
      <c r="AO23" s="53">
        <f ca="1" t="shared" si="13"/>
        <v>850</v>
      </c>
      <c r="AP23" s="53">
        <f ca="1" t="shared" si="13"/>
        <v>1200</v>
      </c>
      <c r="AQ23" s="53">
        <f ca="1" t="shared" si="13"/>
        <v>1200</v>
      </c>
      <c r="AR23" s="53">
        <f ca="1" t="shared" si="13"/>
        <v>1200</v>
      </c>
      <c r="AS23" s="53">
        <f ca="1" t="shared" si="13"/>
        <v>1200</v>
      </c>
      <c r="AT23" s="53">
        <f ca="1" t="shared" si="13"/>
        <v>1200</v>
      </c>
      <c r="AU23" s="53">
        <f ca="1" t="shared" si="14"/>
        <v>1200</v>
      </c>
      <c r="AV23" s="53">
        <f ca="1" t="shared" si="14"/>
        <v>1200</v>
      </c>
      <c r="AW23" s="53">
        <f ca="1" t="shared" si="14"/>
        <v>1200</v>
      </c>
      <c r="AX23" s="53">
        <f ca="1" t="shared" si="14"/>
        <v>1200</v>
      </c>
      <c r="AY23" s="53">
        <f ca="1" t="shared" si="14"/>
        <v>1200</v>
      </c>
      <c r="AZ23" s="53">
        <f ca="1" t="shared" si="14"/>
        <v>1200</v>
      </c>
      <c r="BA23" s="53">
        <f ca="1" t="shared" si="14"/>
        <v>1200</v>
      </c>
      <c r="BB23" s="53">
        <f ca="1" t="shared" si="14"/>
        <v>2000</v>
      </c>
      <c r="BC23" s="53">
        <f ca="1" t="shared" si="14"/>
        <v>2000</v>
      </c>
      <c r="BD23" s="53">
        <f ca="1" t="shared" si="14"/>
        <v>2000</v>
      </c>
      <c r="BE23" s="53">
        <f ca="1" t="shared" si="14"/>
        <v>2000</v>
      </c>
      <c r="BF23" s="53">
        <f ca="1" t="shared" si="14"/>
        <v>2000</v>
      </c>
      <c r="BG23" s="53">
        <f ca="1" t="shared" si="15"/>
        <v>2000</v>
      </c>
      <c r="BH23" s="53">
        <f ca="1" t="shared" si="15"/>
        <v>1500</v>
      </c>
      <c r="BI23" s="53">
        <f ca="1" t="shared" si="15"/>
        <v>1500</v>
      </c>
      <c r="BJ23" s="53">
        <f ca="1" t="shared" si="15"/>
        <v>1500</v>
      </c>
      <c r="BK23" s="53">
        <f ca="1" t="shared" si="15"/>
        <v>1500</v>
      </c>
      <c r="BL23" s="53">
        <f ca="1" t="shared" si="15"/>
        <v>1500</v>
      </c>
      <c r="BM23" s="53">
        <f ca="1" t="shared" si="15"/>
        <v>1500</v>
      </c>
      <c r="BN23" s="53">
        <f ca="1" t="shared" si="15"/>
        <v>2500</v>
      </c>
      <c r="BO23" s="53">
        <f ca="1" t="shared" si="15"/>
        <v>2500</v>
      </c>
      <c r="BP23" s="53">
        <f ca="1" t="shared" si="15"/>
        <v>2500</v>
      </c>
      <c r="BQ23" s="53">
        <f ca="1" t="shared" si="15"/>
        <v>2500</v>
      </c>
      <c r="BR23" s="53">
        <f ca="1" t="shared" si="15"/>
        <v>2500</v>
      </c>
      <c r="BS23" s="53"/>
      <c r="BT23" s="53"/>
      <c r="BU23" s="53"/>
      <c r="BV23" s="53"/>
      <c r="BW23" s="53"/>
      <c r="BX23" s="53"/>
    </row>
    <row r="24" outlineLevel="1" spans="2:76">
      <c r="B24" s="52">
        <v>8</v>
      </c>
      <c r="C24" s="53">
        <f t="shared" si="16"/>
        <v>3327.93927399381</v>
      </c>
      <c r="D24" s="53">
        <f t="shared" si="18"/>
        <v>3111.50067588006</v>
      </c>
      <c r="E24" s="53">
        <f t="shared" si="19"/>
        <v>216.438598113747</v>
      </c>
      <c r="F24" s="53">
        <f t="shared" si="20"/>
        <v>25746.9790726196</v>
      </c>
      <c r="G24" s="53"/>
      <c r="H24" s="53"/>
      <c r="I24" s="53">
        <f ca="1" t="shared" si="17"/>
        <v>0</v>
      </c>
      <c r="J24" s="53">
        <f ca="1" t="shared" si="13"/>
        <v>0</v>
      </c>
      <c r="K24" s="53">
        <f ca="1" t="shared" si="13"/>
        <v>0</v>
      </c>
      <c r="L24" s="53">
        <f ca="1" t="shared" si="13"/>
        <v>0</v>
      </c>
      <c r="M24" s="53">
        <f ca="1" t="shared" si="13"/>
        <v>0</v>
      </c>
      <c r="N24" s="53">
        <f ca="1" t="shared" si="13"/>
        <v>0</v>
      </c>
      <c r="O24" s="53">
        <f ca="1" t="shared" si="13"/>
        <v>0</v>
      </c>
      <c r="P24" s="53">
        <f ca="1" t="shared" si="13"/>
        <v>0</v>
      </c>
      <c r="Q24" s="53">
        <f ca="1" t="shared" si="13"/>
        <v>0</v>
      </c>
      <c r="R24" s="53">
        <f ca="1" t="shared" si="13"/>
        <v>0</v>
      </c>
      <c r="S24" s="53">
        <f ca="1" t="shared" si="13"/>
        <v>500</v>
      </c>
      <c r="T24" s="53">
        <f ca="1" t="shared" si="13"/>
        <v>500</v>
      </c>
      <c r="U24" s="53">
        <f ca="1" t="shared" ref="U24:BE34" si="21">IF(ABS(MATCH(0,$B:$B,0)-ROW())&lt;U$1,IF($B24&lt;=$C$3,OFFSET(U$3,0,MATCH(0,$B:$B,0)-ROW()),0),0)</f>
        <v>500</v>
      </c>
      <c r="V24" s="53">
        <f ca="1" t="shared" si="21"/>
        <v>500</v>
      </c>
      <c r="W24" s="53">
        <f ca="1" t="shared" si="21"/>
        <v>500</v>
      </c>
      <c r="X24" s="53">
        <f ca="1" t="shared" si="21"/>
        <v>500</v>
      </c>
      <c r="Y24" s="53">
        <f ca="1" t="shared" si="21"/>
        <v>500</v>
      </c>
      <c r="Z24" s="53">
        <f ca="1" t="shared" si="21"/>
        <v>500</v>
      </c>
      <c r="AA24" s="53">
        <f ca="1" t="shared" si="21"/>
        <v>500</v>
      </c>
      <c r="AB24" s="53">
        <f ca="1" t="shared" si="21"/>
        <v>500</v>
      </c>
      <c r="AC24" s="53">
        <f ca="1" t="shared" si="21"/>
        <v>500</v>
      </c>
      <c r="AD24" s="53">
        <f ca="1" t="shared" si="21"/>
        <v>500</v>
      </c>
      <c r="AE24" s="53">
        <f ca="1" t="shared" si="21"/>
        <v>850</v>
      </c>
      <c r="AF24" s="53">
        <f ca="1" t="shared" si="21"/>
        <v>850</v>
      </c>
      <c r="AG24" s="53">
        <f ca="1" t="shared" si="21"/>
        <v>850</v>
      </c>
      <c r="AH24" s="53">
        <f ca="1" t="shared" si="21"/>
        <v>850</v>
      </c>
      <c r="AI24" s="53">
        <f ca="1" t="shared" si="21"/>
        <v>850</v>
      </c>
      <c r="AJ24" s="53">
        <f ca="1" t="shared" si="21"/>
        <v>850</v>
      </c>
      <c r="AK24" s="53">
        <f ca="1" t="shared" si="21"/>
        <v>850</v>
      </c>
      <c r="AL24" s="53">
        <f ca="1" t="shared" si="21"/>
        <v>850</v>
      </c>
      <c r="AM24" s="53">
        <f ca="1" t="shared" si="21"/>
        <v>850</v>
      </c>
      <c r="AN24" s="53">
        <f ca="1" t="shared" si="21"/>
        <v>850</v>
      </c>
      <c r="AO24" s="53">
        <f ca="1" t="shared" si="21"/>
        <v>850</v>
      </c>
      <c r="AP24" s="53">
        <f ca="1" t="shared" si="21"/>
        <v>850</v>
      </c>
      <c r="AQ24" s="53">
        <f ca="1" t="shared" si="21"/>
        <v>1200</v>
      </c>
      <c r="AR24" s="53">
        <f ca="1" t="shared" si="21"/>
        <v>1200</v>
      </c>
      <c r="AS24" s="53">
        <f ca="1" t="shared" si="21"/>
        <v>1200</v>
      </c>
      <c r="AT24" s="53">
        <f ca="1" t="shared" si="21"/>
        <v>1200</v>
      </c>
      <c r="AU24" s="53">
        <f ca="1" t="shared" si="14"/>
        <v>1200</v>
      </c>
      <c r="AV24" s="53">
        <f ca="1" t="shared" si="14"/>
        <v>1200</v>
      </c>
      <c r="AW24" s="53">
        <f ca="1" t="shared" si="14"/>
        <v>1200</v>
      </c>
      <c r="AX24" s="53">
        <f ca="1" t="shared" si="14"/>
        <v>1200</v>
      </c>
      <c r="AY24" s="53">
        <f ca="1" t="shared" si="14"/>
        <v>1200</v>
      </c>
      <c r="AZ24" s="53">
        <f ca="1" t="shared" si="14"/>
        <v>1200</v>
      </c>
      <c r="BA24" s="53">
        <f ca="1" t="shared" si="14"/>
        <v>1200</v>
      </c>
      <c r="BB24" s="53">
        <f ca="1" t="shared" si="14"/>
        <v>1200</v>
      </c>
      <c r="BC24" s="53">
        <f ca="1" t="shared" si="14"/>
        <v>2000</v>
      </c>
      <c r="BD24" s="53">
        <f ca="1" t="shared" si="14"/>
        <v>2000</v>
      </c>
      <c r="BE24" s="53">
        <f ca="1" t="shared" si="14"/>
        <v>2000</v>
      </c>
      <c r="BF24" s="53">
        <f ca="1" t="shared" si="14"/>
        <v>2000</v>
      </c>
      <c r="BG24" s="53">
        <f ca="1" t="shared" si="15"/>
        <v>2000</v>
      </c>
      <c r="BH24" s="53">
        <f ca="1" t="shared" si="15"/>
        <v>2000</v>
      </c>
      <c r="BI24" s="53">
        <f ca="1" t="shared" si="15"/>
        <v>1500</v>
      </c>
      <c r="BJ24" s="53">
        <f ca="1" t="shared" si="15"/>
        <v>1500</v>
      </c>
      <c r="BK24" s="53">
        <f ca="1" t="shared" si="15"/>
        <v>1500</v>
      </c>
      <c r="BL24" s="53">
        <f ca="1" t="shared" si="15"/>
        <v>1500</v>
      </c>
      <c r="BM24" s="53">
        <f ca="1" t="shared" si="15"/>
        <v>1500</v>
      </c>
      <c r="BN24" s="53">
        <f ca="1" t="shared" si="15"/>
        <v>1500</v>
      </c>
      <c r="BO24" s="53">
        <f ca="1" t="shared" si="15"/>
        <v>2500</v>
      </c>
      <c r="BP24" s="53">
        <f ca="1" t="shared" si="15"/>
        <v>2500</v>
      </c>
      <c r="BQ24" s="53">
        <f ca="1" t="shared" si="15"/>
        <v>2500</v>
      </c>
      <c r="BR24" s="53">
        <f ca="1" t="shared" si="15"/>
        <v>2500</v>
      </c>
      <c r="BS24" s="53"/>
      <c r="BT24" s="53"/>
      <c r="BU24" s="53"/>
      <c r="BV24" s="53"/>
      <c r="BW24" s="53"/>
      <c r="BX24" s="53"/>
    </row>
    <row r="25" outlineLevel="1" spans="2:76">
      <c r="B25" s="52">
        <v>9</v>
      </c>
      <c r="C25" s="53">
        <f t="shared" si="16"/>
        <v>3327.93927399381</v>
      </c>
      <c r="D25" s="53">
        <f t="shared" si="18"/>
        <v>3134.83693094916</v>
      </c>
      <c r="E25" s="53">
        <f t="shared" si="19"/>
        <v>193.102343044647</v>
      </c>
      <c r="F25" s="53">
        <f t="shared" si="20"/>
        <v>22612.1421416704</v>
      </c>
      <c r="G25" s="53"/>
      <c r="H25" s="53"/>
      <c r="I25" s="53">
        <f ca="1" t="shared" si="17"/>
        <v>0</v>
      </c>
      <c r="J25" s="53">
        <f ca="1" t="shared" si="17"/>
        <v>0</v>
      </c>
      <c r="K25" s="53">
        <f ca="1" t="shared" si="17"/>
        <v>0</v>
      </c>
      <c r="L25" s="53">
        <f ca="1" t="shared" si="17"/>
        <v>0</v>
      </c>
      <c r="M25" s="53">
        <f ca="1" t="shared" si="17"/>
        <v>0</v>
      </c>
      <c r="N25" s="53">
        <f ca="1" t="shared" si="17"/>
        <v>0</v>
      </c>
      <c r="O25" s="53">
        <f ca="1" t="shared" si="17"/>
        <v>0</v>
      </c>
      <c r="P25" s="53">
        <f ca="1" t="shared" si="17"/>
        <v>0</v>
      </c>
      <c r="Q25" s="53">
        <f ca="1" t="shared" si="17"/>
        <v>0</v>
      </c>
      <c r="R25" s="53">
        <f ca="1" t="shared" si="17"/>
        <v>0</v>
      </c>
      <c r="S25" s="53">
        <f ca="1" t="shared" si="17"/>
        <v>0</v>
      </c>
      <c r="T25" s="53">
        <f ca="1" t="shared" si="17"/>
        <v>500</v>
      </c>
      <c r="U25" s="53">
        <f ca="1" t="shared" si="17"/>
        <v>500</v>
      </c>
      <c r="V25" s="53">
        <f ca="1" t="shared" si="17"/>
        <v>500</v>
      </c>
      <c r="W25" s="53">
        <f ca="1" t="shared" si="17"/>
        <v>500</v>
      </c>
      <c r="X25" s="53">
        <f ca="1" t="shared" si="17"/>
        <v>500</v>
      </c>
      <c r="Y25" s="53">
        <f ca="1" t="shared" si="21"/>
        <v>500</v>
      </c>
      <c r="Z25" s="53">
        <f ca="1" t="shared" si="21"/>
        <v>500</v>
      </c>
      <c r="AA25" s="53">
        <f ca="1" t="shared" si="21"/>
        <v>500</v>
      </c>
      <c r="AB25" s="53">
        <f ca="1" t="shared" si="21"/>
        <v>500</v>
      </c>
      <c r="AC25" s="53">
        <f ca="1" t="shared" si="21"/>
        <v>500</v>
      </c>
      <c r="AD25" s="53">
        <f ca="1" t="shared" si="21"/>
        <v>500</v>
      </c>
      <c r="AE25" s="53">
        <f ca="1" t="shared" si="21"/>
        <v>500</v>
      </c>
      <c r="AF25" s="53">
        <f ca="1" t="shared" si="21"/>
        <v>850</v>
      </c>
      <c r="AG25" s="53">
        <f ca="1" t="shared" si="21"/>
        <v>850</v>
      </c>
      <c r="AH25" s="53">
        <f ca="1" t="shared" si="21"/>
        <v>850</v>
      </c>
      <c r="AI25" s="53">
        <f ca="1" t="shared" si="21"/>
        <v>850</v>
      </c>
      <c r="AJ25" s="53">
        <f ca="1" t="shared" si="21"/>
        <v>850</v>
      </c>
      <c r="AK25" s="53">
        <f ca="1" t="shared" si="21"/>
        <v>850</v>
      </c>
      <c r="AL25" s="53">
        <f ca="1" t="shared" si="21"/>
        <v>850</v>
      </c>
      <c r="AM25" s="53">
        <f ca="1" t="shared" si="21"/>
        <v>850</v>
      </c>
      <c r="AN25" s="53">
        <f ca="1" t="shared" si="21"/>
        <v>850</v>
      </c>
      <c r="AO25" s="53">
        <f ca="1" t="shared" si="21"/>
        <v>850</v>
      </c>
      <c r="AP25" s="53">
        <f ca="1" t="shared" si="21"/>
        <v>850</v>
      </c>
      <c r="AQ25" s="53">
        <f ca="1" t="shared" si="21"/>
        <v>850</v>
      </c>
      <c r="AR25" s="53">
        <f ca="1" t="shared" si="21"/>
        <v>1200</v>
      </c>
      <c r="AS25" s="53">
        <f ca="1" t="shared" si="21"/>
        <v>1200</v>
      </c>
      <c r="AT25" s="53">
        <f ca="1" t="shared" si="21"/>
        <v>1200</v>
      </c>
      <c r="AU25" s="53">
        <f ca="1" t="shared" si="14"/>
        <v>1200</v>
      </c>
      <c r="AV25" s="53">
        <f ca="1" t="shared" si="14"/>
        <v>1200</v>
      </c>
      <c r="AW25" s="53">
        <f ca="1" t="shared" si="14"/>
        <v>1200</v>
      </c>
      <c r="AX25" s="53">
        <f ca="1" t="shared" si="14"/>
        <v>1200</v>
      </c>
      <c r="AY25" s="53">
        <f ca="1" t="shared" si="14"/>
        <v>1200</v>
      </c>
      <c r="AZ25" s="53">
        <f ca="1" t="shared" si="14"/>
        <v>1200</v>
      </c>
      <c r="BA25" s="53">
        <f ca="1" t="shared" si="14"/>
        <v>1200</v>
      </c>
      <c r="BB25" s="53">
        <f ca="1" t="shared" si="14"/>
        <v>1200</v>
      </c>
      <c r="BC25" s="53">
        <f ca="1" t="shared" si="14"/>
        <v>1200</v>
      </c>
      <c r="BD25" s="53">
        <f ca="1" t="shared" si="14"/>
        <v>2000</v>
      </c>
      <c r="BE25" s="53">
        <f ca="1" t="shared" si="14"/>
        <v>2000</v>
      </c>
      <c r="BF25" s="53">
        <f ca="1" t="shared" si="14"/>
        <v>2000</v>
      </c>
      <c r="BG25" s="53">
        <f ca="1" t="shared" si="15"/>
        <v>2000</v>
      </c>
      <c r="BH25" s="53">
        <f ca="1" t="shared" si="15"/>
        <v>2000</v>
      </c>
      <c r="BI25" s="53">
        <f ca="1" t="shared" si="15"/>
        <v>2000</v>
      </c>
      <c r="BJ25" s="53">
        <f ca="1" t="shared" si="15"/>
        <v>1500</v>
      </c>
      <c r="BK25" s="53">
        <f ca="1" t="shared" si="15"/>
        <v>1500</v>
      </c>
      <c r="BL25" s="53">
        <f ca="1" t="shared" si="15"/>
        <v>1500</v>
      </c>
      <c r="BM25" s="53">
        <f ca="1" t="shared" si="15"/>
        <v>1500</v>
      </c>
      <c r="BN25" s="53">
        <f ca="1" t="shared" si="15"/>
        <v>1500</v>
      </c>
      <c r="BO25" s="53">
        <f ca="1" t="shared" si="15"/>
        <v>1500</v>
      </c>
      <c r="BP25" s="53">
        <f ca="1" t="shared" si="15"/>
        <v>2500</v>
      </c>
      <c r="BQ25" s="53">
        <f ca="1" t="shared" si="15"/>
        <v>2500</v>
      </c>
      <c r="BR25" s="53">
        <f ca="1" t="shared" si="15"/>
        <v>2500</v>
      </c>
      <c r="BS25" s="53"/>
      <c r="BT25" s="53"/>
      <c r="BU25" s="53"/>
      <c r="BV25" s="53"/>
      <c r="BW25" s="53"/>
      <c r="BX25" s="53"/>
    </row>
    <row r="26" outlineLevel="1" spans="2:76">
      <c r="B26" s="52">
        <v>10</v>
      </c>
      <c r="C26" s="53">
        <f t="shared" si="16"/>
        <v>3327.93927399381</v>
      </c>
      <c r="D26" s="53">
        <f t="shared" si="18"/>
        <v>3158.34820793128</v>
      </c>
      <c r="E26" s="53">
        <f t="shared" si="19"/>
        <v>169.591066062528</v>
      </c>
      <c r="F26" s="53">
        <f t="shared" si="20"/>
        <v>19453.7939337391</v>
      </c>
      <c r="G26" s="53"/>
      <c r="H26" s="53"/>
      <c r="I26" s="53">
        <f ca="1" t="shared" si="17"/>
        <v>0</v>
      </c>
      <c r="J26" s="53">
        <f ca="1" t="shared" si="17"/>
        <v>0</v>
      </c>
      <c r="K26" s="53">
        <f ca="1" t="shared" si="17"/>
        <v>0</v>
      </c>
      <c r="L26" s="53">
        <f ca="1" t="shared" si="17"/>
        <v>0</v>
      </c>
      <c r="M26" s="53">
        <f ca="1" t="shared" si="17"/>
        <v>0</v>
      </c>
      <c r="N26" s="53">
        <f ca="1" t="shared" si="17"/>
        <v>0</v>
      </c>
      <c r="O26" s="53">
        <f ca="1" t="shared" si="17"/>
        <v>0</v>
      </c>
      <c r="P26" s="53">
        <f ca="1" t="shared" si="17"/>
        <v>0</v>
      </c>
      <c r="Q26" s="53">
        <f ca="1" t="shared" si="17"/>
        <v>0</v>
      </c>
      <c r="R26" s="53">
        <f ca="1" t="shared" si="17"/>
        <v>0</v>
      </c>
      <c r="S26" s="53">
        <f ca="1" t="shared" si="17"/>
        <v>0</v>
      </c>
      <c r="T26" s="53">
        <f ca="1" t="shared" si="17"/>
        <v>0</v>
      </c>
      <c r="U26" s="53">
        <f ca="1" t="shared" si="17"/>
        <v>500</v>
      </c>
      <c r="V26" s="53">
        <f ca="1" t="shared" si="17"/>
        <v>500</v>
      </c>
      <c r="W26" s="53">
        <f ca="1" t="shared" si="17"/>
        <v>500</v>
      </c>
      <c r="X26" s="53">
        <f ca="1" t="shared" si="17"/>
        <v>500</v>
      </c>
      <c r="Y26" s="53">
        <f ca="1" t="shared" si="21"/>
        <v>500</v>
      </c>
      <c r="Z26" s="53">
        <f ca="1" t="shared" si="21"/>
        <v>500</v>
      </c>
      <c r="AA26" s="53">
        <f ca="1" t="shared" si="21"/>
        <v>500</v>
      </c>
      <c r="AB26" s="53">
        <f ca="1" t="shared" si="21"/>
        <v>500</v>
      </c>
      <c r="AC26" s="53">
        <f ca="1" t="shared" si="21"/>
        <v>500</v>
      </c>
      <c r="AD26" s="53">
        <f ca="1" t="shared" si="21"/>
        <v>500</v>
      </c>
      <c r="AE26" s="53">
        <f ca="1" t="shared" si="21"/>
        <v>500</v>
      </c>
      <c r="AF26" s="53">
        <f ca="1" t="shared" si="21"/>
        <v>500</v>
      </c>
      <c r="AG26" s="53">
        <f ca="1" t="shared" si="21"/>
        <v>850</v>
      </c>
      <c r="AH26" s="53">
        <f ca="1" t="shared" si="21"/>
        <v>850</v>
      </c>
      <c r="AI26" s="53">
        <f ca="1" t="shared" si="21"/>
        <v>850</v>
      </c>
      <c r="AJ26" s="53">
        <f ca="1" t="shared" si="21"/>
        <v>850</v>
      </c>
      <c r="AK26" s="53">
        <f ca="1" t="shared" si="21"/>
        <v>850</v>
      </c>
      <c r="AL26" s="53">
        <f ca="1" t="shared" si="21"/>
        <v>850</v>
      </c>
      <c r="AM26" s="53">
        <f ca="1" t="shared" si="21"/>
        <v>850</v>
      </c>
      <c r="AN26" s="53">
        <f ca="1" t="shared" si="21"/>
        <v>850</v>
      </c>
      <c r="AO26" s="53">
        <f ca="1" t="shared" si="21"/>
        <v>850</v>
      </c>
      <c r="AP26" s="53">
        <f ca="1" t="shared" si="21"/>
        <v>850</v>
      </c>
      <c r="AQ26" s="53">
        <f ca="1" t="shared" si="21"/>
        <v>850</v>
      </c>
      <c r="AR26" s="53">
        <f ca="1" t="shared" si="21"/>
        <v>850</v>
      </c>
      <c r="AS26" s="53">
        <f ca="1" t="shared" si="21"/>
        <v>1200</v>
      </c>
      <c r="AT26" s="53">
        <f ca="1" t="shared" si="21"/>
        <v>1200</v>
      </c>
      <c r="AU26" s="53">
        <f ca="1" t="shared" si="14"/>
        <v>1200</v>
      </c>
      <c r="AV26" s="53">
        <f ca="1" t="shared" si="14"/>
        <v>1200</v>
      </c>
      <c r="AW26" s="53">
        <f ca="1" t="shared" si="14"/>
        <v>1200</v>
      </c>
      <c r="AX26" s="53">
        <f ca="1" t="shared" si="14"/>
        <v>1200</v>
      </c>
      <c r="AY26" s="53">
        <f ca="1" t="shared" si="14"/>
        <v>1200</v>
      </c>
      <c r="AZ26" s="53">
        <f ca="1" t="shared" si="14"/>
        <v>1200</v>
      </c>
      <c r="BA26" s="53">
        <f ca="1" t="shared" si="14"/>
        <v>1200</v>
      </c>
      <c r="BB26" s="53">
        <f ca="1" t="shared" si="14"/>
        <v>1200</v>
      </c>
      <c r="BC26" s="53">
        <f ca="1" t="shared" si="14"/>
        <v>1200</v>
      </c>
      <c r="BD26" s="53">
        <f ca="1" t="shared" si="14"/>
        <v>1200</v>
      </c>
      <c r="BE26" s="53">
        <f ca="1" t="shared" si="14"/>
        <v>2000</v>
      </c>
      <c r="BF26" s="53">
        <f ca="1" t="shared" si="14"/>
        <v>2000</v>
      </c>
      <c r="BG26" s="53">
        <f ca="1" t="shared" si="15"/>
        <v>2000</v>
      </c>
      <c r="BH26" s="53">
        <f ca="1" t="shared" si="15"/>
        <v>2000</v>
      </c>
      <c r="BI26" s="53">
        <f ca="1" t="shared" si="15"/>
        <v>2000</v>
      </c>
      <c r="BJ26" s="53">
        <f ca="1" t="shared" si="15"/>
        <v>2000</v>
      </c>
      <c r="BK26" s="53">
        <f ca="1" t="shared" si="15"/>
        <v>1500</v>
      </c>
      <c r="BL26" s="53">
        <f ca="1" t="shared" si="15"/>
        <v>1500</v>
      </c>
      <c r="BM26" s="53">
        <f ca="1" t="shared" si="15"/>
        <v>1500</v>
      </c>
      <c r="BN26" s="53">
        <f ca="1" t="shared" si="15"/>
        <v>1500</v>
      </c>
      <c r="BO26" s="53">
        <f ca="1" t="shared" si="15"/>
        <v>1500</v>
      </c>
      <c r="BP26" s="53">
        <f ca="1" t="shared" si="15"/>
        <v>1500</v>
      </c>
      <c r="BQ26" s="53">
        <f ca="1" t="shared" si="15"/>
        <v>2500</v>
      </c>
      <c r="BR26" s="53">
        <f ca="1" t="shared" si="15"/>
        <v>2500</v>
      </c>
      <c r="BS26" s="53"/>
      <c r="BT26" s="53"/>
      <c r="BU26" s="53"/>
      <c r="BV26" s="53"/>
      <c r="BW26" s="53"/>
      <c r="BX26" s="53"/>
    </row>
    <row r="27" outlineLevel="1" spans="2:76">
      <c r="B27" s="52">
        <v>11</v>
      </c>
      <c r="C27" s="53">
        <f t="shared" si="16"/>
        <v>3327.93927399381</v>
      </c>
      <c r="D27" s="53">
        <f t="shared" si="18"/>
        <v>3182.03581949077</v>
      </c>
      <c r="E27" s="53">
        <f t="shared" si="19"/>
        <v>145.903454503043</v>
      </c>
      <c r="F27" s="53">
        <f t="shared" si="20"/>
        <v>16271.7581142484</v>
      </c>
      <c r="G27" s="53"/>
      <c r="H27" s="53"/>
      <c r="I27" s="53">
        <f ca="1" t="shared" si="17"/>
        <v>0</v>
      </c>
      <c r="J27" s="53">
        <f ca="1" t="shared" si="17"/>
        <v>0</v>
      </c>
      <c r="K27" s="53">
        <f ca="1" t="shared" si="17"/>
        <v>0</v>
      </c>
      <c r="L27" s="53">
        <f ca="1" t="shared" si="17"/>
        <v>0</v>
      </c>
      <c r="M27" s="53">
        <f ca="1" t="shared" si="17"/>
        <v>0</v>
      </c>
      <c r="N27" s="53">
        <f ca="1" t="shared" si="17"/>
        <v>0</v>
      </c>
      <c r="O27" s="53">
        <f ca="1" t="shared" si="17"/>
        <v>0</v>
      </c>
      <c r="P27" s="53">
        <f ca="1" t="shared" si="17"/>
        <v>0</v>
      </c>
      <c r="Q27" s="53">
        <f ca="1" t="shared" si="17"/>
        <v>0</v>
      </c>
      <c r="R27" s="53">
        <f ca="1" t="shared" si="17"/>
        <v>0</v>
      </c>
      <c r="S27" s="53">
        <f ca="1" t="shared" si="17"/>
        <v>0</v>
      </c>
      <c r="T27" s="53">
        <f ca="1" t="shared" si="17"/>
        <v>0</v>
      </c>
      <c r="U27" s="53">
        <f ca="1" t="shared" si="17"/>
        <v>0</v>
      </c>
      <c r="V27" s="53">
        <f ca="1" t="shared" si="17"/>
        <v>500</v>
      </c>
      <c r="W27" s="53">
        <f ca="1" t="shared" si="17"/>
        <v>500</v>
      </c>
      <c r="X27" s="53">
        <f ca="1" t="shared" si="17"/>
        <v>500</v>
      </c>
      <c r="Y27" s="53">
        <f ca="1" t="shared" si="21"/>
        <v>500</v>
      </c>
      <c r="Z27" s="53">
        <f ca="1" t="shared" si="21"/>
        <v>500</v>
      </c>
      <c r="AA27" s="53">
        <f ca="1" t="shared" si="21"/>
        <v>500</v>
      </c>
      <c r="AB27" s="53">
        <f ca="1" t="shared" si="21"/>
        <v>500</v>
      </c>
      <c r="AC27" s="53">
        <f ca="1" t="shared" si="21"/>
        <v>500</v>
      </c>
      <c r="AD27" s="53">
        <f ca="1" t="shared" si="21"/>
        <v>500</v>
      </c>
      <c r="AE27" s="53">
        <f ca="1" t="shared" si="21"/>
        <v>500</v>
      </c>
      <c r="AF27" s="53">
        <f ca="1" t="shared" si="21"/>
        <v>500</v>
      </c>
      <c r="AG27" s="53">
        <f ca="1" t="shared" si="21"/>
        <v>500</v>
      </c>
      <c r="AH27" s="53">
        <f ca="1" t="shared" si="21"/>
        <v>850</v>
      </c>
      <c r="AI27" s="53">
        <f ca="1" t="shared" si="21"/>
        <v>850</v>
      </c>
      <c r="AJ27" s="53">
        <f ca="1" t="shared" si="21"/>
        <v>850</v>
      </c>
      <c r="AK27" s="53">
        <f ca="1" t="shared" si="21"/>
        <v>850</v>
      </c>
      <c r="AL27" s="53">
        <f ca="1" t="shared" si="21"/>
        <v>850</v>
      </c>
      <c r="AM27" s="53">
        <f ca="1" t="shared" si="21"/>
        <v>850</v>
      </c>
      <c r="AN27" s="53">
        <f ca="1" t="shared" si="21"/>
        <v>850</v>
      </c>
      <c r="AO27" s="53">
        <f ca="1" t="shared" si="21"/>
        <v>850</v>
      </c>
      <c r="AP27" s="53">
        <f ca="1" t="shared" si="21"/>
        <v>850</v>
      </c>
      <c r="AQ27" s="53">
        <f ca="1" t="shared" si="21"/>
        <v>850</v>
      </c>
      <c r="AR27" s="53">
        <f ca="1" t="shared" si="21"/>
        <v>850</v>
      </c>
      <c r="AS27" s="53">
        <f ca="1" t="shared" si="21"/>
        <v>850</v>
      </c>
      <c r="AT27" s="53">
        <f ca="1" t="shared" si="21"/>
        <v>1200</v>
      </c>
      <c r="AU27" s="53">
        <f ca="1" t="shared" si="14"/>
        <v>1200</v>
      </c>
      <c r="AV27" s="53">
        <f ca="1" t="shared" si="14"/>
        <v>1200</v>
      </c>
      <c r="AW27" s="53">
        <f ca="1" t="shared" si="14"/>
        <v>1200</v>
      </c>
      <c r="AX27" s="53">
        <f ca="1" t="shared" si="14"/>
        <v>1200</v>
      </c>
      <c r="AY27" s="53">
        <f ca="1" t="shared" si="14"/>
        <v>1200</v>
      </c>
      <c r="AZ27" s="53">
        <f ca="1" t="shared" si="14"/>
        <v>1200</v>
      </c>
      <c r="BA27" s="53">
        <f ca="1" t="shared" si="14"/>
        <v>1200</v>
      </c>
      <c r="BB27" s="53">
        <f ca="1" t="shared" si="14"/>
        <v>1200</v>
      </c>
      <c r="BC27" s="53">
        <f ca="1" t="shared" si="14"/>
        <v>1200</v>
      </c>
      <c r="BD27" s="53">
        <f ca="1" t="shared" si="14"/>
        <v>1200</v>
      </c>
      <c r="BE27" s="53">
        <f ca="1" t="shared" si="14"/>
        <v>1200</v>
      </c>
      <c r="BF27" s="53">
        <f ca="1" t="shared" si="14"/>
        <v>2000</v>
      </c>
      <c r="BG27" s="53">
        <f ca="1" t="shared" si="15"/>
        <v>2000</v>
      </c>
      <c r="BH27" s="53">
        <f ca="1" t="shared" si="15"/>
        <v>2000</v>
      </c>
      <c r="BI27" s="53">
        <f ca="1" t="shared" si="15"/>
        <v>2000</v>
      </c>
      <c r="BJ27" s="53">
        <f ca="1" t="shared" si="15"/>
        <v>2000</v>
      </c>
      <c r="BK27" s="53">
        <f ca="1" t="shared" si="15"/>
        <v>2000</v>
      </c>
      <c r="BL27" s="53">
        <f ca="1" t="shared" si="15"/>
        <v>1500</v>
      </c>
      <c r="BM27" s="53">
        <f ca="1" t="shared" si="15"/>
        <v>1500</v>
      </c>
      <c r="BN27" s="53">
        <f ca="1" t="shared" si="15"/>
        <v>1500</v>
      </c>
      <c r="BO27" s="53">
        <f ca="1" t="shared" si="15"/>
        <v>1500</v>
      </c>
      <c r="BP27" s="53">
        <f ca="1" t="shared" si="15"/>
        <v>1500</v>
      </c>
      <c r="BQ27" s="53">
        <f ca="1" t="shared" si="15"/>
        <v>1500</v>
      </c>
      <c r="BR27" s="53">
        <f ca="1" t="shared" si="15"/>
        <v>2500</v>
      </c>
      <c r="BS27" s="53"/>
      <c r="BT27" s="53"/>
      <c r="BU27" s="53"/>
      <c r="BV27" s="53"/>
      <c r="BW27" s="53"/>
      <c r="BX27" s="53"/>
    </row>
    <row r="28" outlineLevel="1" spans="2:76">
      <c r="B28" s="52">
        <v>12</v>
      </c>
      <c r="C28" s="53">
        <f t="shared" si="16"/>
        <v>3327.93927399381</v>
      </c>
      <c r="D28" s="53">
        <f t="shared" si="18"/>
        <v>3205.90108813695</v>
      </c>
      <c r="E28" s="53">
        <f t="shared" si="19"/>
        <v>122.038185856863</v>
      </c>
      <c r="F28" s="53">
        <f t="shared" si="20"/>
        <v>13065.8570261114</v>
      </c>
      <c r="G28" s="53"/>
      <c r="H28" s="53"/>
      <c r="I28" s="53">
        <f ca="1" t="shared" si="17"/>
        <v>0</v>
      </c>
      <c r="J28" s="53">
        <f ca="1" t="shared" si="17"/>
        <v>0</v>
      </c>
      <c r="K28" s="53">
        <f ca="1" t="shared" si="17"/>
        <v>0</v>
      </c>
      <c r="L28" s="53">
        <f ca="1" t="shared" si="17"/>
        <v>0</v>
      </c>
      <c r="M28" s="53">
        <f ca="1" t="shared" si="17"/>
        <v>0</v>
      </c>
      <c r="N28" s="53">
        <f ca="1" t="shared" si="17"/>
        <v>0</v>
      </c>
      <c r="O28" s="53">
        <f ca="1" t="shared" si="17"/>
        <v>0</v>
      </c>
      <c r="P28" s="53">
        <f ca="1" t="shared" si="17"/>
        <v>0</v>
      </c>
      <c r="Q28" s="53">
        <f ca="1" t="shared" si="17"/>
        <v>0</v>
      </c>
      <c r="R28" s="53">
        <f ca="1" t="shared" si="17"/>
        <v>0</v>
      </c>
      <c r="S28" s="53">
        <f ca="1" t="shared" si="17"/>
        <v>0</v>
      </c>
      <c r="T28" s="53">
        <f ca="1" t="shared" si="17"/>
        <v>0</v>
      </c>
      <c r="U28" s="53">
        <f ca="1" t="shared" si="17"/>
        <v>0</v>
      </c>
      <c r="V28" s="53">
        <f ca="1" t="shared" si="17"/>
        <v>0</v>
      </c>
      <c r="W28" s="53">
        <f ca="1" t="shared" si="17"/>
        <v>500</v>
      </c>
      <c r="X28" s="53">
        <f ca="1" t="shared" si="17"/>
        <v>500</v>
      </c>
      <c r="Y28" s="53">
        <f ca="1" t="shared" si="21"/>
        <v>500</v>
      </c>
      <c r="Z28" s="53">
        <f ca="1" t="shared" si="21"/>
        <v>500</v>
      </c>
      <c r="AA28" s="53">
        <f ca="1" t="shared" si="21"/>
        <v>500</v>
      </c>
      <c r="AB28" s="53">
        <f ca="1" t="shared" si="21"/>
        <v>500</v>
      </c>
      <c r="AC28" s="53">
        <f ca="1" t="shared" si="21"/>
        <v>500</v>
      </c>
      <c r="AD28" s="53">
        <f ca="1" t="shared" si="21"/>
        <v>500</v>
      </c>
      <c r="AE28" s="53">
        <f ca="1" t="shared" si="21"/>
        <v>500</v>
      </c>
      <c r="AF28" s="53">
        <f ca="1" t="shared" si="21"/>
        <v>500</v>
      </c>
      <c r="AG28" s="53">
        <f ca="1" t="shared" si="21"/>
        <v>500</v>
      </c>
      <c r="AH28" s="53">
        <f ca="1" t="shared" si="21"/>
        <v>500</v>
      </c>
      <c r="AI28" s="53">
        <f ca="1" t="shared" si="21"/>
        <v>850</v>
      </c>
      <c r="AJ28" s="53">
        <f ca="1" t="shared" si="21"/>
        <v>850</v>
      </c>
      <c r="AK28" s="53">
        <f ca="1" t="shared" si="21"/>
        <v>850</v>
      </c>
      <c r="AL28" s="53">
        <f ca="1" t="shared" si="21"/>
        <v>850</v>
      </c>
      <c r="AM28" s="53">
        <f ca="1" t="shared" si="21"/>
        <v>850</v>
      </c>
      <c r="AN28" s="53">
        <f ca="1" t="shared" si="21"/>
        <v>850</v>
      </c>
      <c r="AO28" s="53">
        <f ca="1" t="shared" si="21"/>
        <v>850</v>
      </c>
      <c r="AP28" s="53">
        <f ca="1" t="shared" si="21"/>
        <v>850</v>
      </c>
      <c r="AQ28" s="53">
        <f ca="1" t="shared" si="21"/>
        <v>850</v>
      </c>
      <c r="AR28" s="53">
        <f ca="1" t="shared" si="21"/>
        <v>850</v>
      </c>
      <c r="AS28" s="53">
        <f ca="1" t="shared" si="21"/>
        <v>850</v>
      </c>
      <c r="AT28" s="53">
        <f ca="1" t="shared" si="21"/>
        <v>850</v>
      </c>
      <c r="AU28" s="53">
        <f ca="1" t="shared" si="14"/>
        <v>1200</v>
      </c>
      <c r="AV28" s="53">
        <f ca="1" t="shared" si="14"/>
        <v>1200</v>
      </c>
      <c r="AW28" s="53">
        <f ca="1" t="shared" si="14"/>
        <v>1200</v>
      </c>
      <c r="AX28" s="53">
        <f ca="1" t="shared" si="14"/>
        <v>1200</v>
      </c>
      <c r="AY28" s="53">
        <f ca="1" t="shared" si="14"/>
        <v>1200</v>
      </c>
      <c r="AZ28" s="53">
        <f ca="1" t="shared" si="14"/>
        <v>1200</v>
      </c>
      <c r="BA28" s="53">
        <f ca="1" t="shared" si="14"/>
        <v>1200</v>
      </c>
      <c r="BB28" s="53">
        <f ca="1" t="shared" si="14"/>
        <v>1200</v>
      </c>
      <c r="BC28" s="53">
        <f ca="1" t="shared" si="14"/>
        <v>1200</v>
      </c>
      <c r="BD28" s="53">
        <f ca="1" t="shared" si="14"/>
        <v>1200</v>
      </c>
      <c r="BE28" s="53">
        <f ca="1" t="shared" si="14"/>
        <v>1200</v>
      </c>
      <c r="BF28" s="53">
        <f ca="1" t="shared" si="14"/>
        <v>1200</v>
      </c>
      <c r="BG28" s="53">
        <f ca="1" t="shared" si="15"/>
        <v>2000</v>
      </c>
      <c r="BH28" s="53">
        <f ca="1" t="shared" si="15"/>
        <v>2000</v>
      </c>
      <c r="BI28" s="53">
        <f ca="1" t="shared" si="15"/>
        <v>2000</v>
      </c>
      <c r="BJ28" s="53">
        <f ca="1" t="shared" si="15"/>
        <v>2000</v>
      </c>
      <c r="BK28" s="53">
        <f ca="1" t="shared" si="15"/>
        <v>2000</v>
      </c>
      <c r="BL28" s="53">
        <f ca="1" t="shared" si="15"/>
        <v>2000</v>
      </c>
      <c r="BM28" s="53">
        <f ca="1" t="shared" si="15"/>
        <v>1500</v>
      </c>
      <c r="BN28" s="53">
        <f ca="1" t="shared" si="15"/>
        <v>1500</v>
      </c>
      <c r="BO28" s="53">
        <f ca="1" t="shared" si="15"/>
        <v>1500</v>
      </c>
      <c r="BP28" s="53">
        <f ca="1" t="shared" si="15"/>
        <v>1500</v>
      </c>
      <c r="BQ28" s="53">
        <f ca="1" t="shared" si="15"/>
        <v>1500</v>
      </c>
      <c r="BR28" s="53">
        <f ca="1" t="shared" si="15"/>
        <v>1500</v>
      </c>
      <c r="BS28" s="53"/>
      <c r="BT28" s="53"/>
      <c r="BU28" s="53"/>
      <c r="BV28" s="53"/>
      <c r="BW28" s="53"/>
      <c r="BX28" s="53"/>
    </row>
    <row r="29" outlineLevel="1" spans="2:76">
      <c r="B29" s="52">
        <v>13</v>
      </c>
      <c r="C29" s="53">
        <f t="shared" si="16"/>
        <v>3327.93927399381</v>
      </c>
      <c r="D29" s="53">
        <f t="shared" si="18"/>
        <v>3229.94534629797</v>
      </c>
      <c r="E29" s="53">
        <f t="shared" si="19"/>
        <v>97.9939276958356</v>
      </c>
      <c r="F29" s="53">
        <f t="shared" si="20"/>
        <v>9835.91167981345</v>
      </c>
      <c r="G29" s="53"/>
      <c r="H29" s="53"/>
      <c r="I29" s="53">
        <f ca="1" t="shared" si="17"/>
        <v>0</v>
      </c>
      <c r="J29" s="53">
        <f ca="1" t="shared" si="17"/>
        <v>0</v>
      </c>
      <c r="K29" s="53">
        <f ca="1" t="shared" si="17"/>
        <v>0</v>
      </c>
      <c r="L29" s="53">
        <f ca="1" t="shared" si="17"/>
        <v>0</v>
      </c>
      <c r="M29" s="53">
        <f ca="1" t="shared" si="17"/>
        <v>0</v>
      </c>
      <c r="N29" s="53">
        <f ca="1" t="shared" si="17"/>
        <v>0</v>
      </c>
      <c r="O29" s="53">
        <f ca="1" t="shared" si="17"/>
        <v>0</v>
      </c>
      <c r="P29" s="53">
        <f ca="1" t="shared" si="17"/>
        <v>0</v>
      </c>
      <c r="Q29" s="53">
        <f ca="1" t="shared" si="17"/>
        <v>0</v>
      </c>
      <c r="R29" s="53">
        <f ca="1" t="shared" si="17"/>
        <v>0</v>
      </c>
      <c r="S29" s="53">
        <f ca="1" t="shared" si="17"/>
        <v>0</v>
      </c>
      <c r="T29" s="53">
        <f ca="1" t="shared" si="17"/>
        <v>0</v>
      </c>
      <c r="U29" s="53">
        <f ca="1" t="shared" si="17"/>
        <v>0</v>
      </c>
      <c r="V29" s="53">
        <f ca="1" t="shared" si="17"/>
        <v>0</v>
      </c>
      <c r="W29" s="53">
        <f ca="1" t="shared" si="17"/>
        <v>0</v>
      </c>
      <c r="X29" s="53">
        <f ca="1" t="shared" si="17"/>
        <v>500</v>
      </c>
      <c r="Y29" s="53">
        <f ca="1" t="shared" si="21"/>
        <v>500</v>
      </c>
      <c r="Z29" s="53">
        <f ca="1" t="shared" si="21"/>
        <v>500</v>
      </c>
      <c r="AA29" s="53">
        <f ca="1" t="shared" si="21"/>
        <v>500</v>
      </c>
      <c r="AB29" s="53">
        <f ca="1" t="shared" si="21"/>
        <v>500</v>
      </c>
      <c r="AC29" s="53">
        <f ca="1" t="shared" si="21"/>
        <v>500</v>
      </c>
      <c r="AD29" s="53">
        <f ca="1" t="shared" si="21"/>
        <v>500</v>
      </c>
      <c r="AE29" s="53">
        <f ca="1" t="shared" si="21"/>
        <v>500</v>
      </c>
      <c r="AF29" s="53">
        <f ca="1" t="shared" si="21"/>
        <v>500</v>
      </c>
      <c r="AG29" s="53">
        <f ca="1" t="shared" si="21"/>
        <v>500</v>
      </c>
      <c r="AH29" s="53">
        <f ca="1" t="shared" si="21"/>
        <v>500</v>
      </c>
      <c r="AI29" s="53">
        <f ca="1" t="shared" si="21"/>
        <v>500</v>
      </c>
      <c r="AJ29" s="53">
        <f ca="1" t="shared" si="21"/>
        <v>850</v>
      </c>
      <c r="AK29" s="53">
        <f ca="1" t="shared" si="21"/>
        <v>850</v>
      </c>
      <c r="AL29" s="53">
        <f ca="1" t="shared" si="21"/>
        <v>850</v>
      </c>
      <c r="AM29" s="53">
        <f ca="1" t="shared" si="21"/>
        <v>850</v>
      </c>
      <c r="AN29" s="53">
        <f ca="1" t="shared" si="21"/>
        <v>850</v>
      </c>
      <c r="AO29" s="53">
        <f ca="1" t="shared" si="21"/>
        <v>850</v>
      </c>
      <c r="AP29" s="53">
        <f ca="1" t="shared" si="21"/>
        <v>850</v>
      </c>
      <c r="AQ29" s="53">
        <f ca="1" t="shared" si="21"/>
        <v>850</v>
      </c>
      <c r="AR29" s="53">
        <f ca="1" t="shared" si="21"/>
        <v>850</v>
      </c>
      <c r="AS29" s="53">
        <f ca="1" t="shared" si="21"/>
        <v>850</v>
      </c>
      <c r="AT29" s="53">
        <f ca="1" t="shared" si="21"/>
        <v>850</v>
      </c>
      <c r="AU29" s="53">
        <f ca="1" t="shared" si="14"/>
        <v>850</v>
      </c>
      <c r="AV29" s="53">
        <f ca="1" t="shared" si="14"/>
        <v>1200</v>
      </c>
      <c r="AW29" s="53">
        <f ca="1" t="shared" si="14"/>
        <v>1200</v>
      </c>
      <c r="AX29" s="53">
        <f ca="1" t="shared" si="14"/>
        <v>1200</v>
      </c>
      <c r="AY29" s="53">
        <f ca="1" t="shared" si="14"/>
        <v>1200</v>
      </c>
      <c r="AZ29" s="53">
        <f ca="1" t="shared" si="14"/>
        <v>1200</v>
      </c>
      <c r="BA29" s="53">
        <f ca="1" t="shared" si="14"/>
        <v>1200</v>
      </c>
      <c r="BB29" s="53">
        <f ca="1" t="shared" si="14"/>
        <v>1200</v>
      </c>
      <c r="BC29" s="53">
        <f ca="1" t="shared" si="14"/>
        <v>1200</v>
      </c>
      <c r="BD29" s="53">
        <f ca="1" t="shared" si="14"/>
        <v>1200</v>
      </c>
      <c r="BE29" s="53">
        <f ca="1" t="shared" si="14"/>
        <v>1200</v>
      </c>
      <c r="BF29" s="53">
        <f ca="1" t="shared" si="14"/>
        <v>1200</v>
      </c>
      <c r="BG29" s="53">
        <f ca="1" t="shared" si="15"/>
        <v>1200</v>
      </c>
      <c r="BH29" s="53">
        <f ca="1" t="shared" si="15"/>
        <v>2000</v>
      </c>
      <c r="BI29" s="53">
        <f ca="1" t="shared" si="15"/>
        <v>2000</v>
      </c>
      <c r="BJ29" s="53">
        <f ca="1" t="shared" si="15"/>
        <v>2000</v>
      </c>
      <c r="BK29" s="53">
        <f ca="1" t="shared" si="15"/>
        <v>2000</v>
      </c>
      <c r="BL29" s="53">
        <f ca="1" t="shared" si="15"/>
        <v>2000</v>
      </c>
      <c r="BM29" s="53">
        <f ca="1" t="shared" si="15"/>
        <v>2000</v>
      </c>
      <c r="BN29" s="53">
        <f ca="1" t="shared" si="15"/>
        <v>1500</v>
      </c>
      <c r="BO29" s="53">
        <f ca="1" t="shared" si="15"/>
        <v>1500</v>
      </c>
      <c r="BP29" s="53">
        <f ca="1" t="shared" si="15"/>
        <v>1500</v>
      </c>
      <c r="BQ29" s="53">
        <f ca="1" t="shared" si="15"/>
        <v>1500</v>
      </c>
      <c r="BR29" s="53">
        <f ca="1" t="shared" si="15"/>
        <v>1500</v>
      </c>
      <c r="BS29" s="53"/>
      <c r="BT29" s="53"/>
      <c r="BU29" s="53"/>
      <c r="BV29" s="53"/>
      <c r="BW29" s="53"/>
      <c r="BX29" s="53"/>
    </row>
    <row r="30" outlineLevel="1" spans="2:76">
      <c r="B30" s="52">
        <v>14</v>
      </c>
      <c r="C30" s="53">
        <f t="shared" si="16"/>
        <v>3327.93927399381</v>
      </c>
      <c r="D30" s="53">
        <f t="shared" si="18"/>
        <v>3254.16993639521</v>
      </c>
      <c r="E30" s="53">
        <f t="shared" si="19"/>
        <v>73.7693375986008</v>
      </c>
      <c r="F30" s="53">
        <f t="shared" si="20"/>
        <v>6581.74174341824</v>
      </c>
      <c r="G30" s="53"/>
      <c r="H30" s="53"/>
      <c r="I30" s="53">
        <f ca="1" t="shared" si="17"/>
        <v>0</v>
      </c>
      <c r="J30" s="53">
        <f ca="1" t="shared" si="17"/>
        <v>0</v>
      </c>
      <c r="K30" s="53">
        <f ca="1" t="shared" si="17"/>
        <v>0</v>
      </c>
      <c r="L30" s="53">
        <f ca="1" t="shared" si="17"/>
        <v>0</v>
      </c>
      <c r="M30" s="53">
        <f ca="1" t="shared" si="17"/>
        <v>0</v>
      </c>
      <c r="N30" s="53">
        <f ca="1" t="shared" si="17"/>
        <v>0</v>
      </c>
      <c r="O30" s="53">
        <f ca="1" t="shared" si="17"/>
        <v>0</v>
      </c>
      <c r="P30" s="53">
        <f ca="1" t="shared" si="17"/>
        <v>0</v>
      </c>
      <c r="Q30" s="53">
        <f ca="1" t="shared" si="17"/>
        <v>0</v>
      </c>
      <c r="R30" s="53">
        <f ca="1" t="shared" si="17"/>
        <v>0</v>
      </c>
      <c r="S30" s="53">
        <f ca="1" t="shared" si="17"/>
        <v>0</v>
      </c>
      <c r="T30" s="53">
        <f ca="1" t="shared" si="17"/>
        <v>0</v>
      </c>
      <c r="U30" s="53">
        <f ca="1" t="shared" si="17"/>
        <v>0</v>
      </c>
      <c r="V30" s="53">
        <f ca="1" t="shared" si="17"/>
        <v>0</v>
      </c>
      <c r="W30" s="53">
        <f ca="1" t="shared" si="17"/>
        <v>0</v>
      </c>
      <c r="X30" s="53">
        <f ca="1" t="shared" si="17"/>
        <v>0</v>
      </c>
      <c r="Y30" s="53">
        <f ca="1" t="shared" si="21"/>
        <v>500</v>
      </c>
      <c r="Z30" s="53">
        <f ca="1" t="shared" si="21"/>
        <v>500</v>
      </c>
      <c r="AA30" s="53">
        <f ca="1" t="shared" si="21"/>
        <v>500</v>
      </c>
      <c r="AB30" s="53">
        <f ca="1" t="shared" si="21"/>
        <v>500</v>
      </c>
      <c r="AC30" s="53">
        <f ca="1" t="shared" si="21"/>
        <v>500</v>
      </c>
      <c r="AD30" s="53">
        <f ca="1" t="shared" si="21"/>
        <v>500</v>
      </c>
      <c r="AE30" s="53">
        <f ca="1" t="shared" si="21"/>
        <v>500</v>
      </c>
      <c r="AF30" s="53">
        <f ca="1" t="shared" si="21"/>
        <v>500</v>
      </c>
      <c r="AG30" s="53">
        <f ca="1" t="shared" si="21"/>
        <v>500</v>
      </c>
      <c r="AH30" s="53">
        <f ca="1" t="shared" si="21"/>
        <v>500</v>
      </c>
      <c r="AI30" s="53">
        <f ca="1" t="shared" si="21"/>
        <v>500</v>
      </c>
      <c r="AJ30" s="53">
        <f ca="1" t="shared" si="21"/>
        <v>500</v>
      </c>
      <c r="AK30" s="53">
        <f ca="1" t="shared" si="21"/>
        <v>850</v>
      </c>
      <c r="AL30" s="53">
        <f ca="1" t="shared" si="21"/>
        <v>850</v>
      </c>
      <c r="AM30" s="53">
        <f ca="1" t="shared" si="21"/>
        <v>850</v>
      </c>
      <c r="AN30" s="53">
        <f ca="1" t="shared" si="21"/>
        <v>850</v>
      </c>
      <c r="AO30" s="53">
        <f ca="1" t="shared" si="21"/>
        <v>850</v>
      </c>
      <c r="AP30" s="53">
        <f ca="1" t="shared" si="21"/>
        <v>850</v>
      </c>
      <c r="AQ30" s="53">
        <f ca="1" t="shared" si="21"/>
        <v>850</v>
      </c>
      <c r="AR30" s="53">
        <f ca="1" t="shared" si="21"/>
        <v>850</v>
      </c>
      <c r="AS30" s="53">
        <f ca="1" t="shared" si="21"/>
        <v>850</v>
      </c>
      <c r="AT30" s="53">
        <f ca="1" t="shared" si="21"/>
        <v>850</v>
      </c>
      <c r="AU30" s="53">
        <f ca="1" t="shared" si="14"/>
        <v>850</v>
      </c>
      <c r="AV30" s="53">
        <f ca="1" t="shared" si="14"/>
        <v>850</v>
      </c>
      <c r="AW30" s="53">
        <f ca="1" t="shared" si="14"/>
        <v>1200</v>
      </c>
      <c r="AX30" s="53">
        <f ca="1" t="shared" si="14"/>
        <v>1200</v>
      </c>
      <c r="AY30" s="53">
        <f ca="1" t="shared" si="14"/>
        <v>1200</v>
      </c>
      <c r="AZ30" s="53">
        <f ca="1" t="shared" si="14"/>
        <v>1200</v>
      </c>
      <c r="BA30" s="53">
        <f ca="1" t="shared" si="14"/>
        <v>1200</v>
      </c>
      <c r="BB30" s="53">
        <f ca="1" t="shared" si="14"/>
        <v>1200</v>
      </c>
      <c r="BC30" s="53">
        <f ca="1" t="shared" si="14"/>
        <v>1200</v>
      </c>
      <c r="BD30" s="53">
        <f ca="1" t="shared" si="14"/>
        <v>1200</v>
      </c>
      <c r="BE30" s="53">
        <f ca="1" t="shared" si="14"/>
        <v>1200</v>
      </c>
      <c r="BF30" s="53">
        <f ca="1" t="shared" si="14"/>
        <v>1200</v>
      </c>
      <c r="BG30" s="53">
        <f ca="1" t="shared" si="15"/>
        <v>1200</v>
      </c>
      <c r="BH30" s="53">
        <f ca="1" t="shared" si="15"/>
        <v>1200</v>
      </c>
      <c r="BI30" s="53">
        <f ca="1" t="shared" si="15"/>
        <v>2000</v>
      </c>
      <c r="BJ30" s="53">
        <f ca="1" t="shared" si="15"/>
        <v>2000</v>
      </c>
      <c r="BK30" s="53">
        <f ca="1" t="shared" si="15"/>
        <v>2000</v>
      </c>
      <c r="BL30" s="53">
        <f ca="1" t="shared" si="15"/>
        <v>2000</v>
      </c>
      <c r="BM30" s="53">
        <f ca="1" t="shared" si="15"/>
        <v>2000</v>
      </c>
      <c r="BN30" s="53">
        <f ca="1" t="shared" si="15"/>
        <v>2000</v>
      </c>
      <c r="BO30" s="53">
        <f ca="1" t="shared" si="15"/>
        <v>1500</v>
      </c>
      <c r="BP30" s="53">
        <f ca="1" t="shared" si="15"/>
        <v>1500</v>
      </c>
      <c r="BQ30" s="53">
        <f ca="1" t="shared" si="15"/>
        <v>1500</v>
      </c>
      <c r="BR30" s="53">
        <f ca="1" t="shared" si="15"/>
        <v>1500</v>
      </c>
      <c r="BS30" s="53"/>
      <c r="BT30" s="53"/>
      <c r="BU30" s="53"/>
      <c r="BV30" s="53"/>
      <c r="BW30" s="53"/>
      <c r="BX30" s="53"/>
    </row>
    <row r="31" outlineLevel="1" spans="2:76">
      <c r="B31" s="52">
        <v>15</v>
      </c>
      <c r="C31" s="53">
        <f t="shared" si="16"/>
        <v>3327.93927399381</v>
      </c>
      <c r="D31" s="53">
        <f t="shared" si="18"/>
        <v>3278.57621091817</v>
      </c>
      <c r="E31" s="53">
        <f t="shared" si="19"/>
        <v>49.3630630756368</v>
      </c>
      <c r="F31" s="53">
        <f t="shared" si="20"/>
        <v>3303.16553250006</v>
      </c>
      <c r="G31" s="53"/>
      <c r="H31" s="53"/>
      <c r="I31" s="53">
        <f ca="1" t="shared" si="17"/>
        <v>0</v>
      </c>
      <c r="J31" s="53">
        <f ca="1" t="shared" si="17"/>
        <v>0</v>
      </c>
      <c r="K31" s="53">
        <f ca="1" t="shared" si="17"/>
        <v>0</v>
      </c>
      <c r="L31" s="53">
        <f ca="1" t="shared" si="17"/>
        <v>0</v>
      </c>
      <c r="M31" s="53">
        <f ca="1" t="shared" si="17"/>
        <v>0</v>
      </c>
      <c r="N31" s="53">
        <f ca="1" t="shared" si="17"/>
        <v>0</v>
      </c>
      <c r="O31" s="53">
        <f ca="1" t="shared" si="17"/>
        <v>0</v>
      </c>
      <c r="P31" s="53">
        <f ca="1" t="shared" si="17"/>
        <v>0</v>
      </c>
      <c r="Q31" s="53">
        <f ca="1" t="shared" si="17"/>
        <v>0</v>
      </c>
      <c r="R31" s="53">
        <f ca="1" t="shared" si="17"/>
        <v>0</v>
      </c>
      <c r="S31" s="53">
        <f ca="1" t="shared" si="17"/>
        <v>0</v>
      </c>
      <c r="T31" s="53">
        <f ca="1" t="shared" si="17"/>
        <v>0</v>
      </c>
      <c r="U31" s="53">
        <f ca="1" t="shared" si="17"/>
        <v>0</v>
      </c>
      <c r="V31" s="53">
        <f ca="1" t="shared" si="17"/>
        <v>0</v>
      </c>
      <c r="W31" s="53">
        <f ca="1" t="shared" si="17"/>
        <v>0</v>
      </c>
      <c r="X31" s="53">
        <f ca="1" t="shared" si="17"/>
        <v>0</v>
      </c>
      <c r="Y31" s="53">
        <f ca="1" t="shared" si="21"/>
        <v>0</v>
      </c>
      <c r="Z31" s="53">
        <f ca="1" t="shared" si="21"/>
        <v>500</v>
      </c>
      <c r="AA31" s="53">
        <f ca="1" t="shared" si="21"/>
        <v>500</v>
      </c>
      <c r="AB31" s="53">
        <f ca="1" t="shared" si="21"/>
        <v>500</v>
      </c>
      <c r="AC31" s="53">
        <f ca="1" t="shared" si="21"/>
        <v>500</v>
      </c>
      <c r="AD31" s="53">
        <f ca="1" t="shared" si="21"/>
        <v>500</v>
      </c>
      <c r="AE31" s="53">
        <f ca="1" t="shared" si="21"/>
        <v>500</v>
      </c>
      <c r="AF31" s="53">
        <f ca="1" t="shared" si="21"/>
        <v>500</v>
      </c>
      <c r="AG31" s="53">
        <f ca="1" t="shared" si="21"/>
        <v>500</v>
      </c>
      <c r="AH31" s="53">
        <f ca="1" t="shared" si="21"/>
        <v>500</v>
      </c>
      <c r="AI31" s="53">
        <f ca="1" t="shared" si="21"/>
        <v>500</v>
      </c>
      <c r="AJ31" s="53">
        <f ca="1" t="shared" si="21"/>
        <v>500</v>
      </c>
      <c r="AK31" s="53">
        <f ca="1" t="shared" si="21"/>
        <v>500</v>
      </c>
      <c r="AL31" s="53">
        <f ca="1" t="shared" si="21"/>
        <v>850</v>
      </c>
      <c r="AM31" s="53">
        <f ca="1" t="shared" si="21"/>
        <v>850</v>
      </c>
      <c r="AN31" s="53">
        <f ca="1" t="shared" si="21"/>
        <v>850</v>
      </c>
      <c r="AO31" s="53">
        <f ca="1" t="shared" si="21"/>
        <v>850</v>
      </c>
      <c r="AP31" s="53">
        <f ca="1" t="shared" si="21"/>
        <v>850</v>
      </c>
      <c r="AQ31" s="53">
        <f ca="1" t="shared" si="21"/>
        <v>850</v>
      </c>
      <c r="AR31" s="53">
        <f ca="1" t="shared" si="21"/>
        <v>850</v>
      </c>
      <c r="AS31" s="53">
        <f ca="1" t="shared" si="21"/>
        <v>850</v>
      </c>
      <c r="AT31" s="53">
        <f ca="1" t="shared" si="21"/>
        <v>850</v>
      </c>
      <c r="AU31" s="53">
        <f ca="1" t="shared" si="14"/>
        <v>850</v>
      </c>
      <c r="AV31" s="53">
        <f ca="1" t="shared" si="14"/>
        <v>850</v>
      </c>
      <c r="AW31" s="53">
        <f ca="1" t="shared" si="14"/>
        <v>850</v>
      </c>
      <c r="AX31" s="53">
        <f ca="1" t="shared" si="14"/>
        <v>1200</v>
      </c>
      <c r="AY31" s="53">
        <f ca="1" t="shared" si="14"/>
        <v>1200</v>
      </c>
      <c r="AZ31" s="53">
        <f ca="1" t="shared" si="14"/>
        <v>1200</v>
      </c>
      <c r="BA31" s="53">
        <f ca="1" t="shared" si="14"/>
        <v>1200</v>
      </c>
      <c r="BB31" s="53">
        <f ca="1" t="shared" si="14"/>
        <v>1200</v>
      </c>
      <c r="BC31" s="53">
        <f ca="1" t="shared" si="14"/>
        <v>1200</v>
      </c>
      <c r="BD31" s="53">
        <f ca="1" t="shared" si="14"/>
        <v>1200</v>
      </c>
      <c r="BE31" s="53">
        <f ca="1" t="shared" si="14"/>
        <v>1200</v>
      </c>
      <c r="BF31" s="53">
        <f ca="1" t="shared" si="14"/>
        <v>1200</v>
      </c>
      <c r="BG31" s="53">
        <f ca="1" t="shared" si="15"/>
        <v>1200</v>
      </c>
      <c r="BH31" s="53">
        <f ca="1" t="shared" si="15"/>
        <v>1200</v>
      </c>
      <c r="BI31" s="53">
        <f ca="1" t="shared" si="15"/>
        <v>1200</v>
      </c>
      <c r="BJ31" s="53">
        <f ca="1" t="shared" si="15"/>
        <v>2000</v>
      </c>
      <c r="BK31" s="53">
        <f ca="1" t="shared" si="15"/>
        <v>2000</v>
      </c>
      <c r="BL31" s="53">
        <f ca="1" t="shared" si="15"/>
        <v>2000</v>
      </c>
      <c r="BM31" s="53">
        <f ca="1" t="shared" si="15"/>
        <v>2000</v>
      </c>
      <c r="BN31" s="53">
        <f ca="1" t="shared" si="15"/>
        <v>2000</v>
      </c>
      <c r="BO31" s="53">
        <f ca="1" t="shared" si="15"/>
        <v>2000</v>
      </c>
      <c r="BP31" s="53">
        <f ca="1" t="shared" si="15"/>
        <v>1500</v>
      </c>
      <c r="BQ31" s="53">
        <f ca="1" t="shared" si="15"/>
        <v>1500</v>
      </c>
      <c r="BR31" s="53">
        <f ca="1" t="shared" si="15"/>
        <v>1500</v>
      </c>
      <c r="BS31" s="53"/>
      <c r="BT31" s="53"/>
      <c r="BU31" s="53"/>
      <c r="BV31" s="53"/>
      <c r="BW31" s="53"/>
      <c r="BX31" s="53"/>
    </row>
    <row r="32" outlineLevel="1" spans="2:76">
      <c r="B32" s="52">
        <v>16</v>
      </c>
      <c r="C32" s="53">
        <f t="shared" si="16"/>
        <v>3327.93927399381</v>
      </c>
      <c r="D32" s="53">
        <f t="shared" si="18"/>
        <v>3303.16553250006</v>
      </c>
      <c r="E32" s="53">
        <f t="shared" si="19"/>
        <v>24.7737414937505</v>
      </c>
      <c r="F32" s="53">
        <f t="shared" si="20"/>
        <v>4.54747350886464e-12</v>
      </c>
      <c r="G32" s="53"/>
      <c r="H32" s="53"/>
      <c r="I32" s="53">
        <f ca="1" t="shared" si="17"/>
        <v>0</v>
      </c>
      <c r="J32" s="53">
        <f ca="1" t="shared" si="17"/>
        <v>0</v>
      </c>
      <c r="K32" s="53">
        <f ca="1" t="shared" si="17"/>
        <v>0</v>
      </c>
      <c r="L32" s="53">
        <f ca="1" t="shared" si="17"/>
        <v>0</v>
      </c>
      <c r="M32" s="53">
        <f ca="1" t="shared" si="17"/>
        <v>0</v>
      </c>
      <c r="N32" s="53">
        <f ca="1" t="shared" si="17"/>
        <v>0</v>
      </c>
      <c r="O32" s="53">
        <f ca="1" t="shared" si="17"/>
        <v>0</v>
      </c>
      <c r="P32" s="53">
        <f ca="1" t="shared" si="17"/>
        <v>0</v>
      </c>
      <c r="Q32" s="53">
        <f ca="1" t="shared" si="17"/>
        <v>0</v>
      </c>
      <c r="R32" s="53">
        <f ca="1" t="shared" si="17"/>
        <v>0</v>
      </c>
      <c r="S32" s="53">
        <f ca="1" t="shared" si="17"/>
        <v>0</v>
      </c>
      <c r="T32" s="53">
        <f ca="1" t="shared" si="17"/>
        <v>0</v>
      </c>
      <c r="U32" s="53">
        <f ca="1" t="shared" si="17"/>
        <v>0</v>
      </c>
      <c r="V32" s="53">
        <f ca="1" t="shared" si="17"/>
        <v>0</v>
      </c>
      <c r="W32" s="53">
        <f ca="1" t="shared" si="17"/>
        <v>0</v>
      </c>
      <c r="X32" s="53">
        <f ca="1" t="shared" si="17"/>
        <v>0</v>
      </c>
      <c r="Y32" s="53">
        <f ca="1" t="shared" si="21"/>
        <v>0</v>
      </c>
      <c r="Z32" s="53">
        <f ca="1" t="shared" si="21"/>
        <v>0</v>
      </c>
      <c r="AA32" s="53">
        <f ca="1" t="shared" si="21"/>
        <v>500</v>
      </c>
      <c r="AB32" s="53">
        <f ca="1" t="shared" si="21"/>
        <v>500</v>
      </c>
      <c r="AC32" s="53">
        <f ca="1" t="shared" si="21"/>
        <v>500</v>
      </c>
      <c r="AD32" s="53">
        <f ca="1" t="shared" si="21"/>
        <v>500</v>
      </c>
      <c r="AE32" s="53">
        <f ca="1" t="shared" si="21"/>
        <v>500</v>
      </c>
      <c r="AF32" s="53">
        <f ca="1" t="shared" si="21"/>
        <v>500</v>
      </c>
      <c r="AG32" s="53">
        <f ca="1" t="shared" si="21"/>
        <v>500</v>
      </c>
      <c r="AH32" s="53">
        <f ca="1" t="shared" si="21"/>
        <v>500</v>
      </c>
      <c r="AI32" s="53">
        <f ca="1" t="shared" si="21"/>
        <v>500</v>
      </c>
      <c r="AJ32" s="53">
        <f ca="1" t="shared" si="21"/>
        <v>500</v>
      </c>
      <c r="AK32" s="53">
        <f ca="1" t="shared" si="21"/>
        <v>500</v>
      </c>
      <c r="AL32" s="53">
        <f ca="1" t="shared" si="21"/>
        <v>500</v>
      </c>
      <c r="AM32" s="53">
        <f ca="1" t="shared" si="21"/>
        <v>850</v>
      </c>
      <c r="AN32" s="53">
        <f ca="1" t="shared" si="21"/>
        <v>850</v>
      </c>
      <c r="AO32" s="53">
        <f ca="1" t="shared" si="21"/>
        <v>850</v>
      </c>
      <c r="AP32" s="53">
        <f ca="1" t="shared" si="21"/>
        <v>850</v>
      </c>
      <c r="AQ32" s="53">
        <f ca="1" t="shared" si="21"/>
        <v>850</v>
      </c>
      <c r="AR32" s="53">
        <f ca="1" t="shared" si="21"/>
        <v>850</v>
      </c>
      <c r="AS32" s="53">
        <f ca="1" t="shared" si="21"/>
        <v>850</v>
      </c>
      <c r="AT32" s="53">
        <f ca="1" t="shared" si="21"/>
        <v>850</v>
      </c>
      <c r="AU32" s="53">
        <f ca="1" t="shared" si="14"/>
        <v>850</v>
      </c>
      <c r="AV32" s="53">
        <f ca="1" t="shared" si="14"/>
        <v>850</v>
      </c>
      <c r="AW32" s="53">
        <f ca="1" t="shared" si="14"/>
        <v>850</v>
      </c>
      <c r="AX32" s="53">
        <f ca="1" t="shared" si="14"/>
        <v>850</v>
      </c>
      <c r="AY32" s="53">
        <f ca="1" t="shared" si="14"/>
        <v>1200</v>
      </c>
      <c r="AZ32" s="53">
        <f ca="1" t="shared" si="14"/>
        <v>1200</v>
      </c>
      <c r="BA32" s="53">
        <f ca="1" t="shared" si="14"/>
        <v>1200</v>
      </c>
      <c r="BB32" s="53">
        <f ca="1" t="shared" si="14"/>
        <v>1200</v>
      </c>
      <c r="BC32" s="53">
        <f ca="1" t="shared" si="14"/>
        <v>1200</v>
      </c>
      <c r="BD32" s="53">
        <f ca="1" t="shared" si="14"/>
        <v>1200</v>
      </c>
      <c r="BE32" s="53">
        <f ca="1" t="shared" si="14"/>
        <v>1200</v>
      </c>
      <c r="BF32" s="53">
        <f ca="1" t="shared" si="14"/>
        <v>1200</v>
      </c>
      <c r="BG32" s="53">
        <f ca="1" t="shared" si="15"/>
        <v>1200</v>
      </c>
      <c r="BH32" s="53">
        <f ca="1" t="shared" si="15"/>
        <v>1200</v>
      </c>
      <c r="BI32" s="53">
        <f ca="1" t="shared" si="15"/>
        <v>1200</v>
      </c>
      <c r="BJ32" s="53">
        <f ca="1" t="shared" si="15"/>
        <v>1200</v>
      </c>
      <c r="BK32" s="53">
        <f ca="1" t="shared" si="15"/>
        <v>2000</v>
      </c>
      <c r="BL32" s="53">
        <f ca="1" t="shared" si="15"/>
        <v>2000</v>
      </c>
      <c r="BM32" s="53">
        <f ca="1" t="shared" si="15"/>
        <v>2000</v>
      </c>
      <c r="BN32" s="53">
        <f ca="1" t="shared" si="15"/>
        <v>2000</v>
      </c>
      <c r="BO32" s="53">
        <f ca="1" t="shared" si="15"/>
        <v>2000</v>
      </c>
      <c r="BP32" s="53">
        <f ca="1" t="shared" si="15"/>
        <v>2000</v>
      </c>
      <c r="BQ32" s="53">
        <f ca="1" t="shared" si="15"/>
        <v>1500</v>
      </c>
      <c r="BR32" s="53">
        <f ca="1" t="shared" si="15"/>
        <v>1500</v>
      </c>
      <c r="BS32" s="53"/>
      <c r="BT32" s="53"/>
      <c r="BU32" s="53"/>
      <c r="BV32" s="53"/>
      <c r="BW32" s="53"/>
      <c r="BX32" s="53"/>
    </row>
    <row r="33" outlineLevel="1" spans="2:76">
      <c r="B33" s="52">
        <v>17</v>
      </c>
      <c r="C33" s="53">
        <f t="shared" si="16"/>
        <v>0</v>
      </c>
      <c r="D33" s="53">
        <f t="shared" si="18"/>
        <v>-3.41060513164848e-14</v>
      </c>
      <c r="E33" s="53">
        <f t="shared" si="19"/>
        <v>3.41060513164848e-14</v>
      </c>
      <c r="F33" s="53">
        <f t="shared" si="20"/>
        <v>4.58157956018113e-12</v>
      </c>
      <c r="G33" s="53"/>
      <c r="H33" s="53"/>
      <c r="I33" s="53">
        <f ca="1" t="shared" si="17"/>
        <v>0</v>
      </c>
      <c r="J33" s="53">
        <f ca="1" t="shared" si="17"/>
        <v>0</v>
      </c>
      <c r="K33" s="53">
        <f ca="1" t="shared" si="17"/>
        <v>0</v>
      </c>
      <c r="L33" s="53">
        <f ca="1" t="shared" si="17"/>
        <v>0</v>
      </c>
      <c r="M33" s="53">
        <f ca="1" t="shared" si="17"/>
        <v>0</v>
      </c>
      <c r="N33" s="53">
        <f ca="1" t="shared" si="17"/>
        <v>0</v>
      </c>
      <c r="O33" s="53">
        <f ca="1" t="shared" si="17"/>
        <v>0</v>
      </c>
      <c r="P33" s="53">
        <f ca="1" t="shared" si="17"/>
        <v>0</v>
      </c>
      <c r="Q33" s="53">
        <f ca="1" t="shared" si="17"/>
        <v>0</v>
      </c>
      <c r="R33" s="53">
        <f ca="1" t="shared" si="17"/>
        <v>0</v>
      </c>
      <c r="S33" s="53">
        <f ca="1" t="shared" si="17"/>
        <v>0</v>
      </c>
      <c r="T33" s="53">
        <f ca="1" t="shared" si="17"/>
        <v>0</v>
      </c>
      <c r="U33" s="53">
        <f ca="1" t="shared" si="17"/>
        <v>0</v>
      </c>
      <c r="V33" s="53">
        <f ca="1" t="shared" si="17"/>
        <v>0</v>
      </c>
      <c r="W33" s="53">
        <f ca="1" t="shared" si="17"/>
        <v>0</v>
      </c>
      <c r="X33" s="53">
        <f ca="1" t="shared" si="17"/>
        <v>0</v>
      </c>
      <c r="Y33" s="53">
        <f ca="1" t="shared" si="21"/>
        <v>0</v>
      </c>
      <c r="Z33" s="53">
        <f ca="1" t="shared" si="21"/>
        <v>0</v>
      </c>
      <c r="AA33" s="53">
        <f ca="1" t="shared" si="21"/>
        <v>0</v>
      </c>
      <c r="AB33" s="53">
        <f ca="1" t="shared" si="21"/>
        <v>0</v>
      </c>
      <c r="AC33" s="53">
        <f ca="1" t="shared" si="21"/>
        <v>0</v>
      </c>
      <c r="AD33" s="53">
        <f ca="1" t="shared" si="21"/>
        <v>0</v>
      </c>
      <c r="AE33" s="53">
        <f ca="1" t="shared" si="21"/>
        <v>0</v>
      </c>
      <c r="AF33" s="53">
        <f ca="1" t="shared" si="21"/>
        <v>0</v>
      </c>
      <c r="AG33" s="53">
        <f ca="1" t="shared" si="21"/>
        <v>0</v>
      </c>
      <c r="AH33" s="53">
        <f ca="1" t="shared" si="21"/>
        <v>0</v>
      </c>
      <c r="AI33" s="53">
        <f ca="1" t="shared" si="21"/>
        <v>0</v>
      </c>
      <c r="AJ33" s="53">
        <f ca="1" t="shared" si="21"/>
        <v>0</v>
      </c>
      <c r="AK33" s="53">
        <f ca="1" t="shared" si="21"/>
        <v>0</v>
      </c>
      <c r="AL33" s="53">
        <f ca="1" t="shared" si="21"/>
        <v>0</v>
      </c>
      <c r="AM33" s="53">
        <f ca="1" t="shared" si="21"/>
        <v>0</v>
      </c>
      <c r="AN33" s="53">
        <f ca="1" t="shared" si="21"/>
        <v>0</v>
      </c>
      <c r="AO33" s="53">
        <f ca="1" t="shared" si="21"/>
        <v>0</v>
      </c>
      <c r="AP33" s="53">
        <f ca="1" t="shared" si="21"/>
        <v>0</v>
      </c>
      <c r="AQ33" s="53">
        <f ca="1" t="shared" si="21"/>
        <v>0</v>
      </c>
      <c r="AR33" s="53">
        <f ca="1" t="shared" si="21"/>
        <v>0</v>
      </c>
      <c r="AS33" s="53">
        <f ca="1" t="shared" si="21"/>
        <v>0</v>
      </c>
      <c r="AT33" s="53">
        <f ca="1" t="shared" si="21"/>
        <v>0</v>
      </c>
      <c r="AU33" s="53">
        <f ca="1" t="shared" si="21"/>
        <v>0</v>
      </c>
      <c r="AV33" s="53">
        <f ca="1" t="shared" si="21"/>
        <v>0</v>
      </c>
      <c r="AW33" s="53">
        <f ca="1" t="shared" si="21"/>
        <v>0</v>
      </c>
      <c r="AX33" s="53">
        <f ca="1" t="shared" si="21"/>
        <v>0</v>
      </c>
      <c r="AY33" s="53">
        <f ca="1" t="shared" si="21"/>
        <v>0</v>
      </c>
      <c r="AZ33" s="53">
        <f ca="1" t="shared" si="21"/>
        <v>0</v>
      </c>
      <c r="BA33" s="53">
        <f ca="1" t="shared" si="21"/>
        <v>0</v>
      </c>
      <c r="BB33" s="53">
        <f ca="1" t="shared" si="21"/>
        <v>0</v>
      </c>
      <c r="BC33" s="53">
        <f ca="1" t="shared" si="21"/>
        <v>0</v>
      </c>
      <c r="BD33" s="53">
        <f ca="1" t="shared" si="21"/>
        <v>0</v>
      </c>
      <c r="BE33" s="53">
        <f ca="1" t="shared" si="21"/>
        <v>0</v>
      </c>
      <c r="BF33" s="53">
        <f ca="1" t="shared" ref="BF33:BR33" si="22">IF(ABS(MATCH(0,$B:$B,0)-ROW())&lt;BF$1,IF($B33&lt;=$C$3,OFFSET(BF$3,0,MATCH(0,$B:$B,0)-ROW()),0),0)</f>
        <v>0</v>
      </c>
      <c r="BG33" s="53">
        <f ca="1" t="shared" si="22"/>
        <v>0</v>
      </c>
      <c r="BH33" s="53">
        <f ca="1" t="shared" si="22"/>
        <v>0</v>
      </c>
      <c r="BI33" s="53">
        <f ca="1" t="shared" si="22"/>
        <v>0</v>
      </c>
      <c r="BJ33" s="53">
        <f ca="1" t="shared" si="22"/>
        <v>0</v>
      </c>
      <c r="BK33" s="53">
        <f ca="1" t="shared" si="22"/>
        <v>0</v>
      </c>
      <c r="BL33" s="53">
        <f ca="1" t="shared" si="22"/>
        <v>0</v>
      </c>
      <c r="BM33" s="53">
        <f ca="1" t="shared" si="22"/>
        <v>0</v>
      </c>
      <c r="BN33" s="53">
        <f ca="1" t="shared" si="22"/>
        <v>0</v>
      </c>
      <c r="BO33" s="53">
        <f ca="1" t="shared" si="22"/>
        <v>0</v>
      </c>
      <c r="BP33" s="53">
        <f ca="1" t="shared" si="22"/>
        <v>0</v>
      </c>
      <c r="BQ33" s="53">
        <f ca="1" t="shared" si="22"/>
        <v>0</v>
      </c>
      <c r="BR33" s="53">
        <f ca="1" t="shared" si="22"/>
        <v>0</v>
      </c>
      <c r="BS33" s="53"/>
      <c r="BT33" s="53"/>
      <c r="BU33" s="53"/>
      <c r="BV33" s="53"/>
      <c r="BW33" s="53"/>
      <c r="BX33" s="53"/>
    </row>
    <row r="34" outlineLevel="1" spans="2:76">
      <c r="B34" s="52">
        <v>18</v>
      </c>
      <c r="C34" s="53">
        <f t="shared" si="16"/>
        <v>0</v>
      </c>
      <c r="D34" s="53">
        <f t="shared" si="18"/>
        <v>-3.43618467013584e-14</v>
      </c>
      <c r="E34" s="53">
        <f t="shared" si="19"/>
        <v>3.43618467013584e-14</v>
      </c>
      <c r="F34" s="53">
        <f t="shared" si="20"/>
        <v>4.61594140688248e-12</v>
      </c>
      <c r="G34" s="53"/>
      <c r="H34" s="53"/>
      <c r="I34" s="53">
        <f ca="1" t="shared" si="17"/>
        <v>0</v>
      </c>
      <c r="J34" s="53">
        <f ca="1" t="shared" si="17"/>
        <v>0</v>
      </c>
      <c r="K34" s="53">
        <f ca="1" t="shared" si="17"/>
        <v>0</v>
      </c>
      <c r="L34" s="53">
        <f ca="1" t="shared" si="17"/>
        <v>0</v>
      </c>
      <c r="M34" s="53">
        <f ca="1" t="shared" si="17"/>
        <v>0</v>
      </c>
      <c r="N34" s="53">
        <f ca="1" t="shared" si="17"/>
        <v>0</v>
      </c>
      <c r="O34" s="53">
        <f ca="1" t="shared" si="17"/>
        <v>0</v>
      </c>
      <c r="P34" s="53">
        <f ca="1" t="shared" si="17"/>
        <v>0</v>
      </c>
      <c r="Q34" s="53">
        <f ca="1" t="shared" si="17"/>
        <v>0</v>
      </c>
      <c r="R34" s="53">
        <f ca="1" t="shared" si="17"/>
        <v>0</v>
      </c>
      <c r="S34" s="53">
        <f ca="1" t="shared" si="17"/>
        <v>0</v>
      </c>
      <c r="T34" s="53">
        <f ca="1" t="shared" si="17"/>
        <v>0</v>
      </c>
      <c r="U34" s="53">
        <f ca="1" t="shared" si="17"/>
        <v>0</v>
      </c>
      <c r="V34" s="53">
        <f ca="1" t="shared" si="17"/>
        <v>0</v>
      </c>
      <c r="W34" s="53">
        <f ca="1" t="shared" si="17"/>
        <v>0</v>
      </c>
      <c r="X34" s="53">
        <f ca="1" t="shared" si="17"/>
        <v>0</v>
      </c>
      <c r="Y34" s="53">
        <f ca="1" t="shared" si="21"/>
        <v>0</v>
      </c>
      <c r="Z34" s="53">
        <f ca="1" t="shared" si="21"/>
        <v>0</v>
      </c>
      <c r="AA34" s="53">
        <f ca="1" t="shared" si="21"/>
        <v>0</v>
      </c>
      <c r="AB34" s="53">
        <f ca="1" t="shared" si="21"/>
        <v>0</v>
      </c>
      <c r="AC34" s="53">
        <f ca="1" t="shared" si="21"/>
        <v>0</v>
      </c>
      <c r="AD34" s="53">
        <f ca="1" t="shared" si="21"/>
        <v>0</v>
      </c>
      <c r="AE34" s="53">
        <f ca="1" t="shared" si="21"/>
        <v>0</v>
      </c>
      <c r="AF34" s="53">
        <f ca="1" t="shared" si="21"/>
        <v>0</v>
      </c>
      <c r="AG34" s="53">
        <f ca="1" t="shared" si="21"/>
        <v>0</v>
      </c>
      <c r="AH34" s="53">
        <f ca="1" t="shared" si="21"/>
        <v>0</v>
      </c>
      <c r="AI34" s="53">
        <f ca="1" t="shared" si="21"/>
        <v>0</v>
      </c>
      <c r="AJ34" s="53">
        <f ca="1" t="shared" si="21"/>
        <v>0</v>
      </c>
      <c r="AK34" s="53">
        <f ca="1" t="shared" si="21"/>
        <v>0</v>
      </c>
      <c r="AL34" s="53">
        <f ca="1" t="shared" si="21"/>
        <v>0</v>
      </c>
      <c r="AM34" s="53">
        <f ca="1" t="shared" si="21"/>
        <v>0</v>
      </c>
      <c r="AN34" s="53">
        <f ca="1" t="shared" si="21"/>
        <v>0</v>
      </c>
      <c r="AO34" s="53">
        <f ca="1" t="shared" si="21"/>
        <v>0</v>
      </c>
      <c r="AP34" s="53">
        <f ca="1" t="shared" si="21"/>
        <v>0</v>
      </c>
      <c r="AQ34" s="53">
        <f ca="1" t="shared" si="21"/>
        <v>0</v>
      </c>
      <c r="AR34" s="53">
        <f ca="1" t="shared" si="21"/>
        <v>0</v>
      </c>
      <c r="AS34" s="53">
        <f ca="1" t="shared" ref="AS34:BR44" si="23">IF(ABS(MATCH(0,$B:$B,0)-ROW())&lt;AS$1,IF($B34&lt;=$C$3,OFFSET(AS$3,0,MATCH(0,$B:$B,0)-ROW()),0),0)</f>
        <v>0</v>
      </c>
      <c r="AT34" s="53">
        <f ca="1" t="shared" si="23"/>
        <v>0</v>
      </c>
      <c r="AU34" s="53">
        <f ca="1" t="shared" si="23"/>
        <v>0</v>
      </c>
      <c r="AV34" s="53">
        <f ca="1" t="shared" si="23"/>
        <v>0</v>
      </c>
      <c r="AW34" s="53">
        <f ca="1" t="shared" si="23"/>
        <v>0</v>
      </c>
      <c r="AX34" s="53">
        <f ca="1" t="shared" si="23"/>
        <v>0</v>
      </c>
      <c r="AY34" s="53">
        <f ca="1" t="shared" si="23"/>
        <v>0</v>
      </c>
      <c r="AZ34" s="53">
        <f ca="1" t="shared" si="23"/>
        <v>0</v>
      </c>
      <c r="BA34" s="53">
        <f ca="1" t="shared" si="23"/>
        <v>0</v>
      </c>
      <c r="BB34" s="53">
        <f ca="1" t="shared" si="23"/>
        <v>0</v>
      </c>
      <c r="BC34" s="53">
        <f ca="1" t="shared" si="23"/>
        <v>0</v>
      </c>
      <c r="BD34" s="53">
        <f ca="1" t="shared" si="23"/>
        <v>0</v>
      </c>
      <c r="BE34" s="53">
        <f ca="1" t="shared" si="23"/>
        <v>0</v>
      </c>
      <c r="BF34" s="53">
        <f ca="1" t="shared" si="23"/>
        <v>0</v>
      </c>
      <c r="BG34" s="53">
        <f ca="1" t="shared" si="23"/>
        <v>0</v>
      </c>
      <c r="BH34" s="53">
        <f ca="1" t="shared" si="23"/>
        <v>0</v>
      </c>
      <c r="BI34" s="53">
        <f ca="1" t="shared" si="23"/>
        <v>0</v>
      </c>
      <c r="BJ34" s="53">
        <f ca="1" t="shared" si="23"/>
        <v>0</v>
      </c>
      <c r="BK34" s="53">
        <f ca="1" t="shared" si="23"/>
        <v>0</v>
      </c>
      <c r="BL34" s="53">
        <f ca="1" t="shared" si="23"/>
        <v>0</v>
      </c>
      <c r="BM34" s="53">
        <f ca="1" t="shared" si="23"/>
        <v>0</v>
      </c>
      <c r="BN34" s="53">
        <f ca="1" t="shared" si="23"/>
        <v>0</v>
      </c>
      <c r="BO34" s="53">
        <f ca="1" t="shared" si="23"/>
        <v>0</v>
      </c>
      <c r="BP34" s="53">
        <f ca="1" t="shared" si="23"/>
        <v>0</v>
      </c>
      <c r="BQ34" s="53">
        <f ca="1" t="shared" si="23"/>
        <v>0</v>
      </c>
      <c r="BR34" s="53">
        <f ca="1" t="shared" si="23"/>
        <v>0</v>
      </c>
      <c r="BS34" s="53"/>
      <c r="BT34" s="53"/>
      <c r="BU34" s="53"/>
      <c r="BV34" s="53"/>
      <c r="BW34" s="53"/>
      <c r="BX34" s="53"/>
    </row>
    <row r="35" outlineLevel="1" spans="2:76">
      <c r="B35" s="52">
        <v>19</v>
      </c>
      <c r="C35" s="53">
        <f t="shared" si="16"/>
        <v>0</v>
      </c>
      <c r="D35" s="53">
        <f t="shared" si="18"/>
        <v>-3.46195605516186e-14</v>
      </c>
      <c r="E35" s="53">
        <f t="shared" si="19"/>
        <v>3.46195605516186e-14</v>
      </c>
      <c r="F35" s="53">
        <f t="shared" si="20"/>
        <v>4.6505609674341e-12</v>
      </c>
      <c r="G35" s="53"/>
      <c r="H35" s="53"/>
      <c r="I35" s="53">
        <f ca="1" t="shared" si="17"/>
        <v>0</v>
      </c>
      <c r="J35" s="53">
        <f ca="1" t="shared" si="17"/>
        <v>0</v>
      </c>
      <c r="K35" s="53">
        <f ca="1" t="shared" si="17"/>
        <v>0</v>
      </c>
      <c r="L35" s="53">
        <f ca="1" t="shared" si="17"/>
        <v>0</v>
      </c>
      <c r="M35" s="53">
        <f ca="1" t="shared" si="17"/>
        <v>0</v>
      </c>
      <c r="N35" s="53">
        <f ca="1" t="shared" si="17"/>
        <v>0</v>
      </c>
      <c r="O35" s="53">
        <f ca="1" t="shared" si="17"/>
        <v>0</v>
      </c>
      <c r="P35" s="53">
        <f ca="1" t="shared" si="17"/>
        <v>0</v>
      </c>
      <c r="Q35" s="53">
        <f ca="1" t="shared" si="17"/>
        <v>0</v>
      </c>
      <c r="R35" s="53">
        <f ca="1" t="shared" si="17"/>
        <v>0</v>
      </c>
      <c r="S35" s="53">
        <f ca="1" t="shared" si="17"/>
        <v>0</v>
      </c>
      <c r="T35" s="53">
        <f ca="1" t="shared" si="17"/>
        <v>0</v>
      </c>
      <c r="U35" s="53">
        <f ca="1" t="shared" si="17"/>
        <v>0</v>
      </c>
      <c r="V35" s="53">
        <f ca="1" t="shared" si="17"/>
        <v>0</v>
      </c>
      <c r="W35" s="53">
        <f ca="1" t="shared" si="17"/>
        <v>0</v>
      </c>
      <c r="X35" s="53">
        <f ca="1" t="shared" si="17"/>
        <v>0</v>
      </c>
      <c r="Y35" s="53">
        <f ca="1" t="shared" ref="Y35:AT38" si="24">IF(ABS(MATCH(0,$B:$B,0)-ROW())&lt;Y$1,IF($B35&lt;=$C$3,OFFSET(Y$3,0,MATCH(0,$B:$B,0)-ROW()),0),0)</f>
        <v>0</v>
      </c>
      <c r="Z35" s="53">
        <f ca="1" t="shared" si="24"/>
        <v>0</v>
      </c>
      <c r="AA35" s="53">
        <f ca="1" t="shared" si="24"/>
        <v>0</v>
      </c>
      <c r="AB35" s="53">
        <f ca="1" t="shared" si="24"/>
        <v>0</v>
      </c>
      <c r="AC35" s="53">
        <f ca="1" t="shared" si="24"/>
        <v>0</v>
      </c>
      <c r="AD35" s="53">
        <f ca="1" t="shared" si="24"/>
        <v>0</v>
      </c>
      <c r="AE35" s="53">
        <f ca="1" t="shared" si="24"/>
        <v>0</v>
      </c>
      <c r="AF35" s="53">
        <f ca="1" t="shared" si="24"/>
        <v>0</v>
      </c>
      <c r="AG35" s="53">
        <f ca="1" t="shared" si="24"/>
        <v>0</v>
      </c>
      <c r="AH35" s="53">
        <f ca="1" t="shared" si="24"/>
        <v>0</v>
      </c>
      <c r="AI35" s="53">
        <f ca="1" t="shared" si="24"/>
        <v>0</v>
      </c>
      <c r="AJ35" s="53">
        <f ca="1" t="shared" si="24"/>
        <v>0</v>
      </c>
      <c r="AK35" s="53">
        <f ca="1" t="shared" si="24"/>
        <v>0</v>
      </c>
      <c r="AL35" s="53">
        <f ca="1" t="shared" si="24"/>
        <v>0</v>
      </c>
      <c r="AM35" s="53">
        <f ca="1" t="shared" si="24"/>
        <v>0</v>
      </c>
      <c r="AN35" s="53">
        <f ca="1" t="shared" si="24"/>
        <v>0</v>
      </c>
      <c r="AO35" s="53">
        <f ca="1" t="shared" si="24"/>
        <v>0</v>
      </c>
      <c r="AP35" s="53">
        <f ca="1" t="shared" si="24"/>
        <v>0</v>
      </c>
      <c r="AQ35" s="53">
        <f ca="1" t="shared" si="24"/>
        <v>0</v>
      </c>
      <c r="AR35" s="53">
        <f ca="1" t="shared" si="24"/>
        <v>0</v>
      </c>
      <c r="AS35" s="53">
        <f ca="1" t="shared" si="24"/>
        <v>0</v>
      </c>
      <c r="AT35" s="53">
        <f ca="1" t="shared" si="24"/>
        <v>0</v>
      </c>
      <c r="AU35" s="53">
        <f ca="1" t="shared" si="23"/>
        <v>0</v>
      </c>
      <c r="AV35" s="53">
        <f ca="1" t="shared" si="23"/>
        <v>0</v>
      </c>
      <c r="AW35" s="53">
        <f ca="1" t="shared" si="23"/>
        <v>0</v>
      </c>
      <c r="AX35" s="53">
        <f ca="1" t="shared" si="23"/>
        <v>0</v>
      </c>
      <c r="AY35" s="53">
        <f ca="1" t="shared" si="23"/>
        <v>0</v>
      </c>
      <c r="AZ35" s="53">
        <f ca="1" t="shared" si="23"/>
        <v>0</v>
      </c>
      <c r="BA35" s="53">
        <f ca="1" t="shared" si="23"/>
        <v>0</v>
      </c>
      <c r="BB35" s="53">
        <f ca="1" t="shared" si="23"/>
        <v>0</v>
      </c>
      <c r="BC35" s="53">
        <f ca="1" t="shared" si="23"/>
        <v>0</v>
      </c>
      <c r="BD35" s="53">
        <f ca="1" t="shared" si="23"/>
        <v>0</v>
      </c>
      <c r="BE35" s="53">
        <f ca="1" t="shared" si="23"/>
        <v>0</v>
      </c>
      <c r="BF35" s="53">
        <f ca="1" t="shared" si="23"/>
        <v>0</v>
      </c>
      <c r="BG35" s="53">
        <f ca="1" t="shared" si="23"/>
        <v>0</v>
      </c>
      <c r="BH35" s="53">
        <f ca="1" t="shared" si="23"/>
        <v>0</v>
      </c>
      <c r="BI35" s="53">
        <f ca="1" t="shared" si="23"/>
        <v>0</v>
      </c>
      <c r="BJ35" s="53">
        <f ca="1" t="shared" si="23"/>
        <v>0</v>
      </c>
      <c r="BK35" s="53">
        <f ca="1" t="shared" si="23"/>
        <v>0</v>
      </c>
      <c r="BL35" s="53">
        <f ca="1" t="shared" si="23"/>
        <v>0</v>
      </c>
      <c r="BM35" s="53">
        <f ca="1" t="shared" si="23"/>
        <v>0</v>
      </c>
      <c r="BN35" s="53">
        <f ca="1" t="shared" si="23"/>
        <v>0</v>
      </c>
      <c r="BO35" s="53">
        <f ca="1" t="shared" si="23"/>
        <v>0</v>
      </c>
      <c r="BP35" s="53">
        <f ca="1" t="shared" si="23"/>
        <v>0</v>
      </c>
      <c r="BQ35" s="53">
        <f ca="1" t="shared" si="23"/>
        <v>0</v>
      </c>
      <c r="BR35" s="53">
        <f ca="1" t="shared" si="23"/>
        <v>0</v>
      </c>
      <c r="BS35" s="53"/>
      <c r="BT35" s="53"/>
      <c r="BU35" s="53"/>
      <c r="BV35" s="53"/>
      <c r="BW35" s="53"/>
      <c r="BX35" s="53"/>
    </row>
    <row r="36" outlineLevel="1" spans="2:76">
      <c r="B36" s="52">
        <v>20</v>
      </c>
      <c r="C36" s="53">
        <f t="shared" si="16"/>
        <v>0</v>
      </c>
      <c r="D36" s="53">
        <f t="shared" si="18"/>
        <v>-3.48792072557558e-14</v>
      </c>
      <c r="E36" s="53">
        <f t="shared" si="19"/>
        <v>3.48792072557558e-14</v>
      </c>
      <c r="F36" s="53">
        <f t="shared" si="20"/>
        <v>4.68544017468986e-12</v>
      </c>
      <c r="G36" s="53"/>
      <c r="H36" s="53"/>
      <c r="I36" s="53">
        <f ca="1" t="shared" si="17"/>
        <v>0</v>
      </c>
      <c r="J36" s="53">
        <f ca="1" t="shared" si="17"/>
        <v>0</v>
      </c>
      <c r="K36" s="53">
        <f ca="1" t="shared" si="17"/>
        <v>0</v>
      </c>
      <c r="L36" s="53">
        <f ca="1" t="shared" si="17"/>
        <v>0</v>
      </c>
      <c r="M36" s="53">
        <f ca="1" t="shared" si="17"/>
        <v>0</v>
      </c>
      <c r="N36" s="53">
        <f ca="1" t="shared" si="17"/>
        <v>0</v>
      </c>
      <c r="O36" s="53">
        <f ca="1" t="shared" si="17"/>
        <v>0</v>
      </c>
      <c r="P36" s="53">
        <f ca="1" t="shared" si="17"/>
        <v>0</v>
      </c>
      <c r="Q36" s="53">
        <f ca="1" t="shared" si="17"/>
        <v>0</v>
      </c>
      <c r="R36" s="53">
        <f ca="1" t="shared" si="17"/>
        <v>0</v>
      </c>
      <c r="S36" s="53">
        <f ca="1" t="shared" si="17"/>
        <v>0</v>
      </c>
      <c r="T36" s="53">
        <f ca="1" t="shared" si="17"/>
        <v>0</v>
      </c>
      <c r="U36" s="53">
        <f ca="1" t="shared" si="17"/>
        <v>0</v>
      </c>
      <c r="V36" s="53">
        <f ca="1" t="shared" si="17"/>
        <v>0</v>
      </c>
      <c r="W36" s="53">
        <f ca="1" t="shared" si="17"/>
        <v>0</v>
      </c>
      <c r="X36" s="53">
        <f ca="1" t="shared" si="17"/>
        <v>0</v>
      </c>
      <c r="Y36" s="53">
        <f ca="1" t="shared" si="24"/>
        <v>0</v>
      </c>
      <c r="Z36" s="53">
        <f ca="1" t="shared" si="24"/>
        <v>0</v>
      </c>
      <c r="AA36" s="53">
        <f ca="1" t="shared" si="24"/>
        <v>0</v>
      </c>
      <c r="AB36" s="53">
        <f ca="1" t="shared" si="24"/>
        <v>0</v>
      </c>
      <c r="AC36" s="53">
        <f ca="1" t="shared" si="24"/>
        <v>0</v>
      </c>
      <c r="AD36" s="53">
        <f ca="1" t="shared" si="24"/>
        <v>0</v>
      </c>
      <c r="AE36" s="53">
        <f ca="1" t="shared" si="24"/>
        <v>0</v>
      </c>
      <c r="AF36" s="53">
        <f ca="1" t="shared" si="24"/>
        <v>0</v>
      </c>
      <c r="AG36" s="53">
        <f ca="1" t="shared" si="24"/>
        <v>0</v>
      </c>
      <c r="AH36" s="53">
        <f ca="1" t="shared" si="24"/>
        <v>0</v>
      </c>
      <c r="AI36" s="53">
        <f ca="1" t="shared" si="24"/>
        <v>0</v>
      </c>
      <c r="AJ36" s="53">
        <f ca="1" t="shared" si="24"/>
        <v>0</v>
      </c>
      <c r="AK36" s="53">
        <f ca="1" t="shared" si="24"/>
        <v>0</v>
      </c>
      <c r="AL36" s="53">
        <f ca="1" t="shared" si="24"/>
        <v>0</v>
      </c>
      <c r="AM36" s="53">
        <f ca="1" t="shared" si="24"/>
        <v>0</v>
      </c>
      <c r="AN36" s="53">
        <f ca="1" t="shared" si="24"/>
        <v>0</v>
      </c>
      <c r="AO36" s="53">
        <f ca="1" t="shared" si="24"/>
        <v>0</v>
      </c>
      <c r="AP36" s="53">
        <f ca="1" t="shared" si="24"/>
        <v>0</v>
      </c>
      <c r="AQ36" s="53">
        <f ca="1" t="shared" si="24"/>
        <v>0</v>
      </c>
      <c r="AR36" s="53">
        <f ca="1" t="shared" si="24"/>
        <v>0</v>
      </c>
      <c r="AS36" s="53">
        <f ca="1" t="shared" si="24"/>
        <v>0</v>
      </c>
      <c r="AT36" s="53">
        <f ca="1" t="shared" si="24"/>
        <v>0</v>
      </c>
      <c r="AU36" s="53">
        <f ca="1" t="shared" si="23"/>
        <v>0</v>
      </c>
      <c r="AV36" s="53">
        <f ca="1" t="shared" si="23"/>
        <v>0</v>
      </c>
      <c r="AW36" s="53">
        <f ca="1" t="shared" si="23"/>
        <v>0</v>
      </c>
      <c r="AX36" s="53">
        <f ca="1" t="shared" si="23"/>
        <v>0</v>
      </c>
      <c r="AY36" s="53">
        <f ca="1" t="shared" si="23"/>
        <v>0</v>
      </c>
      <c r="AZ36" s="53">
        <f ca="1" t="shared" si="23"/>
        <v>0</v>
      </c>
      <c r="BA36" s="53">
        <f ca="1" t="shared" si="23"/>
        <v>0</v>
      </c>
      <c r="BB36" s="53">
        <f ca="1" t="shared" si="23"/>
        <v>0</v>
      </c>
      <c r="BC36" s="53">
        <f ca="1" t="shared" si="23"/>
        <v>0</v>
      </c>
      <c r="BD36" s="53">
        <f ca="1" t="shared" si="23"/>
        <v>0</v>
      </c>
      <c r="BE36" s="53">
        <f ca="1" t="shared" si="23"/>
        <v>0</v>
      </c>
      <c r="BF36" s="53">
        <f ca="1" t="shared" si="23"/>
        <v>0</v>
      </c>
      <c r="BG36" s="53">
        <f ca="1" t="shared" si="23"/>
        <v>0</v>
      </c>
      <c r="BH36" s="53">
        <f ca="1" t="shared" si="23"/>
        <v>0</v>
      </c>
      <c r="BI36" s="53">
        <f ca="1" t="shared" si="23"/>
        <v>0</v>
      </c>
      <c r="BJ36" s="53">
        <f ca="1" t="shared" si="23"/>
        <v>0</v>
      </c>
      <c r="BK36" s="53">
        <f ca="1" t="shared" si="23"/>
        <v>0</v>
      </c>
      <c r="BL36" s="53">
        <f ca="1" t="shared" si="23"/>
        <v>0</v>
      </c>
      <c r="BM36" s="53">
        <f ca="1" t="shared" si="23"/>
        <v>0</v>
      </c>
      <c r="BN36" s="53">
        <f ca="1" t="shared" si="23"/>
        <v>0</v>
      </c>
      <c r="BO36" s="53">
        <f ca="1" t="shared" si="23"/>
        <v>0</v>
      </c>
      <c r="BP36" s="53">
        <f ca="1" t="shared" si="23"/>
        <v>0</v>
      </c>
      <c r="BQ36" s="53">
        <f ca="1" t="shared" si="23"/>
        <v>0</v>
      </c>
      <c r="BR36" s="53">
        <f ca="1" t="shared" si="23"/>
        <v>0</v>
      </c>
      <c r="BS36" s="53"/>
      <c r="BT36" s="53"/>
      <c r="BU36" s="53"/>
      <c r="BV36" s="53"/>
      <c r="BW36" s="53"/>
      <c r="BX36" s="53"/>
    </row>
    <row r="37" outlineLevel="1" spans="2:76">
      <c r="B37" s="52">
        <v>21</v>
      </c>
      <c r="C37" s="53">
        <f t="shared" si="16"/>
        <v>0</v>
      </c>
      <c r="D37" s="53">
        <f t="shared" si="18"/>
        <v>-3.51408013101739e-14</v>
      </c>
      <c r="E37" s="53">
        <f t="shared" si="19"/>
        <v>3.51408013101739e-14</v>
      </c>
      <c r="F37" s="53">
        <f t="shared" si="20"/>
        <v>4.72058097600003e-12</v>
      </c>
      <c r="G37" s="53"/>
      <c r="H37" s="53"/>
      <c r="I37" s="53">
        <f ca="1" t="shared" si="17"/>
        <v>0</v>
      </c>
      <c r="J37" s="53">
        <f ca="1" t="shared" si="17"/>
        <v>0</v>
      </c>
      <c r="K37" s="53">
        <f ca="1" t="shared" si="17"/>
        <v>0</v>
      </c>
      <c r="L37" s="53">
        <f ca="1" t="shared" si="17"/>
        <v>0</v>
      </c>
      <c r="M37" s="53">
        <f ca="1" t="shared" si="17"/>
        <v>0</v>
      </c>
      <c r="N37" s="53">
        <f ca="1" t="shared" si="17"/>
        <v>0</v>
      </c>
      <c r="O37" s="53">
        <f ca="1" t="shared" si="17"/>
        <v>0</v>
      </c>
      <c r="P37" s="53">
        <f ca="1" t="shared" si="17"/>
        <v>0</v>
      </c>
      <c r="Q37" s="53">
        <f ca="1" t="shared" si="17"/>
        <v>0</v>
      </c>
      <c r="R37" s="53">
        <f ca="1" t="shared" si="17"/>
        <v>0</v>
      </c>
      <c r="S37" s="53">
        <f ca="1" t="shared" si="17"/>
        <v>0</v>
      </c>
      <c r="T37" s="53">
        <f ca="1" t="shared" si="17"/>
        <v>0</v>
      </c>
      <c r="U37" s="53">
        <f ca="1" t="shared" si="17"/>
        <v>0</v>
      </c>
      <c r="V37" s="53">
        <f ca="1" t="shared" si="17"/>
        <v>0</v>
      </c>
      <c r="W37" s="53">
        <f ca="1" t="shared" si="17"/>
        <v>0</v>
      </c>
      <c r="X37" s="53">
        <f ca="1" t="shared" si="17"/>
        <v>0</v>
      </c>
      <c r="Y37" s="53">
        <f ca="1" t="shared" si="24"/>
        <v>0</v>
      </c>
      <c r="Z37" s="53">
        <f ca="1" t="shared" si="24"/>
        <v>0</v>
      </c>
      <c r="AA37" s="53">
        <f ca="1" t="shared" si="24"/>
        <v>0</v>
      </c>
      <c r="AB37" s="53">
        <f ca="1" t="shared" si="24"/>
        <v>0</v>
      </c>
      <c r="AC37" s="53">
        <f ca="1" t="shared" si="24"/>
        <v>0</v>
      </c>
      <c r="AD37" s="53">
        <f ca="1" t="shared" si="24"/>
        <v>0</v>
      </c>
      <c r="AE37" s="53">
        <f ca="1" t="shared" si="24"/>
        <v>0</v>
      </c>
      <c r="AF37" s="53">
        <f ca="1" t="shared" si="24"/>
        <v>0</v>
      </c>
      <c r="AG37" s="53">
        <f ca="1" t="shared" si="24"/>
        <v>0</v>
      </c>
      <c r="AH37" s="53">
        <f ca="1" t="shared" si="24"/>
        <v>0</v>
      </c>
      <c r="AI37" s="53">
        <f ca="1" t="shared" si="24"/>
        <v>0</v>
      </c>
      <c r="AJ37" s="53">
        <f ca="1" t="shared" si="24"/>
        <v>0</v>
      </c>
      <c r="AK37" s="53">
        <f ca="1" t="shared" si="24"/>
        <v>0</v>
      </c>
      <c r="AL37" s="53">
        <f ca="1" t="shared" si="24"/>
        <v>0</v>
      </c>
      <c r="AM37" s="53">
        <f ca="1" t="shared" si="24"/>
        <v>0</v>
      </c>
      <c r="AN37" s="53">
        <f ca="1" t="shared" si="24"/>
        <v>0</v>
      </c>
      <c r="AO37" s="53">
        <f ca="1" t="shared" si="24"/>
        <v>0</v>
      </c>
      <c r="AP37" s="53">
        <f ca="1" t="shared" si="24"/>
        <v>0</v>
      </c>
      <c r="AQ37" s="53">
        <f ca="1" t="shared" si="24"/>
        <v>0</v>
      </c>
      <c r="AR37" s="53">
        <f ca="1" t="shared" si="24"/>
        <v>0</v>
      </c>
      <c r="AS37" s="53">
        <f ca="1" t="shared" si="24"/>
        <v>0</v>
      </c>
      <c r="AT37" s="53">
        <f ca="1" t="shared" si="24"/>
        <v>0</v>
      </c>
      <c r="AU37" s="53">
        <f ca="1" t="shared" si="23"/>
        <v>0</v>
      </c>
      <c r="AV37" s="53">
        <f ca="1" t="shared" si="23"/>
        <v>0</v>
      </c>
      <c r="AW37" s="53">
        <f ca="1" t="shared" si="23"/>
        <v>0</v>
      </c>
      <c r="AX37" s="53">
        <f ca="1" t="shared" si="23"/>
        <v>0</v>
      </c>
      <c r="AY37" s="53">
        <f ca="1" t="shared" si="23"/>
        <v>0</v>
      </c>
      <c r="AZ37" s="53">
        <f ca="1" t="shared" si="23"/>
        <v>0</v>
      </c>
      <c r="BA37" s="53">
        <f ca="1" t="shared" si="23"/>
        <v>0</v>
      </c>
      <c r="BB37" s="53">
        <f ca="1" t="shared" si="23"/>
        <v>0</v>
      </c>
      <c r="BC37" s="53">
        <f ca="1" t="shared" si="23"/>
        <v>0</v>
      </c>
      <c r="BD37" s="53">
        <f ca="1" t="shared" si="23"/>
        <v>0</v>
      </c>
      <c r="BE37" s="53">
        <f ca="1" t="shared" si="23"/>
        <v>0</v>
      </c>
      <c r="BF37" s="53">
        <f ca="1" t="shared" si="23"/>
        <v>0</v>
      </c>
      <c r="BG37" s="53">
        <f ca="1" t="shared" si="23"/>
        <v>0</v>
      </c>
      <c r="BH37" s="53">
        <f ca="1" t="shared" si="23"/>
        <v>0</v>
      </c>
      <c r="BI37" s="53">
        <f ca="1" t="shared" si="23"/>
        <v>0</v>
      </c>
      <c r="BJ37" s="53">
        <f ca="1" t="shared" si="23"/>
        <v>0</v>
      </c>
      <c r="BK37" s="53">
        <f ca="1" t="shared" si="23"/>
        <v>0</v>
      </c>
      <c r="BL37" s="53">
        <f ca="1" t="shared" si="23"/>
        <v>0</v>
      </c>
      <c r="BM37" s="53">
        <f ca="1" t="shared" si="23"/>
        <v>0</v>
      </c>
      <c r="BN37" s="53">
        <f ca="1" t="shared" si="23"/>
        <v>0</v>
      </c>
      <c r="BO37" s="53">
        <f ca="1" t="shared" si="23"/>
        <v>0</v>
      </c>
      <c r="BP37" s="53">
        <f ca="1" t="shared" si="23"/>
        <v>0</v>
      </c>
      <c r="BQ37" s="53">
        <f ca="1" t="shared" si="23"/>
        <v>0</v>
      </c>
      <c r="BR37" s="53">
        <f ca="1" t="shared" si="23"/>
        <v>0</v>
      </c>
      <c r="BS37" s="53"/>
      <c r="BT37" s="53"/>
      <c r="BU37" s="53"/>
      <c r="BV37" s="53"/>
      <c r="BW37" s="53"/>
      <c r="BX37" s="53"/>
    </row>
    <row r="38" outlineLevel="1" spans="2:76">
      <c r="B38" s="52">
        <v>22</v>
      </c>
      <c r="C38" s="53">
        <f t="shared" si="16"/>
        <v>0</v>
      </c>
      <c r="D38" s="53">
        <f t="shared" si="18"/>
        <v>-3.54043573200002e-14</v>
      </c>
      <c r="E38" s="53">
        <f t="shared" si="19"/>
        <v>3.54043573200002e-14</v>
      </c>
      <c r="F38" s="53">
        <f t="shared" si="20"/>
        <v>4.75598533332003e-12</v>
      </c>
      <c r="G38" s="53"/>
      <c r="H38" s="53"/>
      <c r="I38" s="53">
        <f ca="1" t="shared" si="17"/>
        <v>0</v>
      </c>
      <c r="J38" s="53">
        <f ca="1" t="shared" si="17"/>
        <v>0</v>
      </c>
      <c r="K38" s="53">
        <f ca="1" t="shared" si="17"/>
        <v>0</v>
      </c>
      <c r="L38" s="53">
        <f ca="1" t="shared" si="17"/>
        <v>0</v>
      </c>
      <c r="M38" s="53">
        <f ca="1" t="shared" si="17"/>
        <v>0</v>
      </c>
      <c r="N38" s="53">
        <f ca="1" t="shared" si="17"/>
        <v>0</v>
      </c>
      <c r="O38" s="53">
        <f ca="1" t="shared" si="17"/>
        <v>0</v>
      </c>
      <c r="P38" s="53">
        <f ca="1" t="shared" si="17"/>
        <v>0</v>
      </c>
      <c r="Q38" s="53">
        <f ca="1" t="shared" si="17"/>
        <v>0</v>
      </c>
      <c r="R38" s="53">
        <f ca="1" t="shared" si="17"/>
        <v>0</v>
      </c>
      <c r="S38" s="53">
        <f ca="1" t="shared" si="17"/>
        <v>0</v>
      </c>
      <c r="T38" s="53">
        <f ca="1" t="shared" si="17"/>
        <v>0</v>
      </c>
      <c r="U38" s="53">
        <f ca="1" t="shared" si="17"/>
        <v>0</v>
      </c>
      <c r="V38" s="53">
        <f ca="1" t="shared" si="17"/>
        <v>0</v>
      </c>
      <c r="W38" s="53">
        <f ca="1" t="shared" si="17"/>
        <v>0</v>
      </c>
      <c r="X38" s="53">
        <f ca="1" t="shared" si="17"/>
        <v>0</v>
      </c>
      <c r="Y38" s="53">
        <f ca="1" t="shared" si="24"/>
        <v>0</v>
      </c>
      <c r="Z38" s="53">
        <f ca="1" t="shared" si="24"/>
        <v>0</v>
      </c>
      <c r="AA38" s="53">
        <f ca="1" t="shared" si="24"/>
        <v>0</v>
      </c>
      <c r="AB38" s="53">
        <f ca="1" t="shared" si="24"/>
        <v>0</v>
      </c>
      <c r="AC38" s="53">
        <f ca="1" t="shared" si="24"/>
        <v>0</v>
      </c>
      <c r="AD38" s="53">
        <f ca="1" t="shared" si="24"/>
        <v>0</v>
      </c>
      <c r="AE38" s="53">
        <f ca="1" t="shared" si="24"/>
        <v>0</v>
      </c>
      <c r="AF38" s="53">
        <f ca="1" t="shared" si="24"/>
        <v>0</v>
      </c>
      <c r="AG38" s="53">
        <f ca="1" t="shared" si="24"/>
        <v>0</v>
      </c>
      <c r="AH38" s="53">
        <f ca="1" t="shared" si="24"/>
        <v>0</v>
      </c>
      <c r="AI38" s="53">
        <f ca="1" t="shared" si="24"/>
        <v>0</v>
      </c>
      <c r="AJ38" s="53">
        <f ca="1" t="shared" si="24"/>
        <v>0</v>
      </c>
      <c r="AK38" s="53">
        <f ca="1" t="shared" si="24"/>
        <v>0</v>
      </c>
      <c r="AL38" s="53">
        <f ca="1" t="shared" si="24"/>
        <v>0</v>
      </c>
      <c r="AM38" s="53">
        <f ca="1" t="shared" si="24"/>
        <v>0</v>
      </c>
      <c r="AN38" s="53">
        <f ca="1" t="shared" si="24"/>
        <v>0</v>
      </c>
      <c r="AO38" s="53">
        <f ca="1" t="shared" si="24"/>
        <v>0</v>
      </c>
      <c r="AP38" s="53">
        <f ca="1" t="shared" si="24"/>
        <v>0</v>
      </c>
      <c r="AQ38" s="53">
        <f ca="1" t="shared" si="24"/>
        <v>0</v>
      </c>
      <c r="AR38" s="53">
        <f ca="1" t="shared" si="24"/>
        <v>0</v>
      </c>
      <c r="AS38" s="53">
        <f ca="1" t="shared" si="24"/>
        <v>0</v>
      </c>
      <c r="AT38" s="53">
        <f ca="1" t="shared" si="24"/>
        <v>0</v>
      </c>
      <c r="AU38" s="53">
        <f ca="1" t="shared" si="23"/>
        <v>0</v>
      </c>
      <c r="AV38" s="53">
        <f ca="1" t="shared" si="23"/>
        <v>0</v>
      </c>
      <c r="AW38" s="53">
        <f ca="1" t="shared" si="23"/>
        <v>0</v>
      </c>
      <c r="AX38" s="53">
        <f ca="1" t="shared" si="23"/>
        <v>0</v>
      </c>
      <c r="AY38" s="53">
        <f ca="1" t="shared" si="23"/>
        <v>0</v>
      </c>
      <c r="AZ38" s="53">
        <f ca="1" t="shared" si="23"/>
        <v>0</v>
      </c>
      <c r="BA38" s="53">
        <f ca="1" t="shared" si="23"/>
        <v>0</v>
      </c>
      <c r="BB38" s="53">
        <f ca="1" t="shared" si="23"/>
        <v>0</v>
      </c>
      <c r="BC38" s="53">
        <f ca="1" t="shared" si="23"/>
        <v>0</v>
      </c>
      <c r="BD38" s="53">
        <f ca="1" t="shared" si="23"/>
        <v>0</v>
      </c>
      <c r="BE38" s="53">
        <f ca="1" t="shared" si="23"/>
        <v>0</v>
      </c>
      <c r="BF38" s="53">
        <f ca="1" t="shared" si="23"/>
        <v>0</v>
      </c>
      <c r="BG38" s="53">
        <f ca="1" t="shared" si="23"/>
        <v>0</v>
      </c>
      <c r="BH38" s="53">
        <f ca="1" t="shared" si="23"/>
        <v>0</v>
      </c>
      <c r="BI38" s="53">
        <f ca="1" t="shared" si="23"/>
        <v>0</v>
      </c>
      <c r="BJ38" s="53">
        <f ca="1" t="shared" si="23"/>
        <v>0</v>
      </c>
      <c r="BK38" s="53">
        <f ca="1" t="shared" si="23"/>
        <v>0</v>
      </c>
      <c r="BL38" s="53">
        <f ca="1" t="shared" si="23"/>
        <v>0</v>
      </c>
      <c r="BM38" s="53">
        <f ca="1" t="shared" si="23"/>
        <v>0</v>
      </c>
      <c r="BN38" s="53">
        <f ca="1" t="shared" si="23"/>
        <v>0</v>
      </c>
      <c r="BO38" s="53">
        <f ca="1" t="shared" si="23"/>
        <v>0</v>
      </c>
      <c r="BP38" s="53">
        <f ca="1" t="shared" si="23"/>
        <v>0</v>
      </c>
      <c r="BQ38" s="53">
        <f ca="1" t="shared" si="23"/>
        <v>0</v>
      </c>
      <c r="BR38" s="53">
        <f ca="1" t="shared" si="23"/>
        <v>0</v>
      </c>
      <c r="BS38" s="53"/>
      <c r="BT38" s="53"/>
      <c r="BU38" s="53"/>
      <c r="BV38" s="53"/>
      <c r="BW38" s="53"/>
      <c r="BX38" s="53"/>
    </row>
    <row r="39" outlineLevel="1" spans="2:76">
      <c r="B39" s="52">
        <v>23</v>
      </c>
      <c r="C39" s="53">
        <f t="shared" si="16"/>
        <v>0</v>
      </c>
      <c r="D39" s="53">
        <f t="shared" si="18"/>
        <v>-3.56698899999002e-14</v>
      </c>
      <c r="E39" s="53">
        <f t="shared" si="19"/>
        <v>3.56698899999002e-14</v>
      </c>
      <c r="F39" s="53">
        <f t="shared" si="20"/>
        <v>4.79165522331993e-12</v>
      </c>
      <c r="G39" s="53"/>
      <c r="H39" s="53"/>
      <c r="I39" s="53">
        <f ca="1" t="shared" si="17"/>
        <v>0</v>
      </c>
      <c r="J39" s="53">
        <f ca="1" t="shared" si="17"/>
        <v>0</v>
      </c>
      <c r="K39" s="53">
        <f ca="1" t="shared" si="17"/>
        <v>0</v>
      </c>
      <c r="L39" s="53">
        <f ca="1" t="shared" si="17"/>
        <v>0</v>
      </c>
      <c r="M39" s="53">
        <f ca="1" t="shared" si="17"/>
        <v>0</v>
      </c>
      <c r="N39" s="53">
        <f ca="1" t="shared" si="17"/>
        <v>0</v>
      </c>
      <c r="O39" s="53">
        <f ca="1" t="shared" si="17"/>
        <v>0</v>
      </c>
      <c r="P39" s="53">
        <f ca="1" t="shared" si="17"/>
        <v>0</v>
      </c>
      <c r="Q39" s="53">
        <f ca="1" t="shared" si="17"/>
        <v>0</v>
      </c>
      <c r="R39" s="53">
        <f ca="1" t="shared" ref="R39:AT50" si="25">IF(ABS(MATCH(0,$B:$B,0)-ROW())&lt;R$1,IF($B39&lt;=$C$3,OFFSET(R$3,0,MATCH(0,$B:$B,0)-ROW()),0),0)</f>
        <v>0</v>
      </c>
      <c r="S39" s="53">
        <f ca="1" t="shared" si="25"/>
        <v>0</v>
      </c>
      <c r="T39" s="53">
        <f ca="1" t="shared" si="25"/>
        <v>0</v>
      </c>
      <c r="U39" s="53">
        <f ca="1" t="shared" si="25"/>
        <v>0</v>
      </c>
      <c r="V39" s="53">
        <f ca="1" t="shared" si="25"/>
        <v>0</v>
      </c>
      <c r="W39" s="53">
        <f ca="1" t="shared" si="25"/>
        <v>0</v>
      </c>
      <c r="X39" s="53">
        <f ca="1" t="shared" si="25"/>
        <v>0</v>
      </c>
      <c r="Y39" s="53">
        <f ca="1" t="shared" si="25"/>
        <v>0</v>
      </c>
      <c r="Z39" s="53">
        <f ca="1" t="shared" si="25"/>
        <v>0</v>
      </c>
      <c r="AA39" s="53">
        <f ca="1" t="shared" si="25"/>
        <v>0</v>
      </c>
      <c r="AB39" s="53">
        <f ca="1" t="shared" si="25"/>
        <v>0</v>
      </c>
      <c r="AC39" s="53">
        <f ca="1" t="shared" si="25"/>
        <v>0</v>
      </c>
      <c r="AD39" s="53">
        <f ca="1" t="shared" si="25"/>
        <v>0</v>
      </c>
      <c r="AE39" s="53">
        <f ca="1" t="shared" si="25"/>
        <v>0</v>
      </c>
      <c r="AF39" s="53">
        <f ca="1" t="shared" si="25"/>
        <v>0</v>
      </c>
      <c r="AG39" s="53">
        <f ca="1" t="shared" si="25"/>
        <v>0</v>
      </c>
      <c r="AH39" s="53">
        <f ca="1" t="shared" si="25"/>
        <v>0</v>
      </c>
      <c r="AI39" s="53">
        <f ca="1" t="shared" si="25"/>
        <v>0</v>
      </c>
      <c r="AJ39" s="53">
        <f ca="1" t="shared" si="25"/>
        <v>0</v>
      </c>
      <c r="AK39" s="53">
        <f ca="1" t="shared" si="25"/>
        <v>0</v>
      </c>
      <c r="AL39" s="53">
        <f ca="1" t="shared" si="25"/>
        <v>0</v>
      </c>
      <c r="AM39" s="53">
        <f ca="1" t="shared" si="25"/>
        <v>0</v>
      </c>
      <c r="AN39" s="53">
        <f ca="1" t="shared" si="25"/>
        <v>0</v>
      </c>
      <c r="AO39" s="53">
        <f ca="1" t="shared" si="25"/>
        <v>0</v>
      </c>
      <c r="AP39" s="53">
        <f ca="1" t="shared" si="25"/>
        <v>0</v>
      </c>
      <c r="AQ39" s="53">
        <f ca="1" t="shared" si="25"/>
        <v>0</v>
      </c>
      <c r="AR39" s="53">
        <f ca="1" t="shared" si="25"/>
        <v>0</v>
      </c>
      <c r="AS39" s="53">
        <f ca="1" t="shared" si="25"/>
        <v>0</v>
      </c>
      <c r="AT39" s="53">
        <f ca="1" t="shared" si="25"/>
        <v>0</v>
      </c>
      <c r="AU39" s="53">
        <f ca="1" t="shared" si="23"/>
        <v>0</v>
      </c>
      <c r="AV39" s="53">
        <f ca="1" t="shared" si="23"/>
        <v>0</v>
      </c>
      <c r="AW39" s="53">
        <f ca="1" t="shared" si="23"/>
        <v>0</v>
      </c>
      <c r="AX39" s="53">
        <f ca="1" t="shared" si="23"/>
        <v>0</v>
      </c>
      <c r="AY39" s="53">
        <f ca="1" t="shared" si="23"/>
        <v>0</v>
      </c>
      <c r="AZ39" s="53">
        <f ca="1" t="shared" si="23"/>
        <v>0</v>
      </c>
      <c r="BA39" s="53">
        <f ca="1" t="shared" si="23"/>
        <v>0</v>
      </c>
      <c r="BB39" s="53">
        <f ca="1" t="shared" si="23"/>
        <v>0</v>
      </c>
      <c r="BC39" s="53">
        <f ca="1" t="shared" si="23"/>
        <v>0</v>
      </c>
      <c r="BD39" s="53">
        <f ca="1" t="shared" si="23"/>
        <v>0</v>
      </c>
      <c r="BE39" s="53">
        <f ca="1" t="shared" si="23"/>
        <v>0</v>
      </c>
      <c r="BF39" s="53">
        <f ca="1" t="shared" si="23"/>
        <v>0</v>
      </c>
      <c r="BG39" s="53">
        <f ca="1" t="shared" si="23"/>
        <v>0</v>
      </c>
      <c r="BH39" s="53">
        <f ca="1" t="shared" si="23"/>
        <v>0</v>
      </c>
      <c r="BI39" s="53">
        <f ca="1" t="shared" si="23"/>
        <v>0</v>
      </c>
      <c r="BJ39" s="53">
        <f ca="1" t="shared" si="23"/>
        <v>0</v>
      </c>
      <c r="BK39" s="53">
        <f ca="1" t="shared" si="23"/>
        <v>0</v>
      </c>
      <c r="BL39" s="53">
        <f ca="1" t="shared" si="23"/>
        <v>0</v>
      </c>
      <c r="BM39" s="53">
        <f ca="1" t="shared" si="23"/>
        <v>0</v>
      </c>
      <c r="BN39" s="53">
        <f ca="1" t="shared" si="23"/>
        <v>0</v>
      </c>
      <c r="BO39" s="53">
        <f ca="1" t="shared" si="23"/>
        <v>0</v>
      </c>
      <c r="BP39" s="53">
        <f ca="1" t="shared" si="23"/>
        <v>0</v>
      </c>
      <c r="BQ39" s="53">
        <f ca="1" t="shared" si="23"/>
        <v>0</v>
      </c>
      <c r="BR39" s="53">
        <f ca="1" t="shared" si="23"/>
        <v>0</v>
      </c>
      <c r="BS39" s="53"/>
      <c r="BT39" s="53"/>
      <c r="BU39" s="53"/>
      <c r="BV39" s="53"/>
      <c r="BW39" s="53"/>
      <c r="BX39" s="53"/>
    </row>
    <row r="40" outlineLevel="1" spans="2:76">
      <c r="B40" s="52">
        <v>24</v>
      </c>
      <c r="C40" s="53">
        <f t="shared" si="16"/>
        <v>0</v>
      </c>
      <c r="D40" s="53">
        <f t="shared" si="18"/>
        <v>-3.59374141748995e-14</v>
      </c>
      <c r="E40" s="53">
        <f t="shared" si="19"/>
        <v>3.59374141748995e-14</v>
      </c>
      <c r="F40" s="53">
        <f t="shared" si="20"/>
        <v>4.82759263749483e-12</v>
      </c>
      <c r="G40" s="53"/>
      <c r="H40" s="53"/>
      <c r="I40" s="53">
        <f ca="1" t="shared" ref="I40:X52" si="26">IF(ABS(MATCH(0,$B:$B,0)-ROW())&lt;I$1,IF($B40&lt;=$C$3,OFFSET(I$3,0,MATCH(0,$B:$B,0)-ROW()),0),0)</f>
        <v>0</v>
      </c>
      <c r="J40" s="53">
        <f ca="1" t="shared" si="26"/>
        <v>0</v>
      </c>
      <c r="K40" s="53">
        <f ca="1" t="shared" si="26"/>
        <v>0</v>
      </c>
      <c r="L40" s="53">
        <f ca="1" t="shared" si="26"/>
        <v>0</v>
      </c>
      <c r="M40" s="53">
        <f ca="1" t="shared" si="26"/>
        <v>0</v>
      </c>
      <c r="N40" s="53">
        <f ca="1" t="shared" si="26"/>
        <v>0</v>
      </c>
      <c r="O40" s="53">
        <f ca="1" t="shared" si="26"/>
        <v>0</v>
      </c>
      <c r="P40" s="53">
        <f ca="1" t="shared" si="26"/>
        <v>0</v>
      </c>
      <c r="Q40" s="53">
        <f ca="1" t="shared" si="26"/>
        <v>0</v>
      </c>
      <c r="R40" s="53">
        <f ca="1" t="shared" si="26"/>
        <v>0</v>
      </c>
      <c r="S40" s="53">
        <f ca="1" t="shared" si="26"/>
        <v>0</v>
      </c>
      <c r="T40" s="53">
        <f ca="1" t="shared" si="26"/>
        <v>0</v>
      </c>
      <c r="U40" s="53">
        <f ca="1" t="shared" si="26"/>
        <v>0</v>
      </c>
      <c r="V40" s="53">
        <f ca="1" t="shared" si="26"/>
        <v>0</v>
      </c>
      <c r="W40" s="53">
        <f ca="1" t="shared" si="26"/>
        <v>0</v>
      </c>
      <c r="X40" s="53">
        <f ca="1" t="shared" si="26"/>
        <v>0</v>
      </c>
      <c r="Y40" s="53">
        <f ca="1" t="shared" si="25"/>
        <v>0</v>
      </c>
      <c r="Z40" s="53">
        <f ca="1" t="shared" si="25"/>
        <v>0</v>
      </c>
      <c r="AA40" s="53">
        <f ca="1" t="shared" si="25"/>
        <v>0</v>
      </c>
      <c r="AB40" s="53">
        <f ca="1" t="shared" si="25"/>
        <v>0</v>
      </c>
      <c r="AC40" s="53">
        <f ca="1" t="shared" si="25"/>
        <v>0</v>
      </c>
      <c r="AD40" s="53">
        <f ca="1" t="shared" si="25"/>
        <v>0</v>
      </c>
      <c r="AE40" s="53">
        <f ca="1" t="shared" si="25"/>
        <v>0</v>
      </c>
      <c r="AF40" s="53">
        <f ca="1" t="shared" si="25"/>
        <v>0</v>
      </c>
      <c r="AG40" s="53">
        <f ca="1" t="shared" si="25"/>
        <v>0</v>
      </c>
      <c r="AH40" s="53">
        <f ca="1" t="shared" si="25"/>
        <v>0</v>
      </c>
      <c r="AI40" s="53">
        <f ca="1" t="shared" si="25"/>
        <v>0</v>
      </c>
      <c r="AJ40" s="53">
        <f ca="1" t="shared" si="25"/>
        <v>0</v>
      </c>
      <c r="AK40" s="53">
        <f ca="1" t="shared" si="25"/>
        <v>0</v>
      </c>
      <c r="AL40" s="53">
        <f ca="1" t="shared" si="25"/>
        <v>0</v>
      </c>
      <c r="AM40" s="53">
        <f ca="1" t="shared" si="25"/>
        <v>0</v>
      </c>
      <c r="AN40" s="53">
        <f ca="1" t="shared" si="25"/>
        <v>0</v>
      </c>
      <c r="AO40" s="53">
        <f ca="1" t="shared" si="25"/>
        <v>0</v>
      </c>
      <c r="AP40" s="53">
        <f ca="1" t="shared" si="25"/>
        <v>0</v>
      </c>
      <c r="AQ40" s="53">
        <f ca="1" t="shared" si="25"/>
        <v>0</v>
      </c>
      <c r="AR40" s="53">
        <f ca="1" t="shared" si="25"/>
        <v>0</v>
      </c>
      <c r="AS40" s="53">
        <f ca="1" t="shared" si="25"/>
        <v>0</v>
      </c>
      <c r="AT40" s="53">
        <f ca="1" t="shared" si="25"/>
        <v>0</v>
      </c>
      <c r="AU40" s="53">
        <f ca="1" t="shared" si="23"/>
        <v>0</v>
      </c>
      <c r="AV40" s="53">
        <f ca="1" t="shared" si="23"/>
        <v>0</v>
      </c>
      <c r="AW40" s="53">
        <f ca="1" t="shared" si="23"/>
        <v>0</v>
      </c>
      <c r="AX40" s="53">
        <f ca="1" t="shared" si="23"/>
        <v>0</v>
      </c>
      <c r="AY40" s="53">
        <f ca="1" t="shared" si="23"/>
        <v>0</v>
      </c>
      <c r="AZ40" s="53">
        <f ca="1" t="shared" si="23"/>
        <v>0</v>
      </c>
      <c r="BA40" s="53">
        <f ca="1" t="shared" si="23"/>
        <v>0</v>
      </c>
      <c r="BB40" s="53">
        <f ca="1" t="shared" si="23"/>
        <v>0</v>
      </c>
      <c r="BC40" s="53">
        <f ca="1" t="shared" si="23"/>
        <v>0</v>
      </c>
      <c r="BD40" s="53">
        <f ca="1" t="shared" si="23"/>
        <v>0</v>
      </c>
      <c r="BE40" s="53">
        <f ca="1" t="shared" si="23"/>
        <v>0</v>
      </c>
      <c r="BF40" s="53">
        <f ca="1" t="shared" si="23"/>
        <v>0</v>
      </c>
      <c r="BG40" s="53">
        <f ca="1" t="shared" si="23"/>
        <v>0</v>
      </c>
      <c r="BH40" s="53">
        <f ca="1" t="shared" si="23"/>
        <v>0</v>
      </c>
      <c r="BI40" s="53">
        <f ca="1" t="shared" si="23"/>
        <v>0</v>
      </c>
      <c r="BJ40" s="53">
        <f ca="1" t="shared" si="23"/>
        <v>0</v>
      </c>
      <c r="BK40" s="53">
        <f ca="1" t="shared" si="23"/>
        <v>0</v>
      </c>
      <c r="BL40" s="53">
        <f ca="1" t="shared" si="23"/>
        <v>0</v>
      </c>
      <c r="BM40" s="53">
        <f ca="1" t="shared" si="23"/>
        <v>0</v>
      </c>
      <c r="BN40" s="53">
        <f ca="1" t="shared" si="23"/>
        <v>0</v>
      </c>
      <c r="BO40" s="53">
        <f ca="1" t="shared" si="23"/>
        <v>0</v>
      </c>
      <c r="BP40" s="53">
        <f ca="1" t="shared" si="23"/>
        <v>0</v>
      </c>
      <c r="BQ40" s="53">
        <f ca="1" t="shared" si="23"/>
        <v>0</v>
      </c>
      <c r="BR40" s="53">
        <f ca="1" t="shared" si="23"/>
        <v>0</v>
      </c>
      <c r="BS40" s="53"/>
      <c r="BT40" s="53"/>
      <c r="BU40" s="53"/>
      <c r="BV40" s="53"/>
      <c r="BW40" s="53"/>
      <c r="BX40" s="53"/>
    </row>
    <row r="41" outlineLevel="1" spans="2:76">
      <c r="B41" s="52">
        <v>25</v>
      </c>
      <c r="C41" s="53">
        <f t="shared" si="16"/>
        <v>0</v>
      </c>
      <c r="D41" s="53">
        <f t="shared" si="18"/>
        <v>-3.62069447812112e-14</v>
      </c>
      <c r="E41" s="53">
        <f t="shared" si="19"/>
        <v>3.62069447812112e-14</v>
      </c>
      <c r="F41" s="53">
        <f t="shared" si="20"/>
        <v>4.86379958227604e-12</v>
      </c>
      <c r="G41" s="53"/>
      <c r="H41" s="53"/>
      <c r="I41" s="53">
        <f ca="1" t="shared" si="26"/>
        <v>0</v>
      </c>
      <c r="J41" s="53">
        <f ca="1" t="shared" si="26"/>
        <v>0</v>
      </c>
      <c r="K41" s="53">
        <f ca="1" t="shared" si="26"/>
        <v>0</v>
      </c>
      <c r="L41" s="53">
        <f ca="1" t="shared" si="26"/>
        <v>0</v>
      </c>
      <c r="M41" s="53">
        <f ca="1" t="shared" si="26"/>
        <v>0</v>
      </c>
      <c r="N41" s="53">
        <f ca="1" t="shared" si="26"/>
        <v>0</v>
      </c>
      <c r="O41" s="53">
        <f ca="1" t="shared" si="26"/>
        <v>0</v>
      </c>
      <c r="P41" s="53">
        <f ca="1" t="shared" si="26"/>
        <v>0</v>
      </c>
      <c r="Q41" s="53">
        <f ca="1" t="shared" si="26"/>
        <v>0</v>
      </c>
      <c r="R41" s="53">
        <f ca="1" t="shared" si="26"/>
        <v>0</v>
      </c>
      <c r="S41" s="53">
        <f ca="1" t="shared" si="26"/>
        <v>0</v>
      </c>
      <c r="T41" s="53">
        <f ca="1" t="shared" si="26"/>
        <v>0</v>
      </c>
      <c r="U41" s="53">
        <f ca="1" t="shared" si="26"/>
        <v>0</v>
      </c>
      <c r="V41" s="53">
        <f ca="1" t="shared" si="26"/>
        <v>0</v>
      </c>
      <c r="W41" s="53">
        <f ca="1" t="shared" si="26"/>
        <v>0</v>
      </c>
      <c r="X41" s="53">
        <f ca="1" t="shared" si="26"/>
        <v>0</v>
      </c>
      <c r="Y41" s="53">
        <f ca="1" t="shared" si="25"/>
        <v>0</v>
      </c>
      <c r="Z41" s="53">
        <f ca="1" t="shared" si="25"/>
        <v>0</v>
      </c>
      <c r="AA41" s="53">
        <f ca="1" t="shared" si="25"/>
        <v>0</v>
      </c>
      <c r="AB41" s="53">
        <f ca="1" t="shared" si="25"/>
        <v>0</v>
      </c>
      <c r="AC41" s="53">
        <f ca="1" t="shared" si="25"/>
        <v>0</v>
      </c>
      <c r="AD41" s="53">
        <f ca="1" t="shared" si="25"/>
        <v>0</v>
      </c>
      <c r="AE41" s="53">
        <f ca="1" t="shared" si="25"/>
        <v>0</v>
      </c>
      <c r="AF41" s="53">
        <f ca="1" t="shared" si="25"/>
        <v>0</v>
      </c>
      <c r="AG41" s="53">
        <f ca="1" t="shared" si="25"/>
        <v>0</v>
      </c>
      <c r="AH41" s="53">
        <f ca="1" t="shared" si="25"/>
        <v>0</v>
      </c>
      <c r="AI41" s="53">
        <f ca="1" t="shared" si="25"/>
        <v>0</v>
      </c>
      <c r="AJ41" s="53">
        <f ca="1" t="shared" si="25"/>
        <v>0</v>
      </c>
      <c r="AK41" s="53">
        <f ca="1" t="shared" si="25"/>
        <v>0</v>
      </c>
      <c r="AL41" s="53">
        <f ca="1" t="shared" si="25"/>
        <v>0</v>
      </c>
      <c r="AM41" s="53">
        <f ca="1" t="shared" si="25"/>
        <v>0</v>
      </c>
      <c r="AN41" s="53">
        <f ca="1" t="shared" si="25"/>
        <v>0</v>
      </c>
      <c r="AO41" s="53">
        <f ca="1" t="shared" si="25"/>
        <v>0</v>
      </c>
      <c r="AP41" s="53">
        <f ca="1" t="shared" si="25"/>
        <v>0</v>
      </c>
      <c r="AQ41" s="53">
        <f ca="1" t="shared" si="25"/>
        <v>0</v>
      </c>
      <c r="AR41" s="53">
        <f ca="1" t="shared" si="25"/>
        <v>0</v>
      </c>
      <c r="AS41" s="53">
        <f ca="1" t="shared" si="25"/>
        <v>0</v>
      </c>
      <c r="AT41" s="53">
        <f ca="1" t="shared" si="25"/>
        <v>0</v>
      </c>
      <c r="AU41" s="53">
        <f ca="1" t="shared" si="23"/>
        <v>0</v>
      </c>
      <c r="AV41" s="53">
        <f ca="1" t="shared" si="23"/>
        <v>0</v>
      </c>
      <c r="AW41" s="53">
        <f ca="1" t="shared" si="23"/>
        <v>0</v>
      </c>
      <c r="AX41" s="53">
        <f ca="1" t="shared" si="23"/>
        <v>0</v>
      </c>
      <c r="AY41" s="53">
        <f ca="1" t="shared" si="23"/>
        <v>0</v>
      </c>
      <c r="AZ41" s="53">
        <f ca="1" t="shared" si="23"/>
        <v>0</v>
      </c>
      <c r="BA41" s="53">
        <f ca="1" t="shared" si="23"/>
        <v>0</v>
      </c>
      <c r="BB41" s="53">
        <f ca="1" t="shared" si="23"/>
        <v>0</v>
      </c>
      <c r="BC41" s="53">
        <f ca="1" t="shared" si="23"/>
        <v>0</v>
      </c>
      <c r="BD41" s="53">
        <f ca="1" t="shared" si="23"/>
        <v>0</v>
      </c>
      <c r="BE41" s="53">
        <f ca="1" t="shared" si="23"/>
        <v>0</v>
      </c>
      <c r="BF41" s="53">
        <f ca="1" t="shared" si="23"/>
        <v>0</v>
      </c>
      <c r="BG41" s="53">
        <f ca="1" t="shared" si="23"/>
        <v>0</v>
      </c>
      <c r="BH41" s="53">
        <f ca="1" t="shared" si="23"/>
        <v>0</v>
      </c>
      <c r="BI41" s="53">
        <f ca="1" t="shared" si="23"/>
        <v>0</v>
      </c>
      <c r="BJ41" s="53">
        <f ca="1" t="shared" si="23"/>
        <v>0</v>
      </c>
      <c r="BK41" s="53">
        <f ca="1" t="shared" si="23"/>
        <v>0</v>
      </c>
      <c r="BL41" s="53">
        <f ca="1" t="shared" si="23"/>
        <v>0</v>
      </c>
      <c r="BM41" s="53">
        <f ca="1" t="shared" si="23"/>
        <v>0</v>
      </c>
      <c r="BN41" s="53">
        <f ca="1" t="shared" si="23"/>
        <v>0</v>
      </c>
      <c r="BO41" s="53">
        <f ca="1" t="shared" si="23"/>
        <v>0</v>
      </c>
      <c r="BP41" s="53">
        <f ca="1" t="shared" si="23"/>
        <v>0</v>
      </c>
      <c r="BQ41" s="53">
        <f ca="1" t="shared" si="23"/>
        <v>0</v>
      </c>
      <c r="BR41" s="53">
        <f ca="1" t="shared" si="23"/>
        <v>0</v>
      </c>
      <c r="BS41" s="53"/>
      <c r="BT41" s="53"/>
      <c r="BU41" s="53"/>
      <c r="BV41" s="53"/>
      <c r="BW41" s="53"/>
      <c r="BX41" s="53"/>
    </row>
    <row r="42" outlineLevel="1" spans="2:76">
      <c r="B42" s="52">
        <v>26</v>
      </c>
      <c r="C42" s="53">
        <f t="shared" si="16"/>
        <v>0</v>
      </c>
      <c r="D42" s="53">
        <f t="shared" si="18"/>
        <v>-3.64784968670703e-14</v>
      </c>
      <c r="E42" s="53">
        <f t="shared" si="19"/>
        <v>3.64784968670703e-14</v>
      </c>
      <c r="F42" s="53">
        <f t="shared" si="20"/>
        <v>4.90027807914311e-12</v>
      </c>
      <c r="G42" s="53"/>
      <c r="H42" s="53"/>
      <c r="I42" s="53">
        <f ca="1" t="shared" si="26"/>
        <v>0</v>
      </c>
      <c r="J42" s="53">
        <f ca="1" t="shared" si="26"/>
        <v>0</v>
      </c>
      <c r="K42" s="53">
        <f ca="1" t="shared" si="26"/>
        <v>0</v>
      </c>
      <c r="L42" s="53">
        <f ca="1" t="shared" si="26"/>
        <v>0</v>
      </c>
      <c r="M42" s="53">
        <f ca="1" t="shared" si="26"/>
        <v>0</v>
      </c>
      <c r="N42" s="53">
        <f ca="1" t="shared" si="26"/>
        <v>0</v>
      </c>
      <c r="O42" s="53">
        <f ca="1" t="shared" si="26"/>
        <v>0</v>
      </c>
      <c r="P42" s="53">
        <f ca="1" t="shared" si="26"/>
        <v>0</v>
      </c>
      <c r="Q42" s="53">
        <f ca="1" t="shared" si="26"/>
        <v>0</v>
      </c>
      <c r="R42" s="53">
        <f ca="1" t="shared" si="26"/>
        <v>0</v>
      </c>
      <c r="S42" s="53">
        <f ca="1" t="shared" si="26"/>
        <v>0</v>
      </c>
      <c r="T42" s="53">
        <f ca="1" t="shared" si="26"/>
        <v>0</v>
      </c>
      <c r="U42" s="53">
        <f ca="1" t="shared" si="26"/>
        <v>0</v>
      </c>
      <c r="V42" s="53">
        <f ca="1" t="shared" si="26"/>
        <v>0</v>
      </c>
      <c r="W42" s="53">
        <f ca="1" t="shared" si="26"/>
        <v>0</v>
      </c>
      <c r="X42" s="53">
        <f ca="1" t="shared" si="26"/>
        <v>0</v>
      </c>
      <c r="Y42" s="53">
        <f ca="1" t="shared" si="25"/>
        <v>0</v>
      </c>
      <c r="Z42" s="53">
        <f ca="1" t="shared" si="25"/>
        <v>0</v>
      </c>
      <c r="AA42" s="53">
        <f ca="1" t="shared" si="25"/>
        <v>0</v>
      </c>
      <c r="AB42" s="53">
        <f ca="1" t="shared" si="25"/>
        <v>0</v>
      </c>
      <c r="AC42" s="53">
        <f ca="1" t="shared" si="25"/>
        <v>0</v>
      </c>
      <c r="AD42" s="53">
        <f ca="1" t="shared" si="25"/>
        <v>0</v>
      </c>
      <c r="AE42" s="53">
        <f ca="1" t="shared" si="25"/>
        <v>0</v>
      </c>
      <c r="AF42" s="53">
        <f ca="1" t="shared" si="25"/>
        <v>0</v>
      </c>
      <c r="AG42" s="53">
        <f ca="1" t="shared" si="25"/>
        <v>0</v>
      </c>
      <c r="AH42" s="53">
        <f ca="1" t="shared" si="25"/>
        <v>0</v>
      </c>
      <c r="AI42" s="53">
        <f ca="1" t="shared" si="25"/>
        <v>0</v>
      </c>
      <c r="AJ42" s="53">
        <f ca="1" t="shared" si="25"/>
        <v>0</v>
      </c>
      <c r="AK42" s="53">
        <f ca="1" t="shared" si="25"/>
        <v>0</v>
      </c>
      <c r="AL42" s="53">
        <f ca="1" t="shared" si="25"/>
        <v>0</v>
      </c>
      <c r="AM42" s="53">
        <f ca="1" t="shared" si="25"/>
        <v>0</v>
      </c>
      <c r="AN42" s="53">
        <f ca="1" t="shared" si="25"/>
        <v>0</v>
      </c>
      <c r="AO42" s="53">
        <f ca="1" t="shared" si="25"/>
        <v>0</v>
      </c>
      <c r="AP42" s="53">
        <f ca="1" t="shared" si="25"/>
        <v>0</v>
      </c>
      <c r="AQ42" s="53">
        <f ca="1" t="shared" si="25"/>
        <v>0</v>
      </c>
      <c r="AR42" s="53">
        <f ca="1" t="shared" si="25"/>
        <v>0</v>
      </c>
      <c r="AS42" s="53">
        <f ca="1" t="shared" si="25"/>
        <v>0</v>
      </c>
      <c r="AT42" s="53">
        <f ca="1" t="shared" si="25"/>
        <v>0</v>
      </c>
      <c r="AU42" s="53">
        <f ca="1" t="shared" si="23"/>
        <v>0</v>
      </c>
      <c r="AV42" s="53">
        <f ca="1" t="shared" si="23"/>
        <v>0</v>
      </c>
      <c r="AW42" s="53">
        <f ca="1" t="shared" si="23"/>
        <v>0</v>
      </c>
      <c r="AX42" s="53">
        <f ca="1" t="shared" si="23"/>
        <v>0</v>
      </c>
      <c r="AY42" s="53">
        <f ca="1" t="shared" si="23"/>
        <v>0</v>
      </c>
      <c r="AZ42" s="53">
        <f ca="1" t="shared" si="23"/>
        <v>0</v>
      </c>
      <c r="BA42" s="53">
        <f ca="1" t="shared" si="23"/>
        <v>0</v>
      </c>
      <c r="BB42" s="53">
        <f ca="1" t="shared" si="23"/>
        <v>0</v>
      </c>
      <c r="BC42" s="53">
        <f ca="1" t="shared" si="23"/>
        <v>0</v>
      </c>
      <c r="BD42" s="53">
        <f ca="1" t="shared" si="23"/>
        <v>0</v>
      </c>
      <c r="BE42" s="53">
        <f ca="1" t="shared" si="23"/>
        <v>0</v>
      </c>
      <c r="BF42" s="53">
        <f ca="1" t="shared" si="23"/>
        <v>0</v>
      </c>
      <c r="BG42" s="53">
        <f ca="1" t="shared" si="23"/>
        <v>0</v>
      </c>
      <c r="BH42" s="53">
        <f ca="1" t="shared" si="23"/>
        <v>0</v>
      </c>
      <c r="BI42" s="53">
        <f ca="1" t="shared" si="23"/>
        <v>0</v>
      </c>
      <c r="BJ42" s="53">
        <f ca="1" t="shared" si="23"/>
        <v>0</v>
      </c>
      <c r="BK42" s="53">
        <f ca="1" t="shared" si="23"/>
        <v>0</v>
      </c>
      <c r="BL42" s="53">
        <f ca="1" t="shared" si="23"/>
        <v>0</v>
      </c>
      <c r="BM42" s="53">
        <f ca="1" t="shared" si="23"/>
        <v>0</v>
      </c>
      <c r="BN42" s="53">
        <f ca="1" t="shared" si="23"/>
        <v>0</v>
      </c>
      <c r="BO42" s="53">
        <f ca="1" t="shared" si="23"/>
        <v>0</v>
      </c>
      <c r="BP42" s="53">
        <f ca="1" t="shared" si="23"/>
        <v>0</v>
      </c>
      <c r="BQ42" s="53">
        <f ca="1" t="shared" si="23"/>
        <v>0</v>
      </c>
      <c r="BR42" s="53">
        <f ca="1" t="shared" si="23"/>
        <v>0</v>
      </c>
      <c r="BS42" s="53"/>
      <c r="BT42" s="53"/>
      <c r="BU42" s="53"/>
      <c r="BV42" s="53"/>
      <c r="BW42" s="53"/>
      <c r="BX42" s="53"/>
    </row>
    <row r="43" outlineLevel="1" spans="2:76">
      <c r="B43" s="52">
        <v>27</v>
      </c>
      <c r="C43" s="53">
        <f t="shared" si="16"/>
        <v>0</v>
      </c>
      <c r="D43" s="53">
        <f t="shared" si="18"/>
        <v>-3.67520855935734e-14</v>
      </c>
      <c r="E43" s="53">
        <f t="shared" si="19"/>
        <v>3.67520855935734e-14</v>
      </c>
      <c r="F43" s="53">
        <f t="shared" si="20"/>
        <v>4.93703016473669e-12</v>
      </c>
      <c r="G43" s="53"/>
      <c r="H43" s="53"/>
      <c r="I43" s="53">
        <f ca="1" t="shared" si="26"/>
        <v>0</v>
      </c>
      <c r="J43" s="53">
        <f ca="1" t="shared" si="26"/>
        <v>0</v>
      </c>
      <c r="K43" s="53">
        <f ca="1" t="shared" si="26"/>
        <v>0</v>
      </c>
      <c r="L43" s="53">
        <f ca="1" t="shared" si="26"/>
        <v>0</v>
      </c>
      <c r="M43" s="53">
        <f ca="1" t="shared" si="26"/>
        <v>0</v>
      </c>
      <c r="N43" s="53">
        <f ca="1" t="shared" si="26"/>
        <v>0</v>
      </c>
      <c r="O43" s="53">
        <f ca="1" t="shared" si="26"/>
        <v>0</v>
      </c>
      <c r="P43" s="53">
        <f ca="1" t="shared" si="26"/>
        <v>0</v>
      </c>
      <c r="Q43" s="53">
        <f ca="1" t="shared" si="26"/>
        <v>0</v>
      </c>
      <c r="R43" s="53">
        <f ca="1" t="shared" si="26"/>
        <v>0</v>
      </c>
      <c r="S43" s="53">
        <f ca="1" t="shared" si="26"/>
        <v>0</v>
      </c>
      <c r="T43" s="53">
        <f ca="1" t="shared" si="26"/>
        <v>0</v>
      </c>
      <c r="U43" s="53">
        <f ca="1" t="shared" si="26"/>
        <v>0</v>
      </c>
      <c r="V43" s="53">
        <f ca="1" t="shared" si="26"/>
        <v>0</v>
      </c>
      <c r="W43" s="53">
        <f ca="1" t="shared" si="26"/>
        <v>0</v>
      </c>
      <c r="X43" s="53">
        <f ca="1" t="shared" si="26"/>
        <v>0</v>
      </c>
      <c r="Y43" s="53">
        <f ca="1" t="shared" si="25"/>
        <v>0</v>
      </c>
      <c r="Z43" s="53">
        <f ca="1" t="shared" si="25"/>
        <v>0</v>
      </c>
      <c r="AA43" s="53">
        <f ca="1" t="shared" si="25"/>
        <v>0</v>
      </c>
      <c r="AB43" s="53">
        <f ca="1" t="shared" si="25"/>
        <v>0</v>
      </c>
      <c r="AC43" s="53">
        <f ca="1" t="shared" si="25"/>
        <v>0</v>
      </c>
      <c r="AD43" s="53">
        <f ca="1" t="shared" si="25"/>
        <v>0</v>
      </c>
      <c r="AE43" s="53">
        <f ca="1" t="shared" si="25"/>
        <v>0</v>
      </c>
      <c r="AF43" s="53">
        <f ca="1" t="shared" si="25"/>
        <v>0</v>
      </c>
      <c r="AG43" s="53">
        <f ca="1" t="shared" si="25"/>
        <v>0</v>
      </c>
      <c r="AH43" s="53">
        <f ca="1" t="shared" si="25"/>
        <v>0</v>
      </c>
      <c r="AI43" s="53">
        <f ca="1" t="shared" si="25"/>
        <v>0</v>
      </c>
      <c r="AJ43" s="53">
        <f ca="1" t="shared" si="25"/>
        <v>0</v>
      </c>
      <c r="AK43" s="53">
        <f ca="1" t="shared" si="25"/>
        <v>0</v>
      </c>
      <c r="AL43" s="53">
        <f ca="1" t="shared" si="25"/>
        <v>0</v>
      </c>
      <c r="AM43" s="53">
        <f ca="1" t="shared" si="25"/>
        <v>0</v>
      </c>
      <c r="AN43" s="53">
        <f ca="1" t="shared" si="25"/>
        <v>0</v>
      </c>
      <c r="AO43" s="53">
        <f ca="1" t="shared" si="25"/>
        <v>0</v>
      </c>
      <c r="AP43" s="53">
        <f ca="1" t="shared" si="25"/>
        <v>0</v>
      </c>
      <c r="AQ43" s="53">
        <f ca="1" t="shared" si="25"/>
        <v>0</v>
      </c>
      <c r="AR43" s="53">
        <f ca="1" t="shared" si="25"/>
        <v>0</v>
      </c>
      <c r="AS43" s="53">
        <f ca="1" t="shared" si="25"/>
        <v>0</v>
      </c>
      <c r="AT43" s="53">
        <f ca="1" t="shared" si="25"/>
        <v>0</v>
      </c>
      <c r="AU43" s="53">
        <f ca="1" t="shared" si="23"/>
        <v>0</v>
      </c>
      <c r="AV43" s="53">
        <f ca="1" t="shared" si="23"/>
        <v>0</v>
      </c>
      <c r="AW43" s="53">
        <f ca="1" t="shared" si="23"/>
        <v>0</v>
      </c>
      <c r="AX43" s="53">
        <f ca="1" t="shared" si="23"/>
        <v>0</v>
      </c>
      <c r="AY43" s="53">
        <f ca="1" t="shared" si="23"/>
        <v>0</v>
      </c>
      <c r="AZ43" s="53">
        <f ca="1" t="shared" si="23"/>
        <v>0</v>
      </c>
      <c r="BA43" s="53">
        <f ca="1" t="shared" si="23"/>
        <v>0</v>
      </c>
      <c r="BB43" s="53">
        <f ca="1" t="shared" si="23"/>
        <v>0</v>
      </c>
      <c r="BC43" s="53">
        <f ca="1" t="shared" si="23"/>
        <v>0</v>
      </c>
      <c r="BD43" s="53">
        <f ca="1" t="shared" si="23"/>
        <v>0</v>
      </c>
      <c r="BE43" s="53">
        <f ca="1" t="shared" si="23"/>
        <v>0</v>
      </c>
      <c r="BF43" s="53">
        <f ca="1" t="shared" si="23"/>
        <v>0</v>
      </c>
      <c r="BG43" s="53">
        <f ca="1" t="shared" si="23"/>
        <v>0</v>
      </c>
      <c r="BH43" s="53">
        <f ca="1" t="shared" si="23"/>
        <v>0</v>
      </c>
      <c r="BI43" s="53">
        <f ca="1" t="shared" si="23"/>
        <v>0</v>
      </c>
      <c r="BJ43" s="53">
        <f ca="1" t="shared" si="23"/>
        <v>0</v>
      </c>
      <c r="BK43" s="53">
        <f ca="1" t="shared" si="23"/>
        <v>0</v>
      </c>
      <c r="BL43" s="53">
        <f ca="1" t="shared" si="23"/>
        <v>0</v>
      </c>
      <c r="BM43" s="53">
        <f ca="1" t="shared" si="23"/>
        <v>0</v>
      </c>
      <c r="BN43" s="53">
        <f ca="1" t="shared" si="23"/>
        <v>0</v>
      </c>
      <c r="BO43" s="53">
        <f ca="1" t="shared" si="23"/>
        <v>0</v>
      </c>
      <c r="BP43" s="53">
        <f ca="1" t="shared" si="23"/>
        <v>0</v>
      </c>
      <c r="BQ43" s="53">
        <f ca="1" t="shared" si="23"/>
        <v>0</v>
      </c>
      <c r="BR43" s="53">
        <f ca="1" t="shared" si="23"/>
        <v>0</v>
      </c>
      <c r="BS43" s="53"/>
      <c r="BT43" s="53"/>
      <c r="BU43" s="53"/>
      <c r="BV43" s="53"/>
      <c r="BW43" s="53"/>
      <c r="BX43" s="53"/>
    </row>
    <row r="44" outlineLevel="1" spans="2:76">
      <c r="B44" s="52">
        <v>28</v>
      </c>
      <c r="C44" s="53">
        <f t="shared" si="16"/>
        <v>0</v>
      </c>
      <c r="D44" s="53">
        <f t="shared" si="18"/>
        <v>-3.70277262355252e-14</v>
      </c>
      <c r="E44" s="53">
        <f t="shared" si="19"/>
        <v>3.70277262355252e-14</v>
      </c>
      <c r="F44" s="53">
        <f t="shared" si="20"/>
        <v>4.97405789097221e-12</v>
      </c>
      <c r="G44" s="53"/>
      <c r="H44" s="53"/>
      <c r="I44" s="53">
        <f ca="1" t="shared" si="26"/>
        <v>0</v>
      </c>
      <c r="J44" s="53">
        <f ca="1" t="shared" si="26"/>
        <v>0</v>
      </c>
      <c r="K44" s="53">
        <f ca="1" t="shared" si="26"/>
        <v>0</v>
      </c>
      <c r="L44" s="53">
        <f ca="1" t="shared" si="26"/>
        <v>0</v>
      </c>
      <c r="M44" s="53">
        <f ca="1" t="shared" si="26"/>
        <v>0</v>
      </c>
      <c r="N44" s="53">
        <f ca="1" t="shared" si="26"/>
        <v>0</v>
      </c>
      <c r="O44" s="53">
        <f ca="1" t="shared" si="26"/>
        <v>0</v>
      </c>
      <c r="P44" s="53">
        <f ca="1" t="shared" si="26"/>
        <v>0</v>
      </c>
      <c r="Q44" s="53">
        <f ca="1" t="shared" si="26"/>
        <v>0</v>
      </c>
      <c r="R44" s="53">
        <f ca="1" t="shared" si="26"/>
        <v>0</v>
      </c>
      <c r="S44" s="53">
        <f ca="1" t="shared" si="26"/>
        <v>0</v>
      </c>
      <c r="T44" s="53">
        <f ca="1" t="shared" si="26"/>
        <v>0</v>
      </c>
      <c r="U44" s="53">
        <f ca="1" t="shared" si="26"/>
        <v>0</v>
      </c>
      <c r="V44" s="53">
        <f ca="1" t="shared" si="26"/>
        <v>0</v>
      </c>
      <c r="W44" s="53">
        <f ca="1" t="shared" si="26"/>
        <v>0</v>
      </c>
      <c r="X44" s="53">
        <f ca="1" t="shared" si="26"/>
        <v>0</v>
      </c>
      <c r="Y44" s="53">
        <f ca="1" t="shared" si="25"/>
        <v>0</v>
      </c>
      <c r="Z44" s="53">
        <f ca="1" t="shared" si="25"/>
        <v>0</v>
      </c>
      <c r="AA44" s="53">
        <f ca="1" t="shared" si="25"/>
        <v>0</v>
      </c>
      <c r="AB44" s="53">
        <f ca="1" t="shared" si="25"/>
        <v>0</v>
      </c>
      <c r="AC44" s="53">
        <f ca="1" t="shared" si="25"/>
        <v>0</v>
      </c>
      <c r="AD44" s="53">
        <f ca="1" t="shared" si="25"/>
        <v>0</v>
      </c>
      <c r="AE44" s="53">
        <f ca="1" t="shared" si="25"/>
        <v>0</v>
      </c>
      <c r="AF44" s="53">
        <f ca="1" t="shared" si="25"/>
        <v>0</v>
      </c>
      <c r="AG44" s="53">
        <f ca="1" t="shared" si="25"/>
        <v>0</v>
      </c>
      <c r="AH44" s="53">
        <f ca="1" t="shared" si="25"/>
        <v>0</v>
      </c>
      <c r="AI44" s="53">
        <f ca="1" t="shared" si="25"/>
        <v>0</v>
      </c>
      <c r="AJ44" s="53">
        <f ca="1" t="shared" si="25"/>
        <v>0</v>
      </c>
      <c r="AK44" s="53">
        <f ca="1" t="shared" si="25"/>
        <v>0</v>
      </c>
      <c r="AL44" s="53">
        <f ca="1" t="shared" si="25"/>
        <v>0</v>
      </c>
      <c r="AM44" s="53">
        <f ca="1" t="shared" si="25"/>
        <v>0</v>
      </c>
      <c r="AN44" s="53">
        <f ca="1" t="shared" si="25"/>
        <v>0</v>
      </c>
      <c r="AO44" s="53">
        <f ca="1" t="shared" si="25"/>
        <v>0</v>
      </c>
      <c r="AP44" s="53">
        <f ca="1" t="shared" si="25"/>
        <v>0</v>
      </c>
      <c r="AQ44" s="53">
        <f ca="1" t="shared" si="25"/>
        <v>0</v>
      </c>
      <c r="AR44" s="53">
        <f ca="1" t="shared" si="25"/>
        <v>0</v>
      </c>
      <c r="AS44" s="53">
        <f ca="1" t="shared" si="25"/>
        <v>0</v>
      </c>
      <c r="AT44" s="53">
        <f ca="1" t="shared" si="25"/>
        <v>0</v>
      </c>
      <c r="AU44" s="53">
        <f ca="1" t="shared" si="23"/>
        <v>0</v>
      </c>
      <c r="AV44" s="53">
        <f ca="1" t="shared" si="23"/>
        <v>0</v>
      </c>
      <c r="AW44" s="53">
        <f ca="1" t="shared" si="23"/>
        <v>0</v>
      </c>
      <c r="AX44" s="53">
        <f ca="1" t="shared" si="23"/>
        <v>0</v>
      </c>
      <c r="AY44" s="53">
        <f ca="1" t="shared" si="23"/>
        <v>0</v>
      </c>
      <c r="AZ44" s="53">
        <f ca="1" t="shared" si="23"/>
        <v>0</v>
      </c>
      <c r="BA44" s="53">
        <f ca="1" t="shared" si="23"/>
        <v>0</v>
      </c>
      <c r="BB44" s="53">
        <f ca="1" t="shared" si="23"/>
        <v>0</v>
      </c>
      <c r="BC44" s="53">
        <f ca="1" t="shared" si="23"/>
        <v>0</v>
      </c>
      <c r="BD44" s="53">
        <f ca="1" t="shared" si="23"/>
        <v>0</v>
      </c>
      <c r="BE44" s="53">
        <f ca="1" t="shared" si="23"/>
        <v>0</v>
      </c>
      <c r="BF44" s="53">
        <f ca="1" t="shared" si="23"/>
        <v>0</v>
      </c>
      <c r="BG44" s="53">
        <f ca="1" t="shared" si="23"/>
        <v>0</v>
      </c>
      <c r="BH44" s="53">
        <f ca="1" t="shared" ref="BG44:BR49" si="27">IF(ABS(MATCH(0,$B:$B,0)-ROW())&lt;BH$1,IF($B44&lt;=$C$3,OFFSET(BH$3,0,MATCH(0,$B:$B,0)-ROW()),0),0)</f>
        <v>0</v>
      </c>
      <c r="BI44" s="53">
        <f ca="1" t="shared" si="27"/>
        <v>0</v>
      </c>
      <c r="BJ44" s="53">
        <f ca="1" t="shared" si="27"/>
        <v>0</v>
      </c>
      <c r="BK44" s="53">
        <f ca="1" t="shared" si="27"/>
        <v>0</v>
      </c>
      <c r="BL44" s="53">
        <f ca="1" t="shared" si="27"/>
        <v>0</v>
      </c>
      <c r="BM44" s="53">
        <f ca="1" t="shared" si="27"/>
        <v>0</v>
      </c>
      <c r="BN44" s="53">
        <f ca="1" t="shared" si="27"/>
        <v>0</v>
      </c>
      <c r="BO44" s="53">
        <f ca="1" t="shared" si="27"/>
        <v>0</v>
      </c>
      <c r="BP44" s="53">
        <f ca="1" t="shared" si="27"/>
        <v>0</v>
      </c>
      <c r="BQ44" s="53">
        <f ca="1" t="shared" si="27"/>
        <v>0</v>
      </c>
      <c r="BR44" s="53">
        <f ca="1" t="shared" si="27"/>
        <v>0</v>
      </c>
      <c r="BS44" s="53"/>
      <c r="BT44" s="53"/>
      <c r="BU44" s="53"/>
      <c r="BV44" s="53"/>
      <c r="BW44" s="53"/>
      <c r="BX44" s="53"/>
    </row>
    <row r="45" outlineLevel="1" spans="2:76">
      <c r="B45" s="52">
        <v>29</v>
      </c>
      <c r="C45" s="53">
        <f t="shared" si="16"/>
        <v>0</v>
      </c>
      <c r="D45" s="53">
        <f t="shared" si="18"/>
        <v>-3.73054341822916e-14</v>
      </c>
      <c r="E45" s="53">
        <f t="shared" si="19"/>
        <v>3.73054341822916e-14</v>
      </c>
      <c r="F45" s="53">
        <f t="shared" si="20"/>
        <v>5.0113633251545e-12</v>
      </c>
      <c r="G45" s="53"/>
      <c r="H45" s="53"/>
      <c r="I45" s="53">
        <f ca="1" t="shared" si="26"/>
        <v>0</v>
      </c>
      <c r="J45" s="53">
        <f ca="1" t="shared" si="26"/>
        <v>0</v>
      </c>
      <c r="K45" s="53">
        <f ca="1" t="shared" si="26"/>
        <v>0</v>
      </c>
      <c r="L45" s="53">
        <f ca="1" t="shared" si="26"/>
        <v>0</v>
      </c>
      <c r="M45" s="53">
        <f ca="1" t="shared" si="26"/>
        <v>0</v>
      </c>
      <c r="N45" s="53">
        <f ca="1" t="shared" si="26"/>
        <v>0</v>
      </c>
      <c r="O45" s="53">
        <f ca="1" t="shared" si="26"/>
        <v>0</v>
      </c>
      <c r="P45" s="53">
        <f ca="1" t="shared" si="26"/>
        <v>0</v>
      </c>
      <c r="Q45" s="53">
        <f ca="1" t="shared" si="26"/>
        <v>0</v>
      </c>
      <c r="R45" s="53">
        <f ca="1" t="shared" si="26"/>
        <v>0</v>
      </c>
      <c r="S45" s="53">
        <f ca="1" t="shared" si="26"/>
        <v>0</v>
      </c>
      <c r="T45" s="53">
        <f ca="1" t="shared" si="26"/>
        <v>0</v>
      </c>
      <c r="U45" s="53">
        <f ca="1" t="shared" si="26"/>
        <v>0</v>
      </c>
      <c r="V45" s="53">
        <f ca="1" t="shared" si="26"/>
        <v>0</v>
      </c>
      <c r="W45" s="53">
        <f ca="1" t="shared" si="26"/>
        <v>0</v>
      </c>
      <c r="X45" s="53">
        <f ca="1" t="shared" si="26"/>
        <v>0</v>
      </c>
      <c r="Y45" s="53">
        <f ca="1" t="shared" si="25"/>
        <v>0</v>
      </c>
      <c r="Z45" s="53">
        <f ca="1" t="shared" si="25"/>
        <v>0</v>
      </c>
      <c r="AA45" s="53">
        <f ca="1" t="shared" si="25"/>
        <v>0</v>
      </c>
      <c r="AB45" s="53">
        <f ca="1" t="shared" si="25"/>
        <v>0</v>
      </c>
      <c r="AC45" s="53">
        <f ca="1" t="shared" si="25"/>
        <v>0</v>
      </c>
      <c r="AD45" s="53">
        <f ca="1" t="shared" si="25"/>
        <v>0</v>
      </c>
      <c r="AE45" s="53">
        <f ca="1" t="shared" si="25"/>
        <v>0</v>
      </c>
      <c r="AF45" s="53">
        <f ca="1" t="shared" si="25"/>
        <v>0</v>
      </c>
      <c r="AG45" s="53">
        <f ca="1" t="shared" si="25"/>
        <v>0</v>
      </c>
      <c r="AH45" s="53">
        <f ca="1" t="shared" si="25"/>
        <v>0</v>
      </c>
      <c r="AI45" s="53">
        <f ca="1" t="shared" si="25"/>
        <v>0</v>
      </c>
      <c r="AJ45" s="53">
        <f ca="1" t="shared" si="25"/>
        <v>0</v>
      </c>
      <c r="AK45" s="53">
        <f ca="1" t="shared" si="25"/>
        <v>0</v>
      </c>
      <c r="AL45" s="53">
        <f ca="1" t="shared" si="25"/>
        <v>0</v>
      </c>
      <c r="AM45" s="53">
        <f ca="1" t="shared" si="25"/>
        <v>0</v>
      </c>
      <c r="AN45" s="53">
        <f ca="1" t="shared" si="25"/>
        <v>0</v>
      </c>
      <c r="AO45" s="53">
        <f ca="1" t="shared" si="25"/>
        <v>0</v>
      </c>
      <c r="AP45" s="53">
        <f ca="1" t="shared" si="25"/>
        <v>0</v>
      </c>
      <c r="AQ45" s="53">
        <f ca="1" t="shared" si="25"/>
        <v>0</v>
      </c>
      <c r="AR45" s="53">
        <f ca="1" t="shared" si="25"/>
        <v>0</v>
      </c>
      <c r="AS45" s="53">
        <f ca="1" t="shared" si="25"/>
        <v>0</v>
      </c>
      <c r="AT45" s="53">
        <f ca="1" t="shared" si="25"/>
        <v>0</v>
      </c>
      <c r="AU45" s="53">
        <f ca="1" t="shared" ref="AU45:BF49" si="28">IF(ABS(MATCH(0,$B:$B,0)-ROW())&lt;AU$1,IF($B45&lt;=$C$3,OFFSET(AU$3,0,MATCH(0,$B:$B,0)-ROW()),0),0)</f>
        <v>0</v>
      </c>
      <c r="AV45" s="53">
        <f ca="1" t="shared" si="28"/>
        <v>0</v>
      </c>
      <c r="AW45" s="53">
        <f ca="1" t="shared" si="28"/>
        <v>0</v>
      </c>
      <c r="AX45" s="53">
        <f ca="1" t="shared" si="28"/>
        <v>0</v>
      </c>
      <c r="AY45" s="53">
        <f ca="1" t="shared" si="28"/>
        <v>0</v>
      </c>
      <c r="AZ45" s="53">
        <f ca="1" t="shared" si="28"/>
        <v>0</v>
      </c>
      <c r="BA45" s="53">
        <f ca="1" t="shared" si="28"/>
        <v>0</v>
      </c>
      <c r="BB45" s="53">
        <f ca="1" t="shared" si="28"/>
        <v>0</v>
      </c>
      <c r="BC45" s="53">
        <f ca="1" t="shared" si="28"/>
        <v>0</v>
      </c>
      <c r="BD45" s="53">
        <f ca="1" t="shared" si="28"/>
        <v>0</v>
      </c>
      <c r="BE45" s="53">
        <f ca="1" t="shared" si="28"/>
        <v>0</v>
      </c>
      <c r="BF45" s="53">
        <f ca="1" t="shared" si="28"/>
        <v>0</v>
      </c>
      <c r="BG45" s="53">
        <f ca="1" t="shared" si="27"/>
        <v>0</v>
      </c>
      <c r="BH45" s="53">
        <f ca="1" t="shared" si="27"/>
        <v>0</v>
      </c>
      <c r="BI45" s="53">
        <f ca="1" t="shared" si="27"/>
        <v>0</v>
      </c>
      <c r="BJ45" s="53">
        <f ca="1" t="shared" si="27"/>
        <v>0</v>
      </c>
      <c r="BK45" s="53">
        <f ca="1" t="shared" si="27"/>
        <v>0</v>
      </c>
      <c r="BL45" s="53">
        <f ca="1" t="shared" si="27"/>
        <v>0</v>
      </c>
      <c r="BM45" s="53">
        <f ca="1" t="shared" si="27"/>
        <v>0</v>
      </c>
      <c r="BN45" s="53">
        <f ca="1" t="shared" si="27"/>
        <v>0</v>
      </c>
      <c r="BO45" s="53">
        <f ca="1" t="shared" si="27"/>
        <v>0</v>
      </c>
      <c r="BP45" s="53">
        <f ca="1" t="shared" si="27"/>
        <v>0</v>
      </c>
      <c r="BQ45" s="53">
        <f ca="1" t="shared" si="27"/>
        <v>0</v>
      </c>
      <c r="BR45" s="53">
        <f ca="1" t="shared" si="27"/>
        <v>0</v>
      </c>
      <c r="BS45" s="53"/>
      <c r="BT45" s="53"/>
      <c r="BU45" s="53"/>
      <c r="BV45" s="53"/>
      <c r="BW45" s="53"/>
      <c r="BX45" s="53"/>
    </row>
    <row r="46" outlineLevel="1" spans="2:76">
      <c r="B46" s="52">
        <v>30</v>
      </c>
      <c r="C46" s="53">
        <f t="shared" si="16"/>
        <v>0</v>
      </c>
      <c r="D46" s="53">
        <f t="shared" si="18"/>
        <v>-3.75852249386588e-14</v>
      </c>
      <c r="E46" s="53">
        <f t="shared" si="19"/>
        <v>3.75852249386588e-14</v>
      </c>
      <c r="F46" s="53">
        <f t="shared" si="20"/>
        <v>5.04894855009316e-12</v>
      </c>
      <c r="G46" s="53"/>
      <c r="H46" s="53"/>
      <c r="I46" s="53">
        <f ca="1" t="shared" si="26"/>
        <v>0</v>
      </c>
      <c r="J46" s="53">
        <f ca="1" t="shared" si="26"/>
        <v>0</v>
      </c>
      <c r="K46" s="53">
        <f ca="1" t="shared" si="26"/>
        <v>0</v>
      </c>
      <c r="L46" s="53">
        <f ca="1" t="shared" si="26"/>
        <v>0</v>
      </c>
      <c r="M46" s="53">
        <f ca="1" t="shared" si="26"/>
        <v>0</v>
      </c>
      <c r="N46" s="53">
        <f ca="1" t="shared" si="26"/>
        <v>0</v>
      </c>
      <c r="O46" s="53">
        <f ca="1" t="shared" si="26"/>
        <v>0</v>
      </c>
      <c r="P46" s="53">
        <f ca="1" t="shared" si="26"/>
        <v>0</v>
      </c>
      <c r="Q46" s="53">
        <f ca="1" t="shared" si="26"/>
        <v>0</v>
      </c>
      <c r="R46" s="53">
        <f ca="1" t="shared" si="26"/>
        <v>0</v>
      </c>
      <c r="S46" s="53">
        <f ca="1" t="shared" si="26"/>
        <v>0</v>
      </c>
      <c r="T46" s="53">
        <f ca="1" t="shared" si="26"/>
        <v>0</v>
      </c>
      <c r="U46" s="53">
        <f ca="1" t="shared" si="26"/>
        <v>0</v>
      </c>
      <c r="V46" s="53">
        <f ca="1" t="shared" si="26"/>
        <v>0</v>
      </c>
      <c r="W46" s="53">
        <f ca="1" t="shared" si="26"/>
        <v>0</v>
      </c>
      <c r="X46" s="53">
        <f ca="1" t="shared" si="26"/>
        <v>0</v>
      </c>
      <c r="Y46" s="53">
        <f ca="1" t="shared" si="25"/>
        <v>0</v>
      </c>
      <c r="Z46" s="53">
        <f ca="1" t="shared" si="25"/>
        <v>0</v>
      </c>
      <c r="AA46" s="53">
        <f ca="1" t="shared" si="25"/>
        <v>0</v>
      </c>
      <c r="AB46" s="53">
        <f ca="1" t="shared" si="25"/>
        <v>0</v>
      </c>
      <c r="AC46" s="53">
        <f ca="1" t="shared" si="25"/>
        <v>0</v>
      </c>
      <c r="AD46" s="53">
        <f ca="1" t="shared" si="25"/>
        <v>0</v>
      </c>
      <c r="AE46" s="53">
        <f ca="1" t="shared" si="25"/>
        <v>0</v>
      </c>
      <c r="AF46" s="53">
        <f ca="1" t="shared" si="25"/>
        <v>0</v>
      </c>
      <c r="AG46" s="53">
        <f ca="1" t="shared" si="25"/>
        <v>0</v>
      </c>
      <c r="AH46" s="53">
        <f ca="1" t="shared" si="25"/>
        <v>0</v>
      </c>
      <c r="AI46" s="53">
        <f ca="1" t="shared" si="25"/>
        <v>0</v>
      </c>
      <c r="AJ46" s="53">
        <f ca="1" t="shared" si="25"/>
        <v>0</v>
      </c>
      <c r="AK46" s="53">
        <f ca="1" t="shared" si="25"/>
        <v>0</v>
      </c>
      <c r="AL46" s="53">
        <f ca="1" t="shared" si="25"/>
        <v>0</v>
      </c>
      <c r="AM46" s="53">
        <f ca="1" t="shared" si="25"/>
        <v>0</v>
      </c>
      <c r="AN46" s="53">
        <f ca="1" t="shared" si="25"/>
        <v>0</v>
      </c>
      <c r="AO46" s="53">
        <f ca="1" t="shared" si="25"/>
        <v>0</v>
      </c>
      <c r="AP46" s="53">
        <f ca="1" t="shared" si="25"/>
        <v>0</v>
      </c>
      <c r="AQ46" s="53">
        <f ca="1" t="shared" si="25"/>
        <v>0</v>
      </c>
      <c r="AR46" s="53">
        <f ca="1" t="shared" si="25"/>
        <v>0</v>
      </c>
      <c r="AS46" s="53">
        <f ca="1" t="shared" si="25"/>
        <v>0</v>
      </c>
      <c r="AT46" s="53">
        <f ca="1" t="shared" si="25"/>
        <v>0</v>
      </c>
      <c r="AU46" s="53">
        <f ca="1" t="shared" si="28"/>
        <v>0</v>
      </c>
      <c r="AV46" s="53">
        <f ca="1" t="shared" si="28"/>
        <v>0</v>
      </c>
      <c r="AW46" s="53">
        <f ca="1" t="shared" si="28"/>
        <v>0</v>
      </c>
      <c r="AX46" s="53">
        <f ca="1" t="shared" si="28"/>
        <v>0</v>
      </c>
      <c r="AY46" s="53">
        <f ca="1" t="shared" si="28"/>
        <v>0</v>
      </c>
      <c r="AZ46" s="53">
        <f ca="1" t="shared" si="28"/>
        <v>0</v>
      </c>
      <c r="BA46" s="53">
        <f ca="1" t="shared" si="28"/>
        <v>0</v>
      </c>
      <c r="BB46" s="53">
        <f ca="1" t="shared" si="28"/>
        <v>0</v>
      </c>
      <c r="BC46" s="53">
        <f ca="1" t="shared" si="28"/>
        <v>0</v>
      </c>
      <c r="BD46" s="53">
        <f ca="1" t="shared" si="28"/>
        <v>0</v>
      </c>
      <c r="BE46" s="53">
        <f ca="1" t="shared" si="28"/>
        <v>0</v>
      </c>
      <c r="BF46" s="53">
        <f ca="1" t="shared" si="28"/>
        <v>0</v>
      </c>
      <c r="BG46" s="53">
        <f ca="1" t="shared" si="27"/>
        <v>0</v>
      </c>
      <c r="BH46" s="53">
        <f ca="1" t="shared" si="27"/>
        <v>0</v>
      </c>
      <c r="BI46" s="53">
        <f ca="1" t="shared" si="27"/>
        <v>0</v>
      </c>
      <c r="BJ46" s="53">
        <f ca="1" t="shared" si="27"/>
        <v>0</v>
      </c>
      <c r="BK46" s="53">
        <f ca="1" t="shared" si="27"/>
        <v>0</v>
      </c>
      <c r="BL46" s="53">
        <f ca="1" t="shared" si="27"/>
        <v>0</v>
      </c>
      <c r="BM46" s="53">
        <f ca="1" t="shared" si="27"/>
        <v>0</v>
      </c>
      <c r="BN46" s="53">
        <f ca="1" t="shared" si="27"/>
        <v>0</v>
      </c>
      <c r="BO46" s="53">
        <f ca="1" t="shared" si="27"/>
        <v>0</v>
      </c>
      <c r="BP46" s="53">
        <f ca="1" t="shared" si="27"/>
        <v>0</v>
      </c>
      <c r="BQ46" s="53">
        <f ca="1" t="shared" si="27"/>
        <v>0</v>
      </c>
      <c r="BR46" s="53">
        <f ca="1" t="shared" si="27"/>
        <v>0</v>
      </c>
      <c r="BS46" s="53"/>
      <c r="BT46" s="53"/>
      <c r="BU46" s="53"/>
      <c r="BV46" s="53"/>
      <c r="BW46" s="53"/>
      <c r="BX46" s="53"/>
    </row>
    <row r="47" outlineLevel="1" spans="2:76">
      <c r="B47" s="52">
        <v>31</v>
      </c>
      <c r="C47" s="53">
        <f t="shared" si="16"/>
        <v>0</v>
      </c>
      <c r="D47" s="53">
        <f t="shared" si="18"/>
        <v>-3.78671141256987e-14</v>
      </c>
      <c r="E47" s="53">
        <f t="shared" si="19"/>
        <v>3.78671141256987e-14</v>
      </c>
      <c r="F47" s="53">
        <f t="shared" si="20"/>
        <v>5.08681566421886e-12</v>
      </c>
      <c r="G47" s="53"/>
      <c r="H47" s="53"/>
      <c r="I47" s="53">
        <f ca="1" t="shared" si="26"/>
        <v>0</v>
      </c>
      <c r="J47" s="53">
        <f ca="1" t="shared" si="26"/>
        <v>0</v>
      </c>
      <c r="K47" s="53">
        <f ca="1" t="shared" si="26"/>
        <v>0</v>
      </c>
      <c r="L47" s="53">
        <f ca="1" t="shared" si="26"/>
        <v>0</v>
      </c>
      <c r="M47" s="53">
        <f ca="1" t="shared" si="26"/>
        <v>0</v>
      </c>
      <c r="N47" s="53">
        <f ca="1" t="shared" si="26"/>
        <v>0</v>
      </c>
      <c r="O47" s="53">
        <f ca="1" t="shared" si="26"/>
        <v>0</v>
      </c>
      <c r="P47" s="53">
        <f ca="1" t="shared" si="26"/>
        <v>0</v>
      </c>
      <c r="Q47" s="53">
        <f ca="1" t="shared" si="26"/>
        <v>0</v>
      </c>
      <c r="R47" s="53">
        <f ca="1" t="shared" si="26"/>
        <v>0</v>
      </c>
      <c r="S47" s="53">
        <f ca="1" t="shared" si="26"/>
        <v>0</v>
      </c>
      <c r="T47" s="53">
        <f ca="1" t="shared" si="26"/>
        <v>0</v>
      </c>
      <c r="U47" s="53">
        <f ca="1" t="shared" si="26"/>
        <v>0</v>
      </c>
      <c r="V47" s="53">
        <f ca="1" t="shared" si="26"/>
        <v>0</v>
      </c>
      <c r="W47" s="53">
        <f ca="1" t="shared" si="26"/>
        <v>0</v>
      </c>
      <c r="X47" s="53">
        <f ca="1" t="shared" si="26"/>
        <v>0</v>
      </c>
      <c r="Y47" s="53">
        <f ca="1" t="shared" si="25"/>
        <v>0</v>
      </c>
      <c r="Z47" s="53">
        <f ca="1" t="shared" si="25"/>
        <v>0</v>
      </c>
      <c r="AA47" s="53">
        <f ca="1" t="shared" si="25"/>
        <v>0</v>
      </c>
      <c r="AB47" s="53">
        <f ca="1" t="shared" si="25"/>
        <v>0</v>
      </c>
      <c r="AC47" s="53">
        <f ca="1" t="shared" si="25"/>
        <v>0</v>
      </c>
      <c r="AD47" s="53">
        <f ca="1" t="shared" si="25"/>
        <v>0</v>
      </c>
      <c r="AE47" s="53">
        <f ca="1" t="shared" si="25"/>
        <v>0</v>
      </c>
      <c r="AF47" s="53">
        <f ca="1" t="shared" si="25"/>
        <v>0</v>
      </c>
      <c r="AG47" s="53">
        <f ca="1" t="shared" si="25"/>
        <v>0</v>
      </c>
      <c r="AH47" s="53">
        <f ca="1" t="shared" si="25"/>
        <v>0</v>
      </c>
      <c r="AI47" s="53">
        <f ca="1" t="shared" si="25"/>
        <v>0</v>
      </c>
      <c r="AJ47" s="53">
        <f ca="1" t="shared" si="25"/>
        <v>0</v>
      </c>
      <c r="AK47" s="53">
        <f ca="1" t="shared" si="25"/>
        <v>0</v>
      </c>
      <c r="AL47" s="53">
        <f ca="1" t="shared" si="25"/>
        <v>0</v>
      </c>
      <c r="AM47" s="53">
        <f ca="1" t="shared" si="25"/>
        <v>0</v>
      </c>
      <c r="AN47" s="53">
        <f ca="1" t="shared" si="25"/>
        <v>0</v>
      </c>
      <c r="AO47" s="53">
        <f ca="1" t="shared" si="25"/>
        <v>0</v>
      </c>
      <c r="AP47" s="53">
        <f ca="1" t="shared" si="25"/>
        <v>0</v>
      </c>
      <c r="AQ47" s="53">
        <f ca="1" t="shared" si="25"/>
        <v>0</v>
      </c>
      <c r="AR47" s="53">
        <f ca="1" t="shared" si="25"/>
        <v>0</v>
      </c>
      <c r="AS47" s="53">
        <f ca="1" t="shared" si="25"/>
        <v>0</v>
      </c>
      <c r="AT47" s="53">
        <f ca="1" t="shared" si="25"/>
        <v>0</v>
      </c>
      <c r="AU47" s="53">
        <f ca="1" t="shared" si="28"/>
        <v>0</v>
      </c>
      <c r="AV47" s="53">
        <f ca="1" t="shared" si="28"/>
        <v>0</v>
      </c>
      <c r="AW47" s="53">
        <f ca="1" t="shared" si="28"/>
        <v>0</v>
      </c>
      <c r="AX47" s="53">
        <f ca="1" t="shared" si="28"/>
        <v>0</v>
      </c>
      <c r="AY47" s="53">
        <f ca="1" t="shared" si="28"/>
        <v>0</v>
      </c>
      <c r="AZ47" s="53">
        <f ca="1" t="shared" si="28"/>
        <v>0</v>
      </c>
      <c r="BA47" s="53">
        <f ca="1" t="shared" si="28"/>
        <v>0</v>
      </c>
      <c r="BB47" s="53">
        <f ca="1" t="shared" si="28"/>
        <v>0</v>
      </c>
      <c r="BC47" s="53">
        <f ca="1" t="shared" si="28"/>
        <v>0</v>
      </c>
      <c r="BD47" s="53">
        <f ca="1" t="shared" si="28"/>
        <v>0</v>
      </c>
      <c r="BE47" s="53">
        <f ca="1" t="shared" si="28"/>
        <v>0</v>
      </c>
      <c r="BF47" s="53">
        <f ca="1" t="shared" si="28"/>
        <v>0</v>
      </c>
      <c r="BG47" s="53">
        <f ca="1" t="shared" si="27"/>
        <v>0</v>
      </c>
      <c r="BH47" s="53">
        <f ca="1" t="shared" si="27"/>
        <v>0</v>
      </c>
      <c r="BI47" s="53">
        <f ca="1" t="shared" si="27"/>
        <v>0</v>
      </c>
      <c r="BJ47" s="53">
        <f ca="1" t="shared" si="27"/>
        <v>0</v>
      </c>
      <c r="BK47" s="53">
        <f ca="1" t="shared" si="27"/>
        <v>0</v>
      </c>
      <c r="BL47" s="53">
        <f ca="1" t="shared" si="27"/>
        <v>0</v>
      </c>
      <c r="BM47" s="53">
        <f ca="1" t="shared" si="27"/>
        <v>0</v>
      </c>
      <c r="BN47" s="53">
        <f ca="1" t="shared" si="27"/>
        <v>0</v>
      </c>
      <c r="BO47" s="53">
        <f ca="1" t="shared" si="27"/>
        <v>0</v>
      </c>
      <c r="BP47" s="53">
        <f ca="1" t="shared" si="27"/>
        <v>0</v>
      </c>
      <c r="BQ47" s="53">
        <f ca="1" t="shared" si="27"/>
        <v>0</v>
      </c>
      <c r="BR47" s="53">
        <f ca="1" t="shared" si="27"/>
        <v>0</v>
      </c>
      <c r="BS47" s="53"/>
      <c r="BT47" s="53"/>
      <c r="BU47" s="53"/>
      <c r="BV47" s="53"/>
      <c r="BW47" s="53"/>
      <c r="BX47" s="53"/>
    </row>
    <row r="48" outlineLevel="1" spans="2:76">
      <c r="B48" s="52">
        <v>32</v>
      </c>
      <c r="C48" s="53">
        <f t="shared" si="16"/>
        <v>0</v>
      </c>
      <c r="D48" s="53">
        <f t="shared" si="18"/>
        <v>-3.81511174816415e-14</v>
      </c>
      <c r="E48" s="53">
        <f t="shared" si="19"/>
        <v>3.81511174816415e-14</v>
      </c>
      <c r="F48" s="53">
        <f t="shared" si="20"/>
        <v>5.1249667817005e-12</v>
      </c>
      <c r="G48" s="53"/>
      <c r="H48" s="53"/>
      <c r="I48" s="53">
        <f ca="1" t="shared" si="26"/>
        <v>0</v>
      </c>
      <c r="J48" s="53">
        <f ca="1" t="shared" si="26"/>
        <v>0</v>
      </c>
      <c r="K48" s="53">
        <f ca="1" t="shared" si="26"/>
        <v>0</v>
      </c>
      <c r="L48" s="53">
        <f ca="1" t="shared" si="26"/>
        <v>0</v>
      </c>
      <c r="M48" s="53">
        <f ca="1" t="shared" si="26"/>
        <v>0</v>
      </c>
      <c r="N48" s="53">
        <f ca="1" t="shared" si="26"/>
        <v>0</v>
      </c>
      <c r="O48" s="53">
        <f ca="1" t="shared" si="26"/>
        <v>0</v>
      </c>
      <c r="P48" s="53">
        <f ca="1" t="shared" si="26"/>
        <v>0</v>
      </c>
      <c r="Q48" s="53">
        <f ca="1" t="shared" si="26"/>
        <v>0</v>
      </c>
      <c r="R48" s="53">
        <f ca="1" t="shared" si="26"/>
        <v>0</v>
      </c>
      <c r="S48" s="53">
        <f ca="1" t="shared" si="26"/>
        <v>0</v>
      </c>
      <c r="T48" s="53">
        <f ca="1" t="shared" si="26"/>
        <v>0</v>
      </c>
      <c r="U48" s="53">
        <f ca="1" t="shared" si="26"/>
        <v>0</v>
      </c>
      <c r="V48" s="53">
        <f ca="1" t="shared" si="26"/>
        <v>0</v>
      </c>
      <c r="W48" s="53">
        <f ca="1" t="shared" si="26"/>
        <v>0</v>
      </c>
      <c r="X48" s="53">
        <f ca="1" t="shared" si="26"/>
        <v>0</v>
      </c>
      <c r="Y48" s="53">
        <f ca="1" t="shared" si="25"/>
        <v>0</v>
      </c>
      <c r="Z48" s="53">
        <f ca="1" t="shared" si="25"/>
        <v>0</v>
      </c>
      <c r="AA48" s="53">
        <f ca="1" t="shared" si="25"/>
        <v>0</v>
      </c>
      <c r="AB48" s="53">
        <f ca="1" t="shared" si="25"/>
        <v>0</v>
      </c>
      <c r="AC48" s="53">
        <f ca="1" t="shared" si="25"/>
        <v>0</v>
      </c>
      <c r="AD48" s="53">
        <f ca="1" t="shared" si="25"/>
        <v>0</v>
      </c>
      <c r="AE48" s="53">
        <f ca="1" t="shared" si="25"/>
        <v>0</v>
      </c>
      <c r="AF48" s="53">
        <f ca="1" t="shared" si="25"/>
        <v>0</v>
      </c>
      <c r="AG48" s="53">
        <f ca="1" t="shared" si="25"/>
        <v>0</v>
      </c>
      <c r="AH48" s="53">
        <f ca="1" t="shared" si="25"/>
        <v>0</v>
      </c>
      <c r="AI48" s="53">
        <f ca="1" t="shared" si="25"/>
        <v>0</v>
      </c>
      <c r="AJ48" s="53">
        <f ca="1" t="shared" si="25"/>
        <v>0</v>
      </c>
      <c r="AK48" s="53">
        <f ca="1" t="shared" si="25"/>
        <v>0</v>
      </c>
      <c r="AL48" s="53">
        <f ca="1" t="shared" si="25"/>
        <v>0</v>
      </c>
      <c r="AM48" s="53">
        <f ca="1" t="shared" si="25"/>
        <v>0</v>
      </c>
      <c r="AN48" s="53">
        <f ca="1" t="shared" si="25"/>
        <v>0</v>
      </c>
      <c r="AO48" s="53">
        <f ca="1" t="shared" si="25"/>
        <v>0</v>
      </c>
      <c r="AP48" s="53">
        <f ca="1" t="shared" si="25"/>
        <v>0</v>
      </c>
      <c r="AQ48" s="53">
        <f ca="1" t="shared" si="25"/>
        <v>0</v>
      </c>
      <c r="AR48" s="53">
        <f ca="1" t="shared" si="25"/>
        <v>0</v>
      </c>
      <c r="AS48" s="53">
        <f ca="1" t="shared" si="25"/>
        <v>0</v>
      </c>
      <c r="AT48" s="53">
        <f ca="1" t="shared" si="25"/>
        <v>0</v>
      </c>
      <c r="AU48" s="53">
        <f ca="1" t="shared" si="28"/>
        <v>0</v>
      </c>
      <c r="AV48" s="53">
        <f ca="1" t="shared" si="28"/>
        <v>0</v>
      </c>
      <c r="AW48" s="53">
        <f ca="1" t="shared" si="28"/>
        <v>0</v>
      </c>
      <c r="AX48" s="53">
        <f ca="1" t="shared" si="28"/>
        <v>0</v>
      </c>
      <c r="AY48" s="53">
        <f ca="1" t="shared" si="28"/>
        <v>0</v>
      </c>
      <c r="AZ48" s="53">
        <f ca="1" t="shared" si="28"/>
        <v>0</v>
      </c>
      <c r="BA48" s="53">
        <f ca="1" t="shared" si="28"/>
        <v>0</v>
      </c>
      <c r="BB48" s="53">
        <f ca="1" t="shared" si="28"/>
        <v>0</v>
      </c>
      <c r="BC48" s="53">
        <f ca="1" t="shared" si="28"/>
        <v>0</v>
      </c>
      <c r="BD48" s="53">
        <f ca="1" t="shared" si="28"/>
        <v>0</v>
      </c>
      <c r="BE48" s="53">
        <f ca="1" t="shared" si="28"/>
        <v>0</v>
      </c>
      <c r="BF48" s="53">
        <f ca="1" t="shared" si="28"/>
        <v>0</v>
      </c>
      <c r="BG48" s="53">
        <f ca="1" t="shared" si="27"/>
        <v>0</v>
      </c>
      <c r="BH48" s="53">
        <f ca="1" t="shared" si="27"/>
        <v>0</v>
      </c>
      <c r="BI48" s="53">
        <f ca="1" t="shared" si="27"/>
        <v>0</v>
      </c>
      <c r="BJ48" s="53">
        <f ca="1" t="shared" si="27"/>
        <v>0</v>
      </c>
      <c r="BK48" s="53">
        <f ca="1" t="shared" si="27"/>
        <v>0</v>
      </c>
      <c r="BL48" s="53">
        <f ca="1" t="shared" si="27"/>
        <v>0</v>
      </c>
      <c r="BM48" s="53">
        <f ca="1" t="shared" si="27"/>
        <v>0</v>
      </c>
      <c r="BN48" s="53">
        <f ca="1" t="shared" si="27"/>
        <v>0</v>
      </c>
      <c r="BO48" s="53">
        <f ca="1" t="shared" si="27"/>
        <v>0</v>
      </c>
      <c r="BP48" s="53">
        <f ca="1" t="shared" si="27"/>
        <v>0</v>
      </c>
      <c r="BQ48" s="53">
        <f ca="1" t="shared" si="27"/>
        <v>0</v>
      </c>
      <c r="BR48" s="53">
        <f ca="1" t="shared" si="27"/>
        <v>0</v>
      </c>
      <c r="BS48" s="53"/>
      <c r="BT48" s="53"/>
      <c r="BU48" s="53"/>
      <c r="BV48" s="53"/>
      <c r="BW48" s="53"/>
      <c r="BX48" s="53"/>
    </row>
    <row r="49" outlineLevel="1" spans="2:76">
      <c r="B49" s="52">
        <v>33</v>
      </c>
      <c r="C49" s="53">
        <f t="shared" si="16"/>
        <v>0</v>
      </c>
      <c r="D49" s="53">
        <f t="shared" si="18"/>
        <v>-3.84372508627538e-14</v>
      </c>
      <c r="E49" s="53">
        <f t="shared" si="19"/>
        <v>3.84372508627538e-14</v>
      </c>
      <c r="F49" s="53">
        <f t="shared" si="20"/>
        <v>5.16340403256326e-12</v>
      </c>
      <c r="G49" s="53"/>
      <c r="H49" s="53"/>
      <c r="I49" s="53">
        <f ca="1" t="shared" si="26"/>
        <v>0</v>
      </c>
      <c r="J49" s="53">
        <f ca="1" t="shared" si="26"/>
        <v>0</v>
      </c>
      <c r="K49" s="53">
        <f ca="1" t="shared" si="26"/>
        <v>0</v>
      </c>
      <c r="L49" s="53">
        <f ca="1" t="shared" si="26"/>
        <v>0</v>
      </c>
      <c r="M49" s="53">
        <f ca="1" t="shared" si="26"/>
        <v>0</v>
      </c>
      <c r="N49" s="53">
        <f ca="1" t="shared" si="26"/>
        <v>0</v>
      </c>
      <c r="O49" s="53">
        <f ca="1" t="shared" si="26"/>
        <v>0</v>
      </c>
      <c r="P49" s="53">
        <f ca="1" t="shared" si="26"/>
        <v>0</v>
      </c>
      <c r="Q49" s="53">
        <f ca="1" t="shared" si="26"/>
        <v>0</v>
      </c>
      <c r="R49" s="53">
        <f ca="1" t="shared" si="26"/>
        <v>0</v>
      </c>
      <c r="S49" s="53">
        <f ca="1" t="shared" si="26"/>
        <v>0</v>
      </c>
      <c r="T49" s="53">
        <f ca="1" t="shared" si="26"/>
        <v>0</v>
      </c>
      <c r="U49" s="53">
        <f ca="1" t="shared" si="26"/>
        <v>0</v>
      </c>
      <c r="V49" s="53">
        <f ca="1" t="shared" si="26"/>
        <v>0</v>
      </c>
      <c r="W49" s="53">
        <f ca="1" t="shared" si="26"/>
        <v>0</v>
      </c>
      <c r="X49" s="53">
        <f ca="1" t="shared" si="26"/>
        <v>0</v>
      </c>
      <c r="Y49" s="53">
        <f ca="1" t="shared" si="25"/>
        <v>0</v>
      </c>
      <c r="Z49" s="53">
        <f ca="1" t="shared" si="25"/>
        <v>0</v>
      </c>
      <c r="AA49" s="53">
        <f ca="1" t="shared" si="25"/>
        <v>0</v>
      </c>
      <c r="AB49" s="53">
        <f ca="1" t="shared" si="25"/>
        <v>0</v>
      </c>
      <c r="AC49" s="53">
        <f ca="1" t="shared" si="25"/>
        <v>0</v>
      </c>
      <c r="AD49" s="53">
        <f ca="1" t="shared" si="25"/>
        <v>0</v>
      </c>
      <c r="AE49" s="53">
        <f ca="1" t="shared" si="25"/>
        <v>0</v>
      </c>
      <c r="AF49" s="53">
        <f ca="1" t="shared" si="25"/>
        <v>0</v>
      </c>
      <c r="AG49" s="53">
        <f ca="1" t="shared" si="25"/>
        <v>0</v>
      </c>
      <c r="AH49" s="53">
        <f ca="1" t="shared" si="25"/>
        <v>0</v>
      </c>
      <c r="AI49" s="53">
        <f ca="1" t="shared" si="25"/>
        <v>0</v>
      </c>
      <c r="AJ49" s="53">
        <f ca="1" t="shared" si="25"/>
        <v>0</v>
      </c>
      <c r="AK49" s="53">
        <f ca="1" t="shared" si="25"/>
        <v>0</v>
      </c>
      <c r="AL49" s="53">
        <f ca="1" t="shared" si="25"/>
        <v>0</v>
      </c>
      <c r="AM49" s="53">
        <f ca="1" t="shared" si="25"/>
        <v>0</v>
      </c>
      <c r="AN49" s="53">
        <f ca="1" t="shared" si="25"/>
        <v>0</v>
      </c>
      <c r="AO49" s="53">
        <f ca="1" t="shared" si="25"/>
        <v>0</v>
      </c>
      <c r="AP49" s="53">
        <f ca="1" t="shared" si="25"/>
        <v>0</v>
      </c>
      <c r="AQ49" s="53">
        <f ca="1" t="shared" si="25"/>
        <v>0</v>
      </c>
      <c r="AR49" s="53">
        <f ca="1" t="shared" si="25"/>
        <v>0</v>
      </c>
      <c r="AS49" s="53">
        <f ca="1" t="shared" si="25"/>
        <v>0</v>
      </c>
      <c r="AT49" s="53">
        <f ca="1" t="shared" si="25"/>
        <v>0</v>
      </c>
      <c r="AU49" s="53">
        <f ca="1" t="shared" si="28"/>
        <v>0</v>
      </c>
      <c r="AV49" s="53">
        <f ca="1" t="shared" si="28"/>
        <v>0</v>
      </c>
      <c r="AW49" s="53">
        <f ca="1" t="shared" si="28"/>
        <v>0</v>
      </c>
      <c r="AX49" s="53">
        <f ca="1" t="shared" si="28"/>
        <v>0</v>
      </c>
      <c r="AY49" s="53">
        <f ca="1" t="shared" si="28"/>
        <v>0</v>
      </c>
      <c r="AZ49" s="53">
        <f ca="1" t="shared" si="28"/>
        <v>0</v>
      </c>
      <c r="BA49" s="53">
        <f ca="1" t="shared" si="28"/>
        <v>0</v>
      </c>
      <c r="BB49" s="53">
        <f ca="1" t="shared" si="28"/>
        <v>0</v>
      </c>
      <c r="BC49" s="53">
        <f ca="1" t="shared" si="28"/>
        <v>0</v>
      </c>
      <c r="BD49" s="53">
        <f ca="1" t="shared" si="28"/>
        <v>0</v>
      </c>
      <c r="BE49" s="53">
        <f ca="1" t="shared" si="28"/>
        <v>0</v>
      </c>
      <c r="BF49" s="53">
        <f ca="1" t="shared" si="28"/>
        <v>0</v>
      </c>
      <c r="BG49" s="53">
        <f ca="1" t="shared" si="27"/>
        <v>0</v>
      </c>
      <c r="BH49" s="53">
        <f ca="1" t="shared" si="27"/>
        <v>0</v>
      </c>
      <c r="BI49" s="53">
        <f ca="1" t="shared" si="27"/>
        <v>0</v>
      </c>
      <c r="BJ49" s="53">
        <f ca="1" t="shared" si="27"/>
        <v>0</v>
      </c>
      <c r="BK49" s="53">
        <f ca="1" t="shared" si="27"/>
        <v>0</v>
      </c>
      <c r="BL49" s="53">
        <f ca="1" t="shared" si="27"/>
        <v>0</v>
      </c>
      <c r="BM49" s="53">
        <f ca="1" t="shared" si="27"/>
        <v>0</v>
      </c>
      <c r="BN49" s="53">
        <f ca="1" t="shared" si="27"/>
        <v>0</v>
      </c>
      <c r="BO49" s="53">
        <f ca="1" t="shared" si="27"/>
        <v>0</v>
      </c>
      <c r="BP49" s="53">
        <f ca="1" t="shared" si="27"/>
        <v>0</v>
      </c>
      <c r="BQ49" s="53">
        <f ca="1" t="shared" si="27"/>
        <v>0</v>
      </c>
      <c r="BR49" s="53">
        <f ca="1" t="shared" si="27"/>
        <v>0</v>
      </c>
      <c r="BS49" s="53"/>
      <c r="BT49" s="53"/>
      <c r="BU49" s="53"/>
      <c r="BV49" s="53"/>
      <c r="BW49" s="53"/>
      <c r="BX49" s="53"/>
    </row>
    <row r="50" outlineLevel="1" spans="2:76">
      <c r="B50" s="52">
        <v>34</v>
      </c>
      <c r="C50" s="53">
        <f t="shared" si="16"/>
        <v>0</v>
      </c>
      <c r="D50" s="53">
        <f t="shared" si="18"/>
        <v>-3.87255302442244e-14</v>
      </c>
      <c r="E50" s="53">
        <f t="shared" si="19"/>
        <v>3.87255302442244e-14</v>
      </c>
      <c r="F50" s="53">
        <f t="shared" si="20"/>
        <v>5.20212956280748e-12</v>
      </c>
      <c r="G50" s="53"/>
      <c r="H50" s="53"/>
      <c r="I50" s="53">
        <f ca="1" t="shared" si="26"/>
        <v>0</v>
      </c>
      <c r="J50" s="53">
        <f ca="1" t="shared" si="26"/>
        <v>0</v>
      </c>
      <c r="K50" s="53">
        <f ca="1" t="shared" si="26"/>
        <v>0</v>
      </c>
      <c r="L50" s="53">
        <f ca="1" t="shared" si="26"/>
        <v>0</v>
      </c>
      <c r="M50" s="53">
        <f ca="1" t="shared" si="26"/>
        <v>0</v>
      </c>
      <c r="N50" s="53">
        <f ca="1" t="shared" si="26"/>
        <v>0</v>
      </c>
      <c r="O50" s="53">
        <f ca="1" t="shared" si="26"/>
        <v>0</v>
      </c>
      <c r="P50" s="53">
        <f ca="1" t="shared" si="26"/>
        <v>0</v>
      </c>
      <c r="Q50" s="53">
        <f ca="1" t="shared" si="26"/>
        <v>0</v>
      </c>
      <c r="R50" s="53">
        <f ca="1" t="shared" si="26"/>
        <v>0</v>
      </c>
      <c r="S50" s="53">
        <f ca="1" t="shared" si="26"/>
        <v>0</v>
      </c>
      <c r="T50" s="53">
        <f ca="1" t="shared" si="26"/>
        <v>0</v>
      </c>
      <c r="U50" s="53">
        <f ca="1" t="shared" si="26"/>
        <v>0</v>
      </c>
      <c r="V50" s="53">
        <f ca="1" t="shared" si="26"/>
        <v>0</v>
      </c>
      <c r="W50" s="53">
        <f ca="1" t="shared" si="26"/>
        <v>0</v>
      </c>
      <c r="X50" s="53">
        <f ca="1" t="shared" si="26"/>
        <v>0</v>
      </c>
      <c r="Y50" s="53">
        <f ca="1" t="shared" si="25"/>
        <v>0</v>
      </c>
      <c r="Z50" s="53">
        <f ca="1" t="shared" si="25"/>
        <v>0</v>
      </c>
      <c r="AA50" s="53">
        <f ca="1" t="shared" si="25"/>
        <v>0</v>
      </c>
      <c r="AB50" s="53">
        <f ca="1" t="shared" si="25"/>
        <v>0</v>
      </c>
      <c r="AC50" s="53">
        <f ca="1" t="shared" si="25"/>
        <v>0</v>
      </c>
      <c r="AD50" s="53">
        <f ca="1" t="shared" si="25"/>
        <v>0</v>
      </c>
      <c r="AE50" s="53">
        <f ca="1" t="shared" ref="AE50:BR52" si="29">IF(ABS(MATCH(0,$B:$B,0)-ROW())&lt;AE$1,IF($B50&lt;=$C$3,OFFSET(AE$3,0,MATCH(0,$B:$B,0)-ROW()),0),0)</f>
        <v>0</v>
      </c>
      <c r="AF50" s="53">
        <f ca="1" t="shared" si="29"/>
        <v>0</v>
      </c>
      <c r="AG50" s="53">
        <f ca="1" t="shared" si="29"/>
        <v>0</v>
      </c>
      <c r="AH50" s="53">
        <f ca="1" t="shared" si="29"/>
        <v>0</v>
      </c>
      <c r="AI50" s="53">
        <f ca="1" t="shared" si="29"/>
        <v>0</v>
      </c>
      <c r="AJ50" s="53">
        <f ca="1" t="shared" si="29"/>
        <v>0</v>
      </c>
      <c r="AK50" s="53">
        <f ca="1" t="shared" si="29"/>
        <v>0</v>
      </c>
      <c r="AL50" s="53">
        <f ca="1" t="shared" si="29"/>
        <v>0</v>
      </c>
      <c r="AM50" s="53">
        <f ca="1" t="shared" si="29"/>
        <v>0</v>
      </c>
      <c r="AN50" s="53">
        <f ca="1" t="shared" si="29"/>
        <v>0</v>
      </c>
      <c r="AO50" s="53">
        <f ca="1" t="shared" si="29"/>
        <v>0</v>
      </c>
      <c r="AP50" s="53">
        <f ca="1" t="shared" si="29"/>
        <v>0</v>
      </c>
      <c r="AQ50" s="53">
        <f ca="1" t="shared" si="29"/>
        <v>0</v>
      </c>
      <c r="AR50" s="53">
        <f ca="1" t="shared" si="29"/>
        <v>0</v>
      </c>
      <c r="AS50" s="53">
        <f ca="1" t="shared" si="29"/>
        <v>0</v>
      </c>
      <c r="AT50" s="53">
        <f ca="1" t="shared" si="29"/>
        <v>0</v>
      </c>
      <c r="AU50" s="53">
        <f ca="1" t="shared" si="29"/>
        <v>0</v>
      </c>
      <c r="AV50" s="53">
        <f ca="1" t="shared" si="29"/>
        <v>0</v>
      </c>
      <c r="AW50" s="53">
        <f ca="1" t="shared" si="29"/>
        <v>0</v>
      </c>
      <c r="AX50" s="53">
        <f ca="1" t="shared" si="29"/>
        <v>0</v>
      </c>
      <c r="AY50" s="53">
        <f ca="1" t="shared" si="29"/>
        <v>0</v>
      </c>
      <c r="AZ50" s="53">
        <f ca="1" t="shared" si="29"/>
        <v>0</v>
      </c>
      <c r="BA50" s="53">
        <f ca="1" t="shared" si="29"/>
        <v>0</v>
      </c>
      <c r="BB50" s="53">
        <f ca="1" t="shared" si="29"/>
        <v>0</v>
      </c>
      <c r="BC50" s="53">
        <f ca="1" t="shared" si="29"/>
        <v>0</v>
      </c>
      <c r="BD50" s="53">
        <f ca="1" t="shared" si="29"/>
        <v>0</v>
      </c>
      <c r="BE50" s="53">
        <f ca="1" t="shared" si="29"/>
        <v>0</v>
      </c>
      <c r="BF50" s="53">
        <f ca="1" t="shared" si="29"/>
        <v>0</v>
      </c>
      <c r="BG50" s="53">
        <f ca="1" t="shared" si="29"/>
        <v>0</v>
      </c>
      <c r="BH50" s="53">
        <f ca="1" t="shared" si="29"/>
        <v>0</v>
      </c>
      <c r="BI50" s="53">
        <f ca="1" t="shared" si="29"/>
        <v>0</v>
      </c>
      <c r="BJ50" s="53">
        <f ca="1" t="shared" si="29"/>
        <v>0</v>
      </c>
      <c r="BK50" s="53">
        <f ca="1" t="shared" si="29"/>
        <v>0</v>
      </c>
      <c r="BL50" s="53">
        <f ca="1" t="shared" si="29"/>
        <v>0</v>
      </c>
      <c r="BM50" s="53">
        <f ca="1" t="shared" si="29"/>
        <v>0</v>
      </c>
      <c r="BN50" s="53">
        <f ca="1" t="shared" si="29"/>
        <v>0</v>
      </c>
      <c r="BO50" s="53">
        <f ca="1" t="shared" si="29"/>
        <v>0</v>
      </c>
      <c r="BP50" s="53">
        <f ca="1" t="shared" si="29"/>
        <v>0</v>
      </c>
      <c r="BQ50" s="53">
        <f ca="1" t="shared" si="29"/>
        <v>0</v>
      </c>
      <c r="BR50" s="53">
        <f ca="1" t="shared" si="29"/>
        <v>0</v>
      </c>
      <c r="BS50" s="53"/>
      <c r="BT50" s="53"/>
      <c r="BU50" s="53"/>
      <c r="BV50" s="53"/>
      <c r="BW50" s="53"/>
      <c r="BX50" s="53"/>
    </row>
    <row r="51" outlineLevel="1" spans="2:76">
      <c r="B51" s="52">
        <v>35</v>
      </c>
      <c r="C51" s="53">
        <f t="shared" si="16"/>
        <v>0</v>
      </c>
      <c r="D51" s="53">
        <f t="shared" si="18"/>
        <v>-3.90159717210561e-14</v>
      </c>
      <c r="E51" s="53">
        <f t="shared" si="19"/>
        <v>3.90159717210561e-14</v>
      </c>
      <c r="F51" s="53">
        <f t="shared" si="20"/>
        <v>5.24114553452853e-12</v>
      </c>
      <c r="G51" s="53"/>
      <c r="H51" s="53"/>
      <c r="I51" s="53">
        <f ca="1" t="shared" si="26"/>
        <v>0</v>
      </c>
      <c r="J51" s="53">
        <f ca="1" t="shared" si="26"/>
        <v>0</v>
      </c>
      <c r="K51" s="53">
        <f ca="1" t="shared" si="26"/>
        <v>0</v>
      </c>
      <c r="L51" s="53">
        <f ca="1" t="shared" si="26"/>
        <v>0</v>
      </c>
      <c r="M51" s="53">
        <f ca="1" t="shared" si="26"/>
        <v>0</v>
      </c>
      <c r="N51" s="53">
        <f ca="1" t="shared" si="26"/>
        <v>0</v>
      </c>
      <c r="O51" s="53">
        <f ca="1" t="shared" si="26"/>
        <v>0</v>
      </c>
      <c r="P51" s="53">
        <f ca="1" t="shared" si="26"/>
        <v>0</v>
      </c>
      <c r="Q51" s="53">
        <f ca="1" t="shared" si="26"/>
        <v>0</v>
      </c>
      <c r="R51" s="53">
        <f ca="1" t="shared" si="26"/>
        <v>0</v>
      </c>
      <c r="S51" s="53">
        <f ca="1" t="shared" si="26"/>
        <v>0</v>
      </c>
      <c r="T51" s="53">
        <f ca="1" t="shared" si="26"/>
        <v>0</v>
      </c>
      <c r="U51" s="53">
        <f ca="1" t="shared" si="26"/>
        <v>0</v>
      </c>
      <c r="V51" s="53">
        <f ca="1" t="shared" si="26"/>
        <v>0</v>
      </c>
      <c r="W51" s="53">
        <f ca="1" t="shared" si="26"/>
        <v>0</v>
      </c>
      <c r="X51" s="53">
        <f ca="1" t="shared" si="26"/>
        <v>0</v>
      </c>
      <c r="Y51" s="53">
        <f ca="1" t="shared" ref="Y51:AT52" si="30">IF(ABS(MATCH(0,$B:$B,0)-ROW())&lt;Y$1,IF($B51&lt;=$C$3,OFFSET(Y$3,0,MATCH(0,$B:$B,0)-ROW()),0),0)</f>
        <v>0</v>
      </c>
      <c r="Z51" s="53">
        <f ca="1" t="shared" si="30"/>
        <v>0</v>
      </c>
      <c r="AA51" s="53">
        <f ca="1" t="shared" si="30"/>
        <v>0</v>
      </c>
      <c r="AB51" s="53">
        <f ca="1" t="shared" si="30"/>
        <v>0</v>
      </c>
      <c r="AC51" s="53">
        <f ca="1" t="shared" si="30"/>
        <v>0</v>
      </c>
      <c r="AD51" s="53">
        <f ca="1" t="shared" si="30"/>
        <v>0</v>
      </c>
      <c r="AE51" s="53">
        <f ca="1" t="shared" si="30"/>
        <v>0</v>
      </c>
      <c r="AF51" s="53">
        <f ca="1" t="shared" si="30"/>
        <v>0</v>
      </c>
      <c r="AG51" s="53">
        <f ca="1" t="shared" si="30"/>
        <v>0</v>
      </c>
      <c r="AH51" s="53">
        <f ca="1" t="shared" si="30"/>
        <v>0</v>
      </c>
      <c r="AI51" s="53">
        <f ca="1" t="shared" si="30"/>
        <v>0</v>
      </c>
      <c r="AJ51" s="53">
        <f ca="1" t="shared" si="30"/>
        <v>0</v>
      </c>
      <c r="AK51" s="53">
        <f ca="1" t="shared" si="30"/>
        <v>0</v>
      </c>
      <c r="AL51" s="53">
        <f ca="1" t="shared" si="30"/>
        <v>0</v>
      </c>
      <c r="AM51" s="53">
        <f ca="1" t="shared" si="30"/>
        <v>0</v>
      </c>
      <c r="AN51" s="53">
        <f ca="1" t="shared" si="30"/>
        <v>0</v>
      </c>
      <c r="AO51" s="53">
        <f ca="1" t="shared" si="30"/>
        <v>0</v>
      </c>
      <c r="AP51" s="53">
        <f ca="1" t="shared" si="29"/>
        <v>0</v>
      </c>
      <c r="AQ51" s="53">
        <f ca="1" t="shared" si="29"/>
        <v>0</v>
      </c>
      <c r="AR51" s="53">
        <f ca="1" t="shared" si="29"/>
        <v>0</v>
      </c>
      <c r="AS51" s="53">
        <f ca="1" t="shared" si="29"/>
        <v>0</v>
      </c>
      <c r="AT51" s="53">
        <f ca="1" t="shared" si="29"/>
        <v>0</v>
      </c>
      <c r="AU51" s="53">
        <f ca="1" t="shared" si="29"/>
        <v>0</v>
      </c>
      <c r="AV51" s="53">
        <f ca="1" t="shared" si="29"/>
        <v>0</v>
      </c>
      <c r="AW51" s="53">
        <f ca="1" t="shared" si="29"/>
        <v>0</v>
      </c>
      <c r="AX51" s="53">
        <f ca="1" t="shared" si="29"/>
        <v>0</v>
      </c>
      <c r="AY51" s="53">
        <f ca="1" t="shared" si="29"/>
        <v>0</v>
      </c>
      <c r="AZ51" s="53">
        <f ca="1" t="shared" si="29"/>
        <v>0</v>
      </c>
      <c r="BA51" s="53">
        <f ca="1" t="shared" si="29"/>
        <v>0</v>
      </c>
      <c r="BB51" s="53">
        <f ca="1" t="shared" si="29"/>
        <v>0</v>
      </c>
      <c r="BC51" s="53">
        <f ca="1" t="shared" si="29"/>
        <v>0</v>
      </c>
      <c r="BD51" s="53">
        <f ca="1" t="shared" si="29"/>
        <v>0</v>
      </c>
      <c r="BE51" s="53">
        <f ca="1" t="shared" si="29"/>
        <v>0</v>
      </c>
      <c r="BF51" s="53">
        <f ca="1" t="shared" si="29"/>
        <v>0</v>
      </c>
      <c r="BG51" s="53">
        <f ca="1" t="shared" si="29"/>
        <v>0</v>
      </c>
      <c r="BH51" s="53">
        <f ca="1" t="shared" si="29"/>
        <v>0</v>
      </c>
      <c r="BI51" s="53">
        <f ca="1" t="shared" si="29"/>
        <v>0</v>
      </c>
      <c r="BJ51" s="53">
        <f ca="1" t="shared" si="29"/>
        <v>0</v>
      </c>
      <c r="BK51" s="53">
        <f ca="1" t="shared" si="29"/>
        <v>0</v>
      </c>
      <c r="BL51" s="53">
        <f ca="1" t="shared" si="29"/>
        <v>0</v>
      </c>
      <c r="BM51" s="53">
        <f ca="1" t="shared" si="29"/>
        <v>0</v>
      </c>
      <c r="BN51" s="53">
        <f ca="1" t="shared" si="29"/>
        <v>0</v>
      </c>
      <c r="BO51" s="53">
        <f ca="1" t="shared" si="29"/>
        <v>0</v>
      </c>
      <c r="BP51" s="53">
        <f ca="1" t="shared" si="29"/>
        <v>0</v>
      </c>
      <c r="BQ51" s="53">
        <f ca="1" t="shared" si="29"/>
        <v>0</v>
      </c>
      <c r="BR51" s="53">
        <f ca="1" t="shared" si="29"/>
        <v>0</v>
      </c>
      <c r="BS51" s="53"/>
      <c r="BT51" s="53"/>
      <c r="BU51" s="53"/>
      <c r="BV51" s="53"/>
      <c r="BW51" s="53"/>
      <c r="BX51" s="53"/>
    </row>
    <row r="52" outlineLevel="1" spans="2:76">
      <c r="B52" s="52">
        <v>36</v>
      </c>
      <c r="C52" s="53">
        <f t="shared" si="16"/>
        <v>0</v>
      </c>
      <c r="D52" s="53">
        <f t="shared" si="18"/>
        <v>-3.9308591508964e-14</v>
      </c>
      <c r="E52" s="53">
        <f t="shared" si="19"/>
        <v>3.9308591508964e-14</v>
      </c>
      <c r="F52" s="53">
        <f t="shared" si="20"/>
        <v>5.2804541260375e-12</v>
      </c>
      <c r="G52" s="53"/>
      <c r="H52" s="53"/>
      <c r="I52" s="53">
        <f ca="1" t="shared" si="26"/>
        <v>0</v>
      </c>
      <c r="J52" s="53">
        <f ca="1" t="shared" si="26"/>
        <v>0</v>
      </c>
      <c r="K52" s="53">
        <f ca="1" t="shared" si="26"/>
        <v>0</v>
      </c>
      <c r="L52" s="53">
        <f ca="1" t="shared" si="26"/>
        <v>0</v>
      </c>
      <c r="M52" s="53">
        <f ca="1" t="shared" si="26"/>
        <v>0</v>
      </c>
      <c r="N52" s="53">
        <f ca="1" t="shared" si="26"/>
        <v>0</v>
      </c>
      <c r="O52" s="53">
        <f ca="1" t="shared" si="26"/>
        <v>0</v>
      </c>
      <c r="P52" s="53">
        <f ca="1" t="shared" si="26"/>
        <v>0</v>
      </c>
      <c r="Q52" s="53">
        <f ca="1" t="shared" si="26"/>
        <v>0</v>
      </c>
      <c r="R52" s="53">
        <f ca="1" t="shared" si="26"/>
        <v>0</v>
      </c>
      <c r="S52" s="53">
        <f ca="1" t="shared" si="26"/>
        <v>0</v>
      </c>
      <c r="T52" s="53">
        <f ca="1" t="shared" si="26"/>
        <v>0</v>
      </c>
      <c r="U52" s="53">
        <f ca="1" t="shared" si="26"/>
        <v>0</v>
      </c>
      <c r="V52" s="53">
        <f ca="1" t="shared" si="26"/>
        <v>0</v>
      </c>
      <c r="W52" s="53">
        <f ca="1" t="shared" si="26"/>
        <v>0</v>
      </c>
      <c r="X52" s="53">
        <f ca="1" t="shared" si="26"/>
        <v>0</v>
      </c>
      <c r="Y52" s="53">
        <f ca="1" t="shared" si="30"/>
        <v>0</v>
      </c>
      <c r="Z52" s="53">
        <f ca="1" t="shared" si="30"/>
        <v>0</v>
      </c>
      <c r="AA52" s="53">
        <f ca="1" t="shared" si="30"/>
        <v>0</v>
      </c>
      <c r="AB52" s="53">
        <f ca="1" t="shared" si="30"/>
        <v>0</v>
      </c>
      <c r="AC52" s="53">
        <f ca="1" t="shared" si="30"/>
        <v>0</v>
      </c>
      <c r="AD52" s="53">
        <f ca="1" t="shared" si="30"/>
        <v>0</v>
      </c>
      <c r="AE52" s="53">
        <f ca="1" t="shared" si="30"/>
        <v>0</v>
      </c>
      <c r="AF52" s="53">
        <f ca="1" t="shared" si="30"/>
        <v>0</v>
      </c>
      <c r="AG52" s="53">
        <f ca="1" t="shared" si="30"/>
        <v>0</v>
      </c>
      <c r="AH52" s="53">
        <f ca="1" t="shared" si="30"/>
        <v>0</v>
      </c>
      <c r="AI52" s="53">
        <f ca="1" t="shared" si="30"/>
        <v>0</v>
      </c>
      <c r="AJ52" s="53">
        <f ca="1" t="shared" si="30"/>
        <v>0</v>
      </c>
      <c r="AK52" s="53">
        <f ca="1" t="shared" si="30"/>
        <v>0</v>
      </c>
      <c r="AL52" s="53">
        <f ca="1" t="shared" si="30"/>
        <v>0</v>
      </c>
      <c r="AM52" s="53">
        <f ca="1" t="shared" si="30"/>
        <v>0</v>
      </c>
      <c r="AN52" s="53">
        <f ca="1" t="shared" si="30"/>
        <v>0</v>
      </c>
      <c r="AO52" s="53">
        <f ca="1" t="shared" si="30"/>
        <v>0</v>
      </c>
      <c r="AP52" s="53">
        <f ca="1" t="shared" si="30"/>
        <v>0</v>
      </c>
      <c r="AQ52" s="53">
        <f ca="1" t="shared" si="30"/>
        <v>0</v>
      </c>
      <c r="AR52" s="53">
        <f ca="1" t="shared" si="30"/>
        <v>0</v>
      </c>
      <c r="AS52" s="53">
        <f ca="1" t="shared" si="30"/>
        <v>0</v>
      </c>
      <c r="AT52" s="53">
        <f ca="1" t="shared" si="30"/>
        <v>0</v>
      </c>
      <c r="AU52" s="53">
        <f ca="1" t="shared" si="29"/>
        <v>0</v>
      </c>
      <c r="AV52" s="53">
        <f ca="1" t="shared" si="29"/>
        <v>0</v>
      </c>
      <c r="AW52" s="53">
        <f ca="1" t="shared" si="29"/>
        <v>0</v>
      </c>
      <c r="AX52" s="53">
        <f ca="1" t="shared" si="29"/>
        <v>0</v>
      </c>
      <c r="AY52" s="53">
        <f ca="1" t="shared" si="29"/>
        <v>0</v>
      </c>
      <c r="AZ52" s="53">
        <f ca="1" t="shared" si="29"/>
        <v>0</v>
      </c>
      <c r="BA52" s="53">
        <f ca="1" t="shared" si="29"/>
        <v>0</v>
      </c>
      <c r="BB52" s="53">
        <f ca="1" t="shared" si="29"/>
        <v>0</v>
      </c>
      <c r="BC52" s="53">
        <f ca="1" t="shared" si="29"/>
        <v>0</v>
      </c>
      <c r="BD52" s="53">
        <f ca="1" t="shared" si="29"/>
        <v>0</v>
      </c>
      <c r="BE52" s="53">
        <f ca="1" t="shared" si="29"/>
        <v>0</v>
      </c>
      <c r="BF52" s="53">
        <f ca="1" t="shared" si="29"/>
        <v>0</v>
      </c>
      <c r="BG52" s="53">
        <f ca="1" t="shared" si="29"/>
        <v>0</v>
      </c>
      <c r="BH52" s="53">
        <f ca="1" t="shared" si="29"/>
        <v>0</v>
      </c>
      <c r="BI52" s="53">
        <f ca="1" t="shared" si="29"/>
        <v>0</v>
      </c>
      <c r="BJ52" s="53">
        <f ca="1" t="shared" si="29"/>
        <v>0</v>
      </c>
      <c r="BK52" s="53">
        <f ca="1" t="shared" si="29"/>
        <v>0</v>
      </c>
      <c r="BL52" s="53">
        <f ca="1" t="shared" si="29"/>
        <v>0</v>
      </c>
      <c r="BM52" s="53">
        <f ca="1" t="shared" si="29"/>
        <v>0</v>
      </c>
      <c r="BN52" s="53">
        <f ca="1" t="shared" si="29"/>
        <v>0</v>
      </c>
      <c r="BO52" s="53">
        <f ca="1" t="shared" si="29"/>
        <v>0</v>
      </c>
      <c r="BP52" s="53">
        <f ca="1" t="shared" si="29"/>
        <v>0</v>
      </c>
      <c r="BQ52" s="53">
        <f ca="1" t="shared" si="29"/>
        <v>0</v>
      </c>
      <c r="BR52" s="53">
        <f ca="1" t="shared" si="29"/>
        <v>0</v>
      </c>
      <c r="BS52" s="53"/>
      <c r="BT52" s="53"/>
      <c r="BU52" s="53"/>
      <c r="BV52" s="53"/>
      <c r="BW52" s="53"/>
      <c r="BX52" s="5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R54"/>
  <sheetViews>
    <sheetView showGridLines="0" workbookViewId="0">
      <selection activeCell="P19" sqref="P19"/>
    </sheetView>
  </sheetViews>
  <sheetFormatPr defaultColWidth="9" defaultRowHeight="13.2"/>
  <cols>
    <col min="1" max="1" width="1" style="34" customWidth="1"/>
    <col min="2" max="2" width="11.712962962963" style="34" customWidth="1"/>
    <col min="3" max="3" width="10.4259259259259" style="34" customWidth="1"/>
    <col min="4" max="4" width="9.13888888888889" style="34" customWidth="1"/>
    <col min="5" max="5" width="8" style="34" customWidth="1"/>
    <col min="6" max="6" width="10.287037037037" style="34" customWidth="1"/>
    <col min="7" max="7" width="11.5740740740741" customWidth="1"/>
    <col min="8" max="8" width="10.712962962963" customWidth="1"/>
    <col min="12" max="13" width="10.712962962963" customWidth="1"/>
    <col min="14" max="14" width="10.712962962963" style="35" customWidth="1"/>
    <col min="15" max="15" width="13.5740740740741" customWidth="1"/>
    <col min="16" max="16" width="11.8611111111111" customWidth="1"/>
    <col min="18" max="18" width="13" customWidth="1"/>
  </cols>
  <sheetData>
    <row r="3" ht="13.95" spans="2:15">
      <c r="B3" s="36" t="s">
        <v>8</v>
      </c>
      <c r="C3" s="37">
        <v>50000</v>
      </c>
      <c r="G3" s="34" t="s">
        <v>23</v>
      </c>
      <c r="O3" t="s">
        <v>24</v>
      </c>
    </row>
    <row r="4" spans="2:15">
      <c r="B4" s="38" t="s">
        <v>6</v>
      </c>
      <c r="C4" s="39">
        <v>12</v>
      </c>
      <c r="G4" s="34" t="s">
        <v>25</v>
      </c>
      <c r="O4" t="s">
        <v>26</v>
      </c>
    </row>
    <row r="5" spans="2:16">
      <c r="B5" s="36" t="s">
        <v>10</v>
      </c>
      <c r="C5" s="40">
        <v>0.12</v>
      </c>
      <c r="G5" s="34" t="s">
        <v>27</v>
      </c>
      <c r="P5">
        <v>10</v>
      </c>
    </row>
    <row r="6" spans="2:3">
      <c r="B6" s="36" t="s">
        <v>28</v>
      </c>
      <c r="C6" s="40">
        <v>0.01</v>
      </c>
    </row>
    <row r="7" spans="2:16">
      <c r="B7" s="36" t="s">
        <v>29</v>
      </c>
      <c r="C7" s="40"/>
      <c r="F7" s="34" t="s">
        <v>30</v>
      </c>
      <c r="G7" s="34" t="s">
        <v>31</v>
      </c>
      <c r="H7" t="s">
        <v>32</v>
      </c>
      <c r="I7" s="56" t="s">
        <v>33</v>
      </c>
      <c r="P7">
        <f>P5/Q19</f>
        <v>125.885216270164</v>
      </c>
    </row>
    <row r="8" ht="13.95" spans="2:3">
      <c r="B8" s="41" t="s">
        <v>34</v>
      </c>
      <c r="C8" s="42" t="s">
        <v>13</v>
      </c>
    </row>
    <row r="9" spans="2:3">
      <c r="B9" s="43" t="s">
        <v>35</v>
      </c>
      <c r="C9" s="44">
        <v>0.05</v>
      </c>
    </row>
    <row r="10" spans="2:18">
      <c r="B10" s="43" t="s">
        <v>36</v>
      </c>
      <c r="C10" s="44">
        <v>0.01</v>
      </c>
      <c r="F10" s="45">
        <f>E15/C3</f>
        <v>0.0661854641401005</v>
      </c>
      <c r="R10" s="59">
        <f>C3*Q19</f>
        <v>3971.87227233214</v>
      </c>
    </row>
    <row r="11" spans="2:3">
      <c r="B11" s="43"/>
      <c r="C11" s="46"/>
    </row>
    <row r="12" spans="2:3">
      <c r="B12" s="43"/>
      <c r="C12" s="46"/>
    </row>
    <row r="13" spans="2:3">
      <c r="B13" s="43"/>
      <c r="C13" s="46"/>
    </row>
    <row r="14" spans="2:17">
      <c r="B14" s="43"/>
      <c r="C14" s="46"/>
      <c r="P14">
        <v>200</v>
      </c>
      <c r="Q14">
        <v>5</v>
      </c>
    </row>
    <row r="15" spans="2:13">
      <c r="B15" s="43"/>
      <c r="C15" s="46"/>
      <c r="E15" s="34">
        <f>SUM(E18:E30)</f>
        <v>3309.27320700503</v>
      </c>
      <c r="G15" s="47">
        <f>IRR(G18:G30)</f>
        <v>0.00999999999999979</v>
      </c>
      <c r="I15" s="34">
        <f>SUM(I18:I30)</f>
        <v>1278.3291556728</v>
      </c>
      <c r="J15">
        <f>E15-I15</f>
        <v>2030.94405133222</v>
      </c>
      <c r="K15" s="57">
        <f>J15/E15</f>
        <v>0.613713019231277</v>
      </c>
      <c r="L15" s="58">
        <f>J15/H18</f>
        <v>0.0406188810266445</v>
      </c>
      <c r="M15" s="57"/>
    </row>
    <row r="17" spans="1:9">
      <c r="A17" s="48"/>
      <c r="B17" s="49" t="s">
        <v>20</v>
      </c>
      <c r="C17" s="49" t="s">
        <v>21</v>
      </c>
      <c r="D17" s="49" t="s">
        <v>22</v>
      </c>
      <c r="E17" s="49" t="s">
        <v>18</v>
      </c>
      <c r="F17" s="49" t="s">
        <v>19</v>
      </c>
      <c r="G17" s="49" t="s">
        <v>37</v>
      </c>
      <c r="H17" s="49" t="s">
        <v>38</v>
      </c>
      <c r="I17" s="49" t="s">
        <v>35</v>
      </c>
    </row>
    <row r="18" spans="1:16">
      <c r="A18" s="48"/>
      <c r="B18" s="48">
        <v>0</v>
      </c>
      <c r="C18" s="48"/>
      <c r="D18" s="48"/>
      <c r="E18" s="48"/>
      <c r="F18" s="50">
        <f>C3</f>
        <v>50000</v>
      </c>
      <c r="G18" s="51">
        <f>-F18</f>
        <v>-50000</v>
      </c>
      <c r="H18" s="51">
        <f>-G18</f>
        <v>50000</v>
      </c>
      <c r="I18" s="51"/>
      <c r="O18" s="59">
        <f>H18*$Q$19/12</f>
        <v>330.989356027678</v>
      </c>
      <c r="P18">
        <f>J15/12</f>
        <v>169.245337611019</v>
      </c>
    </row>
    <row r="19" spans="2:17">
      <c r="B19" s="52">
        <v>1</v>
      </c>
      <c r="C19" s="53">
        <f t="shared" ref="C19:C54" si="0">IF(B19&lt;=$C$4,-PMT($C$5/12,$C$4,$C$3),0)</f>
        <v>4442.43943391708</v>
      </c>
      <c r="D19" s="53">
        <f>C19-E19</f>
        <v>3942.43943391708</v>
      </c>
      <c r="E19" s="53">
        <f>$C$3*$C$5/12</f>
        <v>500</v>
      </c>
      <c r="F19" s="54">
        <f>$C$3-D19</f>
        <v>46057.5605660829</v>
      </c>
      <c r="G19" s="55">
        <f>C19</f>
        <v>4442.43943391708</v>
      </c>
      <c r="H19" s="51">
        <f>IF($B19&lt;$C$4,H18-G19,0)</f>
        <v>45557.5605660829</v>
      </c>
      <c r="I19" s="51">
        <f>H18*$C$9/12</f>
        <v>208.333333333333</v>
      </c>
      <c r="J19" s="51">
        <f>E19-I19</f>
        <v>291.666666666667</v>
      </c>
      <c r="K19" s="58">
        <f>J19/H18*12</f>
        <v>0.07</v>
      </c>
      <c r="L19" s="59">
        <f>F18*$C$9/12</f>
        <v>208.333333333333</v>
      </c>
      <c r="M19" s="59">
        <f>E19-L19</f>
        <v>291.666666666667</v>
      </c>
      <c r="N19" s="35">
        <f>M19/H18*12</f>
        <v>0.07</v>
      </c>
      <c r="O19" s="59">
        <f t="shared" ref="O19:O54" si="1">H19*$Q$19/12</f>
        <v>301.581352679195</v>
      </c>
      <c r="P19" s="51">
        <f>SUM(H18:H29)/12</f>
        <v>25566.583113456</v>
      </c>
      <c r="Q19" s="61">
        <f>P18/P19*12</f>
        <v>0.0794374454466428</v>
      </c>
    </row>
    <row r="20" spans="2:15">
      <c r="B20" s="52">
        <v>2</v>
      </c>
      <c r="C20" s="53">
        <f t="shared" si="0"/>
        <v>4442.43943391708</v>
      </c>
      <c r="D20" s="53">
        <f>C20-E20</f>
        <v>3981.86382825625</v>
      </c>
      <c r="E20" s="53">
        <f>F19*$C$5/12</f>
        <v>460.575605660829</v>
      </c>
      <c r="F20" s="53">
        <f>F19-D20</f>
        <v>42075.6967378267</v>
      </c>
      <c r="G20" s="55">
        <f t="shared" ref="G20:G54" si="2">C20</f>
        <v>4442.43943391708</v>
      </c>
      <c r="H20" s="51">
        <f t="shared" ref="H20:H34" si="3">IF($B20&lt;$C$4,H19-G20,0)</f>
        <v>41115.1211321658</v>
      </c>
      <c r="I20" s="51">
        <f t="shared" ref="I20:I30" si="4">H19*$C$9/12</f>
        <v>189.823169025345</v>
      </c>
      <c r="J20" s="51">
        <f t="shared" ref="J20:J30" si="5">E20-I20</f>
        <v>270.752436635484</v>
      </c>
      <c r="K20" s="58">
        <f t="shared" ref="K20:K30" si="6">J20/H19*12</f>
        <v>0.0713170152056971</v>
      </c>
      <c r="L20" s="59">
        <f t="shared" ref="L20:L54" si="7">F19*$C$9/12</f>
        <v>191.906502358679</v>
      </c>
      <c r="M20" s="59">
        <f t="shared" ref="M20:M54" si="8">E20-L20</f>
        <v>268.66910330215</v>
      </c>
      <c r="N20" s="35">
        <f t="shared" ref="N20:N54" si="9">M20/H19*12</f>
        <v>0.07076825886999</v>
      </c>
      <c r="O20" s="59">
        <f t="shared" si="1"/>
        <v>272.173349330711</v>
      </c>
    </row>
    <row r="21" spans="2:15">
      <c r="B21" s="52">
        <v>3</v>
      </c>
      <c r="C21" s="53">
        <f t="shared" si="0"/>
        <v>4442.43943391708</v>
      </c>
      <c r="D21" s="53">
        <f t="shared" ref="D21:D54" si="10">C21-E21</f>
        <v>4021.68246653882</v>
      </c>
      <c r="E21" s="53">
        <f t="shared" ref="E21:E54" si="11">F20*$C$5/12</f>
        <v>420.756967378267</v>
      </c>
      <c r="F21" s="53">
        <f t="shared" ref="F21:F54" si="12">F20-D21</f>
        <v>38054.0142712878</v>
      </c>
      <c r="G21" s="55">
        <f t="shared" si="2"/>
        <v>4442.43943391708</v>
      </c>
      <c r="H21" s="51">
        <f t="shared" si="3"/>
        <v>36672.6816982488</v>
      </c>
      <c r="I21" s="51">
        <f t="shared" si="4"/>
        <v>171.313004717358</v>
      </c>
      <c r="J21" s="51">
        <f t="shared" si="5"/>
        <v>249.443962660909</v>
      </c>
      <c r="K21" s="58">
        <f t="shared" si="6"/>
        <v>0.0728035688453589</v>
      </c>
      <c r="L21" s="59">
        <f t="shared" si="7"/>
        <v>175.315403074278</v>
      </c>
      <c r="M21" s="59">
        <f t="shared" si="8"/>
        <v>245.441564303989</v>
      </c>
      <c r="N21" s="35">
        <f t="shared" si="9"/>
        <v>0.0716354151597927</v>
      </c>
      <c r="O21" s="59">
        <f t="shared" si="1"/>
        <v>242.765345982228</v>
      </c>
    </row>
    <row r="22" spans="2:15">
      <c r="B22" s="52">
        <v>4</v>
      </c>
      <c r="C22" s="53">
        <f t="shared" si="0"/>
        <v>4442.43943391708</v>
      </c>
      <c r="D22" s="53">
        <f t="shared" si="10"/>
        <v>4061.89929120421</v>
      </c>
      <c r="E22" s="53">
        <f t="shared" si="11"/>
        <v>380.540142712878</v>
      </c>
      <c r="F22" s="53">
        <f t="shared" si="12"/>
        <v>33992.1149800836</v>
      </c>
      <c r="G22" s="55">
        <f t="shared" si="2"/>
        <v>4442.43943391708</v>
      </c>
      <c r="H22" s="51">
        <f t="shared" si="3"/>
        <v>32230.2422643317</v>
      </c>
      <c r="I22" s="51">
        <f t="shared" si="4"/>
        <v>152.80284040937</v>
      </c>
      <c r="J22" s="51">
        <f t="shared" si="5"/>
        <v>227.737302303509</v>
      </c>
      <c r="K22" s="58">
        <f t="shared" si="6"/>
        <v>0.0745199832978837</v>
      </c>
      <c r="L22" s="59">
        <f t="shared" si="7"/>
        <v>158.558392797033</v>
      </c>
      <c r="M22" s="59">
        <f t="shared" si="8"/>
        <v>221.981749915846</v>
      </c>
      <c r="N22" s="35">
        <f t="shared" si="9"/>
        <v>0.0726366569237655</v>
      </c>
      <c r="O22" s="59">
        <f t="shared" si="1"/>
        <v>213.357342633744</v>
      </c>
    </row>
    <row r="23" spans="2:15">
      <c r="B23" s="52">
        <v>5</v>
      </c>
      <c r="C23" s="53">
        <f t="shared" si="0"/>
        <v>4442.43943391708</v>
      </c>
      <c r="D23" s="53">
        <f t="shared" si="10"/>
        <v>4102.51828411625</v>
      </c>
      <c r="E23" s="53">
        <f t="shared" si="11"/>
        <v>339.921149800836</v>
      </c>
      <c r="F23" s="53">
        <f t="shared" si="12"/>
        <v>29889.5966959674</v>
      </c>
      <c r="G23" s="55">
        <f t="shared" si="2"/>
        <v>4442.43943391708</v>
      </c>
      <c r="H23" s="51">
        <f t="shared" si="3"/>
        <v>27787.8028304146</v>
      </c>
      <c r="I23" s="51">
        <f t="shared" si="4"/>
        <v>134.292676101382</v>
      </c>
      <c r="J23" s="51">
        <f t="shared" si="5"/>
        <v>205.628473699454</v>
      </c>
      <c r="K23" s="58">
        <f t="shared" si="6"/>
        <v>0.0765598242841697</v>
      </c>
      <c r="L23" s="59">
        <f t="shared" si="7"/>
        <v>141.633812417015</v>
      </c>
      <c r="M23" s="59">
        <f t="shared" si="8"/>
        <v>198.287337383821</v>
      </c>
      <c r="N23" s="35">
        <f t="shared" si="9"/>
        <v>0.0738265641657657</v>
      </c>
      <c r="O23" s="59">
        <f t="shared" si="1"/>
        <v>183.94933928526</v>
      </c>
    </row>
    <row r="24" spans="2:15">
      <c r="B24" s="52">
        <v>6</v>
      </c>
      <c r="C24" s="53">
        <f t="shared" si="0"/>
        <v>4442.43943391708</v>
      </c>
      <c r="D24" s="53">
        <f t="shared" si="10"/>
        <v>4143.54346695741</v>
      </c>
      <c r="E24" s="53">
        <f t="shared" si="11"/>
        <v>298.895966959674</v>
      </c>
      <c r="F24" s="53">
        <f t="shared" si="12"/>
        <v>25746.05322901</v>
      </c>
      <c r="G24" s="55">
        <f t="shared" si="2"/>
        <v>4442.43943391708</v>
      </c>
      <c r="H24" s="51">
        <f t="shared" si="3"/>
        <v>23345.3633964975</v>
      </c>
      <c r="I24" s="51">
        <f t="shared" si="4"/>
        <v>115.782511793394</v>
      </c>
      <c r="J24" s="51">
        <f t="shared" si="5"/>
        <v>183.11345516628</v>
      </c>
      <c r="K24" s="58">
        <f t="shared" si="6"/>
        <v>0.0790764737826007</v>
      </c>
      <c r="L24" s="59">
        <f t="shared" si="7"/>
        <v>124.539986233197</v>
      </c>
      <c r="M24" s="59">
        <f t="shared" si="8"/>
        <v>174.355980726476</v>
      </c>
      <c r="N24" s="35">
        <f t="shared" si="9"/>
        <v>0.0752946097065171</v>
      </c>
      <c r="O24" s="59">
        <f t="shared" si="1"/>
        <v>154.541335936777</v>
      </c>
    </row>
    <row r="25" spans="2:15">
      <c r="B25" s="52">
        <v>7</v>
      </c>
      <c r="C25" s="53">
        <f t="shared" si="0"/>
        <v>4442.43943391708</v>
      </c>
      <c r="D25" s="53">
        <f t="shared" si="10"/>
        <v>4184.97890162698</v>
      </c>
      <c r="E25" s="53">
        <f t="shared" si="11"/>
        <v>257.4605322901</v>
      </c>
      <c r="F25" s="53">
        <f t="shared" si="12"/>
        <v>21561.074327383</v>
      </c>
      <c r="G25" s="55">
        <f t="shared" si="2"/>
        <v>4442.43943391708</v>
      </c>
      <c r="H25" s="51">
        <f t="shared" si="3"/>
        <v>18902.9239625804</v>
      </c>
      <c r="I25" s="51">
        <f t="shared" si="4"/>
        <v>97.2723474854063</v>
      </c>
      <c r="J25" s="51">
        <f t="shared" si="5"/>
        <v>160.188184804694</v>
      </c>
      <c r="K25" s="58">
        <f t="shared" si="6"/>
        <v>0.0823400426461007</v>
      </c>
      <c r="L25" s="59">
        <f t="shared" si="7"/>
        <v>107.275221787542</v>
      </c>
      <c r="M25" s="59">
        <f t="shared" si="8"/>
        <v>150.185310502558</v>
      </c>
      <c r="N25" s="35">
        <f t="shared" si="9"/>
        <v>0.0771983582102254</v>
      </c>
      <c r="O25" s="59">
        <f t="shared" si="1"/>
        <v>125.133332588293</v>
      </c>
    </row>
    <row r="26" spans="2:15">
      <c r="B26" s="52">
        <v>8</v>
      </c>
      <c r="C26" s="53">
        <f t="shared" si="0"/>
        <v>4442.43943391708</v>
      </c>
      <c r="D26" s="53">
        <f t="shared" si="10"/>
        <v>4226.82869064325</v>
      </c>
      <c r="E26" s="53">
        <f t="shared" si="11"/>
        <v>215.61074327383</v>
      </c>
      <c r="F26" s="53">
        <f t="shared" si="12"/>
        <v>17334.2456367397</v>
      </c>
      <c r="G26" s="55">
        <f t="shared" si="2"/>
        <v>4442.43943391708</v>
      </c>
      <c r="H26" s="51">
        <f t="shared" si="3"/>
        <v>14460.4845286633</v>
      </c>
      <c r="I26" s="51">
        <f t="shared" si="4"/>
        <v>78.7621831774184</v>
      </c>
      <c r="J26" s="51">
        <f t="shared" si="5"/>
        <v>136.848560096412</v>
      </c>
      <c r="K26" s="58">
        <f t="shared" si="6"/>
        <v>0.0868745345644804</v>
      </c>
      <c r="L26" s="59">
        <f t="shared" si="7"/>
        <v>89.8378096974291</v>
      </c>
      <c r="M26" s="59">
        <f t="shared" si="8"/>
        <v>125.772933576401</v>
      </c>
      <c r="N26" s="35">
        <f t="shared" si="9"/>
        <v>0.0798434784959469</v>
      </c>
      <c r="O26" s="59">
        <f t="shared" si="1"/>
        <v>95.7253292398097</v>
      </c>
    </row>
    <row r="27" spans="2:15">
      <c r="B27" s="52">
        <v>9</v>
      </c>
      <c r="C27" s="53">
        <f t="shared" si="0"/>
        <v>4442.43943391708</v>
      </c>
      <c r="D27" s="53">
        <f t="shared" si="10"/>
        <v>4269.09697754969</v>
      </c>
      <c r="E27" s="53">
        <f t="shared" si="11"/>
        <v>173.342456367397</v>
      </c>
      <c r="F27" s="53">
        <f t="shared" si="12"/>
        <v>13065.1486591901</v>
      </c>
      <c r="G27" s="55">
        <f t="shared" si="2"/>
        <v>4442.43943391708</v>
      </c>
      <c r="H27" s="51">
        <f t="shared" si="3"/>
        <v>10018.0450947463</v>
      </c>
      <c r="I27" s="51">
        <f t="shared" si="4"/>
        <v>60.2520188694306</v>
      </c>
      <c r="J27" s="51">
        <f t="shared" si="5"/>
        <v>113.090437497967</v>
      </c>
      <c r="K27" s="58">
        <f t="shared" si="6"/>
        <v>0.0938478408026792</v>
      </c>
      <c r="L27" s="59">
        <f t="shared" si="7"/>
        <v>72.2260234864156</v>
      </c>
      <c r="M27" s="59">
        <f t="shared" si="8"/>
        <v>101.116432880982</v>
      </c>
      <c r="N27" s="35">
        <f t="shared" si="9"/>
        <v>0.0839112404682295</v>
      </c>
      <c r="O27" s="59">
        <f t="shared" si="1"/>
        <v>66.3173258913261</v>
      </c>
    </row>
    <row r="28" spans="2:15">
      <c r="B28" s="52">
        <v>10</v>
      </c>
      <c r="C28" s="53">
        <f t="shared" si="0"/>
        <v>4442.43943391708</v>
      </c>
      <c r="D28" s="53">
        <f t="shared" si="10"/>
        <v>4311.78794732518</v>
      </c>
      <c r="E28" s="53">
        <f t="shared" si="11"/>
        <v>130.651486591901</v>
      </c>
      <c r="F28" s="54">
        <f t="shared" si="12"/>
        <v>8753.36071186487</v>
      </c>
      <c r="G28" s="55">
        <f t="shared" si="2"/>
        <v>4442.43943391708</v>
      </c>
      <c r="H28" s="51">
        <f t="shared" si="3"/>
        <v>5575.60566082917</v>
      </c>
      <c r="I28" s="51">
        <f t="shared" si="4"/>
        <v>41.7418545614427</v>
      </c>
      <c r="J28" s="51">
        <f t="shared" si="5"/>
        <v>88.9096320304578</v>
      </c>
      <c r="K28" s="58">
        <f t="shared" si="6"/>
        <v>0.106499379297565</v>
      </c>
      <c r="L28" s="59">
        <f t="shared" si="7"/>
        <v>54.4381194132919</v>
      </c>
      <c r="M28" s="59">
        <f t="shared" si="8"/>
        <v>76.2133671786086</v>
      </c>
      <c r="N28" s="35">
        <f t="shared" si="9"/>
        <v>0.0912913045902463</v>
      </c>
      <c r="O28" s="59">
        <f t="shared" si="1"/>
        <v>36.9093225428425</v>
      </c>
    </row>
    <row r="29" spans="2:15">
      <c r="B29" s="52">
        <v>11</v>
      </c>
      <c r="C29" s="53">
        <f t="shared" si="0"/>
        <v>4442.43943391708</v>
      </c>
      <c r="D29" s="53">
        <f t="shared" si="10"/>
        <v>4354.90582679844</v>
      </c>
      <c r="E29" s="53">
        <f t="shared" si="11"/>
        <v>87.5336071186487</v>
      </c>
      <c r="F29" s="53">
        <f t="shared" si="12"/>
        <v>4398.45488506643</v>
      </c>
      <c r="G29" s="55">
        <f t="shared" si="2"/>
        <v>4442.43943391708</v>
      </c>
      <c r="H29" s="51">
        <f t="shared" si="3"/>
        <v>1133.16622691208</v>
      </c>
      <c r="I29" s="51">
        <f t="shared" si="4"/>
        <v>23.2316902534549</v>
      </c>
      <c r="J29" s="51">
        <f t="shared" si="5"/>
        <v>64.3019168651938</v>
      </c>
      <c r="K29" s="58">
        <f t="shared" si="6"/>
        <v>0.138392678629208</v>
      </c>
      <c r="L29" s="60">
        <f t="shared" si="7"/>
        <v>36.472336299437</v>
      </c>
      <c r="M29" s="59">
        <f t="shared" si="8"/>
        <v>51.0612708192117</v>
      </c>
      <c r="N29" s="35">
        <f t="shared" si="9"/>
        <v>0.109895729200371</v>
      </c>
      <c r="O29" s="59">
        <f t="shared" si="1"/>
        <v>7.5013191943589</v>
      </c>
    </row>
    <row r="30" spans="2:15">
      <c r="B30" s="52">
        <v>12</v>
      </c>
      <c r="C30" s="53">
        <f t="shared" si="0"/>
        <v>4442.43943391708</v>
      </c>
      <c r="D30" s="53">
        <f t="shared" si="10"/>
        <v>4398.45488506642</v>
      </c>
      <c r="E30" s="53">
        <f t="shared" si="11"/>
        <v>43.9845488506643</v>
      </c>
      <c r="F30" s="53">
        <f t="shared" si="12"/>
        <v>1.36424205265939e-11</v>
      </c>
      <c r="G30" s="55">
        <f t="shared" si="2"/>
        <v>4442.43943391708</v>
      </c>
      <c r="H30" s="51">
        <f t="shared" si="3"/>
        <v>0</v>
      </c>
      <c r="I30" s="51">
        <f t="shared" si="4"/>
        <v>4.72152594546702</v>
      </c>
      <c r="J30" s="51">
        <f t="shared" si="5"/>
        <v>39.2630229051973</v>
      </c>
      <c r="K30" s="57">
        <f t="shared" si="6"/>
        <v>0.415787431422382</v>
      </c>
      <c r="L30" s="59">
        <f t="shared" si="7"/>
        <v>18.3268953544435</v>
      </c>
      <c r="M30" s="59">
        <f t="shared" si="8"/>
        <v>25.6576534962209</v>
      </c>
      <c r="N30" s="35">
        <f t="shared" si="9"/>
        <v>0.27170933499639</v>
      </c>
      <c r="O30" s="59">
        <f t="shared" si="1"/>
        <v>0</v>
      </c>
    </row>
    <row r="31" spans="2:15">
      <c r="B31" s="52">
        <v>13</v>
      </c>
      <c r="C31" s="53">
        <f t="shared" si="0"/>
        <v>0</v>
      </c>
      <c r="D31" s="53">
        <f t="shared" si="10"/>
        <v>-1.36424205265939e-13</v>
      </c>
      <c r="E31" s="53">
        <f t="shared" si="11"/>
        <v>1.36424205265939e-13</v>
      </c>
      <c r="F31" s="53">
        <f t="shared" si="12"/>
        <v>1.37788447318599e-11</v>
      </c>
      <c r="G31" s="55">
        <f t="shared" si="2"/>
        <v>0</v>
      </c>
      <c r="H31" s="51">
        <f t="shared" si="3"/>
        <v>0</v>
      </c>
      <c r="L31" s="59">
        <f t="shared" si="7"/>
        <v>5.6843418860808e-14</v>
      </c>
      <c r="M31" s="59">
        <f t="shared" si="8"/>
        <v>7.95807864051312e-14</v>
      </c>
      <c r="N31" s="35" t="e">
        <f t="shared" si="9"/>
        <v>#DIV/0!</v>
      </c>
      <c r="O31" s="59">
        <f t="shared" si="1"/>
        <v>0</v>
      </c>
    </row>
    <row r="32" spans="2:15">
      <c r="B32" s="52">
        <v>14</v>
      </c>
      <c r="C32" s="53">
        <f t="shared" si="0"/>
        <v>0</v>
      </c>
      <c r="D32" s="53">
        <f t="shared" si="10"/>
        <v>-1.37788447318599e-13</v>
      </c>
      <c r="E32" s="53">
        <f t="shared" si="11"/>
        <v>1.37788447318599e-13</v>
      </c>
      <c r="F32" s="53">
        <f t="shared" si="12"/>
        <v>1.39166331791785e-11</v>
      </c>
      <c r="G32" s="55">
        <f t="shared" si="2"/>
        <v>0</v>
      </c>
      <c r="H32" s="51">
        <f t="shared" si="3"/>
        <v>0</v>
      </c>
      <c r="L32" s="59">
        <f t="shared" si="7"/>
        <v>5.74118530494161e-14</v>
      </c>
      <c r="M32" s="59">
        <f t="shared" si="8"/>
        <v>8.03765942691825e-14</v>
      </c>
      <c r="N32" s="35" t="e">
        <f t="shared" si="9"/>
        <v>#DIV/0!</v>
      </c>
      <c r="O32" s="59">
        <f t="shared" si="1"/>
        <v>0</v>
      </c>
    </row>
    <row r="33" spans="2:15">
      <c r="B33" s="52">
        <v>15</v>
      </c>
      <c r="C33" s="53">
        <f t="shared" si="0"/>
        <v>0</v>
      </c>
      <c r="D33" s="53">
        <f t="shared" si="10"/>
        <v>-1.39166331791785e-13</v>
      </c>
      <c r="E33" s="53">
        <f t="shared" si="11"/>
        <v>1.39166331791785e-13</v>
      </c>
      <c r="F33" s="53">
        <f t="shared" si="12"/>
        <v>1.40557995109702e-11</v>
      </c>
      <c r="G33" s="55">
        <f t="shared" si="2"/>
        <v>0</v>
      </c>
      <c r="H33" s="51">
        <f t="shared" si="3"/>
        <v>0</v>
      </c>
      <c r="L33" s="59">
        <f t="shared" si="7"/>
        <v>5.79859715799103e-14</v>
      </c>
      <c r="M33" s="59">
        <f t="shared" si="8"/>
        <v>8.11803602118743e-14</v>
      </c>
      <c r="N33" s="35" t="e">
        <f t="shared" si="9"/>
        <v>#DIV/0!</v>
      </c>
      <c r="O33" s="59">
        <f t="shared" si="1"/>
        <v>0</v>
      </c>
    </row>
    <row r="34" spans="2:15">
      <c r="B34" s="52">
        <v>16</v>
      </c>
      <c r="C34" s="53">
        <f t="shared" si="0"/>
        <v>0</v>
      </c>
      <c r="D34" s="53">
        <f t="shared" si="10"/>
        <v>-1.40557995109702e-13</v>
      </c>
      <c r="E34" s="53">
        <f t="shared" si="11"/>
        <v>1.40557995109702e-13</v>
      </c>
      <c r="F34" s="53">
        <f t="shared" si="12"/>
        <v>1.41963575060799e-11</v>
      </c>
      <c r="G34" s="55">
        <f t="shared" si="2"/>
        <v>0</v>
      </c>
      <c r="H34" s="51">
        <f t="shared" si="3"/>
        <v>0</v>
      </c>
      <c r="L34" s="59">
        <f t="shared" si="7"/>
        <v>5.85658312957094e-14</v>
      </c>
      <c r="M34" s="59">
        <f t="shared" si="8"/>
        <v>8.19921638139931e-14</v>
      </c>
      <c r="N34" s="35" t="e">
        <f t="shared" si="9"/>
        <v>#DIV/0!</v>
      </c>
      <c r="O34" s="59">
        <f t="shared" si="1"/>
        <v>0</v>
      </c>
    </row>
    <row r="35" spans="2:15">
      <c r="B35" s="52">
        <v>17</v>
      </c>
      <c r="C35" s="53">
        <f t="shared" si="0"/>
        <v>0</v>
      </c>
      <c r="D35" s="53">
        <f t="shared" si="10"/>
        <v>-1.41963575060799e-13</v>
      </c>
      <c r="E35" s="53">
        <f t="shared" si="11"/>
        <v>1.41963575060799e-13</v>
      </c>
      <c r="F35" s="53">
        <f t="shared" si="12"/>
        <v>1.43383210811407e-11</v>
      </c>
      <c r="G35" s="55">
        <f t="shared" si="2"/>
        <v>0</v>
      </c>
      <c r="L35" s="59">
        <f t="shared" si="7"/>
        <v>5.91514896086665e-14</v>
      </c>
      <c r="M35" s="59">
        <f t="shared" si="8"/>
        <v>8.2812085452133e-14</v>
      </c>
      <c r="N35" s="35" t="e">
        <f t="shared" si="9"/>
        <v>#DIV/0!</v>
      </c>
      <c r="O35" s="59">
        <f t="shared" si="1"/>
        <v>0</v>
      </c>
    </row>
    <row r="36" spans="2:15">
      <c r="B36" s="52">
        <v>18</v>
      </c>
      <c r="C36" s="53">
        <f t="shared" si="0"/>
        <v>0</v>
      </c>
      <c r="D36" s="53">
        <f t="shared" si="10"/>
        <v>-1.43383210811407e-13</v>
      </c>
      <c r="E36" s="53">
        <f t="shared" si="11"/>
        <v>1.43383210811407e-13</v>
      </c>
      <c r="F36" s="53">
        <f t="shared" si="12"/>
        <v>1.44817042919522e-11</v>
      </c>
      <c r="G36" s="55">
        <f t="shared" si="2"/>
        <v>0</v>
      </c>
      <c r="L36" s="59">
        <f t="shared" si="7"/>
        <v>5.97430045047531e-14</v>
      </c>
      <c r="M36" s="59">
        <f t="shared" si="8"/>
        <v>8.36402063066544e-14</v>
      </c>
      <c r="N36" s="35" t="e">
        <f t="shared" si="9"/>
        <v>#DIV/0!</v>
      </c>
      <c r="O36" s="59">
        <f t="shared" si="1"/>
        <v>0</v>
      </c>
    </row>
    <row r="37" spans="2:15">
      <c r="B37" s="52">
        <v>19</v>
      </c>
      <c r="C37" s="53">
        <f t="shared" si="0"/>
        <v>0</v>
      </c>
      <c r="D37" s="53">
        <f t="shared" si="10"/>
        <v>-1.44817042919522e-13</v>
      </c>
      <c r="E37" s="53">
        <f t="shared" si="11"/>
        <v>1.44817042919522e-13</v>
      </c>
      <c r="F37" s="53">
        <f t="shared" si="12"/>
        <v>1.46265213348717e-11</v>
      </c>
      <c r="G37" s="55">
        <f t="shared" si="2"/>
        <v>0</v>
      </c>
      <c r="L37" s="59">
        <f t="shared" si="7"/>
        <v>6.03404345498007e-14</v>
      </c>
      <c r="M37" s="59">
        <f t="shared" si="8"/>
        <v>8.44766083697209e-14</v>
      </c>
      <c r="N37" s="35" t="e">
        <f t="shared" si="9"/>
        <v>#DIV/0!</v>
      </c>
      <c r="O37" s="59">
        <f t="shared" si="1"/>
        <v>0</v>
      </c>
    </row>
    <row r="38" spans="2:15">
      <c r="B38" s="52">
        <v>20</v>
      </c>
      <c r="C38" s="53">
        <f t="shared" si="0"/>
        <v>0</v>
      </c>
      <c r="D38" s="53">
        <f t="shared" si="10"/>
        <v>-1.46265213348717e-13</v>
      </c>
      <c r="E38" s="53">
        <f t="shared" si="11"/>
        <v>1.46265213348717e-13</v>
      </c>
      <c r="F38" s="53">
        <f t="shared" si="12"/>
        <v>1.47727865482204e-11</v>
      </c>
      <c r="G38" s="55">
        <f t="shared" si="2"/>
        <v>0</v>
      </c>
      <c r="L38" s="59">
        <f t="shared" si="7"/>
        <v>6.09438388952987e-14</v>
      </c>
      <c r="M38" s="59">
        <f t="shared" si="8"/>
        <v>8.53213744534181e-14</v>
      </c>
      <c r="N38" s="35" t="e">
        <f t="shared" si="9"/>
        <v>#DIV/0!</v>
      </c>
      <c r="O38" s="59">
        <f t="shared" si="1"/>
        <v>0</v>
      </c>
    </row>
    <row r="39" spans="2:15">
      <c r="B39" s="52">
        <v>21</v>
      </c>
      <c r="C39" s="53">
        <f t="shared" si="0"/>
        <v>0</v>
      </c>
      <c r="D39" s="53">
        <f t="shared" si="10"/>
        <v>-1.47727865482204e-13</v>
      </c>
      <c r="E39" s="53">
        <f t="shared" si="11"/>
        <v>1.47727865482204e-13</v>
      </c>
      <c r="F39" s="53">
        <f t="shared" si="12"/>
        <v>1.49205144137026e-11</v>
      </c>
      <c r="G39" s="55">
        <f t="shared" si="2"/>
        <v>0</v>
      </c>
      <c r="L39" s="59">
        <f t="shared" si="7"/>
        <v>6.15532772842517e-14</v>
      </c>
      <c r="M39" s="59">
        <f t="shared" si="8"/>
        <v>8.61745881979523e-14</v>
      </c>
      <c r="N39" s="35" t="e">
        <f t="shared" si="9"/>
        <v>#DIV/0!</v>
      </c>
      <c r="O39" s="59">
        <f t="shared" si="1"/>
        <v>0</v>
      </c>
    </row>
    <row r="40" spans="2:15">
      <c r="B40" s="52">
        <v>22</v>
      </c>
      <c r="C40" s="53">
        <f t="shared" si="0"/>
        <v>0</v>
      </c>
      <c r="D40" s="53">
        <f t="shared" si="10"/>
        <v>-1.49205144137026e-13</v>
      </c>
      <c r="E40" s="53">
        <f t="shared" si="11"/>
        <v>1.49205144137026e-13</v>
      </c>
      <c r="F40" s="53">
        <f t="shared" si="12"/>
        <v>1.50697195578396e-11</v>
      </c>
      <c r="G40" s="55">
        <f t="shared" si="2"/>
        <v>0</v>
      </c>
      <c r="L40" s="59">
        <f t="shared" si="7"/>
        <v>6.21688100570942e-14</v>
      </c>
      <c r="M40" s="59">
        <f t="shared" si="8"/>
        <v>8.70363340799318e-14</v>
      </c>
      <c r="N40" s="35" t="e">
        <f t="shared" si="9"/>
        <v>#DIV/0!</v>
      </c>
      <c r="O40" s="59">
        <f t="shared" si="1"/>
        <v>0</v>
      </c>
    </row>
    <row r="41" spans="2:15">
      <c r="B41" s="52">
        <v>23</v>
      </c>
      <c r="C41" s="53">
        <f t="shared" si="0"/>
        <v>0</v>
      </c>
      <c r="D41" s="53">
        <f t="shared" si="10"/>
        <v>-1.50697195578396e-13</v>
      </c>
      <c r="E41" s="53">
        <f t="shared" si="11"/>
        <v>1.50697195578396e-13</v>
      </c>
      <c r="F41" s="53">
        <f t="shared" si="12"/>
        <v>1.5220416753418e-11</v>
      </c>
      <c r="G41" s="55">
        <f t="shared" si="2"/>
        <v>0</v>
      </c>
      <c r="L41" s="59">
        <f t="shared" si="7"/>
        <v>6.27904981576651e-14</v>
      </c>
      <c r="M41" s="59">
        <f t="shared" si="8"/>
        <v>8.79066974207312e-14</v>
      </c>
      <c r="N41" s="35" t="e">
        <f t="shared" si="9"/>
        <v>#DIV/0!</v>
      </c>
      <c r="O41" s="59">
        <f t="shared" si="1"/>
        <v>0</v>
      </c>
    </row>
    <row r="42" spans="2:15">
      <c r="B42" s="52">
        <v>24</v>
      </c>
      <c r="C42" s="53">
        <f t="shared" si="0"/>
        <v>0</v>
      </c>
      <c r="D42" s="53">
        <f t="shared" si="10"/>
        <v>-1.5220416753418e-13</v>
      </c>
      <c r="E42" s="53">
        <f t="shared" si="11"/>
        <v>1.5220416753418e-13</v>
      </c>
      <c r="F42" s="53">
        <f t="shared" si="12"/>
        <v>1.53726209209522e-11</v>
      </c>
      <c r="G42" s="55">
        <f t="shared" si="2"/>
        <v>0</v>
      </c>
      <c r="L42" s="59">
        <f t="shared" si="7"/>
        <v>6.34184031392418e-14</v>
      </c>
      <c r="M42" s="59">
        <f t="shared" si="8"/>
        <v>8.87857643949384e-14</v>
      </c>
      <c r="N42" s="35" t="e">
        <f t="shared" si="9"/>
        <v>#DIV/0!</v>
      </c>
      <c r="O42" s="59">
        <f t="shared" si="1"/>
        <v>0</v>
      </c>
    </row>
    <row r="43" spans="2:15">
      <c r="B43" s="52">
        <v>25</v>
      </c>
      <c r="C43" s="53">
        <f t="shared" si="0"/>
        <v>0</v>
      </c>
      <c r="D43" s="53">
        <f t="shared" si="10"/>
        <v>-1.53726209209522e-13</v>
      </c>
      <c r="E43" s="53">
        <f t="shared" si="11"/>
        <v>1.53726209209522e-13</v>
      </c>
      <c r="F43" s="53">
        <f t="shared" si="12"/>
        <v>1.55263471301617e-11</v>
      </c>
      <c r="G43" s="55">
        <f t="shared" si="2"/>
        <v>0</v>
      </c>
      <c r="L43" s="59">
        <f t="shared" si="7"/>
        <v>6.40525871706342e-14</v>
      </c>
      <c r="M43" s="59">
        <f t="shared" si="8"/>
        <v>8.96736220388878e-14</v>
      </c>
      <c r="N43" s="35" t="e">
        <f t="shared" si="9"/>
        <v>#DIV/0!</v>
      </c>
      <c r="O43" s="59">
        <f t="shared" si="1"/>
        <v>0</v>
      </c>
    </row>
    <row r="44" spans="2:15">
      <c r="B44" s="52">
        <v>26</v>
      </c>
      <c r="C44" s="53">
        <f t="shared" si="0"/>
        <v>0</v>
      </c>
      <c r="D44" s="53">
        <f t="shared" si="10"/>
        <v>-1.55263471301617e-13</v>
      </c>
      <c r="E44" s="53">
        <f t="shared" si="11"/>
        <v>1.55263471301617e-13</v>
      </c>
      <c r="F44" s="53">
        <f t="shared" si="12"/>
        <v>1.56816106014633e-11</v>
      </c>
      <c r="G44" s="55">
        <f t="shared" si="2"/>
        <v>0</v>
      </c>
      <c r="L44" s="59">
        <f t="shared" si="7"/>
        <v>6.46931130423405e-14</v>
      </c>
      <c r="M44" s="59">
        <f t="shared" si="8"/>
        <v>9.05703582592767e-14</v>
      </c>
      <c r="N44" s="35" t="e">
        <f t="shared" si="9"/>
        <v>#DIV/0!</v>
      </c>
      <c r="O44" s="59">
        <f t="shared" si="1"/>
        <v>0</v>
      </c>
    </row>
    <row r="45" spans="2:15">
      <c r="B45" s="52">
        <v>27</v>
      </c>
      <c r="C45" s="53">
        <f t="shared" si="0"/>
        <v>0</v>
      </c>
      <c r="D45" s="53">
        <f t="shared" si="10"/>
        <v>-1.56816106014633e-13</v>
      </c>
      <c r="E45" s="53">
        <f t="shared" si="11"/>
        <v>1.56816106014633e-13</v>
      </c>
      <c r="F45" s="53">
        <f t="shared" si="12"/>
        <v>1.5838426707478e-11</v>
      </c>
      <c r="G45" s="55">
        <f t="shared" si="2"/>
        <v>0</v>
      </c>
      <c r="L45" s="59">
        <f t="shared" si="7"/>
        <v>6.53400441727639e-14</v>
      </c>
      <c r="M45" s="59">
        <f t="shared" si="8"/>
        <v>9.14760618418695e-14</v>
      </c>
      <c r="N45" s="35" t="e">
        <f t="shared" si="9"/>
        <v>#DIV/0!</v>
      </c>
      <c r="O45" s="59">
        <f t="shared" si="1"/>
        <v>0</v>
      </c>
    </row>
    <row r="46" spans="2:15">
      <c r="B46" s="52">
        <v>28</v>
      </c>
      <c r="C46" s="53">
        <f t="shared" si="0"/>
        <v>0</v>
      </c>
      <c r="D46" s="53">
        <f t="shared" si="10"/>
        <v>-1.5838426707478e-13</v>
      </c>
      <c r="E46" s="53">
        <f t="shared" si="11"/>
        <v>1.5838426707478e-13</v>
      </c>
      <c r="F46" s="53">
        <f t="shared" si="12"/>
        <v>1.59968109745528e-11</v>
      </c>
      <c r="G46" s="55">
        <f t="shared" si="2"/>
        <v>0</v>
      </c>
      <c r="L46" s="59">
        <f t="shared" si="7"/>
        <v>6.59934446144916e-14</v>
      </c>
      <c r="M46" s="59">
        <f t="shared" si="8"/>
        <v>9.23908224602882e-14</v>
      </c>
      <c r="N46" s="35" t="e">
        <f t="shared" si="9"/>
        <v>#DIV/0!</v>
      </c>
      <c r="O46" s="59">
        <f t="shared" si="1"/>
        <v>0</v>
      </c>
    </row>
    <row r="47" spans="2:15">
      <c r="B47" s="52">
        <v>29</v>
      </c>
      <c r="C47" s="53">
        <f t="shared" si="0"/>
        <v>0</v>
      </c>
      <c r="D47" s="53">
        <f t="shared" si="10"/>
        <v>-1.59968109745528e-13</v>
      </c>
      <c r="E47" s="53">
        <f t="shared" si="11"/>
        <v>1.59968109745528e-13</v>
      </c>
      <c r="F47" s="53">
        <f t="shared" si="12"/>
        <v>1.61567790842983e-11</v>
      </c>
      <c r="G47" s="55">
        <f t="shared" si="2"/>
        <v>0</v>
      </c>
      <c r="L47" s="59">
        <f t="shared" si="7"/>
        <v>6.66533790606365e-14</v>
      </c>
      <c r="M47" s="59">
        <f t="shared" si="8"/>
        <v>9.3314730684891e-14</v>
      </c>
      <c r="N47" s="35" t="e">
        <f t="shared" si="9"/>
        <v>#DIV/0!</v>
      </c>
      <c r="O47" s="59">
        <f t="shared" si="1"/>
        <v>0</v>
      </c>
    </row>
    <row r="48" spans="2:15">
      <c r="B48" s="52">
        <v>30</v>
      </c>
      <c r="C48" s="53">
        <f t="shared" si="0"/>
        <v>0</v>
      </c>
      <c r="D48" s="53">
        <f t="shared" si="10"/>
        <v>-1.61567790842983e-13</v>
      </c>
      <c r="E48" s="53">
        <f t="shared" si="11"/>
        <v>1.61567790842983e-13</v>
      </c>
      <c r="F48" s="53">
        <f t="shared" si="12"/>
        <v>1.63183468751413e-11</v>
      </c>
      <c r="G48" s="55">
        <f t="shared" si="2"/>
        <v>0</v>
      </c>
      <c r="L48" s="59">
        <f t="shared" si="7"/>
        <v>6.73199128512429e-14</v>
      </c>
      <c r="M48" s="59">
        <f t="shared" si="8"/>
        <v>9.424787799174e-14</v>
      </c>
      <c r="N48" s="35" t="e">
        <f t="shared" si="9"/>
        <v>#DIV/0!</v>
      </c>
      <c r="O48" s="59">
        <f t="shared" si="1"/>
        <v>0</v>
      </c>
    </row>
    <row r="49" spans="2:15">
      <c r="B49" s="52">
        <v>31</v>
      </c>
      <c r="C49" s="53">
        <f t="shared" si="0"/>
        <v>0</v>
      </c>
      <c r="D49" s="53">
        <f t="shared" si="10"/>
        <v>-1.63183468751413e-13</v>
      </c>
      <c r="E49" s="53">
        <f t="shared" si="11"/>
        <v>1.63183468751413e-13</v>
      </c>
      <c r="F49" s="53">
        <f t="shared" si="12"/>
        <v>1.64815303438927e-11</v>
      </c>
      <c r="G49" s="55">
        <f t="shared" si="2"/>
        <v>0</v>
      </c>
      <c r="L49" s="59">
        <f t="shared" si="7"/>
        <v>6.79931119797553e-14</v>
      </c>
      <c r="M49" s="59">
        <f t="shared" si="8"/>
        <v>9.51903567716574e-14</v>
      </c>
      <c r="N49" s="35" t="e">
        <f t="shared" si="9"/>
        <v>#DIV/0!</v>
      </c>
      <c r="O49" s="59">
        <f t="shared" si="1"/>
        <v>0</v>
      </c>
    </row>
    <row r="50" spans="2:15">
      <c r="B50" s="52">
        <v>32</v>
      </c>
      <c r="C50" s="53">
        <f t="shared" si="0"/>
        <v>0</v>
      </c>
      <c r="D50" s="53">
        <f t="shared" si="10"/>
        <v>-1.64815303438927e-13</v>
      </c>
      <c r="E50" s="53">
        <f t="shared" si="11"/>
        <v>1.64815303438927e-13</v>
      </c>
      <c r="F50" s="53">
        <f t="shared" si="12"/>
        <v>1.66463456473316e-11</v>
      </c>
      <c r="G50" s="55">
        <f t="shared" si="2"/>
        <v>0</v>
      </c>
      <c r="L50" s="59">
        <f t="shared" si="7"/>
        <v>6.86730430995528e-14</v>
      </c>
      <c r="M50" s="59">
        <f t="shared" si="8"/>
        <v>9.6142260339374e-14</v>
      </c>
      <c r="N50" s="35" t="e">
        <f t="shared" si="9"/>
        <v>#DIV/0!</v>
      </c>
      <c r="O50" s="59">
        <f t="shared" si="1"/>
        <v>0</v>
      </c>
    </row>
    <row r="51" spans="2:15">
      <c r="B51" s="52">
        <v>33</v>
      </c>
      <c r="C51" s="53">
        <f t="shared" si="0"/>
        <v>0</v>
      </c>
      <c r="D51" s="53">
        <f t="shared" si="10"/>
        <v>-1.66463456473316e-13</v>
      </c>
      <c r="E51" s="53">
        <f t="shared" si="11"/>
        <v>1.66463456473316e-13</v>
      </c>
      <c r="F51" s="53">
        <f t="shared" si="12"/>
        <v>1.68128091038049e-11</v>
      </c>
      <c r="G51" s="55">
        <f t="shared" si="2"/>
        <v>0</v>
      </c>
      <c r="L51" s="59">
        <f t="shared" si="7"/>
        <v>6.93597735305484e-14</v>
      </c>
      <c r="M51" s="59">
        <f t="shared" si="8"/>
        <v>9.71036829427677e-14</v>
      </c>
      <c r="N51" s="35" t="e">
        <f t="shared" si="9"/>
        <v>#DIV/0!</v>
      </c>
      <c r="O51" s="59">
        <f t="shared" si="1"/>
        <v>0</v>
      </c>
    </row>
    <row r="52" spans="2:15">
      <c r="B52" s="52">
        <v>34</v>
      </c>
      <c r="C52" s="53">
        <f t="shared" si="0"/>
        <v>0</v>
      </c>
      <c r="D52" s="53">
        <f t="shared" si="10"/>
        <v>-1.68128091038049e-13</v>
      </c>
      <c r="E52" s="53">
        <f t="shared" si="11"/>
        <v>1.68128091038049e-13</v>
      </c>
      <c r="F52" s="53">
        <f t="shared" si="12"/>
        <v>1.6980937194843e-11</v>
      </c>
      <c r="G52" s="55">
        <f t="shared" si="2"/>
        <v>0</v>
      </c>
      <c r="L52" s="59">
        <f t="shared" si="7"/>
        <v>7.00533712658538e-14</v>
      </c>
      <c r="M52" s="59">
        <f t="shared" si="8"/>
        <v>9.80747197721954e-14</v>
      </c>
      <c r="N52" s="35" t="e">
        <f t="shared" si="9"/>
        <v>#DIV/0!</v>
      </c>
      <c r="O52" s="59">
        <f t="shared" si="1"/>
        <v>0</v>
      </c>
    </row>
    <row r="53" spans="2:15">
      <c r="B53" s="52">
        <v>35</v>
      </c>
      <c r="C53" s="53">
        <f t="shared" si="0"/>
        <v>0</v>
      </c>
      <c r="D53" s="53">
        <f t="shared" si="10"/>
        <v>-1.6980937194843e-13</v>
      </c>
      <c r="E53" s="53">
        <f t="shared" si="11"/>
        <v>1.6980937194843e-13</v>
      </c>
      <c r="F53" s="53">
        <f t="shared" si="12"/>
        <v>1.71507465667914e-11</v>
      </c>
      <c r="G53" s="55">
        <f t="shared" si="2"/>
        <v>0</v>
      </c>
      <c r="L53" s="59">
        <f t="shared" si="7"/>
        <v>7.07539049785124e-14</v>
      </c>
      <c r="M53" s="59">
        <f t="shared" si="8"/>
        <v>9.90554669699173e-14</v>
      </c>
      <c r="N53" s="35" t="e">
        <f t="shared" si="9"/>
        <v>#DIV/0!</v>
      </c>
      <c r="O53" s="59">
        <f t="shared" si="1"/>
        <v>0</v>
      </c>
    </row>
    <row r="54" spans="2:15">
      <c r="B54" s="52">
        <v>36</v>
      </c>
      <c r="C54" s="53">
        <f t="shared" si="0"/>
        <v>0</v>
      </c>
      <c r="D54" s="53">
        <f t="shared" si="10"/>
        <v>-1.71507465667914e-13</v>
      </c>
      <c r="E54" s="53">
        <f t="shared" si="11"/>
        <v>1.71507465667914e-13</v>
      </c>
      <c r="F54" s="53">
        <f t="shared" si="12"/>
        <v>1.73222540324593e-11</v>
      </c>
      <c r="G54" s="55">
        <f t="shared" si="2"/>
        <v>0</v>
      </c>
      <c r="L54" s="59">
        <f t="shared" si="7"/>
        <v>7.14614440282975e-14</v>
      </c>
      <c r="M54" s="59">
        <f t="shared" si="8"/>
        <v>1.00046021639616e-13</v>
      </c>
      <c r="N54" s="35" t="e">
        <f t="shared" si="9"/>
        <v>#DIV/0!</v>
      </c>
      <c r="O54" s="59">
        <f t="shared" si="1"/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79"/>
  <sheetViews>
    <sheetView showGridLines="0" tabSelected="1" topLeftCell="A2" workbookViewId="0">
      <selection activeCell="E35" sqref="E35"/>
    </sheetView>
  </sheetViews>
  <sheetFormatPr defaultColWidth="9" defaultRowHeight="13.2"/>
  <cols>
    <col min="1" max="1" width="2.57407407407407" style="1" customWidth="1"/>
    <col min="2" max="2" width="12" style="1" customWidth="1"/>
    <col min="3" max="3" width="10.4259259259259" style="1" customWidth="1"/>
    <col min="4" max="4" width="9.13888888888889" style="1" customWidth="1"/>
    <col min="5" max="5" width="13" style="1" customWidth="1"/>
    <col min="6" max="6" width="11.8611111111111" style="1" customWidth="1"/>
    <col min="7" max="7" width="9.28703703703704" style="1" hidden="1" customWidth="1"/>
    <col min="8" max="8" width="13.5740740740741" style="1" hidden="1" customWidth="1"/>
    <col min="9" max="9" width="20.1388888888889" style="1" customWidth="1"/>
    <col min="10" max="10" width="12.4259259259259" style="1" customWidth="1"/>
    <col min="11" max="11" width="10.287037037037" style="1" customWidth="1"/>
    <col min="12" max="12" width="9.57407407407407" style="2" customWidth="1"/>
    <col min="13" max="13" width="8.71296296296296" style="1" customWidth="1"/>
    <col min="14" max="14" width="5" style="1" customWidth="1"/>
    <col min="15" max="15" width="9.42592592592593" style="1" customWidth="1"/>
    <col min="16" max="16" width="6.13888888888889" style="1" hidden="1" customWidth="1"/>
    <col min="17" max="17" width="11.287037037037" style="1" hidden="1" customWidth="1"/>
    <col min="18" max="18" width="9.42592592592593" style="1" hidden="1" customWidth="1"/>
    <col min="19" max="20" width="9.13888888888889" style="1"/>
    <col min="21" max="24" width="9" style="1" hidden="1" customWidth="1"/>
    <col min="25" max="25" width="4.86111111111111" style="1" hidden="1" customWidth="1"/>
    <col min="26" max="26" width="8" style="1" hidden="1" customWidth="1"/>
    <col min="27" max="27" width="25.8611111111111" style="1" hidden="1" customWidth="1"/>
    <col min="28" max="28" width="16.5740740740741" style="1" hidden="1" customWidth="1"/>
    <col min="29" max="29" width="20.8611111111111" style="1" hidden="1" customWidth="1"/>
    <col min="30" max="16384" width="9.13888888888889" style="1"/>
  </cols>
  <sheetData>
    <row r="1" hidden="1"/>
    <row r="2" spans="17:29">
      <c r="Q2" s="1" t="s">
        <v>39</v>
      </c>
      <c r="R2" s="1" t="s">
        <v>40</v>
      </c>
      <c r="U2" s="1" t="s">
        <v>41</v>
      </c>
      <c r="V2" s="1" t="s">
        <v>42</v>
      </c>
      <c r="W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</row>
    <row r="3" ht="17.4" spans="2:29">
      <c r="B3" s="3" t="s">
        <v>48</v>
      </c>
      <c r="C3" s="4">
        <v>10000</v>
      </c>
      <c r="E3" s="3" t="s">
        <v>49</v>
      </c>
      <c r="F3" s="5">
        <f>SUM(C$20:C$79)+H19-C3</f>
        <v>1300</v>
      </c>
      <c r="I3" s="8"/>
      <c r="L3" s="1"/>
      <c r="P3" s="1" t="s">
        <v>50</v>
      </c>
      <c r="Q3" s="1">
        <v>1</v>
      </c>
      <c r="R3" s="32">
        <f>12/Q3</f>
        <v>12</v>
      </c>
      <c r="U3" s="1" t="s">
        <v>44</v>
      </c>
      <c r="V3" s="1" t="s">
        <v>51</v>
      </c>
      <c r="W3" s="32" t="e">
        <f t="shared" ref="W3:W14" si="0">BA</f>
        <v>#NAME?</v>
      </c>
      <c r="Y3" s="1" t="s">
        <v>22</v>
      </c>
      <c r="AA3" s="8" t="s">
        <v>52</v>
      </c>
      <c r="AB3" s="1" t="s">
        <v>53</v>
      </c>
      <c r="AC3" s="1" t="s">
        <v>53</v>
      </c>
    </row>
    <row r="4" spans="2:29">
      <c r="B4" s="3" t="s">
        <v>54</v>
      </c>
      <c r="C4" s="6">
        <v>12</v>
      </c>
      <c r="E4" s="3" t="s">
        <v>39</v>
      </c>
      <c r="F4" s="7">
        <f>还款次数</f>
        <v>12</v>
      </c>
      <c r="H4" s="8"/>
      <c r="I4" s="8"/>
      <c r="J4" s="8"/>
      <c r="K4" s="8"/>
      <c r="L4" s="1"/>
      <c r="P4" s="1" t="s">
        <v>55</v>
      </c>
      <c r="Q4" s="32">
        <f>7/30</f>
        <v>0.233333333333333</v>
      </c>
      <c r="R4" s="32">
        <f t="shared" ref="R4:R5" si="1">12/Q4</f>
        <v>51.4285714285714</v>
      </c>
      <c r="U4" s="1" t="s">
        <v>45</v>
      </c>
      <c r="V4" s="1" t="s">
        <v>56</v>
      </c>
      <c r="W4" s="32" t="e">
        <f t="shared" si="0"/>
        <v>#NAME?</v>
      </c>
      <c r="Y4" s="33" t="s">
        <v>18</v>
      </c>
      <c r="AA4" s="8" t="s">
        <v>57</v>
      </c>
      <c r="AB4" s="1" t="s">
        <v>58</v>
      </c>
      <c r="AC4" s="1" t="s">
        <v>59</v>
      </c>
    </row>
    <row r="5" spans="2:29">
      <c r="B5" s="3" t="s">
        <v>40</v>
      </c>
      <c r="C5" s="6" t="s">
        <v>50</v>
      </c>
      <c r="E5" s="3" t="s">
        <v>60</v>
      </c>
      <c r="F5" s="9">
        <f>SUM(F$20:F$79)</f>
        <v>1300</v>
      </c>
      <c r="H5" s="8"/>
      <c r="I5" s="8"/>
      <c r="J5" s="8"/>
      <c r="K5" s="8"/>
      <c r="L5" s="1"/>
      <c r="P5" s="1" t="s">
        <v>61</v>
      </c>
      <c r="Q5" s="1">
        <v>3</v>
      </c>
      <c r="R5" s="32">
        <f t="shared" si="1"/>
        <v>4</v>
      </c>
      <c r="U5" s="1" t="s">
        <v>46</v>
      </c>
      <c r="V5" s="1" t="s">
        <v>62</v>
      </c>
      <c r="W5" s="32" t="e">
        <f t="shared" si="0"/>
        <v>#NAME?</v>
      </c>
      <c r="Y5" s="1" t="s">
        <v>63</v>
      </c>
      <c r="AA5" s="1" t="s">
        <v>64</v>
      </c>
      <c r="AB5" s="1" t="s">
        <v>65</v>
      </c>
      <c r="AC5" s="1" t="s">
        <v>66</v>
      </c>
    </row>
    <row r="6" spans="2:23">
      <c r="B6" s="3" t="s">
        <v>41</v>
      </c>
      <c r="C6" s="6" t="s">
        <v>45</v>
      </c>
      <c r="E6" s="3" t="s">
        <v>67</v>
      </c>
      <c r="F6" s="10">
        <f>F5/F4/C3</f>
        <v>0.0108333333333333</v>
      </c>
      <c r="H6" s="8"/>
      <c r="I6" s="8"/>
      <c r="J6" s="8"/>
      <c r="K6" s="8"/>
      <c r="L6" s="1"/>
      <c r="U6" s="1" t="s">
        <v>68</v>
      </c>
      <c r="V6" s="1" t="s">
        <v>69</v>
      </c>
      <c r="W6" s="32" t="e">
        <f t="shared" si="0"/>
        <v>#NAME?</v>
      </c>
    </row>
    <row r="7" spans="2:23">
      <c r="B7" s="3" t="s">
        <v>70</v>
      </c>
      <c r="C7" s="11">
        <v>0.24</v>
      </c>
      <c r="E7" s="3" t="s">
        <v>71</v>
      </c>
      <c r="F7" s="9">
        <f>SUM(G$20:G$79)</f>
        <v>0</v>
      </c>
      <c r="H7" s="8"/>
      <c r="I7" s="8"/>
      <c r="J7" s="8"/>
      <c r="K7" s="8"/>
      <c r="L7" s="1"/>
      <c r="U7" s="1" t="s">
        <v>44</v>
      </c>
      <c r="V7" s="1" t="s">
        <v>72</v>
      </c>
      <c r="W7" s="32" t="e">
        <f t="shared" si="0"/>
        <v>#NAME?</v>
      </c>
    </row>
    <row r="8" hidden="1" spans="2:23">
      <c r="B8" s="3" t="s">
        <v>73</v>
      </c>
      <c r="C8" s="12">
        <v>0</v>
      </c>
      <c r="E8" s="3" t="s">
        <v>74</v>
      </c>
      <c r="F8" s="10">
        <f>F7/F4/C3</f>
        <v>0</v>
      </c>
      <c r="H8" s="8"/>
      <c r="I8" s="8"/>
      <c r="J8" s="8"/>
      <c r="K8" s="8"/>
      <c r="L8" s="1"/>
      <c r="U8" s="1" t="s">
        <v>45</v>
      </c>
      <c r="V8" s="1" t="s">
        <v>75</v>
      </c>
      <c r="W8" s="32" t="e">
        <f t="shared" si="0"/>
        <v>#NAME?</v>
      </c>
    </row>
    <row r="9" hidden="1" spans="2:23">
      <c r="B9" s="3" t="s">
        <v>28</v>
      </c>
      <c r="C9" s="12">
        <v>0</v>
      </c>
      <c r="E9" s="3" t="s">
        <v>76</v>
      </c>
      <c r="F9" s="9">
        <f>SUM(H$19:H$79)</f>
        <v>0</v>
      </c>
      <c r="H9" s="8"/>
      <c r="I9" s="8"/>
      <c r="J9" s="8"/>
      <c r="K9" s="8"/>
      <c r="L9" s="1"/>
      <c r="U9" s="1" t="s">
        <v>46</v>
      </c>
      <c r="V9" s="1" t="s">
        <v>77</v>
      </c>
      <c r="W9" s="32" t="e">
        <f t="shared" si="0"/>
        <v>#NAME?</v>
      </c>
    </row>
    <row r="10" hidden="1" spans="2:23">
      <c r="B10" s="3" t="s">
        <v>29</v>
      </c>
      <c r="C10" s="12" t="s">
        <v>78</v>
      </c>
      <c r="E10" s="3" t="s">
        <v>79</v>
      </c>
      <c r="F10" s="10">
        <f>F9/F4/C3</f>
        <v>0</v>
      </c>
      <c r="H10" s="8"/>
      <c r="I10" s="8"/>
      <c r="J10" s="8"/>
      <c r="K10" s="8"/>
      <c r="L10" s="1"/>
      <c r="U10" s="1" t="s">
        <v>68</v>
      </c>
      <c r="V10" s="1" t="s">
        <v>80</v>
      </c>
      <c r="W10" s="32" t="e">
        <f t="shared" si="0"/>
        <v>#NAME?</v>
      </c>
    </row>
    <row r="11" hidden="1" spans="2:23">
      <c r="B11" s="3" t="s">
        <v>35</v>
      </c>
      <c r="C11" s="13">
        <v>0</v>
      </c>
      <c r="E11" s="3" t="s">
        <v>81</v>
      </c>
      <c r="F11" s="14">
        <f>C3*C12</f>
        <v>0</v>
      </c>
      <c r="L11" s="1"/>
      <c r="U11" s="1" t="s">
        <v>44</v>
      </c>
      <c r="V11" s="1" t="s">
        <v>82</v>
      </c>
      <c r="W11" s="32" t="e">
        <f>GA</f>
        <v>#NAME?</v>
      </c>
    </row>
    <row r="12" ht="17.4" spans="2:23">
      <c r="B12" s="3" t="s">
        <v>36</v>
      </c>
      <c r="C12" s="13">
        <v>0</v>
      </c>
      <c r="E12" s="3" t="s">
        <v>83</v>
      </c>
      <c r="F12" s="15">
        <f>IRR(J19:J79)*还款周期</f>
        <v>0.24</v>
      </c>
      <c r="H12" s="8"/>
      <c r="U12" s="1" t="s">
        <v>45</v>
      </c>
      <c r="V12" s="1" t="s">
        <v>84</v>
      </c>
      <c r="W12" s="32" t="e">
        <f t="shared" si="0"/>
        <v>#NAME?</v>
      </c>
    </row>
    <row r="13" spans="5:23">
      <c r="E13" s="8"/>
      <c r="P13" s="27">
        <f>C3*P20</f>
        <v>0</v>
      </c>
      <c r="U13" s="1" t="s">
        <v>46</v>
      </c>
      <c r="V13" s="1" t="s">
        <v>85</v>
      </c>
      <c r="W13" s="32" t="e">
        <f t="shared" si="0"/>
        <v>#NAME?</v>
      </c>
    </row>
    <row r="14" hidden="1" spans="3:23">
      <c r="C14" s="16"/>
      <c r="U14" s="1" t="s">
        <v>68</v>
      </c>
      <c r="V14" s="1" t="s">
        <v>86</v>
      </c>
      <c r="W14" s="32" t="e">
        <f t="shared" si="0"/>
        <v>#NAME?</v>
      </c>
    </row>
    <row r="15" hidden="1" spans="4:13">
      <c r="D15" s="16"/>
      <c r="F15" s="17"/>
      <c r="G15" s="18"/>
      <c r="H15" s="17"/>
      <c r="L15" s="1"/>
      <c r="M15" s="2"/>
    </row>
    <row r="16" hidden="1" spans="2:13">
      <c r="B16" s="19"/>
      <c r="D16" s="16"/>
      <c r="E16" s="20"/>
      <c r="J16" s="28"/>
      <c r="K16" s="29"/>
      <c r="L16" s="30"/>
      <c r="M16" s="2"/>
    </row>
    <row r="17" spans="10:13">
      <c r="J17" s="28"/>
      <c r="K17" s="17"/>
      <c r="L17" s="1"/>
      <c r="M17" s="2"/>
    </row>
    <row r="18" spans="1:16">
      <c r="A18" s="21"/>
      <c r="B18" s="22" t="s">
        <v>20</v>
      </c>
      <c r="C18" s="22" t="s">
        <v>87</v>
      </c>
      <c r="D18" s="22" t="s">
        <v>88</v>
      </c>
      <c r="E18" s="22" t="s">
        <v>22</v>
      </c>
      <c r="F18" s="22" t="s">
        <v>18</v>
      </c>
      <c r="G18" s="22" t="s">
        <v>71</v>
      </c>
      <c r="H18" s="22" t="s">
        <v>76</v>
      </c>
      <c r="I18" s="22" t="s">
        <v>19</v>
      </c>
      <c r="J18" s="22" t="s">
        <v>37</v>
      </c>
      <c r="K18" s="2"/>
      <c r="M18" s="2"/>
      <c r="N18" s="2"/>
      <c r="O18" s="2"/>
      <c r="P18" s="2"/>
    </row>
    <row r="19" spans="1:16">
      <c r="A19" s="21"/>
      <c r="B19" s="21">
        <v>0</v>
      </c>
      <c r="C19" s="23"/>
      <c r="D19" s="24"/>
      <c r="E19" s="24"/>
      <c r="F19" s="24"/>
      <c r="G19" s="24"/>
      <c r="H19" s="25">
        <f>IF($C$10="第0期收取",$C$3*$C$9,0)</f>
        <v>0</v>
      </c>
      <c r="I19" s="25">
        <f>C3</f>
        <v>10000</v>
      </c>
      <c r="J19" s="27">
        <f>-I19+H19</f>
        <v>-10000</v>
      </c>
      <c r="K19" s="2"/>
      <c r="M19" s="2"/>
      <c r="N19" s="2"/>
      <c r="O19" s="2"/>
      <c r="P19" s="2"/>
    </row>
    <row r="20" spans="2:16">
      <c r="B20" s="26">
        <v>1</v>
      </c>
      <c r="C20" s="27">
        <f t="shared" ref="C20:C51" si="2">D20+H20+G20</f>
        <v>1033.33333333333</v>
      </c>
      <c r="D20" s="27">
        <f t="shared" ref="D20:D51" si="3">IF(AND($B20&lt;=还款次数,$C$6="等额本息"),-PMT($C$7/还款周期,还款次数,$C$3),$E20+$F20)</f>
        <v>1033.33333333333</v>
      </c>
      <c r="E20" s="27">
        <f t="shared" ref="E20:E51" si="4">IFERROR(IF($B20&lt;=还款次数,IF($C$6="等额本息",D20-F20,IF($C$6="等额本金",$C$3/还款次数,0)))+IF($B20=$F$4,IF(OR($C$6="先息后本",$C$6="一次还本付息"),$C$3,0)),0)</f>
        <v>833.333333333333</v>
      </c>
      <c r="F20" s="27">
        <f t="shared" ref="F20:F51" si="5">IF(AND($B20=还款次数,$C$6="一次还本付息"),$I19*$C$7/还款周期*还款次数,0)+IF(AND($B20&lt;=还款次数,OR($C$6="等额本息",$C$6="等额本金",$C$6="先息后本")),$I19*$C$7/还款周期,0)</f>
        <v>200</v>
      </c>
      <c r="G20" s="27">
        <f t="shared" ref="G20:G51" si="6">IF(B20&lt;=($C$4/VLOOKUP($C$5,P$3:Q$5,2,0)),$C$3*$C$8/还款次数,0)</f>
        <v>0</v>
      </c>
      <c r="H20" s="25">
        <f>IF($C$10="第1期收取",$C$3*$C$9,0)</f>
        <v>0</v>
      </c>
      <c r="I20" s="31">
        <f t="shared" ref="I20:I51" si="7">I19-E20</f>
        <v>9166.66666666667</v>
      </c>
      <c r="J20" s="27">
        <f>C20</f>
        <v>1033.33333333333</v>
      </c>
      <c r="K20" s="23"/>
      <c r="M20" s="2"/>
      <c r="N20" s="2"/>
      <c r="O20" s="2"/>
      <c r="P20" s="2"/>
    </row>
    <row r="21" spans="2:16">
      <c r="B21" s="26">
        <v>2</v>
      </c>
      <c r="C21" s="27">
        <f t="shared" si="2"/>
        <v>1016.66666666667</v>
      </c>
      <c r="D21" s="27">
        <f t="shared" si="3"/>
        <v>1016.66666666667</v>
      </c>
      <c r="E21" s="27">
        <f t="shared" si="4"/>
        <v>833.333333333333</v>
      </c>
      <c r="F21" s="27">
        <f t="shared" si="5"/>
        <v>183.333333333333</v>
      </c>
      <c r="G21" s="27">
        <f t="shared" si="6"/>
        <v>0</v>
      </c>
      <c r="H21" s="24"/>
      <c r="I21" s="31">
        <f t="shared" si="7"/>
        <v>8333.33333333333</v>
      </c>
      <c r="J21" s="27">
        <f t="shared" ref="J21:J31" si="8">C21</f>
        <v>1016.66666666667</v>
      </c>
      <c r="K21" s="23"/>
      <c r="M21" s="2"/>
      <c r="N21" s="2"/>
      <c r="O21" s="2"/>
      <c r="P21" s="2"/>
    </row>
    <row r="22" spans="2:16">
      <c r="B22" s="26">
        <v>3</v>
      </c>
      <c r="C22" s="27">
        <f t="shared" si="2"/>
        <v>1000</v>
      </c>
      <c r="D22" s="27">
        <f t="shared" si="3"/>
        <v>1000</v>
      </c>
      <c r="E22" s="27">
        <f t="shared" si="4"/>
        <v>833.333333333333</v>
      </c>
      <c r="F22" s="27">
        <f t="shared" si="5"/>
        <v>166.666666666667</v>
      </c>
      <c r="G22" s="27">
        <f t="shared" si="6"/>
        <v>0</v>
      </c>
      <c r="H22" s="24"/>
      <c r="I22" s="31">
        <f t="shared" si="7"/>
        <v>7500</v>
      </c>
      <c r="J22" s="27">
        <f t="shared" si="8"/>
        <v>1000</v>
      </c>
      <c r="K22" s="23"/>
      <c r="M22" s="2"/>
      <c r="N22" s="2"/>
      <c r="O22" s="2"/>
      <c r="P22" s="2"/>
    </row>
    <row r="23" spans="2:16">
      <c r="B23" s="26">
        <v>4</v>
      </c>
      <c r="C23" s="27">
        <f t="shared" si="2"/>
        <v>983.333333333333</v>
      </c>
      <c r="D23" s="27">
        <f t="shared" si="3"/>
        <v>983.333333333333</v>
      </c>
      <c r="E23" s="27">
        <f t="shared" si="4"/>
        <v>833.333333333333</v>
      </c>
      <c r="F23" s="27">
        <f t="shared" si="5"/>
        <v>150</v>
      </c>
      <c r="G23" s="27">
        <f t="shared" si="6"/>
        <v>0</v>
      </c>
      <c r="H23" s="24"/>
      <c r="I23" s="31">
        <f t="shared" si="7"/>
        <v>6666.66666666667</v>
      </c>
      <c r="J23" s="27">
        <f t="shared" si="8"/>
        <v>983.333333333333</v>
      </c>
      <c r="K23" s="23"/>
      <c r="M23" s="2"/>
      <c r="N23" s="2"/>
      <c r="O23" s="2"/>
      <c r="P23" s="2"/>
    </row>
    <row r="24" spans="2:16">
      <c r="B24" s="26">
        <v>5</v>
      </c>
      <c r="C24" s="27">
        <f t="shared" si="2"/>
        <v>966.666666666667</v>
      </c>
      <c r="D24" s="27">
        <f t="shared" si="3"/>
        <v>966.666666666667</v>
      </c>
      <c r="E24" s="27">
        <f t="shared" si="4"/>
        <v>833.333333333333</v>
      </c>
      <c r="F24" s="27">
        <f t="shared" si="5"/>
        <v>133.333333333333</v>
      </c>
      <c r="G24" s="27">
        <f t="shared" si="6"/>
        <v>0</v>
      </c>
      <c r="H24" s="24"/>
      <c r="I24" s="31">
        <f t="shared" si="7"/>
        <v>5833.33333333333</v>
      </c>
      <c r="J24" s="27">
        <f t="shared" si="8"/>
        <v>966.666666666667</v>
      </c>
      <c r="K24" s="23"/>
      <c r="M24" s="2"/>
      <c r="N24" s="2"/>
      <c r="O24" s="2"/>
      <c r="P24" s="2"/>
    </row>
    <row r="25" spans="2:16">
      <c r="B25" s="26">
        <v>6</v>
      </c>
      <c r="C25" s="27">
        <f t="shared" si="2"/>
        <v>950</v>
      </c>
      <c r="D25" s="27">
        <f t="shared" si="3"/>
        <v>950</v>
      </c>
      <c r="E25" s="27">
        <f t="shared" si="4"/>
        <v>833.333333333333</v>
      </c>
      <c r="F25" s="27">
        <f t="shared" si="5"/>
        <v>116.666666666667</v>
      </c>
      <c r="G25" s="27">
        <f t="shared" si="6"/>
        <v>0</v>
      </c>
      <c r="H25" s="24"/>
      <c r="I25" s="31">
        <f t="shared" si="7"/>
        <v>5000</v>
      </c>
      <c r="J25" s="27">
        <f t="shared" si="8"/>
        <v>950</v>
      </c>
      <c r="K25" s="23"/>
      <c r="M25" s="2"/>
      <c r="N25" s="2"/>
      <c r="O25" s="2"/>
      <c r="P25" s="2"/>
    </row>
    <row r="26" spans="2:16">
      <c r="B26" s="26">
        <v>7</v>
      </c>
      <c r="C26" s="27">
        <f t="shared" si="2"/>
        <v>933.333333333333</v>
      </c>
      <c r="D26" s="27">
        <f t="shared" si="3"/>
        <v>933.333333333333</v>
      </c>
      <c r="E26" s="27">
        <f t="shared" si="4"/>
        <v>833.333333333333</v>
      </c>
      <c r="F26" s="27">
        <f t="shared" si="5"/>
        <v>100</v>
      </c>
      <c r="G26" s="27">
        <f t="shared" si="6"/>
        <v>0</v>
      </c>
      <c r="H26" s="24"/>
      <c r="I26" s="31">
        <f t="shared" si="7"/>
        <v>4166.66666666667</v>
      </c>
      <c r="J26" s="27">
        <f t="shared" si="8"/>
        <v>933.333333333333</v>
      </c>
      <c r="K26" s="23"/>
      <c r="M26" s="2"/>
      <c r="N26" s="2"/>
      <c r="O26" s="2"/>
      <c r="P26" s="2"/>
    </row>
    <row r="27" spans="2:16">
      <c r="B27" s="26">
        <v>8</v>
      </c>
      <c r="C27" s="27">
        <f t="shared" si="2"/>
        <v>916.666666666667</v>
      </c>
      <c r="D27" s="27">
        <f t="shared" si="3"/>
        <v>916.666666666667</v>
      </c>
      <c r="E27" s="27">
        <f t="shared" si="4"/>
        <v>833.333333333333</v>
      </c>
      <c r="F27" s="27">
        <f t="shared" si="5"/>
        <v>83.3333333333333</v>
      </c>
      <c r="G27" s="27">
        <f t="shared" si="6"/>
        <v>0</v>
      </c>
      <c r="H27" s="24"/>
      <c r="I27" s="31">
        <f t="shared" si="7"/>
        <v>3333.33333333333</v>
      </c>
      <c r="J27" s="27">
        <f t="shared" si="8"/>
        <v>916.666666666667</v>
      </c>
      <c r="K27" s="23"/>
      <c r="M27" s="2"/>
      <c r="N27" s="2"/>
      <c r="O27" s="2"/>
      <c r="P27" s="2"/>
    </row>
    <row r="28" spans="2:16">
      <c r="B28" s="26">
        <v>9</v>
      </c>
      <c r="C28" s="27">
        <f t="shared" si="2"/>
        <v>900</v>
      </c>
      <c r="D28" s="27">
        <f t="shared" si="3"/>
        <v>900</v>
      </c>
      <c r="E28" s="27">
        <f t="shared" si="4"/>
        <v>833.333333333333</v>
      </c>
      <c r="F28" s="27">
        <f t="shared" si="5"/>
        <v>66.6666666666667</v>
      </c>
      <c r="G28" s="27">
        <f t="shared" si="6"/>
        <v>0</v>
      </c>
      <c r="H28" s="24"/>
      <c r="I28" s="31">
        <f t="shared" si="7"/>
        <v>2500</v>
      </c>
      <c r="J28" s="27">
        <f t="shared" si="8"/>
        <v>900</v>
      </c>
      <c r="K28" s="23"/>
      <c r="M28" s="2"/>
      <c r="N28" s="2"/>
      <c r="O28" s="2"/>
      <c r="P28" s="2"/>
    </row>
    <row r="29" spans="2:16">
      <c r="B29" s="26">
        <v>10</v>
      </c>
      <c r="C29" s="27">
        <f t="shared" si="2"/>
        <v>883.333333333333</v>
      </c>
      <c r="D29" s="27">
        <f t="shared" si="3"/>
        <v>883.333333333333</v>
      </c>
      <c r="E29" s="27">
        <f t="shared" si="4"/>
        <v>833.333333333333</v>
      </c>
      <c r="F29" s="27">
        <f t="shared" si="5"/>
        <v>50</v>
      </c>
      <c r="G29" s="27">
        <f t="shared" si="6"/>
        <v>0</v>
      </c>
      <c r="H29" s="24"/>
      <c r="I29" s="31">
        <f t="shared" si="7"/>
        <v>1666.66666666667</v>
      </c>
      <c r="J29" s="27">
        <f t="shared" si="8"/>
        <v>883.333333333333</v>
      </c>
      <c r="K29" s="2"/>
      <c r="M29" s="2"/>
      <c r="N29" s="2"/>
      <c r="O29" s="2"/>
      <c r="P29" s="2"/>
    </row>
    <row r="30" spans="2:16">
      <c r="B30" s="26">
        <v>11</v>
      </c>
      <c r="C30" s="27">
        <f t="shared" si="2"/>
        <v>866.666666666667</v>
      </c>
      <c r="D30" s="27">
        <f t="shared" si="3"/>
        <v>866.666666666667</v>
      </c>
      <c r="E30" s="27">
        <f t="shared" si="4"/>
        <v>833.333333333333</v>
      </c>
      <c r="F30" s="27">
        <f t="shared" si="5"/>
        <v>33.3333333333333</v>
      </c>
      <c r="G30" s="27">
        <f t="shared" si="6"/>
        <v>0</v>
      </c>
      <c r="H30" s="24"/>
      <c r="I30" s="31">
        <f t="shared" si="7"/>
        <v>833.333333333333</v>
      </c>
      <c r="J30" s="27">
        <f t="shared" si="8"/>
        <v>866.666666666667</v>
      </c>
      <c r="K30" s="2"/>
      <c r="M30" s="2"/>
      <c r="N30" s="2"/>
      <c r="O30" s="2"/>
      <c r="P30" s="2"/>
    </row>
    <row r="31" spans="2:16">
      <c r="B31" s="26">
        <v>12</v>
      </c>
      <c r="C31" s="27">
        <f t="shared" si="2"/>
        <v>850</v>
      </c>
      <c r="D31" s="27">
        <f t="shared" si="3"/>
        <v>850</v>
      </c>
      <c r="E31" s="27">
        <f t="shared" si="4"/>
        <v>833.333333333333</v>
      </c>
      <c r="F31" s="27">
        <f t="shared" si="5"/>
        <v>16.6666666666667</v>
      </c>
      <c r="G31" s="27">
        <f t="shared" si="6"/>
        <v>0</v>
      </c>
      <c r="H31" s="24"/>
      <c r="I31" s="31">
        <f t="shared" si="7"/>
        <v>0</v>
      </c>
      <c r="J31" s="27">
        <f t="shared" si="8"/>
        <v>850</v>
      </c>
      <c r="K31" s="2"/>
      <c r="M31" s="2"/>
      <c r="N31" s="2"/>
      <c r="O31" s="2"/>
      <c r="P31" s="2"/>
    </row>
    <row r="32" spans="2:16">
      <c r="B32" s="26">
        <v>13</v>
      </c>
      <c r="C32" s="27">
        <f t="shared" si="2"/>
        <v>0</v>
      </c>
      <c r="D32" s="27">
        <f t="shared" si="3"/>
        <v>0</v>
      </c>
      <c r="E32" s="27">
        <f t="shared" si="4"/>
        <v>0</v>
      </c>
      <c r="F32" s="27">
        <f t="shared" si="5"/>
        <v>0</v>
      </c>
      <c r="G32" s="27">
        <f t="shared" si="6"/>
        <v>0</v>
      </c>
      <c r="H32" s="24"/>
      <c r="I32" s="31">
        <f t="shared" si="7"/>
        <v>0</v>
      </c>
      <c r="J32" s="27">
        <f t="shared" ref="J32:J79" si="9">C32</f>
        <v>0</v>
      </c>
      <c r="K32" s="2"/>
      <c r="M32" s="2"/>
      <c r="N32" s="2"/>
      <c r="O32" s="2"/>
      <c r="P32" s="2"/>
    </row>
    <row r="33" spans="2:16">
      <c r="B33" s="26">
        <v>14</v>
      </c>
      <c r="C33" s="27">
        <f t="shared" si="2"/>
        <v>0</v>
      </c>
      <c r="D33" s="27">
        <f t="shared" si="3"/>
        <v>0</v>
      </c>
      <c r="E33" s="27">
        <f t="shared" si="4"/>
        <v>0</v>
      </c>
      <c r="F33" s="27">
        <f t="shared" si="5"/>
        <v>0</v>
      </c>
      <c r="G33" s="27">
        <f t="shared" si="6"/>
        <v>0</v>
      </c>
      <c r="H33" s="24"/>
      <c r="I33" s="31">
        <f t="shared" si="7"/>
        <v>0</v>
      </c>
      <c r="J33" s="27">
        <f t="shared" si="9"/>
        <v>0</v>
      </c>
      <c r="K33" s="2"/>
      <c r="M33" s="2"/>
      <c r="N33" s="2"/>
      <c r="O33" s="2"/>
      <c r="P33" s="2"/>
    </row>
    <row r="34" spans="2:16">
      <c r="B34" s="26">
        <v>15</v>
      </c>
      <c r="C34" s="27">
        <f t="shared" si="2"/>
        <v>0</v>
      </c>
      <c r="D34" s="27">
        <f t="shared" si="3"/>
        <v>0</v>
      </c>
      <c r="E34" s="27">
        <f t="shared" si="4"/>
        <v>0</v>
      </c>
      <c r="F34" s="27">
        <f t="shared" si="5"/>
        <v>0</v>
      </c>
      <c r="G34" s="27">
        <f t="shared" si="6"/>
        <v>0</v>
      </c>
      <c r="H34" s="24"/>
      <c r="I34" s="31">
        <f t="shared" si="7"/>
        <v>0</v>
      </c>
      <c r="J34" s="27">
        <f t="shared" si="9"/>
        <v>0</v>
      </c>
      <c r="K34" s="2"/>
      <c r="M34" s="2"/>
      <c r="N34" s="2"/>
      <c r="O34" s="2"/>
      <c r="P34" s="2"/>
    </row>
    <row r="35" spans="2:16">
      <c r="B35" s="26">
        <v>16</v>
      </c>
      <c r="C35" s="27">
        <f t="shared" si="2"/>
        <v>0</v>
      </c>
      <c r="D35" s="27">
        <f t="shared" si="3"/>
        <v>0</v>
      </c>
      <c r="E35" s="27">
        <f t="shared" si="4"/>
        <v>0</v>
      </c>
      <c r="F35" s="27">
        <f t="shared" si="5"/>
        <v>0</v>
      </c>
      <c r="G35" s="27">
        <f t="shared" si="6"/>
        <v>0</v>
      </c>
      <c r="H35" s="24"/>
      <c r="I35" s="31">
        <f t="shared" si="7"/>
        <v>0</v>
      </c>
      <c r="J35" s="27">
        <f t="shared" si="9"/>
        <v>0</v>
      </c>
      <c r="K35" s="2"/>
      <c r="M35" s="2"/>
      <c r="N35" s="2"/>
      <c r="O35" s="2"/>
      <c r="P35" s="2"/>
    </row>
    <row r="36" spans="2:16">
      <c r="B36" s="26">
        <v>17</v>
      </c>
      <c r="C36" s="27">
        <f t="shared" si="2"/>
        <v>0</v>
      </c>
      <c r="D36" s="27">
        <f t="shared" si="3"/>
        <v>0</v>
      </c>
      <c r="E36" s="27">
        <f t="shared" si="4"/>
        <v>0</v>
      </c>
      <c r="F36" s="27">
        <f t="shared" si="5"/>
        <v>0</v>
      </c>
      <c r="G36" s="27">
        <f t="shared" si="6"/>
        <v>0</v>
      </c>
      <c r="H36" s="24"/>
      <c r="I36" s="31">
        <f t="shared" si="7"/>
        <v>0</v>
      </c>
      <c r="J36" s="27">
        <f t="shared" si="9"/>
        <v>0</v>
      </c>
      <c r="K36" s="2"/>
      <c r="M36" s="2"/>
      <c r="N36" s="2"/>
      <c r="O36" s="2"/>
      <c r="P36" s="2"/>
    </row>
    <row r="37" spans="2:16">
      <c r="B37" s="26">
        <v>18</v>
      </c>
      <c r="C37" s="27">
        <f t="shared" si="2"/>
        <v>0</v>
      </c>
      <c r="D37" s="27">
        <f t="shared" si="3"/>
        <v>0</v>
      </c>
      <c r="E37" s="27">
        <f t="shared" si="4"/>
        <v>0</v>
      </c>
      <c r="F37" s="27">
        <f t="shared" si="5"/>
        <v>0</v>
      </c>
      <c r="G37" s="27">
        <f t="shared" si="6"/>
        <v>0</v>
      </c>
      <c r="H37" s="24"/>
      <c r="I37" s="31">
        <f t="shared" si="7"/>
        <v>0</v>
      </c>
      <c r="J37" s="27">
        <f t="shared" si="9"/>
        <v>0</v>
      </c>
      <c r="K37" s="2"/>
      <c r="M37" s="2"/>
      <c r="N37" s="2"/>
      <c r="O37" s="2"/>
      <c r="P37" s="2"/>
    </row>
    <row r="38" spans="2:16">
      <c r="B38" s="26">
        <v>19</v>
      </c>
      <c r="C38" s="27">
        <f t="shared" si="2"/>
        <v>0</v>
      </c>
      <c r="D38" s="27">
        <f t="shared" si="3"/>
        <v>0</v>
      </c>
      <c r="E38" s="27">
        <f t="shared" si="4"/>
        <v>0</v>
      </c>
      <c r="F38" s="27">
        <f t="shared" si="5"/>
        <v>0</v>
      </c>
      <c r="G38" s="27">
        <f t="shared" si="6"/>
        <v>0</v>
      </c>
      <c r="H38" s="24"/>
      <c r="I38" s="31">
        <f t="shared" si="7"/>
        <v>0</v>
      </c>
      <c r="J38" s="27">
        <f t="shared" si="9"/>
        <v>0</v>
      </c>
      <c r="K38" s="2"/>
      <c r="M38" s="2"/>
      <c r="N38" s="2"/>
      <c r="O38" s="2"/>
      <c r="P38" s="2"/>
    </row>
    <row r="39" spans="2:16">
      <c r="B39" s="26">
        <v>20</v>
      </c>
      <c r="C39" s="27">
        <f t="shared" si="2"/>
        <v>0</v>
      </c>
      <c r="D39" s="27">
        <f t="shared" si="3"/>
        <v>0</v>
      </c>
      <c r="E39" s="27">
        <f t="shared" si="4"/>
        <v>0</v>
      </c>
      <c r="F39" s="27">
        <f t="shared" si="5"/>
        <v>0</v>
      </c>
      <c r="G39" s="27">
        <f t="shared" si="6"/>
        <v>0</v>
      </c>
      <c r="H39" s="24"/>
      <c r="I39" s="31">
        <f t="shared" si="7"/>
        <v>0</v>
      </c>
      <c r="J39" s="27">
        <f t="shared" si="9"/>
        <v>0</v>
      </c>
      <c r="K39" s="2"/>
      <c r="M39" s="2"/>
      <c r="N39" s="2"/>
      <c r="O39" s="2"/>
      <c r="P39" s="2"/>
    </row>
    <row r="40" spans="2:16">
      <c r="B40" s="26">
        <v>21</v>
      </c>
      <c r="C40" s="27">
        <f t="shared" si="2"/>
        <v>0</v>
      </c>
      <c r="D40" s="27">
        <f t="shared" si="3"/>
        <v>0</v>
      </c>
      <c r="E40" s="27">
        <f t="shared" si="4"/>
        <v>0</v>
      </c>
      <c r="F40" s="27">
        <f t="shared" si="5"/>
        <v>0</v>
      </c>
      <c r="G40" s="27">
        <f t="shared" si="6"/>
        <v>0</v>
      </c>
      <c r="H40" s="24"/>
      <c r="I40" s="31">
        <f t="shared" si="7"/>
        <v>0</v>
      </c>
      <c r="J40" s="27">
        <f t="shared" si="9"/>
        <v>0</v>
      </c>
      <c r="K40" s="2"/>
      <c r="M40" s="2"/>
      <c r="N40" s="2"/>
      <c r="O40" s="2"/>
      <c r="P40" s="2"/>
    </row>
    <row r="41" spans="2:16">
      <c r="B41" s="26">
        <v>22</v>
      </c>
      <c r="C41" s="27">
        <f t="shared" si="2"/>
        <v>0</v>
      </c>
      <c r="D41" s="27">
        <f t="shared" si="3"/>
        <v>0</v>
      </c>
      <c r="E41" s="27">
        <f t="shared" si="4"/>
        <v>0</v>
      </c>
      <c r="F41" s="27">
        <f t="shared" si="5"/>
        <v>0</v>
      </c>
      <c r="G41" s="27">
        <f t="shared" si="6"/>
        <v>0</v>
      </c>
      <c r="H41" s="24"/>
      <c r="I41" s="31">
        <f t="shared" si="7"/>
        <v>0</v>
      </c>
      <c r="J41" s="27">
        <f t="shared" si="9"/>
        <v>0</v>
      </c>
      <c r="K41" s="2"/>
      <c r="M41" s="2"/>
      <c r="N41" s="2"/>
      <c r="O41" s="2"/>
      <c r="P41" s="2"/>
    </row>
    <row r="42" spans="2:16">
      <c r="B42" s="26">
        <v>23</v>
      </c>
      <c r="C42" s="27">
        <f t="shared" si="2"/>
        <v>0</v>
      </c>
      <c r="D42" s="27">
        <f t="shared" si="3"/>
        <v>0</v>
      </c>
      <c r="E42" s="27">
        <f t="shared" si="4"/>
        <v>0</v>
      </c>
      <c r="F42" s="27">
        <f t="shared" si="5"/>
        <v>0</v>
      </c>
      <c r="G42" s="27">
        <f t="shared" si="6"/>
        <v>0</v>
      </c>
      <c r="H42" s="24"/>
      <c r="I42" s="31">
        <f t="shared" si="7"/>
        <v>0</v>
      </c>
      <c r="J42" s="27">
        <f t="shared" si="9"/>
        <v>0</v>
      </c>
      <c r="K42" s="2"/>
      <c r="M42" s="2"/>
      <c r="N42" s="2"/>
      <c r="O42" s="2"/>
      <c r="P42" s="2"/>
    </row>
    <row r="43" spans="2:16">
      <c r="B43" s="26">
        <v>24</v>
      </c>
      <c r="C43" s="27">
        <f t="shared" si="2"/>
        <v>0</v>
      </c>
      <c r="D43" s="27">
        <f t="shared" si="3"/>
        <v>0</v>
      </c>
      <c r="E43" s="27">
        <f t="shared" si="4"/>
        <v>0</v>
      </c>
      <c r="F43" s="27">
        <f t="shared" si="5"/>
        <v>0</v>
      </c>
      <c r="G43" s="27">
        <f t="shared" si="6"/>
        <v>0</v>
      </c>
      <c r="H43" s="24"/>
      <c r="I43" s="31">
        <f t="shared" si="7"/>
        <v>0</v>
      </c>
      <c r="J43" s="27">
        <f t="shared" si="9"/>
        <v>0</v>
      </c>
      <c r="K43" s="2"/>
      <c r="M43" s="2"/>
      <c r="N43" s="2"/>
      <c r="O43" s="2"/>
      <c r="P43" s="2"/>
    </row>
    <row r="44" spans="2:16">
      <c r="B44" s="26">
        <v>25</v>
      </c>
      <c r="C44" s="27">
        <f t="shared" si="2"/>
        <v>0</v>
      </c>
      <c r="D44" s="27">
        <f t="shared" si="3"/>
        <v>0</v>
      </c>
      <c r="E44" s="27">
        <f t="shared" si="4"/>
        <v>0</v>
      </c>
      <c r="F44" s="27">
        <f t="shared" si="5"/>
        <v>0</v>
      </c>
      <c r="G44" s="27">
        <f t="shared" si="6"/>
        <v>0</v>
      </c>
      <c r="H44" s="24"/>
      <c r="I44" s="31">
        <f t="shared" si="7"/>
        <v>0</v>
      </c>
      <c r="J44" s="27">
        <f t="shared" si="9"/>
        <v>0</v>
      </c>
      <c r="K44" s="2"/>
      <c r="M44" s="2"/>
      <c r="N44" s="2"/>
      <c r="O44" s="2"/>
      <c r="P44" s="2"/>
    </row>
    <row r="45" spans="2:16">
      <c r="B45" s="26">
        <v>26</v>
      </c>
      <c r="C45" s="27">
        <f t="shared" si="2"/>
        <v>0</v>
      </c>
      <c r="D45" s="27">
        <f t="shared" si="3"/>
        <v>0</v>
      </c>
      <c r="E45" s="27">
        <f t="shared" si="4"/>
        <v>0</v>
      </c>
      <c r="F45" s="27">
        <f t="shared" si="5"/>
        <v>0</v>
      </c>
      <c r="G45" s="27">
        <f t="shared" si="6"/>
        <v>0</v>
      </c>
      <c r="H45" s="24"/>
      <c r="I45" s="31">
        <f t="shared" si="7"/>
        <v>0</v>
      </c>
      <c r="J45" s="27">
        <f t="shared" si="9"/>
        <v>0</v>
      </c>
      <c r="K45" s="2"/>
      <c r="M45" s="2"/>
      <c r="N45" s="2"/>
      <c r="O45" s="2"/>
      <c r="P45" s="2"/>
    </row>
    <row r="46" spans="2:16">
      <c r="B46" s="26">
        <v>27</v>
      </c>
      <c r="C46" s="27">
        <f t="shared" si="2"/>
        <v>0</v>
      </c>
      <c r="D46" s="27">
        <f t="shared" si="3"/>
        <v>0</v>
      </c>
      <c r="E46" s="27">
        <f t="shared" si="4"/>
        <v>0</v>
      </c>
      <c r="F46" s="27">
        <f t="shared" si="5"/>
        <v>0</v>
      </c>
      <c r="G46" s="27">
        <f t="shared" si="6"/>
        <v>0</v>
      </c>
      <c r="H46" s="24"/>
      <c r="I46" s="31">
        <f t="shared" si="7"/>
        <v>0</v>
      </c>
      <c r="J46" s="27">
        <f t="shared" si="9"/>
        <v>0</v>
      </c>
      <c r="K46" s="2"/>
      <c r="M46" s="2"/>
      <c r="N46" s="2"/>
      <c r="O46" s="2"/>
      <c r="P46" s="2"/>
    </row>
    <row r="47" spans="2:16">
      <c r="B47" s="26">
        <v>28</v>
      </c>
      <c r="C47" s="27">
        <f t="shared" si="2"/>
        <v>0</v>
      </c>
      <c r="D47" s="27">
        <f t="shared" si="3"/>
        <v>0</v>
      </c>
      <c r="E47" s="27">
        <f t="shared" si="4"/>
        <v>0</v>
      </c>
      <c r="F47" s="27">
        <f t="shared" si="5"/>
        <v>0</v>
      </c>
      <c r="G47" s="27">
        <f t="shared" si="6"/>
        <v>0</v>
      </c>
      <c r="H47" s="24"/>
      <c r="I47" s="31">
        <f t="shared" si="7"/>
        <v>0</v>
      </c>
      <c r="J47" s="27">
        <f t="shared" si="9"/>
        <v>0</v>
      </c>
      <c r="K47" s="2"/>
      <c r="M47" s="2"/>
      <c r="N47" s="2"/>
      <c r="O47" s="2"/>
      <c r="P47" s="2"/>
    </row>
    <row r="48" spans="2:16">
      <c r="B48" s="26">
        <v>29</v>
      </c>
      <c r="C48" s="27">
        <f t="shared" si="2"/>
        <v>0</v>
      </c>
      <c r="D48" s="27">
        <f t="shared" si="3"/>
        <v>0</v>
      </c>
      <c r="E48" s="27">
        <f t="shared" si="4"/>
        <v>0</v>
      </c>
      <c r="F48" s="27">
        <f t="shared" si="5"/>
        <v>0</v>
      </c>
      <c r="G48" s="27">
        <f t="shared" si="6"/>
        <v>0</v>
      </c>
      <c r="H48" s="24"/>
      <c r="I48" s="31">
        <f t="shared" si="7"/>
        <v>0</v>
      </c>
      <c r="J48" s="27">
        <f t="shared" si="9"/>
        <v>0</v>
      </c>
      <c r="K48" s="2"/>
      <c r="M48" s="2"/>
      <c r="N48" s="2"/>
      <c r="O48" s="2"/>
      <c r="P48" s="2"/>
    </row>
    <row r="49" spans="2:16">
      <c r="B49" s="26">
        <v>30</v>
      </c>
      <c r="C49" s="27">
        <f t="shared" si="2"/>
        <v>0</v>
      </c>
      <c r="D49" s="27">
        <f t="shared" si="3"/>
        <v>0</v>
      </c>
      <c r="E49" s="27">
        <f t="shared" si="4"/>
        <v>0</v>
      </c>
      <c r="F49" s="27">
        <f t="shared" si="5"/>
        <v>0</v>
      </c>
      <c r="G49" s="27">
        <f t="shared" si="6"/>
        <v>0</v>
      </c>
      <c r="H49" s="24"/>
      <c r="I49" s="31">
        <f t="shared" si="7"/>
        <v>0</v>
      </c>
      <c r="J49" s="27">
        <f t="shared" si="9"/>
        <v>0</v>
      </c>
      <c r="K49" s="2"/>
      <c r="M49" s="2"/>
      <c r="N49" s="2"/>
      <c r="O49" s="2"/>
      <c r="P49" s="2"/>
    </row>
    <row r="50" spans="2:16">
      <c r="B50" s="26">
        <v>31</v>
      </c>
      <c r="C50" s="27">
        <f t="shared" si="2"/>
        <v>0</v>
      </c>
      <c r="D50" s="27">
        <f t="shared" si="3"/>
        <v>0</v>
      </c>
      <c r="E50" s="27">
        <f t="shared" si="4"/>
        <v>0</v>
      </c>
      <c r="F50" s="27">
        <f t="shared" si="5"/>
        <v>0</v>
      </c>
      <c r="G50" s="27">
        <f t="shared" si="6"/>
        <v>0</v>
      </c>
      <c r="H50" s="24"/>
      <c r="I50" s="31">
        <f t="shared" si="7"/>
        <v>0</v>
      </c>
      <c r="J50" s="27">
        <f t="shared" si="9"/>
        <v>0</v>
      </c>
      <c r="K50" s="2"/>
      <c r="M50" s="2"/>
      <c r="N50" s="2"/>
      <c r="O50" s="2"/>
      <c r="P50" s="2"/>
    </row>
    <row r="51" spans="2:16">
      <c r="B51" s="26">
        <v>32</v>
      </c>
      <c r="C51" s="27">
        <f t="shared" si="2"/>
        <v>0</v>
      </c>
      <c r="D51" s="27">
        <f t="shared" si="3"/>
        <v>0</v>
      </c>
      <c r="E51" s="27">
        <f t="shared" si="4"/>
        <v>0</v>
      </c>
      <c r="F51" s="27">
        <f t="shared" si="5"/>
        <v>0</v>
      </c>
      <c r="G51" s="27">
        <f t="shared" si="6"/>
        <v>0</v>
      </c>
      <c r="H51" s="24"/>
      <c r="I51" s="31">
        <f t="shared" si="7"/>
        <v>0</v>
      </c>
      <c r="J51" s="27">
        <f t="shared" si="9"/>
        <v>0</v>
      </c>
      <c r="K51" s="2"/>
      <c r="M51" s="2"/>
      <c r="N51" s="2"/>
      <c r="O51" s="2"/>
      <c r="P51" s="2"/>
    </row>
    <row r="52" spans="2:16">
      <c r="B52" s="26">
        <v>33</v>
      </c>
      <c r="C52" s="27">
        <f t="shared" ref="C52:C79" si="10">D52+H52+G52</f>
        <v>0</v>
      </c>
      <c r="D52" s="27">
        <f t="shared" ref="D52:D79" si="11">IF(AND($B52&lt;=还款次数,$C$6="等额本息"),-PMT($C$7/还款周期,还款次数,$C$3),$E52+$F52)</f>
        <v>0</v>
      </c>
      <c r="E52" s="27">
        <f t="shared" ref="E52:E79" si="12">IFERROR(IF($B52&lt;=还款次数,IF($C$6="等额本息",D52-F52,IF($C$6="等额本金",$C$3/还款次数,0)))+IF($B52=$F$4,IF(OR($C$6="先息后本",$C$6="一次还本付息"),$C$3,0)),0)</f>
        <v>0</v>
      </c>
      <c r="F52" s="27">
        <f t="shared" ref="F52:F79" si="13">IF(AND($B52=还款次数,$C$6="一次还本付息"),$I51*$C$7/还款周期*还款次数,0)+IF(AND($B52&lt;=还款次数,OR($C$6="等额本息",$C$6="等额本金",$C$6="先息后本")),$I51*$C$7/还款周期,0)</f>
        <v>0</v>
      </c>
      <c r="G52" s="27">
        <f t="shared" ref="G52:G79" si="14">IF(B52&lt;=($C$4/VLOOKUP($C$5,P$3:Q$5,2,0)),$C$3*$C$8/还款次数,0)</f>
        <v>0</v>
      </c>
      <c r="H52" s="24"/>
      <c r="I52" s="31">
        <f t="shared" ref="I52:I79" si="15">I51-E52</f>
        <v>0</v>
      </c>
      <c r="J52" s="27">
        <f t="shared" si="9"/>
        <v>0</v>
      </c>
      <c r="K52" s="2"/>
      <c r="M52" s="2"/>
      <c r="N52" s="2"/>
      <c r="O52" s="2"/>
      <c r="P52" s="2"/>
    </row>
    <row r="53" spans="2:16">
      <c r="B53" s="26">
        <v>34</v>
      </c>
      <c r="C53" s="27">
        <f t="shared" si="10"/>
        <v>0</v>
      </c>
      <c r="D53" s="27">
        <f t="shared" si="11"/>
        <v>0</v>
      </c>
      <c r="E53" s="27">
        <f t="shared" si="12"/>
        <v>0</v>
      </c>
      <c r="F53" s="27">
        <f t="shared" si="13"/>
        <v>0</v>
      </c>
      <c r="G53" s="27">
        <f t="shared" si="14"/>
        <v>0</v>
      </c>
      <c r="H53" s="24"/>
      <c r="I53" s="31">
        <f t="shared" si="15"/>
        <v>0</v>
      </c>
      <c r="J53" s="27">
        <f t="shared" si="9"/>
        <v>0</v>
      </c>
      <c r="K53" s="2"/>
      <c r="M53" s="2"/>
      <c r="N53" s="2"/>
      <c r="O53" s="2"/>
      <c r="P53" s="2"/>
    </row>
    <row r="54" spans="2:16">
      <c r="B54" s="26">
        <v>35</v>
      </c>
      <c r="C54" s="27">
        <f t="shared" si="10"/>
        <v>0</v>
      </c>
      <c r="D54" s="27">
        <f t="shared" si="11"/>
        <v>0</v>
      </c>
      <c r="E54" s="27">
        <f t="shared" si="12"/>
        <v>0</v>
      </c>
      <c r="F54" s="27">
        <f t="shared" si="13"/>
        <v>0</v>
      </c>
      <c r="G54" s="27">
        <f t="shared" si="14"/>
        <v>0</v>
      </c>
      <c r="H54" s="24"/>
      <c r="I54" s="31">
        <f t="shared" si="15"/>
        <v>0</v>
      </c>
      <c r="J54" s="27">
        <f t="shared" si="9"/>
        <v>0</v>
      </c>
      <c r="K54" s="2"/>
      <c r="M54" s="2"/>
      <c r="N54" s="2"/>
      <c r="O54" s="2"/>
      <c r="P54" s="2"/>
    </row>
    <row r="55" spans="2:16">
      <c r="B55" s="26">
        <v>36</v>
      </c>
      <c r="C55" s="27">
        <f t="shared" si="10"/>
        <v>0</v>
      </c>
      <c r="D55" s="27">
        <f t="shared" si="11"/>
        <v>0</v>
      </c>
      <c r="E55" s="27">
        <f t="shared" si="12"/>
        <v>0</v>
      </c>
      <c r="F55" s="27">
        <f t="shared" si="13"/>
        <v>0</v>
      </c>
      <c r="G55" s="27">
        <f t="shared" si="14"/>
        <v>0</v>
      </c>
      <c r="H55" s="24"/>
      <c r="I55" s="31">
        <f t="shared" si="15"/>
        <v>0</v>
      </c>
      <c r="J55" s="27">
        <f t="shared" si="9"/>
        <v>0</v>
      </c>
      <c r="K55" s="2"/>
      <c r="M55" s="2"/>
      <c r="N55" s="2"/>
      <c r="O55" s="2"/>
      <c r="P55" s="2"/>
    </row>
    <row r="56" spans="2:16">
      <c r="B56" s="26">
        <v>37</v>
      </c>
      <c r="C56" s="27">
        <f t="shared" si="10"/>
        <v>0</v>
      </c>
      <c r="D56" s="27">
        <f t="shared" si="11"/>
        <v>0</v>
      </c>
      <c r="E56" s="27">
        <f t="shared" si="12"/>
        <v>0</v>
      </c>
      <c r="F56" s="27">
        <f t="shared" si="13"/>
        <v>0</v>
      </c>
      <c r="G56" s="27">
        <f t="shared" si="14"/>
        <v>0</v>
      </c>
      <c r="H56" s="24"/>
      <c r="I56" s="31">
        <f t="shared" si="15"/>
        <v>0</v>
      </c>
      <c r="J56" s="27">
        <f t="shared" si="9"/>
        <v>0</v>
      </c>
      <c r="K56" s="2"/>
      <c r="M56" s="2"/>
      <c r="N56" s="2"/>
      <c r="O56" s="2"/>
      <c r="P56" s="2"/>
    </row>
    <row r="57" spans="2:16">
      <c r="B57" s="26">
        <v>38</v>
      </c>
      <c r="C57" s="27">
        <f t="shared" si="10"/>
        <v>0</v>
      </c>
      <c r="D57" s="27">
        <f t="shared" si="11"/>
        <v>0</v>
      </c>
      <c r="E57" s="27">
        <f t="shared" si="12"/>
        <v>0</v>
      </c>
      <c r="F57" s="27">
        <f t="shared" si="13"/>
        <v>0</v>
      </c>
      <c r="G57" s="27">
        <f t="shared" si="14"/>
        <v>0</v>
      </c>
      <c r="H57" s="24"/>
      <c r="I57" s="31">
        <f t="shared" si="15"/>
        <v>0</v>
      </c>
      <c r="J57" s="27">
        <f t="shared" si="9"/>
        <v>0</v>
      </c>
      <c r="K57" s="2"/>
      <c r="M57" s="2"/>
      <c r="N57" s="2"/>
      <c r="O57" s="2"/>
      <c r="P57" s="2"/>
    </row>
    <row r="58" spans="2:16">
      <c r="B58" s="26">
        <v>39</v>
      </c>
      <c r="C58" s="27">
        <f t="shared" si="10"/>
        <v>0</v>
      </c>
      <c r="D58" s="27">
        <f t="shared" si="11"/>
        <v>0</v>
      </c>
      <c r="E58" s="27">
        <f t="shared" si="12"/>
        <v>0</v>
      </c>
      <c r="F58" s="27">
        <f t="shared" si="13"/>
        <v>0</v>
      </c>
      <c r="G58" s="27">
        <f t="shared" si="14"/>
        <v>0</v>
      </c>
      <c r="H58" s="24"/>
      <c r="I58" s="31">
        <f t="shared" si="15"/>
        <v>0</v>
      </c>
      <c r="J58" s="27">
        <f t="shared" si="9"/>
        <v>0</v>
      </c>
      <c r="K58" s="2"/>
      <c r="M58" s="2"/>
      <c r="N58" s="2"/>
      <c r="O58" s="2"/>
      <c r="P58" s="2"/>
    </row>
    <row r="59" spans="2:16">
      <c r="B59" s="26">
        <v>40</v>
      </c>
      <c r="C59" s="27">
        <f t="shared" si="10"/>
        <v>0</v>
      </c>
      <c r="D59" s="27">
        <f t="shared" si="11"/>
        <v>0</v>
      </c>
      <c r="E59" s="27">
        <f t="shared" si="12"/>
        <v>0</v>
      </c>
      <c r="F59" s="27">
        <f t="shared" si="13"/>
        <v>0</v>
      </c>
      <c r="G59" s="27">
        <f t="shared" si="14"/>
        <v>0</v>
      </c>
      <c r="H59" s="24"/>
      <c r="I59" s="31">
        <f t="shared" si="15"/>
        <v>0</v>
      </c>
      <c r="J59" s="27">
        <f t="shared" si="9"/>
        <v>0</v>
      </c>
      <c r="K59" s="2"/>
      <c r="M59" s="2"/>
      <c r="N59" s="2"/>
      <c r="O59" s="2"/>
      <c r="P59" s="2"/>
    </row>
    <row r="60" spans="2:16">
      <c r="B60" s="26">
        <v>41</v>
      </c>
      <c r="C60" s="27">
        <f t="shared" si="10"/>
        <v>0</v>
      </c>
      <c r="D60" s="27">
        <f t="shared" si="11"/>
        <v>0</v>
      </c>
      <c r="E60" s="27">
        <f t="shared" si="12"/>
        <v>0</v>
      </c>
      <c r="F60" s="27">
        <f t="shared" si="13"/>
        <v>0</v>
      </c>
      <c r="G60" s="27">
        <f t="shared" si="14"/>
        <v>0</v>
      </c>
      <c r="H60" s="24"/>
      <c r="I60" s="31">
        <f t="shared" si="15"/>
        <v>0</v>
      </c>
      <c r="J60" s="27">
        <f t="shared" si="9"/>
        <v>0</v>
      </c>
      <c r="K60" s="2"/>
      <c r="M60" s="2"/>
      <c r="N60" s="2"/>
      <c r="O60" s="2"/>
      <c r="P60" s="2"/>
    </row>
    <row r="61" spans="2:16">
      <c r="B61" s="26">
        <v>42</v>
      </c>
      <c r="C61" s="27">
        <f t="shared" si="10"/>
        <v>0</v>
      </c>
      <c r="D61" s="27">
        <f t="shared" si="11"/>
        <v>0</v>
      </c>
      <c r="E61" s="27">
        <f t="shared" si="12"/>
        <v>0</v>
      </c>
      <c r="F61" s="27">
        <f t="shared" si="13"/>
        <v>0</v>
      </c>
      <c r="G61" s="27">
        <f t="shared" si="14"/>
        <v>0</v>
      </c>
      <c r="H61" s="24"/>
      <c r="I61" s="31">
        <f t="shared" si="15"/>
        <v>0</v>
      </c>
      <c r="J61" s="27">
        <f t="shared" si="9"/>
        <v>0</v>
      </c>
      <c r="K61" s="2"/>
      <c r="M61" s="2"/>
      <c r="N61" s="2"/>
      <c r="O61" s="2"/>
      <c r="P61" s="2"/>
    </row>
    <row r="62" spans="2:16">
      <c r="B62" s="26">
        <v>43</v>
      </c>
      <c r="C62" s="27">
        <f t="shared" si="10"/>
        <v>0</v>
      </c>
      <c r="D62" s="27">
        <f t="shared" si="11"/>
        <v>0</v>
      </c>
      <c r="E62" s="27">
        <f t="shared" si="12"/>
        <v>0</v>
      </c>
      <c r="F62" s="27">
        <f t="shared" si="13"/>
        <v>0</v>
      </c>
      <c r="G62" s="27">
        <f t="shared" si="14"/>
        <v>0</v>
      </c>
      <c r="H62" s="24"/>
      <c r="I62" s="31">
        <f t="shared" si="15"/>
        <v>0</v>
      </c>
      <c r="J62" s="27">
        <f t="shared" si="9"/>
        <v>0</v>
      </c>
      <c r="K62" s="2"/>
      <c r="M62" s="2"/>
      <c r="N62" s="2"/>
      <c r="O62" s="2"/>
      <c r="P62" s="2"/>
    </row>
    <row r="63" spans="2:16">
      <c r="B63" s="26">
        <v>44</v>
      </c>
      <c r="C63" s="27">
        <f t="shared" si="10"/>
        <v>0</v>
      </c>
      <c r="D63" s="27">
        <f t="shared" si="11"/>
        <v>0</v>
      </c>
      <c r="E63" s="27">
        <f t="shared" si="12"/>
        <v>0</v>
      </c>
      <c r="F63" s="27">
        <f t="shared" si="13"/>
        <v>0</v>
      </c>
      <c r="G63" s="27">
        <f t="shared" si="14"/>
        <v>0</v>
      </c>
      <c r="H63" s="24"/>
      <c r="I63" s="31">
        <f t="shared" si="15"/>
        <v>0</v>
      </c>
      <c r="J63" s="27">
        <f t="shared" si="9"/>
        <v>0</v>
      </c>
      <c r="K63" s="2"/>
      <c r="M63" s="2"/>
      <c r="N63" s="2"/>
      <c r="O63" s="2"/>
      <c r="P63" s="2"/>
    </row>
    <row r="64" spans="2:16">
      <c r="B64" s="26">
        <v>45</v>
      </c>
      <c r="C64" s="27">
        <f t="shared" si="10"/>
        <v>0</v>
      </c>
      <c r="D64" s="27">
        <f t="shared" si="11"/>
        <v>0</v>
      </c>
      <c r="E64" s="27">
        <f t="shared" si="12"/>
        <v>0</v>
      </c>
      <c r="F64" s="27">
        <f t="shared" si="13"/>
        <v>0</v>
      </c>
      <c r="G64" s="27">
        <f t="shared" si="14"/>
        <v>0</v>
      </c>
      <c r="H64" s="24"/>
      <c r="I64" s="31">
        <f t="shared" si="15"/>
        <v>0</v>
      </c>
      <c r="J64" s="27">
        <f t="shared" si="9"/>
        <v>0</v>
      </c>
      <c r="K64" s="2"/>
      <c r="M64" s="2"/>
      <c r="N64" s="2"/>
      <c r="O64" s="2"/>
      <c r="P64" s="2"/>
    </row>
    <row r="65" spans="2:16">
      <c r="B65" s="26">
        <v>46</v>
      </c>
      <c r="C65" s="27">
        <f t="shared" si="10"/>
        <v>0</v>
      </c>
      <c r="D65" s="27">
        <f t="shared" si="11"/>
        <v>0</v>
      </c>
      <c r="E65" s="27">
        <f t="shared" si="12"/>
        <v>0</v>
      </c>
      <c r="F65" s="27">
        <f t="shared" si="13"/>
        <v>0</v>
      </c>
      <c r="G65" s="27">
        <f t="shared" si="14"/>
        <v>0</v>
      </c>
      <c r="H65" s="24"/>
      <c r="I65" s="31">
        <f t="shared" si="15"/>
        <v>0</v>
      </c>
      <c r="J65" s="27">
        <f t="shared" si="9"/>
        <v>0</v>
      </c>
      <c r="K65" s="2"/>
      <c r="M65" s="2"/>
      <c r="N65" s="2"/>
      <c r="O65" s="2"/>
      <c r="P65" s="2"/>
    </row>
    <row r="66" spans="2:16">
      <c r="B66" s="26">
        <v>47</v>
      </c>
      <c r="C66" s="27">
        <f t="shared" si="10"/>
        <v>0</v>
      </c>
      <c r="D66" s="27">
        <f t="shared" si="11"/>
        <v>0</v>
      </c>
      <c r="E66" s="27">
        <f t="shared" si="12"/>
        <v>0</v>
      </c>
      <c r="F66" s="27">
        <f t="shared" si="13"/>
        <v>0</v>
      </c>
      <c r="G66" s="27">
        <f t="shared" si="14"/>
        <v>0</v>
      </c>
      <c r="H66" s="24"/>
      <c r="I66" s="31">
        <f t="shared" si="15"/>
        <v>0</v>
      </c>
      <c r="J66" s="27">
        <f t="shared" si="9"/>
        <v>0</v>
      </c>
      <c r="K66" s="2"/>
      <c r="M66" s="2"/>
      <c r="N66" s="2"/>
      <c r="O66" s="2"/>
      <c r="P66" s="2"/>
    </row>
    <row r="67" spans="2:16">
      <c r="B67" s="26">
        <v>48</v>
      </c>
      <c r="C67" s="27">
        <f t="shared" si="10"/>
        <v>0</v>
      </c>
      <c r="D67" s="27">
        <f t="shared" si="11"/>
        <v>0</v>
      </c>
      <c r="E67" s="27">
        <f t="shared" si="12"/>
        <v>0</v>
      </c>
      <c r="F67" s="27">
        <f t="shared" si="13"/>
        <v>0</v>
      </c>
      <c r="G67" s="27">
        <f t="shared" si="14"/>
        <v>0</v>
      </c>
      <c r="H67" s="24"/>
      <c r="I67" s="31">
        <f t="shared" si="15"/>
        <v>0</v>
      </c>
      <c r="J67" s="27">
        <f t="shared" si="9"/>
        <v>0</v>
      </c>
      <c r="K67" s="2"/>
      <c r="M67" s="2"/>
      <c r="N67" s="2"/>
      <c r="O67" s="2"/>
      <c r="P67" s="2"/>
    </row>
    <row r="68" spans="2:16">
      <c r="B68" s="26">
        <v>49</v>
      </c>
      <c r="C68" s="27">
        <f t="shared" si="10"/>
        <v>0</v>
      </c>
      <c r="D68" s="27">
        <f t="shared" si="11"/>
        <v>0</v>
      </c>
      <c r="E68" s="27">
        <f t="shared" si="12"/>
        <v>0</v>
      </c>
      <c r="F68" s="27">
        <f t="shared" si="13"/>
        <v>0</v>
      </c>
      <c r="G68" s="27">
        <f t="shared" si="14"/>
        <v>0</v>
      </c>
      <c r="H68" s="24"/>
      <c r="I68" s="31">
        <f t="shared" si="15"/>
        <v>0</v>
      </c>
      <c r="J68" s="27">
        <f t="shared" si="9"/>
        <v>0</v>
      </c>
      <c r="K68" s="2"/>
      <c r="M68" s="2"/>
      <c r="N68" s="2"/>
      <c r="O68" s="2"/>
      <c r="P68" s="2"/>
    </row>
    <row r="69" spans="2:16">
      <c r="B69" s="26">
        <v>50</v>
      </c>
      <c r="C69" s="27">
        <f t="shared" si="10"/>
        <v>0</v>
      </c>
      <c r="D69" s="27">
        <f t="shared" si="11"/>
        <v>0</v>
      </c>
      <c r="E69" s="27">
        <f t="shared" si="12"/>
        <v>0</v>
      </c>
      <c r="F69" s="27">
        <f t="shared" si="13"/>
        <v>0</v>
      </c>
      <c r="G69" s="27">
        <f t="shared" si="14"/>
        <v>0</v>
      </c>
      <c r="H69" s="24"/>
      <c r="I69" s="31">
        <f t="shared" si="15"/>
        <v>0</v>
      </c>
      <c r="J69" s="27">
        <f t="shared" si="9"/>
        <v>0</v>
      </c>
      <c r="K69" s="2"/>
      <c r="M69" s="2"/>
      <c r="N69" s="2"/>
      <c r="O69" s="2"/>
      <c r="P69" s="2"/>
    </row>
    <row r="70" spans="2:16">
      <c r="B70" s="26">
        <v>51</v>
      </c>
      <c r="C70" s="27">
        <f t="shared" si="10"/>
        <v>0</v>
      </c>
      <c r="D70" s="27">
        <f t="shared" si="11"/>
        <v>0</v>
      </c>
      <c r="E70" s="27">
        <f t="shared" si="12"/>
        <v>0</v>
      </c>
      <c r="F70" s="27">
        <f t="shared" si="13"/>
        <v>0</v>
      </c>
      <c r="G70" s="27">
        <f t="shared" si="14"/>
        <v>0</v>
      </c>
      <c r="H70" s="24"/>
      <c r="I70" s="31">
        <f t="shared" si="15"/>
        <v>0</v>
      </c>
      <c r="J70" s="27">
        <f t="shared" si="9"/>
        <v>0</v>
      </c>
      <c r="K70" s="2"/>
      <c r="M70" s="2"/>
      <c r="N70" s="2"/>
      <c r="O70" s="2"/>
      <c r="P70" s="2"/>
    </row>
    <row r="71" spans="2:16">
      <c r="B71" s="26">
        <v>52</v>
      </c>
      <c r="C71" s="27">
        <f t="shared" si="10"/>
        <v>0</v>
      </c>
      <c r="D71" s="27">
        <f t="shared" si="11"/>
        <v>0</v>
      </c>
      <c r="E71" s="27">
        <f t="shared" si="12"/>
        <v>0</v>
      </c>
      <c r="F71" s="27">
        <f t="shared" si="13"/>
        <v>0</v>
      </c>
      <c r="G71" s="27">
        <f t="shared" si="14"/>
        <v>0</v>
      </c>
      <c r="H71" s="24"/>
      <c r="I71" s="31">
        <f t="shared" si="15"/>
        <v>0</v>
      </c>
      <c r="J71" s="27">
        <f t="shared" si="9"/>
        <v>0</v>
      </c>
      <c r="K71" s="2"/>
      <c r="M71" s="2"/>
      <c r="N71" s="2"/>
      <c r="O71" s="2"/>
      <c r="P71" s="2"/>
    </row>
    <row r="72" spans="2:16">
      <c r="B72" s="26">
        <v>53</v>
      </c>
      <c r="C72" s="27">
        <f t="shared" si="10"/>
        <v>0</v>
      </c>
      <c r="D72" s="27">
        <f t="shared" si="11"/>
        <v>0</v>
      </c>
      <c r="E72" s="27">
        <f t="shared" si="12"/>
        <v>0</v>
      </c>
      <c r="F72" s="27">
        <f t="shared" si="13"/>
        <v>0</v>
      </c>
      <c r="G72" s="27">
        <f t="shared" si="14"/>
        <v>0</v>
      </c>
      <c r="H72" s="24"/>
      <c r="I72" s="31">
        <f t="shared" si="15"/>
        <v>0</v>
      </c>
      <c r="J72" s="27">
        <f t="shared" si="9"/>
        <v>0</v>
      </c>
      <c r="K72" s="2"/>
      <c r="M72" s="2"/>
      <c r="N72" s="2"/>
      <c r="O72" s="2"/>
      <c r="P72" s="2"/>
    </row>
    <row r="73" spans="2:16">
      <c r="B73" s="26">
        <v>54</v>
      </c>
      <c r="C73" s="27">
        <f t="shared" si="10"/>
        <v>0</v>
      </c>
      <c r="D73" s="27">
        <f t="shared" si="11"/>
        <v>0</v>
      </c>
      <c r="E73" s="27">
        <f t="shared" si="12"/>
        <v>0</v>
      </c>
      <c r="F73" s="27">
        <f t="shared" si="13"/>
        <v>0</v>
      </c>
      <c r="G73" s="27">
        <f t="shared" si="14"/>
        <v>0</v>
      </c>
      <c r="H73" s="24"/>
      <c r="I73" s="31">
        <f t="shared" si="15"/>
        <v>0</v>
      </c>
      <c r="J73" s="27">
        <f t="shared" si="9"/>
        <v>0</v>
      </c>
      <c r="K73" s="2"/>
      <c r="M73" s="2"/>
      <c r="N73" s="2"/>
      <c r="O73" s="2"/>
      <c r="P73" s="2"/>
    </row>
    <row r="74" spans="2:16">
      <c r="B74" s="26">
        <v>55</v>
      </c>
      <c r="C74" s="27">
        <f t="shared" si="10"/>
        <v>0</v>
      </c>
      <c r="D74" s="27">
        <f t="shared" si="11"/>
        <v>0</v>
      </c>
      <c r="E74" s="27">
        <f t="shared" si="12"/>
        <v>0</v>
      </c>
      <c r="F74" s="27">
        <f t="shared" si="13"/>
        <v>0</v>
      </c>
      <c r="G74" s="27">
        <f t="shared" si="14"/>
        <v>0</v>
      </c>
      <c r="H74" s="24"/>
      <c r="I74" s="31">
        <f t="shared" si="15"/>
        <v>0</v>
      </c>
      <c r="J74" s="27">
        <f t="shared" si="9"/>
        <v>0</v>
      </c>
      <c r="K74" s="2"/>
      <c r="M74" s="2"/>
      <c r="N74" s="2"/>
      <c r="O74" s="2"/>
      <c r="P74" s="2"/>
    </row>
    <row r="75" spans="2:16">
      <c r="B75" s="26">
        <v>56</v>
      </c>
      <c r="C75" s="27">
        <f t="shared" si="10"/>
        <v>0</v>
      </c>
      <c r="D75" s="27">
        <f t="shared" si="11"/>
        <v>0</v>
      </c>
      <c r="E75" s="27">
        <f t="shared" si="12"/>
        <v>0</v>
      </c>
      <c r="F75" s="27">
        <f t="shared" si="13"/>
        <v>0</v>
      </c>
      <c r="G75" s="27">
        <f t="shared" si="14"/>
        <v>0</v>
      </c>
      <c r="H75" s="24"/>
      <c r="I75" s="31">
        <f t="shared" si="15"/>
        <v>0</v>
      </c>
      <c r="J75" s="27">
        <f t="shared" si="9"/>
        <v>0</v>
      </c>
      <c r="K75" s="2"/>
      <c r="M75" s="2"/>
      <c r="N75" s="2"/>
      <c r="O75" s="2"/>
      <c r="P75" s="2"/>
    </row>
    <row r="76" spans="2:16">
      <c r="B76" s="26">
        <v>57</v>
      </c>
      <c r="C76" s="27">
        <f t="shared" si="10"/>
        <v>0</v>
      </c>
      <c r="D76" s="27">
        <f t="shared" si="11"/>
        <v>0</v>
      </c>
      <c r="E76" s="27">
        <f t="shared" si="12"/>
        <v>0</v>
      </c>
      <c r="F76" s="27">
        <f t="shared" si="13"/>
        <v>0</v>
      </c>
      <c r="G76" s="27">
        <f t="shared" si="14"/>
        <v>0</v>
      </c>
      <c r="H76" s="24"/>
      <c r="I76" s="31">
        <f t="shared" si="15"/>
        <v>0</v>
      </c>
      <c r="J76" s="27">
        <f t="shared" si="9"/>
        <v>0</v>
      </c>
      <c r="K76" s="2"/>
      <c r="M76" s="2"/>
      <c r="N76" s="2"/>
      <c r="O76" s="2"/>
      <c r="P76" s="2"/>
    </row>
    <row r="77" spans="2:16">
      <c r="B77" s="26">
        <v>58</v>
      </c>
      <c r="C77" s="27">
        <f t="shared" si="10"/>
        <v>0</v>
      </c>
      <c r="D77" s="27">
        <f t="shared" si="11"/>
        <v>0</v>
      </c>
      <c r="E77" s="27">
        <f t="shared" si="12"/>
        <v>0</v>
      </c>
      <c r="F77" s="27">
        <f t="shared" si="13"/>
        <v>0</v>
      </c>
      <c r="G77" s="27">
        <f t="shared" si="14"/>
        <v>0</v>
      </c>
      <c r="H77" s="24"/>
      <c r="I77" s="31">
        <f t="shared" si="15"/>
        <v>0</v>
      </c>
      <c r="J77" s="27">
        <f t="shared" si="9"/>
        <v>0</v>
      </c>
      <c r="K77" s="2"/>
      <c r="M77" s="2"/>
      <c r="N77" s="2"/>
      <c r="O77" s="2"/>
      <c r="P77" s="2"/>
    </row>
    <row r="78" spans="2:16">
      <c r="B78" s="26">
        <v>59</v>
      </c>
      <c r="C78" s="27">
        <f t="shared" si="10"/>
        <v>0</v>
      </c>
      <c r="D78" s="27">
        <f t="shared" si="11"/>
        <v>0</v>
      </c>
      <c r="E78" s="27">
        <f t="shared" si="12"/>
        <v>0</v>
      </c>
      <c r="F78" s="27">
        <f t="shared" si="13"/>
        <v>0</v>
      </c>
      <c r="G78" s="27">
        <f t="shared" si="14"/>
        <v>0</v>
      </c>
      <c r="H78" s="24"/>
      <c r="I78" s="31">
        <f t="shared" si="15"/>
        <v>0</v>
      </c>
      <c r="J78" s="27">
        <f t="shared" si="9"/>
        <v>0</v>
      </c>
      <c r="K78" s="2"/>
      <c r="M78" s="2"/>
      <c r="N78" s="2"/>
      <c r="O78" s="2"/>
      <c r="P78" s="2"/>
    </row>
    <row r="79" spans="2:16">
      <c r="B79" s="26">
        <v>60</v>
      </c>
      <c r="C79" s="27">
        <f t="shared" si="10"/>
        <v>0</v>
      </c>
      <c r="D79" s="27">
        <f t="shared" si="11"/>
        <v>0</v>
      </c>
      <c r="E79" s="27">
        <f t="shared" si="12"/>
        <v>0</v>
      </c>
      <c r="F79" s="27">
        <f t="shared" si="13"/>
        <v>0</v>
      </c>
      <c r="G79" s="27">
        <f t="shared" si="14"/>
        <v>0</v>
      </c>
      <c r="H79" s="24"/>
      <c r="I79" s="31">
        <f t="shared" si="15"/>
        <v>0</v>
      </c>
      <c r="J79" s="27">
        <f t="shared" si="9"/>
        <v>0</v>
      </c>
      <c r="K79" s="2"/>
      <c r="M79" s="2"/>
      <c r="N79" s="2"/>
      <c r="O79" s="2"/>
      <c r="P79" s="2"/>
    </row>
  </sheetData>
  <sheetProtection selectLockedCells="1"/>
  <dataValidations count="4">
    <dataValidation type="list" allowBlank="1" showInputMessage="1" showErrorMessage="1" sqref="C10">
      <formula1>"第0期收取,第1期收取"</formula1>
    </dataValidation>
    <dataValidation type="list" allowBlank="1" showInputMessage="1" showErrorMessage="1" sqref="C4">
      <formula1>"1,2,3,6,12,18,24,36"</formula1>
    </dataValidation>
    <dataValidation type="list" allowBlank="1" showInputMessage="1" showErrorMessage="1" sqref="C5">
      <formula1>$P$3:$P$5</formula1>
    </dataValidation>
    <dataValidation type="list" allowBlank="1" showInputMessage="1" showErrorMessage="1" sqref="C6">
      <formula1>"等额本息,等额本金,先息后本,一次还本付息"</formula1>
    </dataValidation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渠道2</vt:lpstr>
      <vt:lpstr>Sheet2</vt:lpstr>
      <vt:lpstr>测价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tenny</dc:creator>
  <cp:lastModifiedBy>tenny</cp:lastModifiedBy>
  <dcterms:created xsi:type="dcterms:W3CDTF">2016-08-12T10:43:00Z</dcterms:created>
  <dcterms:modified xsi:type="dcterms:W3CDTF">2019-07-01T02:25:00Z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