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6" documentId="11_0318CFFAE3BFEC1043D069281640CCBA81C7661A" xr6:coauthVersionLast="47" xr6:coauthVersionMax="47" xr10:uidLastSave="{20040A0C-F665-4C61-BC6C-028B2F617B06}"/>
  <bookViews>
    <workbookView xWindow="-120" yWindow="-120" windowWidth="25440" windowHeight="15390" activeTab="1" xr2:uid="{00000000-000D-0000-FFFF-FFFF00000000}"/>
  </bookViews>
  <sheets>
    <sheet name="METADATA" sheetId="11" r:id="rId1"/>
    <sheet name="RAWDATA_IL" sheetId="8" r:id="rId2"/>
    <sheet name="AVERAGE_DATA_IL" sheetId="9" r:id="rId3"/>
    <sheet name="RAWDATA_WISCONSIN" sheetId="13" r:id="rId4"/>
    <sheet name="AVERAGE_DATA_WISCONSIN" sheetId="14" r:id="rId5"/>
  </sheets>
  <definedNames>
    <definedName name="_xlnm._FilterDatabase" localSheetId="2" hidden="1">AVERAGE_DATA_IL!$A$1:$CK$1</definedName>
    <definedName name="_xlnm._FilterDatabase" localSheetId="4" hidden="1">AVERAGE_DATA_WISCONSIN!$A$1:$CE$1</definedName>
    <definedName name="_xlnm._FilterDatabase" localSheetId="1" hidden="1">RAWDATA_IL!$A$1:$EH$70</definedName>
    <definedName name="_xlnm._FilterDatabase" localSheetId="3" hidden="1">RAWDATA_WISCONSIN!$A$1:$DM$1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40" i="13" l="1"/>
  <c r="CY40" i="13"/>
  <c r="CX40" i="13"/>
  <c r="CD40" i="13"/>
  <c r="CC40" i="13"/>
  <c r="CB40" i="13"/>
  <c r="CA40" i="13"/>
  <c r="BZ40" i="13"/>
  <c r="BY40" i="13"/>
  <c r="CZ39" i="13"/>
  <c r="CY39" i="13"/>
  <c r="CX39" i="13"/>
  <c r="CD39" i="13"/>
  <c r="CC39" i="13"/>
  <c r="CB39" i="13"/>
  <c r="CA39" i="13"/>
  <c r="BZ39" i="13"/>
  <c r="BY39" i="13"/>
  <c r="CZ38" i="13"/>
  <c r="CY38" i="13"/>
  <c r="CX38" i="13"/>
  <c r="CD38" i="13"/>
  <c r="CC38" i="13"/>
  <c r="CB38" i="13"/>
  <c r="CA38" i="13"/>
  <c r="BZ38" i="13"/>
  <c r="BY38" i="13"/>
  <c r="CZ37" i="13"/>
  <c r="CY37" i="13"/>
  <c r="CX37" i="13"/>
  <c r="CD37" i="13"/>
  <c r="CC37" i="13"/>
  <c r="CB37" i="13"/>
  <c r="CA37" i="13"/>
  <c r="BZ37" i="13"/>
  <c r="BY37" i="13"/>
  <c r="CZ36" i="13"/>
  <c r="CY36" i="13"/>
  <c r="CX36" i="13"/>
  <c r="CD36" i="13"/>
  <c r="CC36" i="13"/>
  <c r="CB36" i="13"/>
  <c r="CA36" i="13"/>
  <c r="BZ36" i="13"/>
  <c r="BY36" i="13"/>
  <c r="CZ35" i="13"/>
  <c r="CY35" i="13"/>
  <c r="CX35" i="13"/>
  <c r="CD35" i="13"/>
  <c r="CC35" i="13"/>
  <c r="CB35" i="13"/>
  <c r="CA35" i="13"/>
  <c r="BZ35" i="13"/>
  <c r="BY35" i="13"/>
  <c r="CZ34" i="13"/>
  <c r="CY34" i="13"/>
  <c r="CX34" i="13"/>
  <c r="CD34" i="13"/>
  <c r="CC34" i="13"/>
  <c r="CB34" i="13"/>
  <c r="CA34" i="13"/>
  <c r="BZ34" i="13"/>
  <c r="BY34" i="13"/>
  <c r="CZ33" i="13"/>
  <c r="CY33" i="13"/>
  <c r="CX33" i="13"/>
  <c r="CD33" i="13"/>
  <c r="CC33" i="13"/>
  <c r="CB33" i="13"/>
  <c r="CA33" i="13"/>
  <c r="BZ33" i="13"/>
  <c r="BY33" i="13"/>
  <c r="CZ32" i="13"/>
  <c r="CY32" i="13"/>
  <c r="CX32" i="13"/>
  <c r="CD32" i="13"/>
  <c r="CC32" i="13"/>
  <c r="CB32" i="13"/>
  <c r="CA32" i="13"/>
  <c r="BZ32" i="13"/>
  <c r="BY32" i="13"/>
  <c r="CZ31" i="13"/>
  <c r="CY31" i="13"/>
  <c r="CX31" i="13"/>
  <c r="CD31" i="13"/>
  <c r="CC31" i="13"/>
  <c r="CB31" i="13"/>
  <c r="CA31" i="13"/>
  <c r="BZ31" i="13"/>
  <c r="BY31" i="13"/>
  <c r="CZ30" i="13"/>
  <c r="CY30" i="13"/>
  <c r="CX30" i="13"/>
  <c r="CD30" i="13"/>
  <c r="CC30" i="13"/>
  <c r="CB30" i="13"/>
  <c r="CA30" i="13"/>
  <c r="BZ30" i="13"/>
  <c r="BY30" i="13"/>
  <c r="CZ29" i="13"/>
  <c r="CY29" i="13"/>
  <c r="CX29" i="13"/>
  <c r="CD29" i="13"/>
  <c r="CC29" i="13"/>
  <c r="CB29" i="13"/>
  <c r="CA29" i="13"/>
  <c r="BZ29" i="13"/>
  <c r="BY29" i="13"/>
  <c r="CZ28" i="13"/>
  <c r="CY28" i="13"/>
  <c r="CX28" i="13"/>
  <c r="CD28" i="13"/>
  <c r="CC28" i="13"/>
  <c r="CB28" i="13"/>
  <c r="CA28" i="13"/>
  <c r="BZ28" i="13"/>
  <c r="BY28" i="13"/>
  <c r="CZ27" i="13"/>
  <c r="CY27" i="13"/>
  <c r="CX27" i="13"/>
  <c r="CD27" i="13"/>
  <c r="CC27" i="13"/>
  <c r="CB27" i="13"/>
  <c r="CA27" i="13"/>
  <c r="BZ27" i="13"/>
  <c r="BY27" i="13"/>
  <c r="CZ26" i="13"/>
  <c r="CY26" i="13"/>
  <c r="CX26" i="13"/>
  <c r="CD26" i="13"/>
  <c r="CC26" i="13"/>
  <c r="CB26" i="13"/>
  <c r="CA26" i="13"/>
  <c r="BZ26" i="13"/>
  <c r="BY26" i="13"/>
  <c r="CZ25" i="13"/>
  <c r="CY25" i="13"/>
  <c r="CX25" i="13"/>
  <c r="CD25" i="13"/>
  <c r="CC25" i="13"/>
  <c r="CB25" i="13"/>
  <c r="CA25" i="13"/>
  <c r="BZ25" i="13"/>
  <c r="BY25" i="13"/>
  <c r="CZ24" i="13"/>
  <c r="CY24" i="13"/>
  <c r="CX24" i="13"/>
  <c r="CD24" i="13"/>
  <c r="CC24" i="13"/>
  <c r="CB24" i="13"/>
  <c r="CA24" i="13"/>
  <c r="BZ24" i="13"/>
  <c r="BY24" i="13"/>
  <c r="CZ23" i="13"/>
  <c r="CY23" i="13"/>
  <c r="CX23" i="13"/>
  <c r="CD23" i="13"/>
  <c r="CC23" i="13"/>
  <c r="CB23" i="13"/>
  <c r="CA23" i="13"/>
  <c r="BZ23" i="13"/>
  <c r="BY23" i="13"/>
  <c r="CZ22" i="13"/>
  <c r="CY22" i="13"/>
  <c r="CX22" i="13"/>
  <c r="CD22" i="13"/>
  <c r="CC22" i="13"/>
  <c r="CB22" i="13"/>
  <c r="CA22" i="13"/>
  <c r="BZ22" i="13"/>
  <c r="BY22" i="13"/>
  <c r="CZ21" i="13"/>
  <c r="CY21" i="13"/>
  <c r="CX21" i="13"/>
  <c r="CD21" i="13"/>
  <c r="CC21" i="13"/>
  <c r="CB21" i="13"/>
  <c r="CA21" i="13"/>
  <c r="BZ21" i="13"/>
  <c r="BY21" i="13"/>
  <c r="CZ20" i="13"/>
  <c r="CY20" i="13"/>
  <c r="CX20" i="13"/>
  <c r="CD20" i="13"/>
  <c r="CC20" i="13"/>
  <c r="CB20" i="13"/>
  <c r="CA20" i="13"/>
  <c r="BZ20" i="13"/>
  <c r="BY20" i="13"/>
  <c r="CZ19" i="13"/>
  <c r="CY19" i="13"/>
  <c r="CX19" i="13"/>
  <c r="CD19" i="13"/>
  <c r="CC19" i="13"/>
  <c r="CB19" i="13"/>
  <c r="CA19" i="13"/>
  <c r="BZ19" i="13"/>
  <c r="BY19" i="13"/>
  <c r="CZ18" i="13"/>
  <c r="CY18" i="13"/>
  <c r="CX18" i="13"/>
  <c r="CD18" i="13"/>
  <c r="CC18" i="13"/>
  <c r="CB18" i="13"/>
  <c r="CA18" i="13"/>
  <c r="BZ18" i="13"/>
  <c r="BY18" i="13"/>
  <c r="CZ17" i="13"/>
  <c r="CY17" i="13"/>
  <c r="CX17" i="13"/>
  <c r="CD17" i="13"/>
  <c r="CC17" i="13"/>
  <c r="CB17" i="13"/>
  <c r="CA17" i="13"/>
  <c r="BZ17" i="13"/>
  <c r="BY17" i="13"/>
  <c r="CZ16" i="13"/>
  <c r="CY16" i="13"/>
  <c r="CX16" i="13"/>
  <c r="CD16" i="13"/>
  <c r="CC16" i="13"/>
  <c r="CB16" i="13"/>
  <c r="CA16" i="13"/>
  <c r="BZ16" i="13"/>
  <c r="BY16" i="13"/>
  <c r="CZ15" i="13"/>
  <c r="CY15" i="13"/>
  <c r="CX15" i="13"/>
  <c r="CD15" i="13"/>
  <c r="CC15" i="13"/>
  <c r="CB15" i="13"/>
  <c r="CA15" i="13"/>
  <c r="BZ15" i="13"/>
  <c r="BY15" i="13"/>
  <c r="CZ14" i="13"/>
  <c r="CY14" i="13"/>
  <c r="CX14" i="13"/>
  <c r="CD14" i="13"/>
  <c r="CC14" i="13"/>
  <c r="CB14" i="13"/>
  <c r="CA14" i="13"/>
  <c r="BZ14" i="13"/>
  <c r="BY14" i="13"/>
  <c r="CZ13" i="13"/>
  <c r="CY13" i="13"/>
  <c r="CX13" i="13"/>
  <c r="CD13" i="13"/>
  <c r="CC13" i="13"/>
  <c r="CB13" i="13"/>
  <c r="CA13" i="13"/>
  <c r="BZ13" i="13"/>
  <c r="BY13" i="13"/>
  <c r="CZ12" i="13"/>
  <c r="CY12" i="13"/>
  <c r="CX12" i="13"/>
  <c r="CD12" i="13"/>
  <c r="CC12" i="13"/>
  <c r="CB12" i="13"/>
  <c r="CA12" i="13"/>
  <c r="BZ12" i="13"/>
  <c r="BY12" i="13"/>
  <c r="CZ11" i="13"/>
  <c r="CY11" i="13"/>
  <c r="CX11" i="13"/>
  <c r="CD11" i="13"/>
  <c r="CC11" i="13"/>
  <c r="CB11" i="13"/>
  <c r="CA11" i="13"/>
  <c r="BZ11" i="13"/>
  <c r="BY11" i="13"/>
  <c r="CZ10" i="13"/>
  <c r="CY10" i="13"/>
  <c r="CX10" i="13"/>
  <c r="CD10" i="13"/>
  <c r="CC10" i="13"/>
  <c r="CB10" i="13"/>
  <c r="CA10" i="13"/>
  <c r="BZ10" i="13"/>
  <c r="BY10" i="13"/>
  <c r="CZ9" i="13"/>
  <c r="CY9" i="13"/>
  <c r="CX9" i="13"/>
  <c r="CD9" i="13"/>
  <c r="CC9" i="13"/>
  <c r="CB9" i="13"/>
  <c r="CA9" i="13"/>
  <c r="BZ9" i="13"/>
  <c r="BY9" i="13"/>
  <c r="CZ8" i="13"/>
  <c r="CY8" i="13"/>
  <c r="CX8" i="13"/>
  <c r="CD8" i="13"/>
  <c r="CC8" i="13"/>
  <c r="CB8" i="13"/>
  <c r="CA8" i="13"/>
  <c r="BZ8" i="13"/>
  <c r="BY8" i="13"/>
  <c r="CZ7" i="13"/>
  <c r="CY7" i="13"/>
  <c r="CX7" i="13"/>
  <c r="CD7" i="13"/>
  <c r="CC7" i="13"/>
  <c r="CB7" i="13"/>
  <c r="CA7" i="13"/>
  <c r="BZ7" i="13"/>
  <c r="BY7" i="13"/>
  <c r="CZ6" i="13"/>
  <c r="CY6" i="13"/>
  <c r="CX6" i="13"/>
  <c r="CD6" i="13"/>
  <c r="CC6" i="13"/>
  <c r="CB6" i="13"/>
  <c r="CA6" i="13"/>
  <c r="BZ6" i="13"/>
  <c r="BY6" i="13"/>
  <c r="CZ5" i="13"/>
  <c r="CY5" i="13"/>
  <c r="CX5" i="13"/>
  <c r="CD5" i="13"/>
  <c r="CC5" i="13"/>
  <c r="CB5" i="13"/>
  <c r="CA5" i="13"/>
  <c r="BZ5" i="13"/>
  <c r="BY5" i="13"/>
  <c r="CZ4" i="13"/>
  <c r="CY4" i="13"/>
  <c r="CX4" i="13"/>
  <c r="CD4" i="13"/>
  <c r="CC4" i="13"/>
  <c r="CB4" i="13"/>
  <c r="CA4" i="13"/>
  <c r="BZ4" i="13"/>
  <c r="BY4" i="13"/>
  <c r="CZ3" i="13"/>
  <c r="CY3" i="13"/>
  <c r="CX3" i="13"/>
  <c r="CD3" i="13"/>
  <c r="CC3" i="13"/>
  <c r="CB3" i="13"/>
  <c r="CA3" i="13"/>
  <c r="BZ3" i="13"/>
  <c r="BY3" i="13"/>
  <c r="CZ2" i="13"/>
  <c r="CY2" i="13"/>
  <c r="CX2" i="13"/>
  <c r="CD2" i="13"/>
  <c r="CC2" i="13"/>
  <c r="CB2" i="13"/>
  <c r="CA2" i="13"/>
  <c r="BZ2" i="13"/>
  <c r="BY2" i="13"/>
  <c r="DU62" i="8"/>
  <c r="DT62" i="8"/>
  <c r="DS62" i="8"/>
  <c r="CY62" i="8"/>
  <c r="CX62" i="8"/>
  <c r="CW62" i="8"/>
  <c r="CV62" i="8"/>
  <c r="CU62" i="8"/>
  <c r="CT62" i="8"/>
  <c r="DU61" i="8"/>
  <c r="DT61" i="8"/>
  <c r="DS61" i="8"/>
  <c r="CY61" i="8"/>
  <c r="CX61" i="8"/>
  <c r="CW61" i="8"/>
  <c r="CV61" i="8"/>
  <c r="CU61" i="8"/>
  <c r="CT61" i="8"/>
  <c r="DU60" i="8"/>
  <c r="DT60" i="8"/>
  <c r="DS60" i="8"/>
  <c r="CY60" i="8"/>
  <c r="CX60" i="8"/>
  <c r="CW60" i="8"/>
  <c r="CV60" i="8"/>
  <c r="CU60" i="8"/>
  <c r="CT60" i="8"/>
  <c r="DU59" i="8"/>
  <c r="DT59" i="8"/>
  <c r="DS59" i="8"/>
  <c r="CY59" i="8"/>
  <c r="CX59" i="8"/>
  <c r="CW59" i="8"/>
  <c r="CV59" i="8"/>
  <c r="CU59" i="8"/>
  <c r="CT59" i="8"/>
  <c r="DU58" i="8"/>
  <c r="DT58" i="8"/>
  <c r="DS58" i="8"/>
  <c r="CY58" i="8"/>
  <c r="CX58" i="8"/>
  <c r="CW58" i="8"/>
  <c r="CV58" i="8"/>
  <c r="CU58" i="8"/>
  <c r="CT58" i="8"/>
  <c r="DU57" i="8"/>
  <c r="DT57" i="8"/>
  <c r="DS57" i="8"/>
  <c r="CY57" i="8"/>
  <c r="CX57" i="8"/>
  <c r="CW57" i="8"/>
  <c r="CV57" i="8"/>
  <c r="CU57" i="8"/>
  <c r="CT57" i="8"/>
  <c r="DU56" i="8"/>
  <c r="DT56" i="8"/>
  <c r="DS56" i="8"/>
  <c r="CY56" i="8"/>
  <c r="CX56" i="8"/>
  <c r="CW56" i="8"/>
  <c r="CV56" i="8"/>
  <c r="CU56" i="8"/>
  <c r="CT56" i="8"/>
  <c r="DU55" i="8"/>
  <c r="DT55" i="8"/>
  <c r="DS55" i="8"/>
  <c r="CY55" i="8"/>
  <c r="CX55" i="8"/>
  <c r="CW55" i="8"/>
  <c r="CV55" i="8"/>
  <c r="CU55" i="8"/>
  <c r="CT55" i="8"/>
  <c r="DU54" i="8"/>
  <c r="DT54" i="8"/>
  <c r="DS54" i="8"/>
  <c r="CY54" i="8"/>
  <c r="CX54" i="8"/>
  <c r="CW54" i="8"/>
  <c r="CV54" i="8"/>
  <c r="CU54" i="8"/>
  <c r="CT54" i="8"/>
  <c r="DU51" i="8"/>
  <c r="DT51" i="8"/>
  <c r="DS51" i="8"/>
  <c r="CY51" i="8"/>
  <c r="CX51" i="8"/>
  <c r="CW51" i="8"/>
  <c r="CV51" i="8"/>
  <c r="CU51" i="8"/>
  <c r="CT51" i="8"/>
  <c r="DU50" i="8"/>
  <c r="DT50" i="8"/>
  <c r="DS50" i="8"/>
  <c r="CY50" i="8"/>
  <c r="CX50" i="8"/>
  <c r="CW50" i="8"/>
  <c r="CV50" i="8"/>
  <c r="CU50" i="8"/>
  <c r="CT50" i="8"/>
  <c r="DU49" i="8"/>
  <c r="DT49" i="8"/>
  <c r="DS49" i="8"/>
  <c r="CY49" i="8"/>
  <c r="CX49" i="8"/>
  <c r="CW49" i="8"/>
  <c r="CV49" i="8"/>
  <c r="CU49" i="8"/>
  <c r="CT49" i="8"/>
  <c r="DU48" i="8"/>
  <c r="DT48" i="8"/>
  <c r="DS48" i="8"/>
  <c r="CY48" i="8"/>
  <c r="CX48" i="8"/>
  <c r="CW48" i="8"/>
  <c r="CV48" i="8"/>
  <c r="CU48" i="8"/>
  <c r="CT48" i="8"/>
  <c r="DU47" i="8"/>
  <c r="DT47" i="8"/>
  <c r="DS47" i="8"/>
  <c r="CY47" i="8"/>
  <c r="CX47" i="8"/>
  <c r="CW47" i="8"/>
  <c r="CV47" i="8"/>
  <c r="CU47" i="8"/>
  <c r="CT47" i="8"/>
  <c r="DU46" i="8"/>
  <c r="DT46" i="8"/>
  <c r="DS46" i="8"/>
  <c r="CY46" i="8"/>
  <c r="CX46" i="8"/>
  <c r="CW46" i="8"/>
  <c r="CV46" i="8"/>
  <c r="CU46" i="8"/>
  <c r="CT46" i="8"/>
  <c r="DU45" i="8"/>
  <c r="DT45" i="8"/>
  <c r="DS45" i="8"/>
  <c r="CY45" i="8"/>
  <c r="CX45" i="8"/>
  <c r="CW45" i="8"/>
  <c r="CV45" i="8"/>
  <c r="CU45" i="8"/>
  <c r="CT45" i="8"/>
  <c r="DU44" i="8"/>
  <c r="DT44" i="8"/>
  <c r="DS44" i="8"/>
  <c r="CY44" i="8"/>
  <c r="CX44" i="8"/>
  <c r="CW44" i="8"/>
  <c r="CV44" i="8"/>
  <c r="CU44" i="8"/>
  <c r="CT44" i="8"/>
  <c r="DU43" i="8"/>
  <c r="DT43" i="8"/>
  <c r="DS43" i="8"/>
  <c r="CY43" i="8"/>
  <c r="CX43" i="8"/>
  <c r="CW43" i="8"/>
  <c r="CV43" i="8"/>
  <c r="CU43" i="8"/>
  <c r="CT43" i="8"/>
  <c r="DU42" i="8"/>
  <c r="DT42" i="8"/>
  <c r="DS42" i="8"/>
  <c r="CY42" i="8"/>
  <c r="CX42" i="8"/>
  <c r="CW42" i="8"/>
  <c r="CV42" i="8"/>
  <c r="CU42" i="8"/>
  <c r="CT42" i="8"/>
  <c r="DU41" i="8"/>
  <c r="DT41" i="8"/>
  <c r="DS41" i="8"/>
  <c r="CY41" i="8"/>
  <c r="CX41" i="8"/>
  <c r="CW41" i="8"/>
  <c r="CV41" i="8"/>
  <c r="CU41" i="8"/>
  <c r="CT41" i="8"/>
  <c r="DU40" i="8"/>
  <c r="DT40" i="8"/>
  <c r="DS40" i="8"/>
  <c r="CY40" i="8"/>
  <c r="CX40" i="8"/>
  <c r="CW40" i="8"/>
  <c r="CV40" i="8"/>
  <c r="CU40" i="8"/>
  <c r="CT40" i="8"/>
  <c r="DU39" i="8"/>
  <c r="DT39" i="8"/>
  <c r="DS39" i="8"/>
  <c r="CY39" i="8"/>
  <c r="CX39" i="8"/>
  <c r="CW39" i="8"/>
  <c r="CV39" i="8"/>
  <c r="CU39" i="8"/>
  <c r="CT39" i="8"/>
  <c r="DU38" i="8"/>
  <c r="DT38" i="8"/>
  <c r="DS38" i="8"/>
  <c r="CY38" i="8"/>
  <c r="CX38" i="8"/>
  <c r="CW38" i="8"/>
  <c r="CV38" i="8"/>
  <c r="CU38" i="8"/>
  <c r="CT38" i="8"/>
  <c r="DU37" i="8"/>
  <c r="DT37" i="8"/>
  <c r="DS37" i="8"/>
  <c r="CY37" i="8"/>
  <c r="CX37" i="8"/>
  <c r="CW37" i="8"/>
  <c r="CV37" i="8"/>
  <c r="CU37" i="8"/>
  <c r="CT37" i="8"/>
  <c r="DU36" i="8"/>
  <c r="DT36" i="8"/>
  <c r="DS36" i="8"/>
  <c r="CY36" i="8"/>
  <c r="CX36" i="8"/>
  <c r="CW36" i="8"/>
  <c r="CV36" i="8"/>
  <c r="CU36" i="8"/>
  <c r="CT36" i="8"/>
  <c r="DU35" i="8"/>
  <c r="DT35" i="8"/>
  <c r="DS35" i="8"/>
  <c r="CY35" i="8"/>
  <c r="CX35" i="8"/>
  <c r="CW35" i="8"/>
  <c r="CV35" i="8"/>
  <c r="CU35" i="8"/>
  <c r="CT35" i="8"/>
  <c r="DU34" i="8"/>
  <c r="DT34" i="8"/>
  <c r="DS34" i="8"/>
  <c r="CY34" i="8"/>
  <c r="CX34" i="8"/>
  <c r="CW34" i="8"/>
  <c r="CV34" i="8"/>
  <c r="CU34" i="8"/>
  <c r="CT34" i="8"/>
  <c r="DU33" i="8"/>
  <c r="DT33" i="8"/>
  <c r="DS33" i="8"/>
  <c r="CY33" i="8"/>
  <c r="CX33" i="8"/>
  <c r="CW33" i="8"/>
  <c r="CV33" i="8"/>
  <c r="CU33" i="8"/>
  <c r="CT33" i="8"/>
  <c r="DU32" i="8"/>
  <c r="DT32" i="8"/>
  <c r="DS32" i="8"/>
  <c r="CY32" i="8"/>
  <c r="CX32" i="8"/>
  <c r="CW32" i="8"/>
  <c r="CV32" i="8"/>
  <c r="CU32" i="8"/>
  <c r="CT32" i="8"/>
  <c r="DU31" i="8"/>
  <c r="DT31" i="8"/>
  <c r="DS31" i="8"/>
  <c r="CY31" i="8"/>
  <c r="CX31" i="8"/>
  <c r="CW31" i="8"/>
  <c r="CV31" i="8"/>
  <c r="CU31" i="8"/>
  <c r="CT31" i="8"/>
  <c r="DU30" i="8"/>
  <c r="DT30" i="8"/>
  <c r="DS30" i="8"/>
  <c r="CY30" i="8"/>
  <c r="CX30" i="8"/>
  <c r="CW30" i="8"/>
  <c r="CV30" i="8"/>
  <c r="CU30" i="8"/>
  <c r="CT30" i="8"/>
  <c r="DU29" i="8"/>
  <c r="DT29" i="8"/>
  <c r="DS29" i="8"/>
  <c r="CY29" i="8"/>
  <c r="CX29" i="8"/>
  <c r="CW29" i="8"/>
  <c r="CV29" i="8"/>
  <c r="CU29" i="8"/>
  <c r="CT29" i="8"/>
  <c r="DU28" i="8"/>
  <c r="DT28" i="8"/>
  <c r="DS28" i="8"/>
  <c r="CY28" i="8"/>
  <c r="CX28" i="8"/>
  <c r="CW28" i="8"/>
  <c r="CV28" i="8"/>
  <c r="CU28" i="8"/>
  <c r="CT28" i="8"/>
  <c r="DU27" i="8"/>
  <c r="DT27" i="8"/>
  <c r="DS27" i="8"/>
  <c r="CY27" i="8"/>
  <c r="CX27" i="8"/>
  <c r="CW27" i="8"/>
  <c r="CV27" i="8"/>
  <c r="CU27" i="8"/>
  <c r="CT27" i="8"/>
  <c r="DU26" i="8"/>
  <c r="DT26" i="8"/>
  <c r="DS26" i="8"/>
  <c r="CY26" i="8"/>
  <c r="CX26" i="8"/>
  <c r="CW26" i="8"/>
  <c r="CV26" i="8"/>
  <c r="CU26" i="8"/>
  <c r="CT26" i="8"/>
  <c r="DU25" i="8"/>
  <c r="DT25" i="8"/>
  <c r="DS25" i="8"/>
  <c r="CY25" i="8"/>
  <c r="CX25" i="8"/>
  <c r="CW25" i="8"/>
  <c r="CV25" i="8"/>
  <c r="CU25" i="8"/>
  <c r="CT25" i="8"/>
  <c r="DU24" i="8"/>
  <c r="DT24" i="8"/>
  <c r="DS24" i="8"/>
  <c r="CY24" i="8"/>
  <c r="CX24" i="8"/>
  <c r="CW24" i="8"/>
  <c r="CV24" i="8"/>
  <c r="CU24" i="8"/>
  <c r="CT24" i="8"/>
  <c r="CY23" i="8"/>
  <c r="CX23" i="8"/>
  <c r="CW23" i="8"/>
  <c r="CV23" i="8"/>
  <c r="CU23" i="8"/>
  <c r="CT23" i="8"/>
  <c r="DU22" i="8"/>
  <c r="DT22" i="8"/>
  <c r="DS22" i="8"/>
  <c r="CY22" i="8"/>
  <c r="CX22" i="8"/>
  <c r="CW22" i="8"/>
  <c r="CV22" i="8"/>
  <c r="CU22" i="8"/>
  <c r="CT22" i="8"/>
  <c r="DU21" i="8"/>
  <c r="DT21" i="8"/>
  <c r="DS21" i="8"/>
  <c r="CY21" i="8"/>
  <c r="CX21" i="8"/>
  <c r="CW21" i="8"/>
  <c r="CV21" i="8"/>
  <c r="CU21" i="8"/>
  <c r="CT21" i="8"/>
  <c r="DU20" i="8"/>
  <c r="DT20" i="8"/>
  <c r="DS20" i="8"/>
  <c r="CY20" i="8"/>
  <c r="CX20" i="8"/>
  <c r="CW20" i="8"/>
  <c r="CV20" i="8"/>
  <c r="CU20" i="8"/>
  <c r="CT20" i="8"/>
  <c r="DU19" i="8"/>
  <c r="DT19" i="8"/>
  <c r="DS19" i="8"/>
  <c r="CY19" i="8"/>
  <c r="CX19" i="8"/>
  <c r="CW19" i="8"/>
  <c r="CV19" i="8"/>
  <c r="CU19" i="8"/>
  <c r="CT19" i="8"/>
  <c r="DU18" i="8"/>
  <c r="DT18" i="8"/>
  <c r="DS18" i="8"/>
  <c r="CY18" i="8"/>
  <c r="CX18" i="8"/>
  <c r="CW18" i="8"/>
  <c r="CV18" i="8"/>
  <c r="CU18" i="8"/>
  <c r="CT18" i="8"/>
  <c r="CY17" i="8"/>
  <c r="CX17" i="8"/>
  <c r="CW17" i="8"/>
  <c r="CV17" i="8"/>
  <c r="CU17" i="8"/>
  <c r="CT17" i="8"/>
  <c r="DU16" i="8"/>
  <c r="DT16" i="8"/>
  <c r="DS16" i="8"/>
  <c r="CY16" i="8"/>
  <c r="CX16" i="8"/>
  <c r="CW16" i="8"/>
  <c r="CV16" i="8"/>
  <c r="CU16" i="8"/>
  <c r="CT16" i="8"/>
  <c r="DU15" i="8"/>
  <c r="DT15" i="8"/>
  <c r="DS15" i="8"/>
  <c r="CY15" i="8"/>
  <c r="CX15" i="8"/>
  <c r="CW15" i="8"/>
  <c r="CV15" i="8"/>
  <c r="CU15" i="8"/>
  <c r="CT15" i="8"/>
  <c r="CY14" i="8"/>
  <c r="CX14" i="8"/>
  <c r="CW14" i="8"/>
  <c r="CV14" i="8"/>
  <c r="CU14" i="8"/>
  <c r="CT14" i="8"/>
  <c r="DU13" i="8"/>
  <c r="DT13" i="8"/>
  <c r="DS13" i="8"/>
  <c r="CY13" i="8"/>
  <c r="CX13" i="8"/>
  <c r="CW13" i="8"/>
  <c r="CV13" i="8"/>
  <c r="CU13" i="8"/>
  <c r="CT13" i="8"/>
  <c r="DU12" i="8"/>
  <c r="DT12" i="8"/>
  <c r="DS12" i="8"/>
  <c r="CY12" i="8"/>
  <c r="CX12" i="8"/>
  <c r="CW12" i="8"/>
  <c r="CV12" i="8"/>
  <c r="CU12" i="8"/>
  <c r="CT12" i="8"/>
  <c r="DU11" i="8"/>
  <c r="DT11" i="8"/>
  <c r="DS11" i="8"/>
  <c r="CY11" i="8"/>
  <c r="CX11" i="8"/>
  <c r="CW11" i="8"/>
  <c r="CV11" i="8"/>
  <c r="CU11" i="8"/>
  <c r="CT11" i="8"/>
  <c r="DU10" i="8"/>
  <c r="DT10" i="8"/>
  <c r="DS10" i="8"/>
  <c r="CY10" i="8"/>
  <c r="CX10" i="8"/>
  <c r="CW10" i="8"/>
  <c r="CV10" i="8"/>
  <c r="CU10" i="8"/>
  <c r="CT10" i="8"/>
  <c r="DU9" i="8"/>
  <c r="DT9" i="8"/>
  <c r="DS9" i="8"/>
  <c r="CY9" i="8"/>
  <c r="CX9" i="8"/>
  <c r="CW9" i="8"/>
  <c r="CV9" i="8"/>
  <c r="CU9" i="8"/>
  <c r="CT9" i="8"/>
  <c r="DU8" i="8"/>
  <c r="DT8" i="8"/>
  <c r="DS8" i="8"/>
  <c r="CY8" i="8"/>
  <c r="CX8" i="8"/>
  <c r="CW8" i="8"/>
  <c r="CV8" i="8"/>
  <c r="CU8" i="8"/>
  <c r="CT8" i="8"/>
  <c r="DU7" i="8"/>
  <c r="DT7" i="8"/>
  <c r="DS7" i="8"/>
  <c r="CY7" i="8"/>
  <c r="CX7" i="8"/>
  <c r="CW7" i="8"/>
  <c r="CV7" i="8"/>
  <c r="CU7" i="8"/>
  <c r="CT7" i="8"/>
  <c r="CY6" i="8"/>
  <c r="CX6" i="8"/>
  <c r="CW6" i="8"/>
  <c r="CV6" i="8"/>
  <c r="CU6" i="8"/>
  <c r="CT6" i="8"/>
  <c r="DU5" i="8"/>
  <c r="DT5" i="8"/>
  <c r="DS5" i="8"/>
  <c r="CY5" i="8"/>
  <c r="CX5" i="8"/>
  <c r="CW5" i="8"/>
  <c r="CV5" i="8"/>
  <c r="CU5" i="8"/>
  <c r="CT5" i="8"/>
  <c r="DU4" i="8"/>
  <c r="DT4" i="8"/>
  <c r="DS4" i="8"/>
  <c r="CY4" i="8"/>
  <c r="CX4" i="8"/>
  <c r="CW4" i="8"/>
  <c r="CV4" i="8"/>
  <c r="CU4" i="8"/>
  <c r="CT4" i="8"/>
  <c r="DU3" i="8"/>
  <c r="DT3" i="8"/>
  <c r="DS3" i="8"/>
  <c r="CY3" i="8"/>
  <c r="CX3" i="8"/>
  <c r="CW3" i="8"/>
  <c r="CV3" i="8"/>
  <c r="CU3" i="8"/>
  <c r="CT3" i="8"/>
  <c r="DU2" i="8"/>
  <c r="DT2" i="8"/>
  <c r="DS2" i="8"/>
  <c r="CY2" i="8"/>
  <c r="CX2" i="8"/>
  <c r="CW2" i="8"/>
  <c r="CV2" i="8"/>
  <c r="CU2" i="8"/>
  <c r="CT2" i="8"/>
  <c r="W40" i="13" l="1"/>
  <c r="V40" i="13"/>
  <c r="U40" i="13"/>
  <c r="T40" i="13"/>
  <c r="S40" i="13"/>
  <c r="R40" i="13"/>
  <c r="W39" i="13"/>
  <c r="V39" i="13"/>
  <c r="U39" i="13"/>
  <c r="T39" i="13"/>
  <c r="S39" i="13"/>
  <c r="R39" i="13"/>
  <c r="Q39" i="13"/>
  <c r="W37" i="13"/>
  <c r="V37" i="13"/>
  <c r="U37" i="13"/>
  <c r="T37" i="13"/>
  <c r="S37" i="13"/>
  <c r="R37" i="13"/>
  <c r="W36" i="13"/>
  <c r="V36" i="13"/>
  <c r="T36" i="13"/>
  <c r="S36" i="13"/>
  <c r="R36" i="13"/>
  <c r="W35" i="13"/>
  <c r="V35" i="13"/>
  <c r="U35" i="13"/>
  <c r="T35" i="13"/>
  <c r="S35" i="13"/>
  <c r="R35" i="13"/>
  <c r="V34" i="13"/>
  <c r="U34" i="13"/>
  <c r="S34" i="13"/>
  <c r="R34" i="13"/>
  <c r="U11" i="13"/>
  <c r="AQ61" i="8" l="1"/>
  <c r="AQ60" i="8"/>
  <c r="AQ59" i="8"/>
  <c r="AQ58" i="8"/>
  <c r="AQ57" i="8"/>
  <c r="AQ56" i="8"/>
  <c r="AQ55" i="8"/>
  <c r="AQ54" i="8"/>
  <c r="AR18" i="8"/>
  <c r="AQ18" i="8"/>
  <c r="AQ13" i="8"/>
  <c r="AQ12" i="8"/>
  <c r="AR11" i="8"/>
  <c r="AR10" i="8"/>
  <c r="AQ10" i="8"/>
  <c r="AR6" i="8"/>
  <c r="AQ6" i="8"/>
  <c r="AR5" i="8"/>
  <c r="AR4" i="8"/>
  <c r="AQ4" i="8"/>
  <c r="AR3" i="8"/>
  <c r="AQ3" i="8"/>
</calcChain>
</file>

<file path=xl/sharedStrings.xml><?xml version="1.0" encoding="utf-8"?>
<sst xmlns="http://schemas.openxmlformats.org/spreadsheetml/2006/main" count="4085" uniqueCount="467">
  <si>
    <t>Farmers</t>
  </si>
  <si>
    <t xml:space="preserve">Location </t>
  </si>
  <si>
    <t>Planting Dates</t>
  </si>
  <si>
    <t>Harvest Dates</t>
  </si>
  <si>
    <t>Will Glazik</t>
  </si>
  <si>
    <t>Paxton IL</t>
  </si>
  <si>
    <t>Pana IL</t>
  </si>
  <si>
    <t>Steve Buxton</t>
  </si>
  <si>
    <t>Sullivan IL</t>
  </si>
  <si>
    <t>Marty Gray</t>
  </si>
  <si>
    <t>Watseka IL</t>
  </si>
  <si>
    <t>Ashkum IL</t>
  </si>
  <si>
    <t>Joel Gruver</t>
  </si>
  <si>
    <t>Macomb IL</t>
  </si>
  <si>
    <t>Andy Ambriole</t>
  </si>
  <si>
    <t>Roanoke IN</t>
  </si>
  <si>
    <t>Traits</t>
  </si>
  <si>
    <t>Descriptions</t>
  </si>
  <si>
    <t>Units</t>
  </si>
  <si>
    <t>Hybrids</t>
  </si>
  <si>
    <t xml:space="preserve">Management Variables </t>
  </si>
  <si>
    <t>PHT</t>
  </si>
  <si>
    <t>Plant height</t>
  </si>
  <si>
    <t>cm</t>
  </si>
  <si>
    <t>Check-59R5</t>
  </si>
  <si>
    <t>Rotation</t>
  </si>
  <si>
    <t xml:space="preserve">Code </t>
  </si>
  <si>
    <t xml:space="preserve">Explanation </t>
  </si>
  <si>
    <t>EHT</t>
  </si>
  <si>
    <t>Ear Height</t>
  </si>
  <si>
    <t>c-s-w</t>
  </si>
  <si>
    <t>Corn-Soybean-Wheat</t>
  </si>
  <si>
    <t>SDL</t>
  </si>
  <si>
    <t>Larger Stalk Diameter</t>
  </si>
  <si>
    <t>mm</t>
  </si>
  <si>
    <t>P31.A22</t>
  </si>
  <si>
    <t>SDS</t>
  </si>
  <si>
    <t>Smaller Stalk Diameter</t>
  </si>
  <si>
    <t>F34.A22</t>
  </si>
  <si>
    <t>MAH</t>
  </si>
  <si>
    <t xml:space="preserve">Moisture At Harvest </t>
  </si>
  <si>
    <t>%</t>
  </si>
  <si>
    <t>461.2B24</t>
  </si>
  <si>
    <t>TWH</t>
  </si>
  <si>
    <t>Test Weight at Harvest</t>
  </si>
  <si>
    <t>lbs/bu</t>
  </si>
  <si>
    <t>17.2B24</t>
  </si>
  <si>
    <t>MAD</t>
  </si>
  <si>
    <t>Moisture After Drying</t>
  </si>
  <si>
    <t>H69.A22</t>
  </si>
  <si>
    <t>Tillage</t>
  </si>
  <si>
    <t>TWD</t>
  </si>
  <si>
    <t>Test Weight after Drying</t>
  </si>
  <si>
    <t>NG10.S7</t>
  </si>
  <si>
    <t>NOP</t>
  </si>
  <si>
    <t>Number of Plants in 1/1000th acre</t>
  </si>
  <si>
    <t>plants</t>
  </si>
  <si>
    <t>1 Jack Hybrid</t>
  </si>
  <si>
    <t>NOE</t>
  </si>
  <si>
    <t>Number of Ears</t>
  </si>
  <si>
    <t>ears</t>
  </si>
  <si>
    <t>2 Glazik OPVs</t>
  </si>
  <si>
    <t>GWT</t>
  </si>
  <si>
    <t>Grain Weight</t>
  </si>
  <si>
    <t>grams</t>
  </si>
  <si>
    <t>PHHB9xPHZ51</t>
  </si>
  <si>
    <t>CWT</t>
  </si>
  <si>
    <t>Cob Weight</t>
  </si>
  <si>
    <t>PHHB9xPHW30</t>
  </si>
  <si>
    <t>Weed control</t>
  </si>
  <si>
    <t>kPm2</t>
  </si>
  <si>
    <t>Number of Kernels/m2</t>
  </si>
  <si>
    <t>kernels</t>
  </si>
  <si>
    <t>1 Buxton hybrid (TMCO-YC1.218)</t>
  </si>
  <si>
    <t>KWT</t>
  </si>
  <si>
    <t>Kernel Weight</t>
  </si>
  <si>
    <t>Yield</t>
  </si>
  <si>
    <t>Grain Yield (bu/acer  x 62.77)</t>
  </si>
  <si>
    <t>Kg/Ha</t>
  </si>
  <si>
    <t>YLD</t>
  </si>
  <si>
    <t xml:space="preserve">Grain yield </t>
  </si>
  <si>
    <t>Bu/Acre</t>
  </si>
  <si>
    <t>Soil parameters</t>
  </si>
  <si>
    <t>Soil health indicators</t>
  </si>
  <si>
    <t>PMN</t>
  </si>
  <si>
    <t>Potentially Mineralizable Nitrogen</t>
  </si>
  <si>
    <t>mg/kg soil</t>
  </si>
  <si>
    <t>Fertility</t>
  </si>
  <si>
    <t>g/kg soil</t>
  </si>
  <si>
    <t>POMC</t>
  </si>
  <si>
    <t>Particulate Organic Matter-Carbon</t>
  </si>
  <si>
    <t>POMN</t>
  </si>
  <si>
    <t>Particulate Organic Matter-Nitrogen</t>
  </si>
  <si>
    <t>POXC</t>
  </si>
  <si>
    <t>Permanganate Oxidizable Carbon</t>
  </si>
  <si>
    <t>TON</t>
  </si>
  <si>
    <t>Total Organic Nitrogen</t>
  </si>
  <si>
    <t>TOC</t>
  </si>
  <si>
    <t>Total Organic Carbon</t>
  </si>
  <si>
    <t>SoilCN</t>
  </si>
  <si>
    <t>Carbon/Nitrogen Ratio</t>
  </si>
  <si>
    <t>TEC</t>
  </si>
  <si>
    <t xml:space="preserve">Total Exchange Capacity </t>
  </si>
  <si>
    <t>meq/100 g</t>
  </si>
  <si>
    <t>OM</t>
  </si>
  <si>
    <t>Organic Matter</t>
  </si>
  <si>
    <t>EstNRel</t>
  </si>
  <si>
    <t>Estimated Nitrogen Release</t>
  </si>
  <si>
    <t># N/acre</t>
  </si>
  <si>
    <t>Su</t>
  </si>
  <si>
    <t>Sulfur</t>
  </si>
  <si>
    <t>P</t>
  </si>
  <si>
    <t>Phosphorous</t>
  </si>
  <si>
    <t>Ca</t>
  </si>
  <si>
    <t>Calcium</t>
  </si>
  <si>
    <t>Mg</t>
  </si>
  <si>
    <t>Magnesium</t>
  </si>
  <si>
    <t>K</t>
  </si>
  <si>
    <t>Potassium</t>
  </si>
  <si>
    <t>Na</t>
  </si>
  <si>
    <t>Sodium</t>
  </si>
  <si>
    <t>Bray1P</t>
  </si>
  <si>
    <t>Phosphorous with Bray method</t>
  </si>
  <si>
    <t>NO3N</t>
  </si>
  <si>
    <t>Nitrate-Nitrogen</t>
  </si>
  <si>
    <t>NH4N</t>
  </si>
  <si>
    <t>Ammonium-Nitrogen</t>
  </si>
  <si>
    <t>Texture</t>
  </si>
  <si>
    <t>Description</t>
  </si>
  <si>
    <t>Unit</t>
  </si>
  <si>
    <t>S</t>
  </si>
  <si>
    <t>Sand</t>
  </si>
  <si>
    <t>Si</t>
  </si>
  <si>
    <t>Silt</t>
  </si>
  <si>
    <t>C</t>
  </si>
  <si>
    <t>Clay</t>
  </si>
  <si>
    <t>L</t>
  </si>
  <si>
    <t>Loam</t>
  </si>
  <si>
    <t>SiC</t>
  </si>
  <si>
    <t>Silty Clay</t>
  </si>
  <si>
    <t>SiCL</t>
  </si>
  <si>
    <t>Silty  Clay Loam</t>
  </si>
  <si>
    <t>SCL</t>
  </si>
  <si>
    <t>Sandy Clay Loam</t>
  </si>
  <si>
    <t>SL</t>
  </si>
  <si>
    <t>Sandy Loam</t>
  </si>
  <si>
    <t>SiL</t>
  </si>
  <si>
    <t>Silty Loam</t>
  </si>
  <si>
    <t>CL</t>
  </si>
  <si>
    <t>Clay Loam</t>
  </si>
  <si>
    <t>Grain Quality Parameters</t>
  </si>
  <si>
    <t>Andrade Lab</t>
  </si>
  <si>
    <t>Code</t>
  </si>
  <si>
    <t xml:space="preserve">Units </t>
  </si>
  <si>
    <t>MCA</t>
  </si>
  <si>
    <t>Moisture</t>
  </si>
  <si>
    <t>PROTA</t>
  </si>
  <si>
    <t>Protein</t>
  </si>
  <si>
    <t>OLA</t>
  </si>
  <si>
    <t>Oil</t>
  </si>
  <si>
    <t>STRA</t>
  </si>
  <si>
    <t>Starch</t>
  </si>
  <si>
    <t>DTA</t>
  </si>
  <si>
    <t>Density</t>
  </si>
  <si>
    <t>TWA</t>
  </si>
  <si>
    <t>Test Weight</t>
  </si>
  <si>
    <t>FRA</t>
  </si>
  <si>
    <t>Fiber</t>
  </si>
  <si>
    <t>CLL</t>
  </si>
  <si>
    <t>L, denotes lightness for a color space from black (0) to white (100)</t>
  </si>
  <si>
    <t>NA</t>
  </si>
  <si>
    <t>CLA</t>
  </si>
  <si>
    <t>a, denotes a color space from green (-) to red (+)</t>
  </si>
  <si>
    <t>CLB</t>
  </si>
  <si>
    <t>b, denotes a color space from blue (-) to yellow (+)</t>
  </si>
  <si>
    <t>ACO</t>
  </si>
  <si>
    <t>Actual Color Observation</t>
  </si>
  <si>
    <t>CHR</t>
  </si>
  <si>
    <t>Chroma</t>
  </si>
  <si>
    <t>CHR =</t>
  </si>
  <si>
    <t>HUE</t>
  </si>
  <si>
    <t xml:space="preserve">Hue </t>
  </si>
  <si>
    <t>Degree</t>
  </si>
  <si>
    <t>HUE =</t>
  </si>
  <si>
    <t>µg/g</t>
  </si>
  <si>
    <t>LysC =</t>
  </si>
  <si>
    <t>LysM / PROTI</t>
  </si>
  <si>
    <t>MetC =</t>
  </si>
  <si>
    <t>MetM / PROTI</t>
  </si>
  <si>
    <t>CysC =</t>
  </si>
  <si>
    <t>CysM / PROTI</t>
  </si>
  <si>
    <t>Iowa Lab</t>
  </si>
  <si>
    <t>MCI</t>
  </si>
  <si>
    <t>PROTI</t>
  </si>
  <si>
    <t>OLI</t>
  </si>
  <si>
    <t>STRI</t>
  </si>
  <si>
    <t>DTI</t>
  </si>
  <si>
    <t>EtOH</t>
  </si>
  <si>
    <t xml:space="preserve">Ethanol yield </t>
  </si>
  <si>
    <t>LysM</t>
  </si>
  <si>
    <t>Lysine (measured)</t>
  </si>
  <si>
    <t>MetM</t>
  </si>
  <si>
    <t>Methionine (measured)</t>
  </si>
  <si>
    <t>CysM</t>
  </si>
  <si>
    <t>Cystine (measured)</t>
  </si>
  <si>
    <t>LysC</t>
  </si>
  <si>
    <t>Lysine (calculated)</t>
  </si>
  <si>
    <t>MetC</t>
  </si>
  <si>
    <t>Methionine (calculated)</t>
  </si>
  <si>
    <t>CysC</t>
  </si>
  <si>
    <t>Cystine (calculated)</t>
  </si>
  <si>
    <t>Brookside Lab for grain</t>
  </si>
  <si>
    <t>NB</t>
  </si>
  <si>
    <t xml:space="preserve">Nitrogen </t>
  </si>
  <si>
    <t>PB</t>
  </si>
  <si>
    <t xml:space="preserve">Phosphorous </t>
  </si>
  <si>
    <t>MgB</t>
  </si>
  <si>
    <t xml:space="preserve">Magnesium </t>
  </si>
  <si>
    <t>KB</t>
  </si>
  <si>
    <t xml:space="preserve">Potassium </t>
  </si>
  <si>
    <t>CaB</t>
  </si>
  <si>
    <t xml:space="preserve">Calcium </t>
  </si>
  <si>
    <t>SB</t>
  </si>
  <si>
    <t xml:space="preserve">Sulfur  </t>
  </si>
  <si>
    <t>BB</t>
  </si>
  <si>
    <t xml:space="preserve">Boron </t>
  </si>
  <si>
    <t>ppm</t>
  </si>
  <si>
    <t>FeB</t>
  </si>
  <si>
    <t xml:space="preserve">Iron </t>
  </si>
  <si>
    <t>MnB</t>
  </si>
  <si>
    <t>Manganese</t>
  </si>
  <si>
    <t>CuB</t>
  </si>
  <si>
    <t>Copper</t>
  </si>
  <si>
    <t>ZnB</t>
  </si>
  <si>
    <t xml:space="preserve">Zinc </t>
  </si>
  <si>
    <t>AlB</t>
  </si>
  <si>
    <t>Aluminum</t>
  </si>
  <si>
    <t>ex. everything what is 0 when &lt;1</t>
  </si>
  <si>
    <t>NaB</t>
  </si>
  <si>
    <t>Sodium.</t>
  </si>
  <si>
    <t>EXP</t>
  </si>
  <si>
    <t>FAR</t>
  </si>
  <si>
    <t>STR</t>
  </si>
  <si>
    <t>HYB</t>
  </si>
  <si>
    <t>State</t>
  </si>
  <si>
    <t>PHT1</t>
  </si>
  <si>
    <t>PHT2</t>
  </si>
  <si>
    <t>PHT3</t>
  </si>
  <si>
    <t>PHT4</t>
  </si>
  <si>
    <t>PHT5</t>
  </si>
  <si>
    <t>EHT1</t>
  </si>
  <si>
    <t>EHT2</t>
  </si>
  <si>
    <t>EHT3</t>
  </si>
  <si>
    <t>EHT4</t>
  </si>
  <si>
    <t>EHT5</t>
  </si>
  <si>
    <t>SDL1</t>
  </si>
  <si>
    <t>SDL2</t>
  </si>
  <si>
    <t>SDL3</t>
  </si>
  <si>
    <t>SDL4</t>
  </si>
  <si>
    <t>SDL5</t>
  </si>
  <si>
    <t>SDS1</t>
  </si>
  <si>
    <t>SDS2</t>
  </si>
  <si>
    <t>SDS3</t>
  </si>
  <si>
    <t>SDS4</t>
  </si>
  <si>
    <t>SDS5</t>
  </si>
  <si>
    <t xml:space="preserve">MAH1      </t>
  </si>
  <si>
    <t>MAH2</t>
  </si>
  <si>
    <t>MAH3</t>
  </si>
  <si>
    <t>TWH1</t>
  </si>
  <si>
    <t>TWH2</t>
  </si>
  <si>
    <t>TWH3</t>
  </si>
  <si>
    <t>MAD1</t>
  </si>
  <si>
    <t>MAD2</t>
  </si>
  <si>
    <t>MAD3</t>
  </si>
  <si>
    <t>TWD1</t>
  </si>
  <si>
    <t>TWD2</t>
  </si>
  <si>
    <t>TWD3</t>
  </si>
  <si>
    <t>NOP1</t>
  </si>
  <si>
    <t>NOP2</t>
  </si>
  <si>
    <t>NOE1</t>
  </si>
  <si>
    <t>NOE2</t>
  </si>
  <si>
    <t>GWT1</t>
  </si>
  <si>
    <t>GWT2</t>
  </si>
  <si>
    <t>CWT1</t>
  </si>
  <si>
    <t>CWT2</t>
  </si>
  <si>
    <t>300KWT1</t>
  </si>
  <si>
    <t>300KWT2</t>
  </si>
  <si>
    <t>pH</t>
  </si>
  <si>
    <t>POMCN</t>
  </si>
  <si>
    <t xml:space="preserve">POXC </t>
  </si>
  <si>
    <t>Sand%</t>
  </si>
  <si>
    <t>Silt%</t>
  </si>
  <si>
    <t>Clay%</t>
  </si>
  <si>
    <t>MCA1</t>
  </si>
  <si>
    <t xml:space="preserve">MCA2 </t>
  </si>
  <si>
    <t>PROTA1</t>
  </si>
  <si>
    <t>PROTA2</t>
  </si>
  <si>
    <t>OLA1</t>
  </si>
  <si>
    <t>OLA2</t>
  </si>
  <si>
    <t>STRA1</t>
  </si>
  <si>
    <t>STRA2</t>
  </si>
  <si>
    <t>DTA1</t>
  </si>
  <si>
    <t>DTA2</t>
  </si>
  <si>
    <t>TWA1</t>
  </si>
  <si>
    <t>TWA2</t>
  </si>
  <si>
    <t>FRA1</t>
  </si>
  <si>
    <t>FRA2</t>
  </si>
  <si>
    <t>CLL1</t>
  </si>
  <si>
    <t>CLL2</t>
  </si>
  <si>
    <t>CLL3</t>
  </si>
  <si>
    <t>CLA1</t>
  </si>
  <si>
    <t>CLA2</t>
  </si>
  <si>
    <t>CLA3</t>
  </si>
  <si>
    <t>CLB1</t>
  </si>
  <si>
    <t>CLB2</t>
  </si>
  <si>
    <t>CLB3</t>
  </si>
  <si>
    <t>CHR1</t>
  </si>
  <si>
    <t>CHR2</t>
  </si>
  <si>
    <t>CHR3</t>
  </si>
  <si>
    <t>HUE1</t>
  </si>
  <si>
    <t>HUE2</t>
  </si>
  <si>
    <t>HUE3</t>
  </si>
  <si>
    <t>OREI-STRIPS_2018</t>
  </si>
  <si>
    <t>Glazik</t>
  </si>
  <si>
    <t>IL</t>
  </si>
  <si>
    <t>Yellow / Orange</t>
  </si>
  <si>
    <t>Orange</t>
  </si>
  <si>
    <t xml:space="preserve">Yellow </t>
  </si>
  <si>
    <t>Red</t>
  </si>
  <si>
    <t>.</t>
  </si>
  <si>
    <t>Yellow</t>
  </si>
  <si>
    <t>Jil</t>
  </si>
  <si>
    <t>Purple</t>
  </si>
  <si>
    <t>Rebellion</t>
  </si>
  <si>
    <t>Erisman</t>
  </si>
  <si>
    <t>Mixed Color</t>
  </si>
  <si>
    <t>Jack</t>
  </si>
  <si>
    <t>16.28</t>
  </si>
  <si>
    <t>Buxton</t>
  </si>
  <si>
    <t>TMCO-YC1.218</t>
  </si>
  <si>
    <t>Gray</t>
  </si>
  <si>
    <t>Red / Orange</t>
  </si>
  <si>
    <t>Wilken</t>
  </si>
  <si>
    <t>Gruver</t>
  </si>
  <si>
    <t xml:space="preserve">Dark Orange </t>
  </si>
  <si>
    <t>Orange / Yellow</t>
  </si>
  <si>
    <t>33.32</t>
  </si>
  <si>
    <t>33.15</t>
  </si>
  <si>
    <t>Ambriole</t>
  </si>
  <si>
    <t>IN</t>
  </si>
  <si>
    <t>OREI-STRIPS_201</t>
  </si>
  <si>
    <t>Andys Prod</t>
  </si>
  <si>
    <t>Klinge</t>
  </si>
  <si>
    <t>IA</t>
  </si>
  <si>
    <t>18.90</t>
  </si>
  <si>
    <t>19.35</t>
  </si>
  <si>
    <t>20.30</t>
  </si>
  <si>
    <t>19.26</t>
  </si>
  <si>
    <t>19.13</t>
  </si>
  <si>
    <t>19.24</t>
  </si>
  <si>
    <t>21.63</t>
  </si>
  <si>
    <t>21.46</t>
  </si>
  <si>
    <t>STATE</t>
  </si>
  <si>
    <t>300KWT</t>
  </si>
  <si>
    <t xml:space="preserve">YLD </t>
  </si>
  <si>
    <t>YIELD</t>
  </si>
  <si>
    <t>PLOT</t>
  </si>
  <si>
    <t>DIST</t>
  </si>
  <si>
    <t>Adsit</t>
  </si>
  <si>
    <t>9.2)15 x NG10-2-3-2</t>
  </si>
  <si>
    <t>Red / Yellow</t>
  </si>
  <si>
    <t>19.63</t>
  </si>
  <si>
    <t>2.4)17xC4-6</t>
  </si>
  <si>
    <t>20.23</t>
  </si>
  <si>
    <t>C4-6 x C2B2</t>
  </si>
  <si>
    <t>Dark Yellow</t>
  </si>
  <si>
    <t>17.66</t>
  </si>
  <si>
    <t>C4-6 x C2B2+</t>
  </si>
  <si>
    <t>18.73</t>
  </si>
  <si>
    <t>Check-FOS8507</t>
  </si>
  <si>
    <t>17.60</t>
  </si>
  <si>
    <t>M9 x NG10-2-3-2</t>
  </si>
  <si>
    <t>19.21</t>
  </si>
  <si>
    <t>NG10 x MBS5507</t>
  </si>
  <si>
    <t>18.26</t>
  </si>
  <si>
    <t>2.4)17xC2B2</t>
  </si>
  <si>
    <t>17.75</t>
  </si>
  <si>
    <t>Beiler</t>
  </si>
  <si>
    <t>19.02</t>
  </si>
  <si>
    <t>12.01</t>
  </si>
  <si>
    <t>16.60</t>
  </si>
  <si>
    <t>11.74</t>
  </si>
  <si>
    <t>14.12</t>
  </si>
  <si>
    <t>12.84</t>
  </si>
  <si>
    <t>14.07</t>
  </si>
  <si>
    <t>Red/Yellow</t>
  </si>
  <si>
    <t>13.83</t>
  </si>
  <si>
    <t>Dahnert</t>
  </si>
  <si>
    <t>26.44</t>
  </si>
  <si>
    <t>26.30</t>
  </si>
  <si>
    <t>28.39</t>
  </si>
  <si>
    <t>28.90</t>
  </si>
  <si>
    <t>28.65</t>
  </si>
  <si>
    <t>26.99</t>
  </si>
  <si>
    <t>28.08</t>
  </si>
  <si>
    <t>27.09</t>
  </si>
  <si>
    <t>Stoltzfus</t>
  </si>
  <si>
    <t>20.31</t>
  </si>
  <si>
    <t>17.92</t>
  </si>
  <si>
    <t>18.88</t>
  </si>
  <si>
    <t>17.76</t>
  </si>
  <si>
    <t>18.16</t>
  </si>
  <si>
    <t>17.56</t>
  </si>
  <si>
    <t>19.51</t>
  </si>
  <si>
    <t>20.13</t>
  </si>
  <si>
    <t>Zinniker</t>
  </si>
  <si>
    <t>14.13</t>
  </si>
  <si>
    <t>13.88</t>
  </si>
  <si>
    <t>12.71</t>
  </si>
  <si>
    <t>12.73</t>
  </si>
  <si>
    <t>14.29</t>
  </si>
  <si>
    <t>12.14</t>
  </si>
  <si>
    <t>20.02</t>
  </si>
  <si>
    <t>LENGTH</t>
  </si>
  <si>
    <t>NOE3</t>
  </si>
  <si>
    <t>NOE4</t>
  </si>
  <si>
    <t>NOE5</t>
  </si>
  <si>
    <t>NOE6</t>
  </si>
  <si>
    <t>CWT3</t>
  </si>
  <si>
    <t>CWT4</t>
  </si>
  <si>
    <t>CWT5</t>
  </si>
  <si>
    <t>CWT6</t>
  </si>
  <si>
    <t>GWT3</t>
  </si>
  <si>
    <t>GWT4</t>
  </si>
  <si>
    <t>GWT5</t>
  </si>
  <si>
    <t>GWT6</t>
  </si>
  <si>
    <t>TWT</t>
  </si>
  <si>
    <t>FOS8507</t>
  </si>
  <si>
    <t>652..7</t>
  </si>
  <si>
    <t>LUT</t>
  </si>
  <si>
    <t>ZEA</t>
  </si>
  <si>
    <t>BCT</t>
  </si>
  <si>
    <t>Lutein Content measured by HPLC method</t>
  </si>
  <si>
    <t>Zeaxanthin Content measured by HPLC method</t>
  </si>
  <si>
    <t>Betacarotene Content measured by HPLC method</t>
  </si>
  <si>
    <t>BCRYPT</t>
  </si>
  <si>
    <t>LUT1</t>
  </si>
  <si>
    <t>LUT2</t>
  </si>
  <si>
    <t>ZEA1</t>
  </si>
  <si>
    <t>ZEA2</t>
  </si>
  <si>
    <t>BCRYPT1</t>
  </si>
  <si>
    <t>BCRYPT2</t>
  </si>
  <si>
    <t>BCT1</t>
  </si>
  <si>
    <t>BCT2</t>
  </si>
  <si>
    <t>Beta cryptoxanthin Content measured by HPLC method</t>
  </si>
  <si>
    <t>TPC1</t>
  </si>
  <si>
    <t>TPC2</t>
  </si>
  <si>
    <t>TPC</t>
  </si>
  <si>
    <t>Total Phenolics Content</t>
  </si>
  <si>
    <t xml:space="preserve">µg GAE/mg </t>
  </si>
  <si>
    <t>CEC</t>
  </si>
  <si>
    <t>Jack Erisman</t>
  </si>
  <si>
    <t>Harold Wilken</t>
  </si>
  <si>
    <t>YR</t>
  </si>
  <si>
    <t>OREI_STRIP_TRIALS</t>
  </si>
  <si>
    <t>Yield, gal/bu</t>
  </si>
  <si>
    <t>g/cc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</si>
</sst>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5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theme="1"/>
      <name val="Calibri Light"/>
      <family val="1"/>
      <scheme val="major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2" fontId="9" fillId="0" borderId="0" applyFont="0" applyFill="0" applyBorder="0" applyAlignment="0" applyProtection="0"/>
  </cellStyleXfs>
  <cellXfs count="15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2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164" fontId="8" fillId="14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2" fontId="0" fillId="14" borderId="1" xfId="0" applyNumberFormat="1" applyFill="1" applyBorder="1" applyAlignment="1">
      <alignment horizontal="center"/>
    </xf>
    <xf numFmtId="0" fontId="8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0" fillId="14" borderId="1" xfId="0" applyFill="1" applyBorder="1" applyAlignment="1">
      <alignment horizontal="right"/>
    </xf>
    <xf numFmtId="164" fontId="4" fillId="14" borderId="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0" fillId="14" borderId="1" xfId="0" applyFill="1" applyBorder="1"/>
    <xf numFmtId="0" fontId="10" fillId="13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10" fillId="15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/>
    </xf>
    <xf numFmtId="0" fontId="10" fillId="15" borderId="1" xfId="0" applyFont="1" applyFill="1" applyBorder="1"/>
    <xf numFmtId="0" fontId="10" fillId="16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/>
    </xf>
    <xf numFmtId="0" fontId="10" fillId="16" borderId="1" xfId="0" applyFont="1" applyFill="1" applyBorder="1"/>
    <xf numFmtId="0" fontId="10" fillId="16" borderId="2" xfId="0" applyFont="1" applyFill="1" applyBorder="1"/>
    <xf numFmtId="0" fontId="10" fillId="13" borderId="1" xfId="0" applyFont="1" applyFill="1" applyBorder="1" applyAlignment="1">
      <alignment horizontal="center" vertical="center"/>
    </xf>
    <xf numFmtId="0" fontId="10" fillId="13" borderId="1" xfId="0" applyFont="1" applyFill="1" applyBorder="1"/>
    <xf numFmtId="0" fontId="10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/>
    </xf>
    <xf numFmtId="0" fontId="10" fillId="11" borderId="1" xfId="0" applyFont="1" applyFill="1" applyBorder="1"/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/>
    </xf>
    <xf numFmtId="0" fontId="10" fillId="7" borderId="1" xfId="0" applyFont="1" applyFill="1" applyBorder="1"/>
    <xf numFmtId="165" fontId="10" fillId="15" borderId="1" xfId="0" applyNumberFormat="1" applyFont="1" applyFill="1" applyBorder="1" applyAlignment="1">
      <alignment horizontal="center"/>
    </xf>
    <xf numFmtId="165" fontId="10" fillId="16" borderId="1" xfId="0" applyNumberFormat="1" applyFont="1" applyFill="1" applyBorder="1" applyAlignment="1">
      <alignment horizontal="center"/>
    </xf>
    <xf numFmtId="165" fontId="10" fillId="13" borderId="1" xfId="0" applyNumberFormat="1" applyFont="1" applyFill="1" applyBorder="1" applyAlignment="1">
      <alignment horizontal="center"/>
    </xf>
    <xf numFmtId="165" fontId="10" fillId="11" borderId="1" xfId="0" applyNumberFormat="1" applyFont="1" applyFill="1" applyBorder="1" applyAlignment="1">
      <alignment horizontal="center"/>
    </xf>
    <xf numFmtId="165" fontId="10" fillId="7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14" borderId="3" xfId="0" applyFill="1" applyBorder="1"/>
    <xf numFmtId="0" fontId="0" fillId="0" borderId="3" xfId="0" applyBorder="1"/>
    <xf numFmtId="0" fontId="9" fillId="0" borderId="1" xfId="1" applyNumberFormat="1" applyBorder="1" applyAlignment="1">
      <alignment horizontal="left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2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4" fontId="0" fillId="0" borderId="1" xfId="0" applyNumberFormat="1" applyBorder="1"/>
    <xf numFmtId="0" fontId="0" fillId="0" borderId="1" xfId="1" applyNumberFormat="1" applyFont="1" applyBorder="1" applyAlignment="1">
      <alignment horizontal="left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164" fontId="4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2" fontId="0" fillId="14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164" fontId="8" fillId="1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/>
    <xf numFmtId="0" fontId="12" fillId="0" borderId="1" xfId="0" applyFont="1" applyBorder="1" applyAlignment="1">
      <alignment vertical="center"/>
    </xf>
    <xf numFmtId="0" fontId="1" fillId="14" borderId="1" xfId="0" applyFont="1" applyFill="1" applyBorder="1" applyAlignment="1">
      <alignment horizontal="center" vertical="center"/>
    </xf>
    <xf numFmtId="0" fontId="0" fillId="17" borderId="2" xfId="0" applyFill="1" applyBorder="1"/>
    <xf numFmtId="0" fontId="0" fillId="17" borderId="1" xfId="1" applyNumberFormat="1" applyFont="1" applyFill="1" applyBorder="1" applyAlignment="1">
      <alignment horizontal="left"/>
    </xf>
    <xf numFmtId="2" fontId="0" fillId="17" borderId="1" xfId="0" applyNumberForma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/>
    </xf>
    <xf numFmtId="0" fontId="3" fillId="17" borderId="1" xfId="0" applyFont="1" applyFill="1" applyBorder="1"/>
    <xf numFmtId="0" fontId="0" fillId="17" borderId="1" xfId="0" applyFill="1" applyBorder="1"/>
    <xf numFmtId="0" fontId="0" fillId="17" borderId="3" xfId="0" applyFill="1" applyBorder="1"/>
    <xf numFmtId="0" fontId="12" fillId="17" borderId="1" xfId="0" applyFont="1" applyFill="1" applyBorder="1" applyAlignment="1">
      <alignment horizontal="center" vertical="center"/>
    </xf>
    <xf numFmtId="0" fontId="12" fillId="17" borderId="1" xfId="0" applyFont="1" applyFill="1" applyBorder="1"/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0" fillId="17" borderId="0" xfId="0" applyFill="1"/>
    <xf numFmtId="2" fontId="0" fillId="17" borderId="1" xfId="0" applyNumberForma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left"/>
    </xf>
    <xf numFmtId="0" fontId="0" fillId="0" borderId="4" xfId="0" applyBorder="1" applyAlignment="1">
      <alignment vertical="center"/>
    </xf>
    <xf numFmtId="0" fontId="0" fillId="0" borderId="4" xfId="0" applyBorder="1"/>
    <xf numFmtId="0" fontId="0" fillId="0" borderId="3" xfId="0" applyBorder="1" applyAlignment="1">
      <alignment vertical="center"/>
    </xf>
    <xf numFmtId="165" fontId="10" fillId="15" borderId="1" xfId="0" applyNumberFormat="1" applyFont="1" applyFill="1" applyBorder="1" applyAlignment="1">
      <alignment horizontal="center" vertical="center"/>
    </xf>
    <xf numFmtId="165" fontId="10" fillId="16" borderId="1" xfId="0" applyNumberFormat="1" applyFont="1" applyFill="1" applyBorder="1" applyAlignment="1">
      <alignment horizontal="center" vertical="center"/>
    </xf>
    <xf numFmtId="165" fontId="10" fillId="13" borderId="1" xfId="0" applyNumberFormat="1" applyFont="1" applyFill="1" applyBorder="1" applyAlignment="1">
      <alignment horizontal="center" vertical="center"/>
    </xf>
    <xf numFmtId="165" fontId="10" fillId="11" borderId="1" xfId="0" applyNumberFormat="1" applyFont="1" applyFill="1" applyBorder="1" applyAlignment="1">
      <alignment horizontal="center" vertical="center"/>
    </xf>
    <xf numFmtId="165" fontId="10" fillId="7" borderId="1" xfId="0" applyNumberFormat="1" applyFont="1" applyFill="1" applyBorder="1" applyAlignment="1">
      <alignment horizontal="center" vertical="center"/>
    </xf>
    <xf numFmtId="166" fontId="10" fillId="15" borderId="1" xfId="0" applyNumberFormat="1" applyFont="1" applyFill="1" applyBorder="1" applyAlignment="1">
      <alignment horizontal="center"/>
    </xf>
    <xf numFmtId="166" fontId="10" fillId="16" borderId="1" xfId="0" applyNumberFormat="1" applyFont="1" applyFill="1" applyBorder="1" applyAlignment="1">
      <alignment horizontal="center"/>
    </xf>
    <xf numFmtId="166" fontId="10" fillId="13" borderId="1" xfId="0" applyNumberFormat="1" applyFont="1" applyFill="1" applyBorder="1" applyAlignment="1">
      <alignment horizontal="center"/>
    </xf>
    <xf numFmtId="166" fontId="10" fillId="11" borderId="1" xfId="0" applyNumberFormat="1" applyFont="1" applyFill="1" applyBorder="1" applyAlignment="1">
      <alignment horizontal="center"/>
    </xf>
    <xf numFmtId="166" fontId="10" fillId="7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2" fillId="18" borderId="1" xfId="0" applyFont="1" applyFill="1" applyBorder="1" applyAlignment="1">
      <alignment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0" fillId="18" borderId="1" xfId="0" applyFill="1" applyBorder="1"/>
    <xf numFmtId="0" fontId="0" fillId="18" borderId="0" xfId="0" applyFill="1"/>
    <xf numFmtId="0" fontId="12" fillId="18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2" fontId="0" fillId="18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top"/>
    </xf>
    <xf numFmtId="0" fontId="14" fillId="0" borderId="0" xfId="0" applyFont="1"/>
  </cellXfs>
  <cellStyles count="2">
    <cellStyle name="Fixed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38</xdr:row>
      <xdr:rowOff>133349</xdr:rowOff>
    </xdr:from>
    <xdr:to>
      <xdr:col>13</xdr:col>
      <xdr:colOff>487091</xdr:colOff>
      <xdr:row>48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2749"/>
        <a:stretch/>
      </xdr:blipFill>
      <xdr:spPr>
        <a:xfrm>
          <a:off x="4438650" y="6991349"/>
          <a:ext cx="9540843" cy="1866901"/>
        </a:xfrm>
        <a:prstGeom prst="rect">
          <a:avLst/>
        </a:prstGeom>
        <a:solidFill>
          <a:srgbClr val="FFFF00"/>
        </a:solidFill>
      </xdr:spPr>
    </xdr:pic>
    <xdr:clientData/>
  </xdr:twoCellAnchor>
  <xdr:oneCellAnchor>
    <xdr:from>
      <xdr:col>6</xdr:col>
      <xdr:colOff>0</xdr:colOff>
      <xdr:row>73</xdr:row>
      <xdr:rowOff>142875</xdr:rowOff>
    </xdr:from>
    <xdr:ext cx="712375" cy="2183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4CB713C-1F47-4EE4-91C5-D4DD6B720A65}"/>
                </a:ext>
              </a:extLst>
            </xdr:cNvPr>
            <xdr:cNvSpPr txBox="1"/>
          </xdr:nvSpPr>
          <xdr:spPr>
            <a:xfrm>
              <a:off x="7452360" y="2520315"/>
              <a:ext cx="712375" cy="218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𝒂</m:t>
                            </m:r>
                          </m:e>
                          <m:sup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𝒃</m:t>
                            </m:r>
                          </m:e>
                          <m:sup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4CB713C-1F47-4EE4-91C5-D4DD6B720A65}"/>
                </a:ext>
              </a:extLst>
            </xdr:cNvPr>
            <xdr:cNvSpPr txBox="1"/>
          </xdr:nvSpPr>
          <xdr:spPr>
            <a:xfrm>
              <a:off x="7452360" y="2520315"/>
              <a:ext cx="712375" cy="218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√(𝒂^(∗𝟐)+𝒃^(∗𝟐) )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6</xdr:col>
      <xdr:colOff>45720</xdr:colOff>
      <xdr:row>75</xdr:row>
      <xdr:rowOff>17985</xdr:rowOff>
    </xdr:from>
    <xdr:ext cx="2234266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D0C39E1-57B3-4878-A7B3-B3C9B1662EFA}"/>
                </a:ext>
              </a:extLst>
            </xdr:cNvPr>
            <xdr:cNvSpPr txBox="1"/>
          </xdr:nvSpPr>
          <xdr:spPr>
            <a:xfrm>
              <a:off x="7498080" y="2761185"/>
              <a:ext cx="223426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 u="none" strike="noStrike" baseline="0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1" i="1" u="none" strike="noStrike" baseline="0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𝒕𝒂𝒏</m:t>
                        </m:r>
                      </m:e>
                      <m:sup>
                        <m:r>
                          <a:rPr lang="en-US" sz="1100" b="1" i="1" u="none" strike="noStrike" baseline="0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1" i="1" u="none" strike="noStrike" baseline="0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p>
                    </m:sSup>
                    <m:d>
                      <m:dPr>
                        <m:ctrlPr>
                          <a:rPr lang="en-US" sz="1100" b="1" i="1" u="none" strike="noStrike" baseline="0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n-US" sz="1100" b="1" i="1" u="none" strike="noStrike" baseline="0" smtClean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1" i="1" u="none" strike="noStrike" baseline="0" smtClean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 u="none" strike="noStrike" baseline="0" smtClean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𝒃</m:t>
                                </m:r>
                              </m:e>
                              <m:sup>
                                <m:r>
                                  <a:rPr lang="en-US" sz="1100" b="1" i="1" u="none" strike="noStrike" baseline="0" smtClean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en-US" sz="1100" b="1" i="1" u="none" strike="noStrike" baseline="0" smtClean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 u="none" strike="noStrike" baseline="0" smtClean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𝒂</m:t>
                                </m:r>
                              </m:e>
                              <m:sup>
                                <m:r>
                                  <a:rPr lang="en-US" sz="1100" b="1" i="1" u="none" strike="noStrike" baseline="0" smtClean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</m:den>
                        </m:f>
                      </m:e>
                    </m:d>
                    <m:r>
                      <m:rPr>
                        <m:nor/>
                      </m:rPr>
                      <a:rPr lang="en-US" sz="1100" b="1" i="1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when</m:t>
                    </m:r>
                    <m:r>
                      <m:rPr>
                        <m:nor/>
                      </m:rPr>
                      <a:rPr lang="en-US" sz="1100" b="1" i="1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="1" i="1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a</m:t>
                    </m:r>
                    <m:r>
                      <m:rPr>
                        <m:nor/>
                      </m:rPr>
                      <a:rPr lang="en-US" sz="1100" b="1" i="1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∗ &gt; 0 </m:t>
                    </m:r>
                    <m:r>
                      <m:rPr>
                        <m:nor/>
                      </m:rPr>
                      <a:rPr lang="en-US" sz="1100" b="1" i="1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and</m:t>
                    </m:r>
                    <m:r>
                      <m:rPr>
                        <m:nor/>
                      </m:rPr>
                      <a:rPr lang="en-US" sz="1100" b="1" i="1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="1" i="1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b</m:t>
                    </m:r>
                    <m:r>
                      <m:rPr>
                        <m:nor/>
                      </m:rPr>
                      <a:rPr lang="en-US" sz="1100" b="1" i="1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∗ &gt; 0</m:t>
                    </m:r>
                  </m:oMath>
                </m:oMathPara>
              </a14:m>
              <a:endParaRPr lang="en-US" sz="1100" b="1" i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D0C39E1-57B3-4878-A7B3-B3C9B1662EFA}"/>
                </a:ext>
              </a:extLst>
            </xdr:cNvPr>
            <xdr:cNvSpPr txBox="1"/>
          </xdr:nvSpPr>
          <xdr:spPr>
            <a:xfrm>
              <a:off x="7498080" y="2761185"/>
              <a:ext cx="223426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 u="none" strike="noStrike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〖𝒕𝒂𝒏〗^(−𝟏) (𝒃^∗∕𝒂^∗ )"when a∗ &gt; 0 and b∗ &gt; 0</a:t>
              </a:r>
              <a:r>
                <a:rPr lang="en-US" sz="1100" b="1" i="0" u="none" strike="noStrik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"</a:t>
              </a:r>
              <a:endParaRPr lang="en-US" sz="1100" b="1" i="1"/>
            </a:p>
          </xdr:txBody>
        </xdr:sp>
      </mc:Fallback>
    </mc:AlternateContent>
    <xdr:clientData/>
  </xdr:oneCellAnchor>
  <xdr:oneCellAnchor>
    <xdr:from>
      <xdr:col>6</xdr:col>
      <xdr:colOff>995</xdr:colOff>
      <xdr:row>76</xdr:row>
      <xdr:rowOff>25625</xdr:rowOff>
    </xdr:from>
    <xdr:ext cx="2049792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EC64E7E-A6F2-4DF8-BE2F-0A167DB82D99}"/>
                </a:ext>
              </a:extLst>
            </xdr:cNvPr>
            <xdr:cNvSpPr txBox="1"/>
          </xdr:nvSpPr>
          <xdr:spPr>
            <a:xfrm>
              <a:off x="7453355" y="2951705"/>
              <a:ext cx="2049792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 u="none" strike="noStrike" baseline="0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1" i="1" u="none" strike="noStrike" baseline="0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𝟏𝟖𝟎</m:t>
                        </m:r>
                        <m:r>
                          <a:rPr lang="en-US" sz="1100" b="1" i="1" u="none" strike="noStrike" baseline="0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1" i="1" u="none" strike="noStrike" baseline="0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𝒕𝒂𝒏</m:t>
                        </m:r>
                      </m:e>
                      <m:sup>
                        <m:r>
                          <a:rPr lang="en-US" sz="1100" b="1" i="1" u="none" strike="noStrike" baseline="0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1" i="1" u="none" strike="noStrike" baseline="0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p>
                    </m:sSup>
                    <m:d>
                      <m:dPr>
                        <m:ctrlPr>
                          <a:rPr lang="en-US" sz="1100" b="1" i="1" u="none" strike="noStrike" baseline="0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n-US" sz="1100" b="1" i="1" u="none" strike="noStrike" baseline="0" smtClean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1" i="1" u="none" strike="noStrike" baseline="0" smtClean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 u="none" strike="noStrike" baseline="0" smtClean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𝒃</m:t>
                                </m:r>
                              </m:e>
                              <m:sup>
                                <m:r>
                                  <a:rPr lang="en-US" sz="1100" b="1" i="1" u="none" strike="noStrike" baseline="0" smtClean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en-US" sz="1100" b="1" i="1" u="none" strike="noStrike" baseline="0" smtClean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 u="none" strike="noStrike" baseline="0" smtClean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𝒂</m:t>
                                </m:r>
                              </m:e>
                              <m:sup>
                                <m:r>
                                  <a:rPr lang="en-US" sz="1100" b="1" i="1" u="none" strike="noStrike" baseline="0" smtClean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</m:den>
                        </m:f>
                      </m:e>
                    </m:d>
                    <m:r>
                      <m:rPr>
                        <m:nor/>
                      </m:rPr>
                      <a:rPr lang="en-US" sz="1100" b="1" i="1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when</m:t>
                    </m:r>
                    <m:r>
                      <m:rPr>
                        <m:nor/>
                      </m:rPr>
                      <a:rPr lang="en-US" sz="1100" b="1" i="1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="1" i="1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a</m:t>
                    </m:r>
                    <m:r>
                      <m:rPr>
                        <m:nor/>
                      </m:rPr>
                      <a:rPr lang="en-US" sz="1100" b="1" i="1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∗ &lt; 0 </m:t>
                    </m:r>
                  </m:oMath>
                </m:oMathPara>
              </a14:m>
              <a:endParaRPr lang="en-US" sz="1100" b="1" i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EC64E7E-A6F2-4DF8-BE2F-0A167DB82D99}"/>
                </a:ext>
              </a:extLst>
            </xdr:cNvPr>
            <xdr:cNvSpPr txBox="1"/>
          </xdr:nvSpPr>
          <xdr:spPr>
            <a:xfrm>
              <a:off x="7453355" y="2951705"/>
              <a:ext cx="2049792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 u="none" strike="noStrike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〖𝟏𝟖𝟎+𝒕𝒂𝒏〗^(−𝟏) (𝒃^∗∕𝒂^∗ )"when a∗ &lt; 0 </a:t>
              </a:r>
              <a:r>
                <a:rPr lang="en-US" sz="1100" b="1" i="0" u="none" strike="noStrik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"</a:t>
              </a:r>
              <a:endParaRPr lang="en-US" sz="1100" b="1" i="1"/>
            </a:p>
          </xdr:txBody>
        </xdr:sp>
      </mc:Fallback>
    </mc:AlternateContent>
    <xdr:clientData/>
  </xdr:oneCellAnchor>
  <xdr:twoCellAnchor editAs="oneCell">
    <xdr:from>
      <xdr:col>8</xdr:col>
      <xdr:colOff>717825</xdr:colOff>
      <xdr:row>72</xdr:row>
      <xdr:rowOff>88348</xdr:rowOff>
    </xdr:from>
    <xdr:to>
      <xdr:col>18</xdr:col>
      <xdr:colOff>8558</xdr:colOff>
      <xdr:row>90</xdr:row>
      <xdr:rowOff>80728</xdr:rowOff>
    </xdr:to>
    <xdr:pic>
      <xdr:nvPicPr>
        <xdr:cNvPr id="16" name="Picture 15" descr="Image result for Lab scale color units">
          <a:extLst>
            <a:ext uri="{FF2B5EF4-FFF2-40B4-BE49-F238E27FC236}">
              <a16:creationId xmlns:a16="http://schemas.microsoft.com/office/drawing/2014/main" id="{A0E31CE4-6F6E-4024-B90E-1DA2A11D9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60695" y="13406783"/>
          <a:ext cx="6137689" cy="3371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7"/>
  <sheetViews>
    <sheetView topLeftCell="A64" zoomScale="91" zoomScaleNormal="91" workbookViewId="0">
      <selection activeCell="F90" sqref="F90"/>
    </sheetView>
  </sheetViews>
  <sheetFormatPr defaultColWidth="8.85546875" defaultRowHeight="15" x14ac:dyDescent="0.25"/>
  <cols>
    <col min="1" max="1" width="19" bestFit="1" customWidth="1"/>
    <col min="2" max="2" width="28.28515625" customWidth="1"/>
    <col min="3" max="3" width="60.42578125" bestFit="1" customWidth="1"/>
    <col min="4" max="4" width="12.42578125" bestFit="1" customWidth="1"/>
    <col min="5" max="5" width="30" customWidth="1"/>
    <col min="6" max="6" width="10.85546875" bestFit="1" customWidth="1"/>
    <col min="7" max="7" width="13.85546875" customWidth="1"/>
    <col min="8" max="8" width="12.7109375" bestFit="1" customWidth="1"/>
    <col min="9" max="9" width="20.140625" bestFit="1" customWidth="1"/>
  </cols>
  <sheetData>
    <row r="1" spans="1:9" x14ac:dyDescent="0.25">
      <c r="A1" s="26" t="s">
        <v>0</v>
      </c>
      <c r="B1" s="26" t="s">
        <v>1</v>
      </c>
      <c r="C1" s="26" t="s">
        <v>2</v>
      </c>
      <c r="D1" s="26" t="s">
        <v>3</v>
      </c>
    </row>
    <row r="2" spans="1:9" x14ac:dyDescent="0.25">
      <c r="A2" s="8" t="s">
        <v>4</v>
      </c>
      <c r="B2" s="5" t="s">
        <v>5</v>
      </c>
      <c r="C2" s="27">
        <v>43239</v>
      </c>
      <c r="D2" s="28">
        <v>43371</v>
      </c>
    </row>
    <row r="3" spans="1:9" x14ac:dyDescent="0.25">
      <c r="A3" s="5" t="s">
        <v>461</v>
      </c>
      <c r="B3" s="5" t="s">
        <v>6</v>
      </c>
      <c r="C3" s="28">
        <v>43248</v>
      </c>
      <c r="D3" s="28">
        <v>43374</v>
      </c>
    </row>
    <row r="4" spans="1:9" x14ac:dyDescent="0.25">
      <c r="A4" s="5" t="s">
        <v>7</v>
      </c>
      <c r="B4" s="29" t="s">
        <v>8</v>
      </c>
      <c r="C4" s="27">
        <v>43243</v>
      </c>
      <c r="D4" s="28">
        <v>43374</v>
      </c>
    </row>
    <row r="5" spans="1:9" x14ac:dyDescent="0.25">
      <c r="A5" s="5" t="s">
        <v>9</v>
      </c>
      <c r="B5" s="29" t="s">
        <v>10</v>
      </c>
      <c r="C5" s="27">
        <v>43248</v>
      </c>
      <c r="D5" s="28">
        <v>43372</v>
      </c>
    </row>
    <row r="6" spans="1:9" x14ac:dyDescent="0.25">
      <c r="A6" s="5" t="s">
        <v>462</v>
      </c>
      <c r="B6" s="5" t="s">
        <v>11</v>
      </c>
      <c r="C6" s="27">
        <v>43242</v>
      </c>
      <c r="D6" s="28">
        <v>43372</v>
      </c>
    </row>
    <row r="7" spans="1:9" x14ac:dyDescent="0.25">
      <c r="A7" s="5" t="s">
        <v>12</v>
      </c>
      <c r="B7" s="5" t="s">
        <v>13</v>
      </c>
      <c r="C7" s="27">
        <v>43258</v>
      </c>
      <c r="D7" s="28">
        <v>43389</v>
      </c>
    </row>
    <row r="8" spans="1:9" x14ac:dyDescent="0.25">
      <c r="A8" s="5" t="s">
        <v>14</v>
      </c>
      <c r="B8" s="30" t="s">
        <v>15</v>
      </c>
      <c r="C8" s="27">
        <v>43247</v>
      </c>
      <c r="D8" s="28">
        <v>43392</v>
      </c>
    </row>
    <row r="10" spans="1:9" ht="30" x14ac:dyDescent="0.25">
      <c r="A10" s="110" t="s">
        <v>16</v>
      </c>
      <c r="B10" s="110" t="s">
        <v>17</v>
      </c>
      <c r="C10" s="111" t="s">
        <v>18</v>
      </c>
      <c r="E10" s="26" t="s">
        <v>19</v>
      </c>
      <c r="G10" s="80" t="s">
        <v>20</v>
      </c>
      <c r="H10" s="4"/>
      <c r="I10" s="4"/>
    </row>
    <row r="11" spans="1:9" x14ac:dyDescent="0.25">
      <c r="A11" s="23" t="s">
        <v>21</v>
      </c>
      <c r="B11" s="4" t="s">
        <v>22</v>
      </c>
      <c r="C11" s="4" t="s">
        <v>23</v>
      </c>
      <c r="E11" s="1" t="s">
        <v>24</v>
      </c>
      <c r="G11" s="7" t="s">
        <v>25</v>
      </c>
      <c r="H11" s="4" t="s">
        <v>26</v>
      </c>
      <c r="I11" s="4" t="s">
        <v>27</v>
      </c>
    </row>
    <row r="12" spans="1:9" x14ac:dyDescent="0.25">
      <c r="A12" s="23" t="s">
        <v>28</v>
      </c>
      <c r="B12" s="4" t="s">
        <v>29</v>
      </c>
      <c r="C12" s="4" t="s">
        <v>23</v>
      </c>
      <c r="E12" s="1">
        <v>17.460999999999999</v>
      </c>
      <c r="G12" s="7"/>
      <c r="H12" s="4" t="s">
        <v>30</v>
      </c>
      <c r="I12" s="4" t="s">
        <v>31</v>
      </c>
    </row>
    <row r="13" spans="1:9" x14ac:dyDescent="0.25">
      <c r="A13" s="23" t="s">
        <v>32</v>
      </c>
      <c r="B13" s="4" t="s">
        <v>33</v>
      </c>
      <c r="C13" s="4" t="s">
        <v>34</v>
      </c>
      <c r="E13" s="1" t="s">
        <v>35</v>
      </c>
      <c r="G13" s="7"/>
      <c r="H13" s="4"/>
      <c r="I13" s="4"/>
    </row>
    <row r="14" spans="1:9" x14ac:dyDescent="0.25">
      <c r="A14" s="23" t="s">
        <v>36</v>
      </c>
      <c r="B14" s="4" t="s">
        <v>37</v>
      </c>
      <c r="C14" s="4" t="s">
        <v>34</v>
      </c>
      <c r="E14" s="1" t="s">
        <v>38</v>
      </c>
      <c r="G14" s="7"/>
      <c r="H14" s="4"/>
      <c r="I14" s="4"/>
    </row>
    <row r="15" spans="1:9" x14ac:dyDescent="0.25">
      <c r="A15" s="23" t="s">
        <v>39</v>
      </c>
      <c r="B15" s="4" t="s">
        <v>40</v>
      </c>
      <c r="C15" s="4" t="s">
        <v>41</v>
      </c>
      <c r="E15" s="1" t="s">
        <v>42</v>
      </c>
      <c r="G15" s="7"/>
      <c r="H15" s="4"/>
      <c r="I15" s="4"/>
    </row>
    <row r="16" spans="1:9" x14ac:dyDescent="0.25">
      <c r="A16" s="23" t="s">
        <v>43</v>
      </c>
      <c r="B16" s="4" t="s">
        <v>44</v>
      </c>
      <c r="C16" s="4" t="s">
        <v>45</v>
      </c>
      <c r="E16" s="1" t="s">
        <v>46</v>
      </c>
      <c r="G16" s="7"/>
      <c r="H16" s="4"/>
      <c r="I16" s="4"/>
    </row>
    <row r="17" spans="1:9" x14ac:dyDescent="0.25">
      <c r="A17" s="23" t="s">
        <v>47</v>
      </c>
      <c r="B17" s="4" t="s">
        <v>48</v>
      </c>
      <c r="C17" s="4" t="s">
        <v>41</v>
      </c>
      <c r="E17" s="1" t="s">
        <v>49</v>
      </c>
      <c r="G17" s="7" t="s">
        <v>50</v>
      </c>
      <c r="H17" s="4"/>
      <c r="I17" s="4"/>
    </row>
    <row r="18" spans="1:9" x14ac:dyDescent="0.25">
      <c r="A18" s="23" t="s">
        <v>51</v>
      </c>
      <c r="B18" s="4" t="s">
        <v>52</v>
      </c>
      <c r="C18" s="4" t="s">
        <v>45</v>
      </c>
      <c r="E18" s="1" t="s">
        <v>53</v>
      </c>
      <c r="G18" s="7"/>
      <c r="H18" s="4"/>
      <c r="I18" s="4"/>
    </row>
    <row r="19" spans="1:9" x14ac:dyDescent="0.25">
      <c r="A19" s="23" t="s">
        <v>54</v>
      </c>
      <c r="B19" s="4" t="s">
        <v>55</v>
      </c>
      <c r="C19" s="4" t="s">
        <v>56</v>
      </c>
      <c r="E19" s="1" t="s">
        <v>57</v>
      </c>
      <c r="G19" s="7"/>
      <c r="H19" s="4"/>
      <c r="I19" s="4"/>
    </row>
    <row r="20" spans="1:9" x14ac:dyDescent="0.25">
      <c r="A20" s="23" t="s">
        <v>58</v>
      </c>
      <c r="B20" s="4" t="s">
        <v>59</v>
      </c>
      <c r="C20" s="4" t="s">
        <v>60</v>
      </c>
      <c r="E20" s="1" t="s">
        <v>61</v>
      </c>
      <c r="G20" s="7"/>
      <c r="H20" s="4"/>
      <c r="I20" s="4"/>
    </row>
    <row r="21" spans="1:9" x14ac:dyDescent="0.25">
      <c r="A21" s="23" t="s">
        <v>62</v>
      </c>
      <c r="B21" s="4" t="s">
        <v>63</v>
      </c>
      <c r="C21" s="4" t="s">
        <v>64</v>
      </c>
      <c r="E21" s="1" t="s">
        <v>65</v>
      </c>
      <c r="G21" s="7"/>
      <c r="H21" s="4"/>
      <c r="I21" s="4"/>
    </row>
    <row r="22" spans="1:9" x14ac:dyDescent="0.25">
      <c r="A22" s="23" t="s">
        <v>66</v>
      </c>
      <c r="B22" s="4" t="s">
        <v>67</v>
      </c>
      <c r="C22" s="4" t="s">
        <v>64</v>
      </c>
      <c r="E22" s="1" t="s">
        <v>68</v>
      </c>
      <c r="G22" s="7" t="s">
        <v>69</v>
      </c>
      <c r="H22" s="4"/>
      <c r="I22" s="4"/>
    </row>
    <row r="23" spans="1:9" x14ac:dyDescent="0.25">
      <c r="A23" s="23" t="s">
        <v>70</v>
      </c>
      <c r="B23" s="4" t="s">
        <v>71</v>
      </c>
      <c r="C23" s="4" t="s">
        <v>72</v>
      </c>
      <c r="E23" s="1" t="s">
        <v>73</v>
      </c>
      <c r="G23" s="7"/>
      <c r="H23" s="4"/>
      <c r="I23" s="4"/>
    </row>
    <row r="24" spans="1:9" x14ac:dyDescent="0.25">
      <c r="A24" s="123" t="s">
        <v>74</v>
      </c>
      <c r="B24" s="77" t="s">
        <v>75</v>
      </c>
      <c r="C24" s="77" t="s">
        <v>64</v>
      </c>
      <c r="G24" s="7"/>
      <c r="H24" s="4"/>
      <c r="I24" s="4"/>
    </row>
    <row r="25" spans="1:9" x14ac:dyDescent="0.25">
      <c r="A25" s="121" t="s">
        <v>76</v>
      </c>
      <c r="B25" s="122" t="s">
        <v>77</v>
      </c>
      <c r="C25" s="122" t="s">
        <v>78</v>
      </c>
      <c r="G25" s="7"/>
      <c r="H25" s="4"/>
      <c r="I25" s="4"/>
    </row>
    <row r="26" spans="1:9" x14ac:dyDescent="0.25">
      <c r="A26" s="121" t="s">
        <v>79</v>
      </c>
      <c r="B26" s="122" t="s">
        <v>80</v>
      </c>
      <c r="C26" s="122" t="s">
        <v>81</v>
      </c>
      <c r="G26" s="7"/>
      <c r="H26" s="4"/>
      <c r="I26" s="4"/>
    </row>
    <row r="27" spans="1:9" x14ac:dyDescent="0.25">
      <c r="G27" s="7"/>
      <c r="H27" s="4"/>
      <c r="I27" s="4"/>
    </row>
    <row r="28" spans="1:9" x14ac:dyDescent="0.25">
      <c r="A28" s="42" t="s">
        <v>82</v>
      </c>
      <c r="G28" s="7"/>
      <c r="H28" s="4"/>
      <c r="I28" s="4"/>
    </row>
    <row r="29" spans="1:9" x14ac:dyDescent="0.25">
      <c r="A29" s="9" t="s">
        <v>83</v>
      </c>
      <c r="B29" s="7" t="s">
        <v>17</v>
      </c>
      <c r="C29" s="7" t="s">
        <v>18</v>
      </c>
      <c r="G29" s="7"/>
      <c r="H29" s="4"/>
      <c r="I29" s="4"/>
    </row>
    <row r="30" spans="1:9" x14ac:dyDescent="0.25">
      <c r="A30" s="23" t="s">
        <v>84</v>
      </c>
      <c r="B30" s="4" t="s">
        <v>85</v>
      </c>
      <c r="C30" s="4" t="s">
        <v>86</v>
      </c>
      <c r="G30" s="7" t="s">
        <v>87</v>
      </c>
      <c r="H30" s="4"/>
      <c r="I30" s="4"/>
    </row>
    <row r="31" spans="1:9" x14ac:dyDescent="0.25">
      <c r="A31" s="23" t="s">
        <v>89</v>
      </c>
      <c r="B31" s="4" t="s">
        <v>90</v>
      </c>
      <c r="C31" s="4" t="s">
        <v>88</v>
      </c>
      <c r="G31" s="4"/>
      <c r="H31" s="4"/>
      <c r="I31" s="4"/>
    </row>
    <row r="32" spans="1:9" x14ac:dyDescent="0.25">
      <c r="A32" s="23" t="s">
        <v>91</v>
      </c>
      <c r="B32" s="4" t="s">
        <v>92</v>
      </c>
      <c r="C32" s="4" t="s">
        <v>88</v>
      </c>
      <c r="G32" s="4"/>
      <c r="H32" s="4"/>
      <c r="I32" s="4"/>
    </row>
    <row r="33" spans="1:9" x14ac:dyDescent="0.25">
      <c r="A33" s="23" t="s">
        <v>93</v>
      </c>
      <c r="B33" s="4" t="s">
        <v>94</v>
      </c>
      <c r="C33" s="4" t="s">
        <v>86</v>
      </c>
      <c r="G33" s="4"/>
      <c r="H33" s="4"/>
      <c r="I33" s="4"/>
    </row>
    <row r="34" spans="1:9" x14ac:dyDescent="0.25">
      <c r="A34" s="43" t="s">
        <v>95</v>
      </c>
      <c r="B34" s="44" t="s">
        <v>96</v>
      </c>
      <c r="C34" s="44" t="s">
        <v>88</v>
      </c>
      <c r="G34" s="4"/>
      <c r="H34" s="4"/>
      <c r="I34" s="4"/>
    </row>
    <row r="35" spans="1:9" x14ac:dyDescent="0.25">
      <c r="A35" s="43" t="s">
        <v>97</v>
      </c>
      <c r="B35" s="44" t="s">
        <v>98</v>
      </c>
      <c r="C35" s="44" t="s">
        <v>88</v>
      </c>
      <c r="G35" s="4"/>
      <c r="H35" s="4"/>
      <c r="I35" s="4"/>
    </row>
    <row r="36" spans="1:9" x14ac:dyDescent="0.25">
      <c r="A36" s="43" t="s">
        <v>99</v>
      </c>
      <c r="B36" s="44" t="s">
        <v>100</v>
      </c>
      <c r="C36" s="44"/>
      <c r="G36" s="4"/>
      <c r="H36" s="4"/>
      <c r="I36" s="4"/>
    </row>
    <row r="37" spans="1:9" x14ac:dyDescent="0.25">
      <c r="A37" s="43" t="s">
        <v>101</v>
      </c>
      <c r="B37" s="45" t="s">
        <v>102</v>
      </c>
      <c r="C37" s="44" t="s">
        <v>103</v>
      </c>
    </row>
    <row r="38" spans="1:9" x14ac:dyDescent="0.25">
      <c r="A38" s="43" t="s">
        <v>104</v>
      </c>
      <c r="B38" s="44" t="s">
        <v>105</v>
      </c>
      <c r="C38" s="44" t="s">
        <v>41</v>
      </c>
    </row>
    <row r="39" spans="1:9" x14ac:dyDescent="0.25">
      <c r="A39" s="43" t="s">
        <v>106</v>
      </c>
      <c r="B39" s="46" t="s">
        <v>107</v>
      </c>
      <c r="C39" s="44" t="s">
        <v>108</v>
      </c>
    </row>
    <row r="40" spans="1:9" x14ac:dyDescent="0.25">
      <c r="A40" s="43" t="s">
        <v>109</v>
      </c>
      <c r="B40" s="44" t="s">
        <v>110</v>
      </c>
      <c r="C40" s="44" t="s">
        <v>86</v>
      </c>
    </row>
    <row r="41" spans="1:9" x14ac:dyDescent="0.25">
      <c r="A41" s="43" t="s">
        <v>111</v>
      </c>
      <c r="B41" s="44" t="s">
        <v>112</v>
      </c>
      <c r="C41" s="44" t="s">
        <v>86</v>
      </c>
    </row>
    <row r="42" spans="1:9" x14ac:dyDescent="0.25">
      <c r="A42" s="43" t="s">
        <v>113</v>
      </c>
      <c r="B42" s="44" t="s">
        <v>114</v>
      </c>
      <c r="C42" s="44" t="s">
        <v>86</v>
      </c>
    </row>
    <row r="43" spans="1:9" x14ac:dyDescent="0.25">
      <c r="A43" s="43" t="s">
        <v>115</v>
      </c>
      <c r="B43" s="44" t="s">
        <v>116</v>
      </c>
      <c r="C43" s="44" t="s">
        <v>86</v>
      </c>
    </row>
    <row r="44" spans="1:9" x14ac:dyDescent="0.25">
      <c r="A44" s="43" t="s">
        <v>117</v>
      </c>
      <c r="B44" s="44" t="s">
        <v>118</v>
      </c>
      <c r="C44" s="44" t="s">
        <v>86</v>
      </c>
    </row>
    <row r="45" spans="1:9" x14ac:dyDescent="0.25">
      <c r="A45" s="43" t="s">
        <v>119</v>
      </c>
      <c r="B45" s="44" t="s">
        <v>120</v>
      </c>
      <c r="C45" s="44" t="s">
        <v>86</v>
      </c>
    </row>
    <row r="46" spans="1:9" x14ac:dyDescent="0.25">
      <c r="A46" s="43" t="s">
        <v>121</v>
      </c>
      <c r="B46" s="44" t="s">
        <v>122</v>
      </c>
      <c r="C46" s="44" t="s">
        <v>86</v>
      </c>
    </row>
    <row r="47" spans="1:9" x14ac:dyDescent="0.25">
      <c r="A47" s="43" t="s">
        <v>123</v>
      </c>
      <c r="B47" s="44" t="s">
        <v>124</v>
      </c>
      <c r="C47" s="44" t="s">
        <v>86</v>
      </c>
    </row>
    <row r="48" spans="1:9" x14ac:dyDescent="0.25">
      <c r="A48" s="43" t="s">
        <v>125</v>
      </c>
      <c r="B48" s="44" t="s">
        <v>126</v>
      </c>
      <c r="C48" s="44" t="s">
        <v>86</v>
      </c>
    </row>
    <row r="49" spans="1:13" x14ac:dyDescent="0.25">
      <c r="A49" s="9" t="s">
        <v>127</v>
      </c>
      <c r="B49" s="134" t="s">
        <v>128</v>
      </c>
      <c r="C49" s="134" t="s">
        <v>129</v>
      </c>
    </row>
    <row r="50" spans="1:13" x14ac:dyDescent="0.25">
      <c r="A50" s="23" t="s">
        <v>130</v>
      </c>
      <c r="B50" s="4" t="s">
        <v>131</v>
      </c>
      <c r="C50" s="112" t="s">
        <v>41</v>
      </c>
    </row>
    <row r="51" spans="1:13" x14ac:dyDescent="0.25">
      <c r="A51" s="23" t="s">
        <v>132</v>
      </c>
      <c r="B51" s="4" t="s">
        <v>133</v>
      </c>
      <c r="C51" s="112" t="s">
        <v>41</v>
      </c>
    </row>
    <row r="52" spans="1:13" x14ac:dyDescent="0.25">
      <c r="A52" s="23" t="s">
        <v>134</v>
      </c>
      <c r="B52" s="4" t="s">
        <v>135</v>
      </c>
      <c r="C52" s="112" t="s">
        <v>41</v>
      </c>
    </row>
    <row r="53" spans="1:13" x14ac:dyDescent="0.25">
      <c r="A53" s="23" t="s">
        <v>136</v>
      </c>
      <c r="B53" s="4" t="s">
        <v>137</v>
      </c>
      <c r="C53" s="112" t="s">
        <v>41</v>
      </c>
    </row>
    <row r="54" spans="1:13" x14ac:dyDescent="0.25">
      <c r="A54" s="47" t="s">
        <v>138</v>
      </c>
      <c r="B54" s="4" t="s">
        <v>139</v>
      </c>
      <c r="C54" s="112" t="s">
        <v>41</v>
      </c>
    </row>
    <row r="55" spans="1:13" x14ac:dyDescent="0.25">
      <c r="A55" s="47" t="s">
        <v>140</v>
      </c>
      <c r="B55" s="4" t="s">
        <v>141</v>
      </c>
      <c r="C55" s="112" t="s">
        <v>41</v>
      </c>
    </row>
    <row r="56" spans="1:13" x14ac:dyDescent="0.25">
      <c r="A56" s="47" t="s">
        <v>142</v>
      </c>
      <c r="B56" s="4" t="s">
        <v>143</v>
      </c>
      <c r="C56" s="112" t="s">
        <v>41</v>
      </c>
    </row>
    <row r="57" spans="1:13" x14ac:dyDescent="0.25">
      <c r="A57" s="47" t="s">
        <v>144</v>
      </c>
      <c r="B57" s="4" t="s">
        <v>145</v>
      </c>
      <c r="C57" s="112" t="s">
        <v>41</v>
      </c>
    </row>
    <row r="58" spans="1:13" x14ac:dyDescent="0.25">
      <c r="A58" s="47" t="s">
        <v>146</v>
      </c>
      <c r="B58" s="4" t="s">
        <v>147</v>
      </c>
      <c r="C58" s="112" t="s">
        <v>41</v>
      </c>
    </row>
    <row r="59" spans="1:13" x14ac:dyDescent="0.25">
      <c r="A59" s="76" t="s">
        <v>148</v>
      </c>
      <c r="B59" s="77" t="s">
        <v>149</v>
      </c>
      <c r="C59" s="113" t="s">
        <v>41</v>
      </c>
    </row>
    <row r="60" spans="1:13" x14ac:dyDescent="0.25">
      <c r="A60" s="7" t="s">
        <v>150</v>
      </c>
      <c r="B60" s="4"/>
      <c r="C60" s="4"/>
      <c r="D60" s="4"/>
    </row>
    <row r="61" spans="1:13" x14ac:dyDescent="0.25">
      <c r="A61" s="7" t="s">
        <v>151</v>
      </c>
      <c r="B61" s="7" t="s">
        <v>152</v>
      </c>
      <c r="C61" s="7" t="s">
        <v>128</v>
      </c>
      <c r="D61" s="7" t="s">
        <v>153</v>
      </c>
    </row>
    <row r="62" spans="1:13" x14ac:dyDescent="0.25">
      <c r="A62" s="4"/>
      <c r="B62" s="4" t="s">
        <v>154</v>
      </c>
      <c r="C62" s="4" t="s">
        <v>155</v>
      </c>
      <c r="D62" s="4" t="s">
        <v>41</v>
      </c>
      <c r="F62" s="146"/>
      <c r="G62" s="147"/>
      <c r="H62" s="147"/>
      <c r="I62" s="146"/>
      <c r="J62" s="146"/>
      <c r="K62" s="146"/>
      <c r="L62" s="146"/>
      <c r="M62" s="146"/>
    </row>
    <row r="63" spans="1:13" x14ac:dyDescent="0.25">
      <c r="A63" s="4"/>
      <c r="B63" s="4" t="s">
        <v>156</v>
      </c>
      <c r="C63" s="4" t="s">
        <v>157</v>
      </c>
      <c r="D63" s="4" t="s">
        <v>41</v>
      </c>
      <c r="F63" s="148"/>
      <c r="I63" s="79"/>
      <c r="J63" s="79"/>
      <c r="K63" s="79"/>
      <c r="L63" s="79"/>
    </row>
    <row r="64" spans="1:13" x14ac:dyDescent="0.25">
      <c r="A64" s="4"/>
      <c r="B64" s="4" t="s">
        <v>158</v>
      </c>
      <c r="C64" s="4" t="s">
        <v>159</v>
      </c>
      <c r="D64" s="4" t="s">
        <v>41</v>
      </c>
      <c r="F64" s="148"/>
      <c r="I64" s="79"/>
      <c r="J64" s="79"/>
      <c r="K64" s="79"/>
      <c r="L64" s="79"/>
    </row>
    <row r="65" spans="1:12" x14ac:dyDescent="0.25">
      <c r="A65" s="4"/>
      <c r="B65" s="4" t="s">
        <v>160</v>
      </c>
      <c r="C65" s="4" t="s">
        <v>161</v>
      </c>
      <c r="D65" s="4" t="s">
        <v>41</v>
      </c>
      <c r="F65" s="148"/>
      <c r="I65" s="79"/>
      <c r="J65" s="79"/>
      <c r="K65" s="79"/>
      <c r="L65" s="79"/>
    </row>
    <row r="66" spans="1:12" x14ac:dyDescent="0.25">
      <c r="A66" s="4"/>
      <c r="B66" s="4" t="s">
        <v>162</v>
      </c>
      <c r="C66" s="4" t="s">
        <v>163</v>
      </c>
      <c r="D66" s="4" t="s">
        <v>41</v>
      </c>
      <c r="F66" s="148"/>
      <c r="I66" s="79"/>
      <c r="J66" s="79"/>
      <c r="K66" s="79"/>
      <c r="L66" s="79"/>
    </row>
    <row r="67" spans="1:12" x14ac:dyDescent="0.25">
      <c r="A67" s="4"/>
      <c r="B67" s="4" t="s">
        <v>164</v>
      </c>
      <c r="C67" s="4" t="s">
        <v>165</v>
      </c>
      <c r="D67" s="4" t="s">
        <v>41</v>
      </c>
      <c r="F67" s="148"/>
      <c r="I67" s="79"/>
      <c r="J67" s="79"/>
      <c r="K67" s="79"/>
      <c r="L67" s="79"/>
    </row>
    <row r="68" spans="1:12" x14ac:dyDescent="0.25">
      <c r="A68" s="4"/>
      <c r="B68" s="4" t="s">
        <v>166</v>
      </c>
      <c r="C68" s="4" t="s">
        <v>167</v>
      </c>
      <c r="D68" s="4" t="s">
        <v>41</v>
      </c>
      <c r="F68" s="148"/>
      <c r="I68" s="79"/>
      <c r="J68" s="79"/>
      <c r="K68" s="79"/>
      <c r="L68" s="79"/>
    </row>
    <row r="69" spans="1:12" x14ac:dyDescent="0.25">
      <c r="A69" s="4"/>
      <c r="B69" s="4" t="s">
        <v>168</v>
      </c>
      <c r="C69" s="112" t="s">
        <v>169</v>
      </c>
      <c r="D69" s="4" t="s">
        <v>170</v>
      </c>
      <c r="F69" s="148"/>
      <c r="I69" s="79"/>
      <c r="J69" s="79"/>
      <c r="K69" s="79"/>
      <c r="L69" s="79"/>
    </row>
    <row r="70" spans="1:12" x14ac:dyDescent="0.25">
      <c r="A70" s="4"/>
      <c r="B70" s="4" t="s">
        <v>171</v>
      </c>
      <c r="C70" s="112" t="s">
        <v>172</v>
      </c>
      <c r="D70" s="4" t="s">
        <v>170</v>
      </c>
      <c r="F70" s="148"/>
      <c r="I70" s="79"/>
      <c r="J70" s="79"/>
      <c r="K70" s="79"/>
      <c r="L70" s="79"/>
    </row>
    <row r="71" spans="1:12" x14ac:dyDescent="0.25">
      <c r="A71" s="4"/>
      <c r="B71" s="4" t="s">
        <v>173</v>
      </c>
      <c r="C71" s="112" t="s">
        <v>174</v>
      </c>
      <c r="D71" s="4" t="s">
        <v>170</v>
      </c>
      <c r="F71" s="148"/>
      <c r="I71" s="79"/>
      <c r="J71" s="79"/>
      <c r="K71" s="79"/>
      <c r="L71" s="79"/>
    </row>
    <row r="72" spans="1:12" x14ac:dyDescent="0.25">
      <c r="A72" s="4"/>
      <c r="B72" s="4" t="s">
        <v>175</v>
      </c>
      <c r="C72" s="4" t="s">
        <v>176</v>
      </c>
      <c r="D72" s="4" t="s">
        <v>170</v>
      </c>
      <c r="F72" s="148"/>
      <c r="I72" s="79"/>
      <c r="J72" s="79"/>
      <c r="K72" s="79"/>
      <c r="L72" s="79"/>
    </row>
    <row r="73" spans="1:12" x14ac:dyDescent="0.25">
      <c r="A73" s="4"/>
      <c r="B73" s="4" t="s">
        <v>177</v>
      </c>
      <c r="C73" s="4" t="s">
        <v>178</v>
      </c>
      <c r="D73" s="4" t="s">
        <v>170</v>
      </c>
    </row>
    <row r="74" spans="1:12" x14ac:dyDescent="0.25">
      <c r="A74" s="4"/>
      <c r="B74" s="4" t="s">
        <v>180</v>
      </c>
      <c r="C74" s="4" t="s">
        <v>181</v>
      </c>
      <c r="D74" s="4" t="s">
        <v>182</v>
      </c>
    </row>
    <row r="75" spans="1:12" x14ac:dyDescent="0.25">
      <c r="A75" s="4"/>
      <c r="B75" s="4" t="s">
        <v>439</v>
      </c>
      <c r="C75" s="4" t="s">
        <v>442</v>
      </c>
      <c r="D75" s="4" t="s">
        <v>184</v>
      </c>
      <c r="F75" s="74" t="s">
        <v>179</v>
      </c>
    </row>
    <row r="76" spans="1:12" x14ac:dyDescent="0.25">
      <c r="A76" s="4"/>
      <c r="B76" s="4" t="s">
        <v>440</v>
      </c>
      <c r="C76" s="4" t="s">
        <v>443</v>
      </c>
      <c r="D76" s="4" t="s">
        <v>184</v>
      </c>
      <c r="F76" s="74" t="s">
        <v>183</v>
      </c>
    </row>
    <row r="77" spans="1:12" x14ac:dyDescent="0.25">
      <c r="A77" s="4"/>
      <c r="B77" s="4" t="s">
        <v>441</v>
      </c>
      <c r="C77" s="4" t="s">
        <v>444</v>
      </c>
      <c r="D77" s="4" t="s">
        <v>184</v>
      </c>
      <c r="F77" s="74" t="s">
        <v>183</v>
      </c>
    </row>
    <row r="78" spans="1:12" x14ac:dyDescent="0.25">
      <c r="A78" s="4"/>
      <c r="B78" s="4" t="s">
        <v>445</v>
      </c>
      <c r="C78" s="4" t="s">
        <v>454</v>
      </c>
      <c r="D78" s="4" t="s">
        <v>184</v>
      </c>
    </row>
    <row r="79" spans="1:12" x14ac:dyDescent="0.25">
      <c r="A79" s="4"/>
      <c r="B79" s="4" t="s">
        <v>457</v>
      </c>
      <c r="C79" s="4" t="s">
        <v>458</v>
      </c>
      <c r="D79" s="4" t="s">
        <v>459</v>
      </c>
      <c r="F79" s="75" t="s">
        <v>185</v>
      </c>
      <c r="G79" t="s">
        <v>186</v>
      </c>
    </row>
    <row r="80" spans="1:12" x14ac:dyDescent="0.25">
      <c r="A80" s="7" t="s">
        <v>191</v>
      </c>
      <c r="B80" s="4"/>
      <c r="C80" s="4"/>
      <c r="D80" s="4"/>
      <c r="F80" s="75" t="s">
        <v>187</v>
      </c>
      <c r="G80" t="s">
        <v>188</v>
      </c>
    </row>
    <row r="81" spans="1:7" x14ac:dyDescent="0.25">
      <c r="A81" s="4"/>
      <c r="B81" s="4" t="s">
        <v>192</v>
      </c>
      <c r="C81" s="4" t="s">
        <v>155</v>
      </c>
      <c r="D81" s="4" t="s">
        <v>41</v>
      </c>
      <c r="F81" s="75"/>
    </row>
    <row r="82" spans="1:7" x14ac:dyDescent="0.25">
      <c r="A82" s="4"/>
      <c r="B82" s="4" t="s">
        <v>193</v>
      </c>
      <c r="C82" s="4" t="s">
        <v>157</v>
      </c>
      <c r="D82" s="4" t="s">
        <v>41</v>
      </c>
      <c r="F82" s="75" t="s">
        <v>189</v>
      </c>
      <c r="G82" t="s">
        <v>190</v>
      </c>
    </row>
    <row r="83" spans="1:7" x14ac:dyDescent="0.25">
      <c r="A83" s="4"/>
      <c r="B83" s="4" t="s">
        <v>194</v>
      </c>
      <c r="C83" s="4" t="s">
        <v>159</v>
      </c>
      <c r="D83" s="4" t="s">
        <v>41</v>
      </c>
    </row>
    <row r="84" spans="1:7" x14ac:dyDescent="0.25">
      <c r="A84" s="4"/>
      <c r="B84" s="4" t="s">
        <v>195</v>
      </c>
      <c r="C84" s="4" t="s">
        <v>161</v>
      </c>
      <c r="D84" s="4" t="s">
        <v>41</v>
      </c>
    </row>
    <row r="85" spans="1:7" x14ac:dyDescent="0.25">
      <c r="A85" s="4"/>
      <c r="B85" s="4" t="s">
        <v>196</v>
      </c>
      <c r="C85" s="4" t="s">
        <v>163</v>
      </c>
      <c r="D85" s="4" t="s">
        <v>466</v>
      </c>
    </row>
    <row r="86" spans="1:7" x14ac:dyDescent="0.25">
      <c r="A86" s="4"/>
      <c r="B86" s="4" t="s">
        <v>197</v>
      </c>
      <c r="C86" s="4" t="s">
        <v>198</v>
      </c>
      <c r="D86" s="4" t="s">
        <v>465</v>
      </c>
    </row>
    <row r="87" spans="1:7" x14ac:dyDescent="0.25">
      <c r="A87" s="4"/>
      <c r="B87" s="4" t="s">
        <v>199</v>
      </c>
      <c r="C87" s="4" t="s">
        <v>200</v>
      </c>
      <c r="D87" s="4" t="s">
        <v>41</v>
      </c>
    </row>
    <row r="88" spans="1:7" x14ac:dyDescent="0.25">
      <c r="A88" s="4"/>
      <c r="B88" s="4" t="s">
        <v>201</v>
      </c>
      <c r="C88" s="4" t="s">
        <v>202</v>
      </c>
      <c r="D88" s="4" t="s">
        <v>41</v>
      </c>
    </row>
    <row r="89" spans="1:7" x14ac:dyDescent="0.25">
      <c r="A89" s="4"/>
      <c r="B89" s="4" t="s">
        <v>203</v>
      </c>
      <c r="C89" s="4" t="s">
        <v>204</v>
      </c>
      <c r="D89" s="4" t="s">
        <v>41</v>
      </c>
    </row>
    <row r="90" spans="1:7" x14ac:dyDescent="0.25">
      <c r="A90" s="4"/>
      <c r="B90" s="4" t="s">
        <v>205</v>
      </c>
      <c r="C90" s="4" t="s">
        <v>206</v>
      </c>
      <c r="D90" s="4" t="s">
        <v>41</v>
      </c>
    </row>
    <row r="91" spans="1:7" x14ac:dyDescent="0.25">
      <c r="A91" s="4"/>
      <c r="B91" s="4" t="s">
        <v>207</v>
      </c>
      <c r="C91" s="4" t="s">
        <v>208</v>
      </c>
      <c r="D91" s="4" t="s">
        <v>41</v>
      </c>
    </row>
    <row r="92" spans="1:7" x14ac:dyDescent="0.25">
      <c r="A92" s="4"/>
      <c r="B92" s="4" t="s">
        <v>209</v>
      </c>
      <c r="C92" s="4" t="s">
        <v>210</v>
      </c>
      <c r="D92" s="4" t="s">
        <v>41</v>
      </c>
    </row>
    <row r="93" spans="1:7" x14ac:dyDescent="0.25">
      <c r="A93" s="7" t="s">
        <v>211</v>
      </c>
      <c r="B93" s="4"/>
      <c r="C93" s="4"/>
      <c r="D93" s="4"/>
    </row>
    <row r="94" spans="1:7" x14ac:dyDescent="0.25">
      <c r="A94" s="4"/>
      <c r="B94" s="4" t="s">
        <v>212</v>
      </c>
      <c r="C94" s="46" t="s">
        <v>213</v>
      </c>
      <c r="D94" s="4" t="s">
        <v>41</v>
      </c>
    </row>
    <row r="95" spans="1:7" x14ac:dyDescent="0.25">
      <c r="A95" s="4"/>
      <c r="B95" s="4" t="s">
        <v>214</v>
      </c>
      <c r="C95" s="46" t="s">
        <v>215</v>
      </c>
      <c r="D95" s="4" t="s">
        <v>41</v>
      </c>
    </row>
    <row r="96" spans="1:7" x14ac:dyDescent="0.25">
      <c r="A96" s="4"/>
      <c r="B96" s="4" t="s">
        <v>216</v>
      </c>
      <c r="C96" s="46" t="s">
        <v>217</v>
      </c>
      <c r="D96" s="4" t="s">
        <v>41</v>
      </c>
    </row>
    <row r="97" spans="1:4" x14ac:dyDescent="0.25">
      <c r="A97" s="4"/>
      <c r="B97" s="4" t="s">
        <v>218</v>
      </c>
      <c r="C97" s="46" t="s">
        <v>219</v>
      </c>
      <c r="D97" s="4" t="s">
        <v>41</v>
      </c>
    </row>
    <row r="98" spans="1:4" x14ac:dyDescent="0.25">
      <c r="A98" s="4"/>
      <c r="B98" s="4" t="s">
        <v>220</v>
      </c>
      <c r="C98" s="46" t="s">
        <v>221</v>
      </c>
      <c r="D98" s="4" t="s">
        <v>41</v>
      </c>
    </row>
    <row r="99" spans="1:4" x14ac:dyDescent="0.25">
      <c r="A99" s="4"/>
      <c r="B99" s="4" t="s">
        <v>222</v>
      </c>
      <c r="C99" s="46" t="s">
        <v>223</v>
      </c>
      <c r="D99" s="4" t="s">
        <v>41</v>
      </c>
    </row>
    <row r="100" spans="1:4" x14ac:dyDescent="0.25">
      <c r="A100" s="4"/>
      <c r="B100" s="4" t="s">
        <v>224</v>
      </c>
      <c r="C100" s="46" t="s">
        <v>225</v>
      </c>
      <c r="D100" s="112" t="s">
        <v>226</v>
      </c>
    </row>
    <row r="101" spans="1:4" x14ac:dyDescent="0.25">
      <c r="A101" s="4"/>
      <c r="B101" s="4" t="s">
        <v>227</v>
      </c>
      <c r="C101" s="78" t="s">
        <v>228</v>
      </c>
      <c r="D101" s="112" t="s">
        <v>226</v>
      </c>
    </row>
    <row r="102" spans="1:4" x14ac:dyDescent="0.25">
      <c r="A102" s="4"/>
      <c r="B102" s="4" t="s">
        <v>229</v>
      </c>
      <c r="C102" s="78" t="s">
        <v>230</v>
      </c>
      <c r="D102" s="112" t="s">
        <v>226</v>
      </c>
    </row>
    <row r="103" spans="1:4" x14ac:dyDescent="0.25">
      <c r="A103" s="4"/>
      <c r="B103" s="4" t="s">
        <v>231</v>
      </c>
      <c r="C103" s="78" t="s">
        <v>232</v>
      </c>
      <c r="D103" s="112" t="s">
        <v>226</v>
      </c>
    </row>
    <row r="104" spans="1:4" x14ac:dyDescent="0.25">
      <c r="A104" s="4"/>
      <c r="B104" s="4" t="s">
        <v>233</v>
      </c>
      <c r="C104" s="78" t="s">
        <v>234</v>
      </c>
      <c r="D104" s="112" t="s">
        <v>226</v>
      </c>
    </row>
    <row r="105" spans="1:4" x14ac:dyDescent="0.25">
      <c r="A105" s="4"/>
      <c r="B105" s="4" t="s">
        <v>235</v>
      </c>
      <c r="C105" s="78" t="s">
        <v>236</v>
      </c>
      <c r="D105" s="112" t="s">
        <v>226</v>
      </c>
    </row>
    <row r="106" spans="1:4" x14ac:dyDescent="0.25">
      <c r="A106" s="4"/>
      <c r="B106" s="4" t="s">
        <v>238</v>
      </c>
      <c r="C106" s="78" t="s">
        <v>239</v>
      </c>
      <c r="D106" s="112" t="s">
        <v>226</v>
      </c>
    </row>
    <row r="117" spans="5:5" x14ac:dyDescent="0.25">
      <c r="E117" s="107" t="s">
        <v>237</v>
      </c>
    </row>
  </sheetData>
  <phoneticPr fontId="11" type="noConversion"/>
  <pageMargins left="0.7" right="0.7" top="0.75" bottom="0.75" header="0.3" footer="0.3"/>
  <pageSetup orientation="portrait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H71"/>
  <sheetViews>
    <sheetView tabSelected="1" zoomScale="78" zoomScaleNormal="78" workbookViewId="0">
      <pane xSplit="5" ySplit="1" topLeftCell="AC2" activePane="bottomRight" state="frozen"/>
      <selection pane="topRight" activeCell="E1" sqref="E1"/>
      <selection pane="bottomLeft" activeCell="A2" sqref="A2"/>
      <selection pane="bottomRight" activeCell="AR1" sqref="AR1"/>
    </sheetView>
  </sheetViews>
  <sheetFormatPr defaultColWidth="8.85546875" defaultRowHeight="15" x14ac:dyDescent="0.25"/>
  <cols>
    <col min="1" max="1" width="18.140625" bestFit="1" customWidth="1"/>
    <col min="2" max="2" width="18.140625" customWidth="1"/>
    <col min="3" max="3" width="16" bestFit="1" customWidth="1"/>
    <col min="4" max="4" width="14" style="25" bestFit="1" customWidth="1"/>
    <col min="5" max="5" width="16.42578125" bestFit="1" customWidth="1"/>
    <col min="6" max="6" width="15.85546875" style="25" customWidth="1"/>
    <col min="7" max="8" width="12.28515625" bestFit="1" customWidth="1"/>
    <col min="9" max="9" width="7.42578125" customWidth="1"/>
    <col min="10" max="10" width="7.28515625" customWidth="1"/>
    <col min="11" max="11" width="6.28515625" customWidth="1"/>
    <col min="12" max="12" width="6.7109375" customWidth="1"/>
    <col min="13" max="16" width="6.42578125" customWidth="1"/>
    <col min="17" max="17" width="7" customWidth="1"/>
    <col min="18" max="18" width="7.140625" customWidth="1"/>
    <col min="19" max="19" width="6.85546875" customWidth="1"/>
    <col min="20" max="20" width="6.28515625" customWidth="1"/>
    <col min="21" max="21" width="6.42578125" customWidth="1"/>
    <col min="22" max="22" width="6.85546875" customWidth="1"/>
    <col min="23" max="23" width="6.7109375" customWidth="1"/>
    <col min="24" max="25" width="6.7109375" bestFit="1" customWidth="1"/>
    <col min="26" max="27" width="7.42578125" customWidth="1"/>
    <col min="28" max="28" width="6.42578125" customWidth="1"/>
    <col min="29" max="29" width="7" customWidth="1"/>
    <col min="30" max="32" width="6.7109375" bestFit="1" customWidth="1"/>
    <col min="33" max="35" width="6.42578125" bestFit="1" customWidth="1"/>
    <col min="36" max="38" width="6.7109375" bestFit="1" customWidth="1"/>
    <col min="39" max="40" width="6" bestFit="1" customWidth="1"/>
    <col min="41" max="42" width="5.85546875" bestFit="1" customWidth="1"/>
    <col min="43" max="44" width="8.28515625" bestFit="1" customWidth="1"/>
    <col min="45" max="46" width="7.7109375" bestFit="1" customWidth="1"/>
    <col min="47" max="58" width="9.140625" bestFit="1" customWidth="1"/>
    <col min="59" max="61" width="9.140625" style="25" bestFit="1" customWidth="1"/>
    <col min="62" max="62" width="8.85546875" style="39"/>
    <col min="63" max="63" width="8.28515625" style="38" customWidth="1"/>
    <col min="64" max="64" width="9.7109375" style="38" customWidth="1"/>
    <col min="65" max="65" width="10.140625" style="39" customWidth="1"/>
    <col min="66" max="66" width="12.28515625" style="39" customWidth="1"/>
    <col min="67" max="67" width="11" style="39" customWidth="1"/>
    <col min="68" max="68" width="12.7109375" style="39" customWidth="1"/>
    <col min="69" max="69" width="11.28515625" style="39" customWidth="1"/>
    <col min="70" max="70" width="9.7109375" style="39" customWidth="1"/>
    <col min="71" max="71" width="6.85546875" style="39" bestFit="1" customWidth="1"/>
    <col min="72" max="72" width="5.42578125" style="39" bestFit="1" customWidth="1"/>
    <col min="73" max="73" width="6.28515625" style="39" bestFit="1" customWidth="1"/>
    <col min="74" max="74" width="8.85546875" style="139"/>
    <col min="97" max="97" width="21" style="118" customWidth="1"/>
    <col min="130" max="130" width="8.85546875" style="118"/>
    <col min="137" max="138" width="8.85546875" style="118"/>
  </cols>
  <sheetData>
    <row r="1" spans="1:138" s="104" customFormat="1" ht="51" customHeight="1" x14ac:dyDescent="0.25">
      <c r="A1" s="98" t="s">
        <v>240</v>
      </c>
      <c r="B1" s="98" t="s">
        <v>463</v>
      </c>
      <c r="C1" s="98" t="s">
        <v>241</v>
      </c>
      <c r="D1" s="99" t="s">
        <v>242</v>
      </c>
      <c r="E1" s="98" t="s">
        <v>243</v>
      </c>
      <c r="F1" s="98" t="s">
        <v>244</v>
      </c>
      <c r="G1" s="2" t="s">
        <v>245</v>
      </c>
      <c r="H1" s="2" t="s">
        <v>246</v>
      </c>
      <c r="I1" s="2" t="s">
        <v>247</v>
      </c>
      <c r="J1" s="2" t="s">
        <v>248</v>
      </c>
      <c r="K1" s="2" t="s">
        <v>249</v>
      </c>
      <c r="L1" s="2" t="s">
        <v>250</v>
      </c>
      <c r="M1" s="2" t="s">
        <v>251</v>
      </c>
      <c r="N1" s="2" t="s">
        <v>252</v>
      </c>
      <c r="O1" s="2" t="s">
        <v>253</v>
      </c>
      <c r="P1" s="2" t="s">
        <v>254</v>
      </c>
      <c r="Q1" s="2" t="s">
        <v>255</v>
      </c>
      <c r="R1" s="2" t="s">
        <v>256</v>
      </c>
      <c r="S1" s="2" t="s">
        <v>257</v>
      </c>
      <c r="T1" s="2" t="s">
        <v>258</v>
      </c>
      <c r="U1" s="2" t="s">
        <v>259</v>
      </c>
      <c r="V1" s="2" t="s">
        <v>260</v>
      </c>
      <c r="W1" s="2" t="s">
        <v>261</v>
      </c>
      <c r="X1" s="2" t="s">
        <v>262</v>
      </c>
      <c r="Y1" s="2" t="s">
        <v>263</v>
      </c>
      <c r="Z1" s="2" t="s">
        <v>264</v>
      </c>
      <c r="AA1" s="99" t="s">
        <v>265</v>
      </c>
      <c r="AB1" s="99" t="s">
        <v>266</v>
      </c>
      <c r="AC1" s="99" t="s">
        <v>267</v>
      </c>
      <c r="AD1" s="99" t="s">
        <v>268</v>
      </c>
      <c r="AE1" s="99" t="s">
        <v>269</v>
      </c>
      <c r="AF1" s="99" t="s">
        <v>270</v>
      </c>
      <c r="AG1" s="99" t="s">
        <v>271</v>
      </c>
      <c r="AH1" s="99" t="s">
        <v>272</v>
      </c>
      <c r="AI1" s="99" t="s">
        <v>273</v>
      </c>
      <c r="AJ1" s="99" t="s">
        <v>274</v>
      </c>
      <c r="AK1" s="99" t="s">
        <v>275</v>
      </c>
      <c r="AL1" s="99" t="s">
        <v>276</v>
      </c>
      <c r="AM1" s="99" t="s">
        <v>277</v>
      </c>
      <c r="AN1" s="99" t="s">
        <v>278</v>
      </c>
      <c r="AO1" s="99" t="s">
        <v>279</v>
      </c>
      <c r="AP1" s="99" t="s">
        <v>280</v>
      </c>
      <c r="AQ1" s="98" t="s">
        <v>281</v>
      </c>
      <c r="AR1" s="98" t="s">
        <v>282</v>
      </c>
      <c r="AS1" s="98" t="s">
        <v>283</v>
      </c>
      <c r="AT1" s="98" t="s">
        <v>284</v>
      </c>
      <c r="AU1" s="98" t="s">
        <v>285</v>
      </c>
      <c r="AV1" s="98" t="s">
        <v>286</v>
      </c>
      <c r="AW1" s="98" t="s">
        <v>460</v>
      </c>
      <c r="AX1" s="98" t="s">
        <v>287</v>
      </c>
      <c r="AY1" s="98" t="s">
        <v>104</v>
      </c>
      <c r="AZ1" s="98" t="s">
        <v>106</v>
      </c>
      <c r="BA1" s="114" t="s">
        <v>109</v>
      </c>
      <c r="BB1" s="114" t="s">
        <v>111</v>
      </c>
      <c r="BC1" s="98" t="s">
        <v>113</v>
      </c>
      <c r="BD1" s="98" t="s">
        <v>115</v>
      </c>
      <c r="BE1" s="98" t="s">
        <v>117</v>
      </c>
      <c r="BF1" s="98" t="s">
        <v>119</v>
      </c>
      <c r="BG1" s="98" t="s">
        <v>123</v>
      </c>
      <c r="BH1" s="98" t="s">
        <v>125</v>
      </c>
      <c r="BI1" s="98" t="s">
        <v>121</v>
      </c>
      <c r="BJ1" s="100" t="s">
        <v>97</v>
      </c>
      <c r="BK1" s="101" t="s">
        <v>95</v>
      </c>
      <c r="BL1" s="101" t="s">
        <v>99</v>
      </c>
      <c r="BM1" s="101" t="s">
        <v>89</v>
      </c>
      <c r="BN1" s="101" t="s">
        <v>91</v>
      </c>
      <c r="BO1" s="101" t="s">
        <v>288</v>
      </c>
      <c r="BP1" s="101" t="s">
        <v>84</v>
      </c>
      <c r="BQ1" s="101" t="s">
        <v>289</v>
      </c>
      <c r="BR1" s="101" t="s">
        <v>127</v>
      </c>
      <c r="BS1" s="101" t="s">
        <v>290</v>
      </c>
      <c r="BT1" s="101" t="s">
        <v>291</v>
      </c>
      <c r="BU1" s="101" t="s">
        <v>292</v>
      </c>
      <c r="BV1" s="135" t="s">
        <v>293</v>
      </c>
      <c r="BW1" s="102" t="s">
        <v>294</v>
      </c>
      <c r="BX1" s="102" t="s">
        <v>295</v>
      </c>
      <c r="BY1" s="102" t="s">
        <v>296</v>
      </c>
      <c r="BZ1" s="102" t="s">
        <v>297</v>
      </c>
      <c r="CA1" s="102" t="s">
        <v>298</v>
      </c>
      <c r="CB1" s="102" t="s">
        <v>299</v>
      </c>
      <c r="CC1" s="102" t="s">
        <v>300</v>
      </c>
      <c r="CD1" s="102" t="s">
        <v>301</v>
      </c>
      <c r="CE1" s="102" t="s">
        <v>302</v>
      </c>
      <c r="CF1" s="102" t="s">
        <v>303</v>
      </c>
      <c r="CG1" s="102" t="s">
        <v>304</v>
      </c>
      <c r="CH1" s="102" t="s">
        <v>305</v>
      </c>
      <c r="CI1" s="102" t="s">
        <v>306</v>
      </c>
      <c r="CJ1" s="103" t="s">
        <v>307</v>
      </c>
      <c r="CK1" s="103" t="s">
        <v>308</v>
      </c>
      <c r="CL1" s="103" t="s">
        <v>309</v>
      </c>
      <c r="CM1" s="103" t="s">
        <v>310</v>
      </c>
      <c r="CN1" s="103" t="s">
        <v>311</v>
      </c>
      <c r="CO1" s="103" t="s">
        <v>312</v>
      </c>
      <c r="CP1" s="103" t="s">
        <v>313</v>
      </c>
      <c r="CQ1" s="103" t="s">
        <v>314</v>
      </c>
      <c r="CR1" s="103" t="s">
        <v>315</v>
      </c>
      <c r="CS1" s="115" t="s">
        <v>175</v>
      </c>
      <c r="CT1" s="103" t="s">
        <v>316</v>
      </c>
      <c r="CU1" s="103" t="s">
        <v>317</v>
      </c>
      <c r="CV1" s="103" t="s">
        <v>318</v>
      </c>
      <c r="CW1" s="103" t="s">
        <v>319</v>
      </c>
      <c r="CX1" s="103" t="s">
        <v>320</v>
      </c>
      <c r="CY1" s="103" t="s">
        <v>321</v>
      </c>
      <c r="CZ1" s="103" t="s">
        <v>446</v>
      </c>
      <c r="DA1" s="103" t="s">
        <v>447</v>
      </c>
      <c r="DB1" s="103" t="s">
        <v>448</v>
      </c>
      <c r="DC1" s="103" t="s">
        <v>449</v>
      </c>
      <c r="DD1" s="103" t="s">
        <v>450</v>
      </c>
      <c r="DE1" s="103" t="s">
        <v>451</v>
      </c>
      <c r="DF1" s="103" t="s">
        <v>452</v>
      </c>
      <c r="DG1" s="103" t="s">
        <v>453</v>
      </c>
      <c r="DH1" s="103" t="s">
        <v>455</v>
      </c>
      <c r="DI1" s="103" t="s">
        <v>456</v>
      </c>
      <c r="DJ1" s="103" t="s">
        <v>192</v>
      </c>
      <c r="DK1" s="103" t="s">
        <v>193</v>
      </c>
      <c r="DL1" s="103" t="s">
        <v>194</v>
      </c>
      <c r="DM1" s="103" t="s">
        <v>195</v>
      </c>
      <c r="DN1" s="103" t="s">
        <v>196</v>
      </c>
      <c r="DO1" s="103" t="s">
        <v>197</v>
      </c>
      <c r="DP1" s="103" t="s">
        <v>199</v>
      </c>
      <c r="DQ1" s="103" t="s">
        <v>201</v>
      </c>
      <c r="DR1" s="103" t="s">
        <v>203</v>
      </c>
      <c r="DS1" s="103" t="s">
        <v>205</v>
      </c>
      <c r="DT1" s="103" t="s">
        <v>207</v>
      </c>
      <c r="DU1" s="103" t="s">
        <v>209</v>
      </c>
      <c r="DV1" s="103" t="s">
        <v>212</v>
      </c>
      <c r="DW1" s="103" t="s">
        <v>214</v>
      </c>
      <c r="DX1" s="103" t="s">
        <v>216</v>
      </c>
      <c r="DY1" s="103" t="s">
        <v>218</v>
      </c>
      <c r="DZ1" s="115" t="s">
        <v>220</v>
      </c>
      <c r="EA1" s="103" t="s">
        <v>222</v>
      </c>
      <c r="EB1" s="103" t="s">
        <v>224</v>
      </c>
      <c r="EC1" s="103" t="s">
        <v>227</v>
      </c>
      <c r="ED1" s="103" t="s">
        <v>229</v>
      </c>
      <c r="EE1" s="103" t="s">
        <v>231</v>
      </c>
      <c r="EF1" s="103" t="s">
        <v>233</v>
      </c>
      <c r="EG1" s="115" t="s">
        <v>235</v>
      </c>
      <c r="EH1" s="115" t="s">
        <v>238</v>
      </c>
    </row>
    <row r="2" spans="1:138" ht="17.25" customHeight="1" x14ac:dyDescent="0.25">
      <c r="A2" s="8" t="s">
        <v>464</v>
      </c>
      <c r="B2" s="8">
        <v>2018</v>
      </c>
      <c r="C2" s="8" t="s">
        <v>323</v>
      </c>
      <c r="D2" s="6">
        <v>1</v>
      </c>
      <c r="E2" s="1" t="s">
        <v>38</v>
      </c>
      <c r="F2" s="1" t="s">
        <v>324</v>
      </c>
      <c r="G2" s="1">
        <v>224</v>
      </c>
      <c r="H2" s="1">
        <v>200</v>
      </c>
      <c r="I2" s="1">
        <v>193</v>
      </c>
      <c r="J2" s="1">
        <v>195</v>
      </c>
      <c r="K2" s="1">
        <v>190</v>
      </c>
      <c r="L2" s="1">
        <v>125</v>
      </c>
      <c r="M2" s="1">
        <v>117</v>
      </c>
      <c r="N2" s="1">
        <v>92</v>
      </c>
      <c r="O2" s="1">
        <v>96</v>
      </c>
      <c r="P2" s="1">
        <v>90</v>
      </c>
      <c r="Q2" s="1">
        <v>21.96</v>
      </c>
      <c r="R2" s="1">
        <v>20.16</v>
      </c>
      <c r="S2" s="1">
        <v>20.48</v>
      </c>
      <c r="T2" s="1">
        <v>17.25</v>
      </c>
      <c r="U2" s="1">
        <v>19.12</v>
      </c>
      <c r="V2" s="1">
        <v>19.489999999999998</v>
      </c>
      <c r="W2" s="3">
        <v>19.12</v>
      </c>
      <c r="X2" s="1">
        <v>17.809999999999999</v>
      </c>
      <c r="Y2" s="1">
        <v>15.05</v>
      </c>
      <c r="Z2" s="1">
        <v>16.920000000000002</v>
      </c>
      <c r="AA2" s="5">
        <v>17</v>
      </c>
      <c r="AB2" s="5">
        <v>17</v>
      </c>
      <c r="AC2" s="5">
        <v>17.2</v>
      </c>
      <c r="AD2" s="5">
        <v>56.5</v>
      </c>
      <c r="AE2" s="5">
        <v>56.4</v>
      </c>
      <c r="AF2" s="5">
        <v>55.9</v>
      </c>
      <c r="AG2" s="11">
        <v>9</v>
      </c>
      <c r="AH2" s="11">
        <v>9</v>
      </c>
      <c r="AI2" s="11">
        <v>9.1999999999999993</v>
      </c>
      <c r="AJ2" s="11">
        <v>63.3</v>
      </c>
      <c r="AK2" s="11">
        <v>63</v>
      </c>
      <c r="AL2" s="11">
        <v>62.8</v>
      </c>
      <c r="AM2" s="5">
        <v>27</v>
      </c>
      <c r="AN2" s="5">
        <v>26</v>
      </c>
      <c r="AO2" s="10">
        <v>27</v>
      </c>
      <c r="AP2" s="10">
        <v>24</v>
      </c>
      <c r="AQ2" s="10">
        <v>3053</v>
      </c>
      <c r="AR2" s="10">
        <v>1788</v>
      </c>
      <c r="AS2" s="10">
        <v>459</v>
      </c>
      <c r="AT2" s="10">
        <v>293</v>
      </c>
      <c r="AU2" s="10">
        <v>71</v>
      </c>
      <c r="AV2" s="10">
        <v>70.599999999999994</v>
      </c>
      <c r="AW2" s="5">
        <v>33.25</v>
      </c>
      <c r="AX2" s="5">
        <v>6.5</v>
      </c>
      <c r="AY2" s="5">
        <v>5.17</v>
      </c>
      <c r="AZ2" s="5">
        <v>101</v>
      </c>
      <c r="BA2" s="5">
        <v>11</v>
      </c>
      <c r="BB2" s="5">
        <v>19</v>
      </c>
      <c r="BC2" s="5">
        <v>4496</v>
      </c>
      <c r="BD2" s="5">
        <v>735</v>
      </c>
      <c r="BE2" s="5">
        <v>179</v>
      </c>
      <c r="BF2" s="5">
        <v>15</v>
      </c>
      <c r="BG2" s="5">
        <v>10.8</v>
      </c>
      <c r="BH2" s="5">
        <v>6</v>
      </c>
      <c r="BI2" s="5">
        <v>13</v>
      </c>
      <c r="BJ2" s="36">
        <v>27.78</v>
      </c>
      <c r="BK2" s="49">
        <v>2.1480000000000001</v>
      </c>
      <c r="BL2" s="41">
        <v>12.9307</v>
      </c>
      <c r="BM2" s="35">
        <v>2.9351944167497517</v>
      </c>
      <c r="BN2" s="35">
        <v>0.21784646061814564</v>
      </c>
      <c r="BO2" s="36">
        <v>13.7384</v>
      </c>
      <c r="BP2" s="36">
        <v>71.007999999999996</v>
      </c>
      <c r="BQ2" s="37">
        <v>747.03359999999998</v>
      </c>
      <c r="BR2" s="36" t="s">
        <v>134</v>
      </c>
      <c r="BS2" s="36">
        <v>8</v>
      </c>
      <c r="BT2" s="36">
        <v>29</v>
      </c>
      <c r="BU2" s="36">
        <v>63</v>
      </c>
      <c r="BV2" s="136">
        <v>10.9</v>
      </c>
      <c r="BW2" s="8">
        <v>11</v>
      </c>
      <c r="BX2" s="8">
        <v>7.1</v>
      </c>
      <c r="BY2" s="8">
        <v>7.1</v>
      </c>
      <c r="BZ2" s="8">
        <v>3.9</v>
      </c>
      <c r="CA2" s="8">
        <v>3.9</v>
      </c>
      <c r="CB2" s="8">
        <v>72.7</v>
      </c>
      <c r="CC2" s="8">
        <v>72.7</v>
      </c>
      <c r="CD2" s="8">
        <v>1.2769999999999999</v>
      </c>
      <c r="CE2" s="8">
        <v>1.2849999999999999</v>
      </c>
      <c r="CF2" s="8">
        <v>59.9</v>
      </c>
      <c r="CG2" s="8">
        <v>60.1</v>
      </c>
      <c r="CH2" s="8">
        <v>9.89</v>
      </c>
      <c r="CI2" s="8">
        <v>9.9499999999999993</v>
      </c>
      <c r="CJ2" s="81">
        <v>81.36</v>
      </c>
      <c r="CK2" s="81">
        <v>81.84</v>
      </c>
      <c r="CL2" s="81">
        <v>81.53</v>
      </c>
      <c r="CM2" s="81">
        <v>6.36</v>
      </c>
      <c r="CN2" s="81">
        <v>6.08</v>
      </c>
      <c r="CO2" s="81">
        <v>6.35</v>
      </c>
      <c r="CP2" s="81">
        <v>29.03</v>
      </c>
      <c r="CQ2" s="81">
        <v>28</v>
      </c>
      <c r="CR2" s="81">
        <v>28.99</v>
      </c>
      <c r="CS2" s="109" t="s">
        <v>325</v>
      </c>
      <c r="CT2" s="81">
        <f t="shared" ref="CT2:CT33" si="0">SQRT((CM2^2)+(CP2^2))</f>
        <v>29.718521161053758</v>
      </c>
      <c r="CU2" s="81">
        <f t="shared" ref="CU2:CU33" si="1">SQRT((CN2^2)+(CQ2^2))</f>
        <v>28.652511233747035</v>
      </c>
      <c r="CV2" s="81">
        <f t="shared" ref="CV2:CV33" si="2">SQRT((CO2^2)+(CR2^2))</f>
        <v>29.677307829383714</v>
      </c>
      <c r="CW2" s="81">
        <f t="shared" ref="CW2:CW33" si="3">DEGREES(ATAN(CP2/CM2))</f>
        <v>77.642667158284041</v>
      </c>
      <c r="CX2" s="81">
        <f t="shared" ref="CX2:CX33" si="4">DEGREES(ATAN(CQ2/CN2))</f>
        <v>77.748819576600624</v>
      </c>
      <c r="CY2" s="81">
        <f t="shared" ref="CY2:CY33" si="5">DEGREES(ATAN(CR2/CO2))</f>
        <v>77.644999356104648</v>
      </c>
      <c r="CZ2" s="81">
        <v>2.657</v>
      </c>
      <c r="DA2" s="81">
        <v>2.5449999999999999</v>
      </c>
      <c r="DB2" s="81">
        <v>1.5349999999999999</v>
      </c>
      <c r="DC2" s="81">
        <v>1.48</v>
      </c>
      <c r="DD2" s="81">
        <v>0.29599999999999999</v>
      </c>
      <c r="DE2" s="81">
        <v>0.29299999999999998</v>
      </c>
      <c r="DF2" s="81">
        <v>0.25800000000000001</v>
      </c>
      <c r="DG2" s="81">
        <v>0.26900000000000002</v>
      </c>
      <c r="DH2" s="84">
        <v>0.94323529411764706</v>
      </c>
      <c r="DI2" s="84">
        <v>1.0844117647058824</v>
      </c>
      <c r="DJ2" s="83">
        <v>11.4</v>
      </c>
      <c r="DK2" s="83">
        <v>7.117647058823529</v>
      </c>
      <c r="DL2" s="83">
        <v>4.2352941176470589</v>
      </c>
      <c r="DM2" s="83">
        <v>75</v>
      </c>
      <c r="DN2" s="84">
        <v>1.2894999999999999</v>
      </c>
      <c r="DO2" s="81">
        <v>2.8795930000000003</v>
      </c>
      <c r="DP2" s="84">
        <v>0.27850000000000003</v>
      </c>
      <c r="DQ2" s="84">
        <v>0.12990599999999999</v>
      </c>
      <c r="DR2" s="84">
        <v>0.16300000000000001</v>
      </c>
      <c r="DS2" s="81">
        <f>(DP2/DK2)*100</f>
        <v>3.9128099173553728</v>
      </c>
      <c r="DT2" s="81">
        <f>(DQ2/DK2)*100</f>
        <v>1.8251256198347106</v>
      </c>
      <c r="DU2" s="81">
        <f>(DR2/DK2)*100</f>
        <v>2.2900826446280993</v>
      </c>
      <c r="DV2" s="44">
        <v>1.03</v>
      </c>
      <c r="DW2" s="44">
        <v>0.25600000000000001</v>
      </c>
      <c r="DX2" s="44">
        <v>8.6999999999999994E-2</v>
      </c>
      <c r="DY2" s="44">
        <v>0.33</v>
      </c>
      <c r="DZ2" s="120">
        <v>0</v>
      </c>
      <c r="EA2" s="44">
        <v>8.5999999999999993E-2</v>
      </c>
      <c r="EB2" s="44">
        <v>1.6</v>
      </c>
      <c r="EC2" s="44">
        <v>12.9</v>
      </c>
      <c r="ED2" s="85">
        <v>2.9</v>
      </c>
      <c r="EE2" s="85">
        <v>0.8</v>
      </c>
      <c r="EF2" s="85">
        <v>17.899999999999999</v>
      </c>
      <c r="EG2" s="108">
        <v>0</v>
      </c>
      <c r="EH2" s="108">
        <v>0</v>
      </c>
    </row>
    <row r="3" spans="1:138" x14ac:dyDescent="0.25">
      <c r="A3" s="8" t="s">
        <v>464</v>
      </c>
      <c r="B3" s="8">
        <v>2018</v>
      </c>
      <c r="C3" s="52" t="s">
        <v>323</v>
      </c>
      <c r="D3" s="6">
        <v>2</v>
      </c>
      <c r="E3" s="1" t="s">
        <v>35</v>
      </c>
      <c r="F3" s="1" t="s">
        <v>324</v>
      </c>
      <c r="G3" s="1">
        <v>203</v>
      </c>
      <c r="H3" s="1">
        <v>205</v>
      </c>
      <c r="I3" s="1">
        <v>186</v>
      </c>
      <c r="J3" s="1">
        <v>200</v>
      </c>
      <c r="K3" s="1">
        <v>197</v>
      </c>
      <c r="L3" s="1">
        <v>105</v>
      </c>
      <c r="M3" s="1">
        <v>110</v>
      </c>
      <c r="N3" s="1">
        <v>95</v>
      </c>
      <c r="O3" s="1">
        <v>105</v>
      </c>
      <c r="P3" s="1">
        <v>80</v>
      </c>
      <c r="Q3" s="1">
        <v>20.85</v>
      </c>
      <c r="R3" s="1">
        <v>19.03</v>
      </c>
      <c r="S3" s="1">
        <v>19.84</v>
      </c>
      <c r="T3" s="1">
        <v>23.83</v>
      </c>
      <c r="U3" s="1">
        <v>23.5</v>
      </c>
      <c r="V3" s="1">
        <v>18.61</v>
      </c>
      <c r="W3" s="3">
        <v>16.75</v>
      </c>
      <c r="X3" s="1">
        <v>18.350000000000001</v>
      </c>
      <c r="Y3" s="1">
        <v>21.61</v>
      </c>
      <c r="Z3" s="1">
        <v>20.89</v>
      </c>
      <c r="AA3" s="5">
        <v>27.7</v>
      </c>
      <c r="AB3" s="5">
        <v>21.6</v>
      </c>
      <c r="AC3" s="5">
        <v>21.4</v>
      </c>
      <c r="AD3" s="5">
        <v>55</v>
      </c>
      <c r="AE3" s="5">
        <v>55.8</v>
      </c>
      <c r="AF3" s="5">
        <v>55.8</v>
      </c>
      <c r="AG3" s="11">
        <v>8.6</v>
      </c>
      <c r="AH3" s="11">
        <v>8.9</v>
      </c>
      <c r="AI3" s="11">
        <v>8.8000000000000007</v>
      </c>
      <c r="AJ3" s="11">
        <v>63</v>
      </c>
      <c r="AK3" s="11">
        <v>63.9</v>
      </c>
      <c r="AL3" s="11">
        <v>63.2</v>
      </c>
      <c r="AM3" s="5">
        <v>26</v>
      </c>
      <c r="AN3" s="5">
        <v>24</v>
      </c>
      <c r="AO3" s="10">
        <v>24</v>
      </c>
      <c r="AP3" s="10">
        <v>25</v>
      </c>
      <c r="AQ3" s="10">
        <f>883+1029+655</f>
        <v>2567</v>
      </c>
      <c r="AR3" s="10">
        <f>1134+1138</f>
        <v>2272</v>
      </c>
      <c r="AS3" s="10">
        <v>381</v>
      </c>
      <c r="AT3" s="10">
        <v>327</v>
      </c>
      <c r="AU3" s="10">
        <v>70.099999999999994</v>
      </c>
      <c r="AV3" s="10">
        <v>72.3</v>
      </c>
      <c r="AW3" s="5">
        <v>32.53</v>
      </c>
      <c r="AX3" s="5">
        <v>6.7</v>
      </c>
      <c r="AY3" s="5">
        <v>5.19</v>
      </c>
      <c r="AZ3" s="5">
        <v>101</v>
      </c>
      <c r="BA3" s="5">
        <v>13</v>
      </c>
      <c r="BB3" s="5">
        <v>24</v>
      </c>
      <c r="BC3" s="5">
        <v>4562</v>
      </c>
      <c r="BD3" s="5">
        <v>734</v>
      </c>
      <c r="BE3" s="5">
        <v>215</v>
      </c>
      <c r="BF3" s="5">
        <v>14</v>
      </c>
      <c r="BG3" s="5">
        <v>12.3</v>
      </c>
      <c r="BH3" s="5">
        <v>6.3</v>
      </c>
      <c r="BI3" s="5">
        <v>18</v>
      </c>
      <c r="BJ3" s="36">
        <v>29.026</v>
      </c>
      <c r="BK3" s="49">
        <v>2.181</v>
      </c>
      <c r="BL3" s="41">
        <v>13.307</v>
      </c>
      <c r="BM3" s="35">
        <v>0.97744510978043919</v>
      </c>
      <c r="BN3" s="35">
        <v>6.6267465069860282E-2</v>
      </c>
      <c r="BO3" s="36">
        <v>14.2715</v>
      </c>
      <c r="BP3" s="36">
        <v>69.760000000000005</v>
      </c>
      <c r="BQ3" s="37">
        <v>806.47199999999987</v>
      </c>
      <c r="BR3" s="36" t="s">
        <v>134</v>
      </c>
      <c r="BS3" s="36">
        <v>8</v>
      </c>
      <c r="BT3" s="36">
        <v>32</v>
      </c>
      <c r="BU3" s="36">
        <v>60</v>
      </c>
      <c r="BV3" s="136">
        <v>11.2</v>
      </c>
      <c r="BW3" s="8">
        <v>11.1</v>
      </c>
      <c r="BX3" s="8">
        <v>7.5</v>
      </c>
      <c r="BY3" s="8">
        <v>7.2</v>
      </c>
      <c r="BZ3" s="8">
        <v>4.0999999999999996</v>
      </c>
      <c r="CA3" s="8">
        <v>4.2</v>
      </c>
      <c r="CB3" s="8">
        <v>72.400000000000006</v>
      </c>
      <c r="CC3" s="8">
        <v>72.400000000000006</v>
      </c>
      <c r="CD3" s="8">
        <v>1.28</v>
      </c>
      <c r="CE3" s="8">
        <v>1.278</v>
      </c>
      <c r="CF3" s="8">
        <v>60.7</v>
      </c>
      <c r="CG3" s="8">
        <v>60.5</v>
      </c>
      <c r="CH3" s="8">
        <v>10.02</v>
      </c>
      <c r="CI3" s="8">
        <v>10.029999999999999</v>
      </c>
      <c r="CJ3" s="81">
        <v>80.47</v>
      </c>
      <c r="CK3" s="81">
        <v>80.41</v>
      </c>
      <c r="CL3" s="81">
        <v>80.09</v>
      </c>
      <c r="CM3" s="81">
        <v>6.78</v>
      </c>
      <c r="CN3" s="81">
        <v>6.68</v>
      </c>
      <c r="CO3" s="81">
        <v>6.09</v>
      </c>
      <c r="CP3" s="81">
        <v>30.45</v>
      </c>
      <c r="CQ3" s="81">
        <v>29.5</v>
      </c>
      <c r="CR3" s="81">
        <v>28.93</v>
      </c>
      <c r="CS3" s="109" t="s">
        <v>326</v>
      </c>
      <c r="CT3" s="81">
        <f t="shared" si="0"/>
        <v>31.195687201919434</v>
      </c>
      <c r="CU3" s="81">
        <f t="shared" si="1"/>
        <v>30.246857688031</v>
      </c>
      <c r="CV3" s="81">
        <f t="shared" si="2"/>
        <v>29.56404911374624</v>
      </c>
      <c r="CW3" s="81">
        <f t="shared" si="3"/>
        <v>77.447286678586735</v>
      </c>
      <c r="CX3" s="81">
        <f t="shared" si="4"/>
        <v>77.241073492859456</v>
      </c>
      <c r="CY3" s="81">
        <f t="shared" si="5"/>
        <v>78.112340092516817</v>
      </c>
      <c r="CZ3" s="81">
        <v>2.323</v>
      </c>
      <c r="DA3" s="81">
        <v>2.367</v>
      </c>
      <c r="DB3" s="81">
        <v>1.5569999999999999</v>
      </c>
      <c r="DC3" s="81">
        <v>1.5760000000000001</v>
      </c>
      <c r="DD3" s="81">
        <v>0.52400000000000002</v>
      </c>
      <c r="DE3" s="81">
        <v>0.53100000000000003</v>
      </c>
      <c r="DF3" s="81">
        <v>0.28699999999999998</v>
      </c>
      <c r="DG3" s="81">
        <v>0.29299999999999998</v>
      </c>
      <c r="DH3" s="84">
        <v>1.1638235294117651</v>
      </c>
      <c r="DI3" s="84">
        <v>1.1726470588235296</v>
      </c>
      <c r="DJ3" s="83">
        <v>11.1</v>
      </c>
      <c r="DK3" s="83">
        <v>7.1764705882352944</v>
      </c>
      <c r="DL3" s="83">
        <v>4.4705882352941178</v>
      </c>
      <c r="DM3" s="83">
        <v>74.588235294117652</v>
      </c>
      <c r="DN3" s="84">
        <v>1.2889999999999999</v>
      </c>
      <c r="DO3" s="81">
        <v>2.8682500000000002</v>
      </c>
      <c r="DP3" s="84">
        <v>0.27700000000000002</v>
      </c>
      <c r="DQ3" s="84">
        <v>0.14412</v>
      </c>
      <c r="DR3" s="84">
        <v>0.16800000000000001</v>
      </c>
      <c r="DS3" s="81">
        <f>(DP3/DK3)*100</f>
        <v>3.8598360655737705</v>
      </c>
      <c r="DT3" s="81">
        <f>(DQ3/DK3)*100</f>
        <v>2.0082295081967212</v>
      </c>
      <c r="DU3" s="81">
        <f>(DR3/DK3)*100</f>
        <v>2.3409836065573773</v>
      </c>
      <c r="DV3" s="44">
        <v>0.95</v>
      </c>
      <c r="DW3" s="44">
        <v>0.27700000000000002</v>
      </c>
      <c r="DX3" s="44">
        <v>9.1999999999999998E-2</v>
      </c>
      <c r="DY3" s="44">
        <v>0.34</v>
      </c>
      <c r="DZ3" s="120">
        <v>0</v>
      </c>
      <c r="EA3" s="44">
        <v>9.7000000000000003E-2</v>
      </c>
      <c r="EB3" s="44">
        <v>1.8</v>
      </c>
      <c r="EC3" s="44">
        <v>13.8</v>
      </c>
      <c r="ED3" s="85">
        <v>3.5</v>
      </c>
      <c r="EE3" s="85">
        <v>1</v>
      </c>
      <c r="EF3" s="85">
        <v>21.5</v>
      </c>
      <c r="EG3" s="108">
        <v>2.5</v>
      </c>
      <c r="EH3" s="108">
        <v>0</v>
      </c>
    </row>
    <row r="4" spans="1:138" x14ac:dyDescent="0.25">
      <c r="A4" s="8" t="s">
        <v>464</v>
      </c>
      <c r="B4" s="8">
        <v>2018</v>
      </c>
      <c r="C4" s="52" t="s">
        <v>323</v>
      </c>
      <c r="D4" s="6">
        <v>3</v>
      </c>
      <c r="E4" s="1" t="s">
        <v>24</v>
      </c>
      <c r="F4" s="1" t="s">
        <v>324</v>
      </c>
      <c r="G4" s="1">
        <v>242</v>
      </c>
      <c r="H4" s="1">
        <v>232</v>
      </c>
      <c r="I4" s="1">
        <v>242</v>
      </c>
      <c r="J4" s="1">
        <v>234</v>
      </c>
      <c r="K4" s="1">
        <v>235</v>
      </c>
      <c r="L4" s="1">
        <v>110</v>
      </c>
      <c r="M4" s="1">
        <v>105</v>
      </c>
      <c r="N4" s="1">
        <v>124</v>
      </c>
      <c r="O4" s="1">
        <v>105</v>
      </c>
      <c r="P4" s="1">
        <v>117</v>
      </c>
      <c r="Q4" s="1">
        <v>18.350000000000001</v>
      </c>
      <c r="R4" s="1">
        <v>20.49</v>
      </c>
      <c r="S4" s="1">
        <v>19.100000000000001</v>
      </c>
      <c r="T4" s="1">
        <v>18.989999999999998</v>
      </c>
      <c r="U4" s="1">
        <v>22.56</v>
      </c>
      <c r="V4" s="1">
        <v>15.77</v>
      </c>
      <c r="W4" s="3">
        <v>18.05</v>
      </c>
      <c r="X4" s="1">
        <v>16.71</v>
      </c>
      <c r="Y4" s="1">
        <v>16.55</v>
      </c>
      <c r="Z4" s="1">
        <v>19.84</v>
      </c>
      <c r="AA4" s="5">
        <v>18.5</v>
      </c>
      <c r="AB4" s="5">
        <v>18.7</v>
      </c>
      <c r="AC4" s="5">
        <v>18.8</v>
      </c>
      <c r="AD4" s="5">
        <v>57.5</v>
      </c>
      <c r="AE4" s="5">
        <v>58.4</v>
      </c>
      <c r="AF4" s="5">
        <v>58.1</v>
      </c>
      <c r="AG4" s="11">
        <v>9</v>
      </c>
      <c r="AH4" s="11">
        <v>9.1</v>
      </c>
      <c r="AI4" s="11">
        <v>9.1999999999999993</v>
      </c>
      <c r="AJ4" s="11">
        <v>62.4</v>
      </c>
      <c r="AK4" s="11">
        <v>63.1</v>
      </c>
      <c r="AL4" s="11">
        <v>63</v>
      </c>
      <c r="AM4" s="5">
        <v>24</v>
      </c>
      <c r="AN4" s="5">
        <v>22</v>
      </c>
      <c r="AO4" s="10">
        <v>23</v>
      </c>
      <c r="AP4" s="10">
        <v>21</v>
      </c>
      <c r="AQ4" s="10">
        <f>1246+1356+445</f>
        <v>3047</v>
      </c>
      <c r="AR4" s="10">
        <f>1250+1402+183</f>
        <v>2835</v>
      </c>
      <c r="AS4" s="10">
        <v>388</v>
      </c>
      <c r="AT4" s="10">
        <v>369</v>
      </c>
      <c r="AU4" s="10">
        <v>84.7</v>
      </c>
      <c r="AV4" s="10">
        <v>76.5</v>
      </c>
      <c r="AW4" s="5">
        <v>29.04</v>
      </c>
      <c r="AX4" s="5">
        <v>6.5</v>
      </c>
      <c r="AY4" s="5">
        <v>4.28</v>
      </c>
      <c r="AZ4" s="5">
        <v>93</v>
      </c>
      <c r="BA4" s="5">
        <v>15</v>
      </c>
      <c r="BB4" s="5">
        <v>15</v>
      </c>
      <c r="BC4" s="5">
        <v>3918</v>
      </c>
      <c r="BD4" s="5">
        <v>646</v>
      </c>
      <c r="BE4" s="5">
        <v>158</v>
      </c>
      <c r="BF4" s="5">
        <v>13</v>
      </c>
      <c r="BG4" s="5">
        <v>6.3</v>
      </c>
      <c r="BH4" s="5">
        <v>4.5999999999999996</v>
      </c>
      <c r="BI4" s="5">
        <v>8</v>
      </c>
      <c r="BJ4" s="36">
        <v>23.151</v>
      </c>
      <c r="BK4" s="49">
        <v>1.7889999999999999</v>
      </c>
      <c r="BL4" s="41">
        <v>12.9391</v>
      </c>
      <c r="BM4" s="35">
        <v>1.968955223880597</v>
      </c>
      <c r="BN4" s="35">
        <v>0.13512437810945274</v>
      </c>
      <c r="BO4" s="36">
        <v>14.8796</v>
      </c>
      <c r="BP4" s="36">
        <v>55.751999999999995</v>
      </c>
      <c r="BQ4" s="37">
        <v>701.06399999999996</v>
      </c>
      <c r="BR4" s="36" t="s">
        <v>134</v>
      </c>
      <c r="BS4" s="36">
        <v>9</v>
      </c>
      <c r="BT4" s="36">
        <v>34</v>
      </c>
      <c r="BU4" s="36">
        <v>57</v>
      </c>
      <c r="BV4" s="136">
        <v>11.2</v>
      </c>
      <c r="BW4" s="8">
        <v>11.1</v>
      </c>
      <c r="BX4" s="8">
        <v>6.7</v>
      </c>
      <c r="BY4" s="8">
        <v>6.8</v>
      </c>
      <c r="BZ4" s="8">
        <v>3.5</v>
      </c>
      <c r="CA4" s="8">
        <v>3.5</v>
      </c>
      <c r="CB4" s="8">
        <v>73.400000000000006</v>
      </c>
      <c r="CC4" s="8">
        <v>73.400000000000006</v>
      </c>
      <c r="CD4" s="8">
        <v>1.254</v>
      </c>
      <c r="CE4" s="8">
        <v>1.2629999999999999</v>
      </c>
      <c r="CF4" s="8">
        <v>60.1</v>
      </c>
      <c r="CG4" s="8">
        <v>60.2</v>
      </c>
      <c r="CH4" s="8">
        <v>9.94</v>
      </c>
      <c r="CI4" s="8">
        <v>9.9600000000000009</v>
      </c>
      <c r="CJ4" s="81">
        <v>82.02</v>
      </c>
      <c r="CK4" s="81">
        <v>81.91</v>
      </c>
      <c r="CL4" s="81">
        <v>82.14</v>
      </c>
      <c r="CM4" s="81">
        <v>5.72</v>
      </c>
      <c r="CN4" s="81">
        <v>4.99</v>
      </c>
      <c r="CO4" s="81">
        <v>5.41</v>
      </c>
      <c r="CP4" s="81">
        <v>30.05</v>
      </c>
      <c r="CQ4" s="81">
        <v>28.3</v>
      </c>
      <c r="CR4" s="81">
        <v>29.2</v>
      </c>
      <c r="CS4" s="109" t="s">
        <v>327</v>
      </c>
      <c r="CT4" s="81">
        <f t="shared" si="0"/>
        <v>30.589555407033952</v>
      </c>
      <c r="CU4" s="81">
        <f t="shared" si="1"/>
        <v>28.736563816851866</v>
      </c>
      <c r="CV4" s="81">
        <f t="shared" si="2"/>
        <v>29.696937552549084</v>
      </c>
      <c r="CW4" s="81">
        <f t="shared" si="3"/>
        <v>79.222711540689318</v>
      </c>
      <c r="CX4" s="81">
        <f t="shared" si="4"/>
        <v>80.000105155398018</v>
      </c>
      <c r="CY4" s="81">
        <f t="shared" si="5"/>
        <v>79.503604593461446</v>
      </c>
      <c r="CZ4" s="81">
        <v>2.3330000000000002</v>
      </c>
      <c r="DA4" s="81">
        <v>2.181</v>
      </c>
      <c r="DB4" s="81">
        <v>1.04</v>
      </c>
      <c r="DC4" s="81">
        <v>0.878</v>
      </c>
      <c r="DD4" s="81">
        <v>0.439</v>
      </c>
      <c r="DE4" s="81">
        <v>0.438</v>
      </c>
      <c r="DF4" s="81">
        <v>0.183</v>
      </c>
      <c r="DG4" s="81">
        <v>0.19</v>
      </c>
      <c r="DH4" s="84">
        <v>1.0314705882352941</v>
      </c>
      <c r="DI4" s="84">
        <v>0.87264705882352955</v>
      </c>
      <c r="DJ4" s="83">
        <v>10.9</v>
      </c>
      <c r="DK4" s="83">
        <v>6.7058823529411766</v>
      </c>
      <c r="DL4" s="83">
        <v>3.8823529411764706</v>
      </c>
      <c r="DM4" s="83">
        <v>75.529411764705884</v>
      </c>
      <c r="DN4" s="84">
        <v>1.2769999999999999</v>
      </c>
      <c r="DO4" s="81">
        <v>2.9083870000000003</v>
      </c>
      <c r="DP4" s="84">
        <v>0.27700000000000002</v>
      </c>
      <c r="DQ4" s="84">
        <v>0.13175999999999999</v>
      </c>
      <c r="DR4" s="84">
        <v>0.158</v>
      </c>
      <c r="DS4" s="81">
        <f>(DP4/DK4)*100</f>
        <v>4.1307017543859654</v>
      </c>
      <c r="DT4" s="81">
        <f>(DQ4/DK4)*100</f>
        <v>1.9648421052631575</v>
      </c>
      <c r="DU4" s="81">
        <f>(DR4/DK4)*100</f>
        <v>2.356140350877193</v>
      </c>
      <c r="DV4" s="44">
        <v>0.98</v>
      </c>
      <c r="DW4" s="44">
        <v>0.28100000000000003</v>
      </c>
      <c r="DX4" s="44">
        <v>9.1999999999999998E-2</v>
      </c>
      <c r="DY4" s="44">
        <v>0.35</v>
      </c>
      <c r="DZ4" s="120">
        <v>0</v>
      </c>
      <c r="EA4" s="44">
        <v>0.09</v>
      </c>
      <c r="EB4" s="44">
        <v>2.1</v>
      </c>
      <c r="EC4" s="44">
        <v>11.1</v>
      </c>
      <c r="ED4" s="85">
        <v>3.4</v>
      </c>
      <c r="EE4" s="85">
        <v>1</v>
      </c>
      <c r="EF4" s="85">
        <v>17.100000000000001</v>
      </c>
      <c r="EG4" s="108">
        <v>0</v>
      </c>
      <c r="EH4" s="108">
        <v>0</v>
      </c>
    </row>
    <row r="5" spans="1:138" x14ac:dyDescent="0.25">
      <c r="A5" s="8" t="s">
        <v>464</v>
      </c>
      <c r="B5" s="8">
        <v>2018</v>
      </c>
      <c r="C5" s="52" t="s">
        <v>323</v>
      </c>
      <c r="D5" s="6">
        <v>4</v>
      </c>
      <c r="E5" s="1" t="s">
        <v>65</v>
      </c>
      <c r="F5" s="1" t="s">
        <v>324</v>
      </c>
      <c r="G5" s="1">
        <v>240</v>
      </c>
      <c r="H5" s="1">
        <v>240</v>
      </c>
      <c r="I5" s="1">
        <v>233</v>
      </c>
      <c r="J5" s="1">
        <v>230</v>
      </c>
      <c r="K5" s="1">
        <v>242</v>
      </c>
      <c r="L5" s="1">
        <v>104</v>
      </c>
      <c r="M5" s="1">
        <v>116</v>
      </c>
      <c r="N5" s="1">
        <v>114</v>
      </c>
      <c r="O5" s="1">
        <v>114</v>
      </c>
      <c r="P5" s="1">
        <v>119</v>
      </c>
      <c r="Q5" s="1">
        <v>20.97</v>
      </c>
      <c r="R5" s="1">
        <v>20.55</v>
      </c>
      <c r="S5" s="1">
        <v>20.18</v>
      </c>
      <c r="T5" s="1">
        <v>20.13</v>
      </c>
      <c r="U5" s="1">
        <v>20.25</v>
      </c>
      <c r="V5" s="1">
        <v>19.62</v>
      </c>
      <c r="W5" s="3">
        <v>19.809999999999999</v>
      </c>
      <c r="X5" s="1">
        <v>20.010000000000002</v>
      </c>
      <c r="Y5" s="1">
        <v>19.21</v>
      </c>
      <c r="Z5" s="1">
        <v>19.16</v>
      </c>
      <c r="AA5" s="5">
        <v>19.100000000000001</v>
      </c>
      <c r="AB5" s="5">
        <v>19</v>
      </c>
      <c r="AC5" s="5">
        <v>18.600000000000001</v>
      </c>
      <c r="AD5" s="5">
        <v>55.8</v>
      </c>
      <c r="AE5" s="5">
        <v>55.5</v>
      </c>
      <c r="AF5" s="5">
        <v>55.4</v>
      </c>
      <c r="AG5" s="11">
        <v>8.8000000000000007</v>
      </c>
      <c r="AH5" s="11">
        <v>8.9</v>
      </c>
      <c r="AI5" s="11">
        <v>8.9</v>
      </c>
      <c r="AJ5" s="11">
        <v>60.5</v>
      </c>
      <c r="AK5" s="11">
        <v>61.1</v>
      </c>
      <c r="AL5" s="11">
        <v>61.2</v>
      </c>
      <c r="AM5" s="5">
        <v>17</v>
      </c>
      <c r="AN5" s="5">
        <v>21</v>
      </c>
      <c r="AO5" s="10">
        <v>16</v>
      </c>
      <c r="AP5" s="10">
        <v>21</v>
      </c>
      <c r="AQ5" s="10">
        <v>1440</v>
      </c>
      <c r="AR5" s="10">
        <f>1536+1344</f>
        <v>2880</v>
      </c>
      <c r="AS5" s="10">
        <v>327</v>
      </c>
      <c r="AT5" s="10">
        <v>515</v>
      </c>
      <c r="AU5" s="10">
        <v>71.7</v>
      </c>
      <c r="AV5" s="10">
        <v>83.3</v>
      </c>
      <c r="AW5" s="5">
        <v>25.67</v>
      </c>
      <c r="AX5" s="5">
        <v>6.7</v>
      </c>
      <c r="AY5" s="5">
        <v>3.98</v>
      </c>
      <c r="AZ5" s="5">
        <v>90</v>
      </c>
      <c r="BA5" s="5">
        <v>14</v>
      </c>
      <c r="BB5" s="5">
        <v>20</v>
      </c>
      <c r="BC5" s="5">
        <v>3597</v>
      </c>
      <c r="BD5" s="5">
        <v>585</v>
      </c>
      <c r="BE5" s="5">
        <v>152</v>
      </c>
      <c r="BF5" s="5">
        <v>14</v>
      </c>
      <c r="BG5" s="5">
        <v>12.7</v>
      </c>
      <c r="BH5" s="5">
        <v>5.7</v>
      </c>
      <c r="BI5" s="5">
        <v>14</v>
      </c>
      <c r="BJ5" s="36">
        <v>22.765000000000001</v>
      </c>
      <c r="BK5" s="49">
        <v>1.764</v>
      </c>
      <c r="BL5" s="41">
        <v>12.904</v>
      </c>
      <c r="BM5" s="35">
        <v>2.5071641791044779</v>
      </c>
      <c r="BN5" s="35">
        <v>0.17671641791044776</v>
      </c>
      <c r="BO5" s="36">
        <v>14.0046</v>
      </c>
      <c r="BP5" s="36">
        <v>55.576000000000001</v>
      </c>
      <c r="BQ5" s="37">
        <v>712.4831999999999</v>
      </c>
      <c r="BR5" s="36" t="s">
        <v>138</v>
      </c>
      <c r="BS5" s="36">
        <v>9</v>
      </c>
      <c r="BT5" s="36">
        <v>43</v>
      </c>
      <c r="BU5" s="36">
        <v>48</v>
      </c>
      <c r="BV5" s="136">
        <v>10.7</v>
      </c>
      <c r="BW5" s="8">
        <v>10.7</v>
      </c>
      <c r="BX5" s="8">
        <v>6.6</v>
      </c>
      <c r="BY5" s="8">
        <v>6.7</v>
      </c>
      <c r="BZ5" s="8">
        <v>3.5</v>
      </c>
      <c r="CA5" s="8">
        <v>3.6</v>
      </c>
      <c r="CB5" s="8">
        <v>73.2</v>
      </c>
      <c r="CC5" s="8">
        <v>73.099999999999994</v>
      </c>
      <c r="CD5" s="8">
        <v>1.2350000000000001</v>
      </c>
      <c r="CE5" s="8">
        <v>1.244</v>
      </c>
      <c r="CF5" s="8">
        <v>58.9</v>
      </c>
      <c r="CG5" s="8">
        <v>58.8</v>
      </c>
      <c r="CH5" s="8">
        <v>9.7799999999999994</v>
      </c>
      <c r="CI5" s="8">
        <v>9.81</v>
      </c>
      <c r="CJ5" s="81">
        <v>83.5</v>
      </c>
      <c r="CK5" s="81">
        <v>83.3</v>
      </c>
      <c r="CL5" s="81">
        <v>83.12</v>
      </c>
      <c r="CM5" s="81">
        <v>4.8099999999999996</v>
      </c>
      <c r="CN5" s="81">
        <v>4.7699999999999996</v>
      </c>
      <c r="CO5" s="81">
        <v>4.76</v>
      </c>
      <c r="CP5" s="81">
        <v>27.93</v>
      </c>
      <c r="CQ5" s="81">
        <v>27.48</v>
      </c>
      <c r="CR5" s="81">
        <v>27.42</v>
      </c>
      <c r="CS5" s="109" t="s">
        <v>327</v>
      </c>
      <c r="CT5" s="81">
        <f t="shared" si="0"/>
        <v>28.341153822665721</v>
      </c>
      <c r="CU5" s="81">
        <f t="shared" si="1"/>
        <v>27.890917876613525</v>
      </c>
      <c r="CV5" s="81">
        <f t="shared" si="2"/>
        <v>27.830091627589013</v>
      </c>
      <c r="CW5" s="81">
        <f t="shared" si="3"/>
        <v>80.228584700536814</v>
      </c>
      <c r="CX5" s="81">
        <f t="shared" si="4"/>
        <v>80.152672159508953</v>
      </c>
      <c r="CY5" s="81">
        <f t="shared" si="5"/>
        <v>80.15183066741379</v>
      </c>
      <c r="CZ5" s="81">
        <v>1.536</v>
      </c>
      <c r="DA5" s="81">
        <v>1.571</v>
      </c>
      <c r="DB5" s="81">
        <v>0.75600000000000001</v>
      </c>
      <c r="DC5" s="81">
        <v>0.78100000000000003</v>
      </c>
      <c r="DD5" s="81">
        <v>0.47299999999999998</v>
      </c>
      <c r="DE5" s="81">
        <v>0.379</v>
      </c>
      <c r="DF5" s="81">
        <v>0.318</v>
      </c>
      <c r="DG5" s="81">
        <v>0.247</v>
      </c>
      <c r="DH5" s="84">
        <v>1.3491176470588238</v>
      </c>
      <c r="DI5" s="84">
        <v>1.5344117647058824</v>
      </c>
      <c r="DJ5" s="83">
        <v>10.8</v>
      </c>
      <c r="DK5" s="83">
        <v>6.8235294117647056</v>
      </c>
      <c r="DL5" s="83">
        <v>4.5882352941176467</v>
      </c>
      <c r="DM5" s="83">
        <v>74.117647058823536</v>
      </c>
      <c r="DN5" s="84">
        <v>1.24</v>
      </c>
      <c r="DO5" s="81">
        <v>2.8634949999999999</v>
      </c>
      <c r="DP5" s="84">
        <v>0.315</v>
      </c>
      <c r="DQ5" s="84">
        <v>0.128052</v>
      </c>
      <c r="DR5" s="84">
        <v>0.16200000000000001</v>
      </c>
      <c r="DS5" s="81">
        <f>(DP5/DK5)*100</f>
        <v>4.6163793103448283</v>
      </c>
      <c r="DT5" s="81">
        <f>(DQ5/DK5)*100</f>
        <v>1.8766241379310347</v>
      </c>
      <c r="DU5" s="81">
        <f>(DR5/DK5)*100</f>
        <v>2.374137931034483</v>
      </c>
      <c r="DV5" s="44">
        <v>1.05</v>
      </c>
      <c r="DW5" s="44">
        <v>0.23499999999999999</v>
      </c>
      <c r="DX5" s="44">
        <v>8.5000000000000006E-2</v>
      </c>
      <c r="DY5" s="44">
        <v>0.33</v>
      </c>
      <c r="DZ5" s="120">
        <v>0</v>
      </c>
      <c r="EA5" s="44">
        <v>8.4000000000000005E-2</v>
      </c>
      <c r="EB5" s="44">
        <v>1.8</v>
      </c>
      <c r="EC5" s="44">
        <v>11.3</v>
      </c>
      <c r="ED5" s="85">
        <v>3</v>
      </c>
      <c r="EE5" s="85">
        <v>0.8</v>
      </c>
      <c r="EF5" s="85">
        <v>18.5</v>
      </c>
      <c r="EG5" s="108">
        <v>1.5</v>
      </c>
      <c r="EH5" s="108">
        <v>0</v>
      </c>
    </row>
    <row r="6" spans="1:138" x14ac:dyDescent="0.25">
      <c r="A6" s="8" t="s">
        <v>464</v>
      </c>
      <c r="B6" s="8">
        <v>2018</v>
      </c>
      <c r="C6" s="52" t="s">
        <v>323</v>
      </c>
      <c r="D6" s="6">
        <v>5</v>
      </c>
      <c r="E6" s="1" t="s">
        <v>49</v>
      </c>
      <c r="F6" s="1" t="s">
        <v>324</v>
      </c>
      <c r="G6" s="1">
        <v>235</v>
      </c>
      <c r="H6" s="1">
        <v>235</v>
      </c>
      <c r="I6" s="1">
        <v>234</v>
      </c>
      <c r="J6" s="1">
        <v>241</v>
      </c>
      <c r="K6" s="1">
        <v>238</v>
      </c>
      <c r="L6" s="1">
        <v>131</v>
      </c>
      <c r="M6" s="1">
        <v>116</v>
      </c>
      <c r="N6" s="1">
        <v>125</v>
      </c>
      <c r="O6" s="1">
        <v>122</v>
      </c>
      <c r="P6" s="1">
        <v>112</v>
      </c>
      <c r="Q6" s="1">
        <v>21.64</v>
      </c>
      <c r="R6" s="1">
        <v>20.329999999999998</v>
      </c>
      <c r="S6" s="1">
        <v>22.91</v>
      </c>
      <c r="T6" s="1">
        <v>23.19</v>
      </c>
      <c r="U6" s="1">
        <v>22.32</v>
      </c>
      <c r="V6" s="1">
        <v>20.09</v>
      </c>
      <c r="W6" s="1">
        <v>18.89</v>
      </c>
      <c r="X6" s="1">
        <v>21.5</v>
      </c>
      <c r="Y6" s="1">
        <v>21.4</v>
      </c>
      <c r="Z6" s="1">
        <v>19.77</v>
      </c>
      <c r="AA6" s="5">
        <v>24.2</v>
      </c>
      <c r="AB6" s="5">
        <v>24.5</v>
      </c>
      <c r="AC6" s="5">
        <v>24.7</v>
      </c>
      <c r="AD6" s="5">
        <v>55.2</v>
      </c>
      <c r="AE6" s="5">
        <v>54.3</v>
      </c>
      <c r="AF6" s="5">
        <v>54.1</v>
      </c>
      <c r="AG6" s="11">
        <v>9.3000000000000007</v>
      </c>
      <c r="AH6" s="11">
        <v>8.9</v>
      </c>
      <c r="AI6" s="11">
        <v>9.1999999999999993</v>
      </c>
      <c r="AJ6" s="11">
        <v>61.8</v>
      </c>
      <c r="AK6" s="11">
        <v>62.8</v>
      </c>
      <c r="AL6" s="11">
        <v>62.8</v>
      </c>
      <c r="AM6" s="5">
        <v>18</v>
      </c>
      <c r="AN6" s="5">
        <v>17</v>
      </c>
      <c r="AO6" s="10">
        <v>18</v>
      </c>
      <c r="AP6" s="10">
        <v>17</v>
      </c>
      <c r="AQ6" s="10">
        <f>1487+443+393</f>
        <v>2323</v>
      </c>
      <c r="AR6" s="10">
        <f>1329+436</f>
        <v>1765</v>
      </c>
      <c r="AS6" s="10">
        <v>427</v>
      </c>
      <c r="AT6" s="10">
        <v>335</v>
      </c>
      <c r="AU6" s="10">
        <v>78.599999999999994</v>
      </c>
      <c r="AV6" s="10">
        <v>72.099999999999994</v>
      </c>
      <c r="AW6" s="5">
        <v>30.76</v>
      </c>
      <c r="AX6" s="5">
        <v>6.5</v>
      </c>
      <c r="AY6" s="5">
        <v>4.2300000000000004</v>
      </c>
      <c r="AZ6" s="5">
        <v>92</v>
      </c>
      <c r="BA6" s="5">
        <v>13</v>
      </c>
      <c r="BB6" s="5">
        <v>10</v>
      </c>
      <c r="BC6" s="5">
        <v>3973</v>
      </c>
      <c r="BD6" s="5">
        <v>784</v>
      </c>
      <c r="BE6" s="5">
        <v>189</v>
      </c>
      <c r="BF6" s="5">
        <v>14</v>
      </c>
      <c r="BG6" s="5">
        <v>7.6</v>
      </c>
      <c r="BH6" s="5">
        <v>5.8</v>
      </c>
      <c r="BI6" s="5">
        <v>6</v>
      </c>
      <c r="BJ6" s="36">
        <v>23.687999999999999</v>
      </c>
      <c r="BK6" s="49">
        <v>1.8959999999999999</v>
      </c>
      <c r="BL6" s="41">
        <v>12.495900000000001</v>
      </c>
      <c r="BM6" s="35">
        <v>1.8022908366533872</v>
      </c>
      <c r="BN6" s="35">
        <v>0.1227091633466136</v>
      </c>
      <c r="BO6" s="36">
        <v>14.5158</v>
      </c>
      <c r="BP6" s="36">
        <v>42.552</v>
      </c>
      <c r="BQ6" s="37">
        <v>688.76639999999986</v>
      </c>
      <c r="BR6" s="36" t="s">
        <v>134</v>
      </c>
      <c r="BS6" s="36">
        <v>6</v>
      </c>
      <c r="BT6" s="36">
        <v>33</v>
      </c>
      <c r="BU6" s="36">
        <v>61</v>
      </c>
      <c r="BV6" s="136">
        <v>11.1</v>
      </c>
      <c r="BW6" s="8">
        <v>11</v>
      </c>
      <c r="BX6" s="8">
        <v>8.6</v>
      </c>
      <c r="BY6" s="8">
        <v>8.5</v>
      </c>
      <c r="BZ6" s="8">
        <v>4.0999999999999996</v>
      </c>
      <c r="CA6" s="8">
        <v>4.3</v>
      </c>
      <c r="CB6" s="8">
        <v>71.5</v>
      </c>
      <c r="CC6" s="8">
        <v>71.2</v>
      </c>
      <c r="CD6" s="8">
        <v>1.2849999999999999</v>
      </c>
      <c r="CE6" s="8">
        <v>1.288</v>
      </c>
      <c r="CF6" s="8">
        <v>60.3</v>
      </c>
      <c r="CG6" s="8">
        <v>60.5</v>
      </c>
      <c r="CH6" s="8">
        <v>9.9499999999999993</v>
      </c>
      <c r="CI6" s="8">
        <v>9.94</v>
      </c>
      <c r="CJ6" s="81">
        <v>76.819999999999993</v>
      </c>
      <c r="CK6" s="81">
        <v>77.73</v>
      </c>
      <c r="CL6" s="81">
        <v>74.8</v>
      </c>
      <c r="CM6" s="81">
        <v>7.28</v>
      </c>
      <c r="CN6" s="81">
        <v>6.86</v>
      </c>
      <c r="CO6" s="81">
        <v>7.24</v>
      </c>
      <c r="CP6" s="81">
        <v>30.99</v>
      </c>
      <c r="CQ6" s="81">
        <v>30.99</v>
      </c>
      <c r="CR6" s="81">
        <v>30.58</v>
      </c>
      <c r="CS6" s="109" t="s">
        <v>328</v>
      </c>
      <c r="CT6" s="81">
        <f t="shared" si="0"/>
        <v>31.833606456070914</v>
      </c>
      <c r="CU6" s="81">
        <f t="shared" si="1"/>
        <v>31.740190610643786</v>
      </c>
      <c r="CV6" s="81">
        <f t="shared" si="2"/>
        <v>31.425371915062513</v>
      </c>
      <c r="CW6" s="81">
        <f t="shared" si="3"/>
        <v>76.78009193013753</v>
      </c>
      <c r="CX6" s="81">
        <f t="shared" si="4"/>
        <v>77.51818331705897</v>
      </c>
      <c r="CY6" s="81">
        <f t="shared" si="5"/>
        <v>76.680137559767161</v>
      </c>
      <c r="CZ6" s="81">
        <v>3.8460000000000001</v>
      </c>
      <c r="DA6" s="81">
        <v>4.3070000000000004</v>
      </c>
      <c r="DB6" s="81">
        <v>1.1220000000000001</v>
      </c>
      <c r="DC6" s="81">
        <v>1.325</v>
      </c>
      <c r="DD6" s="81">
        <v>0.33600000000000002</v>
      </c>
      <c r="DE6" s="81">
        <v>0.35399999999999998</v>
      </c>
      <c r="DF6" s="81">
        <v>0.245</v>
      </c>
      <c r="DG6" s="81">
        <v>0.254</v>
      </c>
      <c r="DH6" s="84">
        <v>1.0314705882352941</v>
      </c>
      <c r="DI6" s="84">
        <v>1.1638235294117651</v>
      </c>
      <c r="DJ6" s="86" t="s">
        <v>329</v>
      </c>
      <c r="DK6" s="86" t="s">
        <v>329</v>
      </c>
      <c r="DL6" s="86" t="s">
        <v>329</v>
      </c>
      <c r="DM6" s="86" t="s">
        <v>329</v>
      </c>
      <c r="DN6" s="86" t="s">
        <v>329</v>
      </c>
      <c r="DO6" s="86" t="s">
        <v>329</v>
      </c>
      <c r="DP6" s="86" t="s">
        <v>329</v>
      </c>
      <c r="DQ6" s="86" t="s">
        <v>329</v>
      </c>
      <c r="DR6" s="86" t="s">
        <v>329</v>
      </c>
      <c r="DS6" s="86" t="s">
        <v>329</v>
      </c>
      <c r="DT6" s="86" t="s">
        <v>329</v>
      </c>
      <c r="DU6" s="86" t="s">
        <v>329</v>
      </c>
      <c r="DV6" s="44">
        <v>1.26</v>
      </c>
      <c r="DW6" s="44">
        <v>0.247</v>
      </c>
      <c r="DX6" s="44">
        <v>0.08</v>
      </c>
      <c r="DY6" s="44">
        <v>0.3</v>
      </c>
      <c r="DZ6" s="120">
        <v>0</v>
      </c>
      <c r="EA6" s="44">
        <v>0.109</v>
      </c>
      <c r="EB6" s="44">
        <v>2.1</v>
      </c>
      <c r="EC6" s="44">
        <v>13.5</v>
      </c>
      <c r="ED6" s="85">
        <v>4.0999999999999996</v>
      </c>
      <c r="EE6" s="85">
        <v>1.4</v>
      </c>
      <c r="EF6" s="85">
        <v>20.3</v>
      </c>
      <c r="EG6" s="108">
        <v>0</v>
      </c>
      <c r="EH6" s="108">
        <v>0</v>
      </c>
    </row>
    <row r="7" spans="1:138" x14ac:dyDescent="0.25">
      <c r="A7" s="8" t="s">
        <v>464</v>
      </c>
      <c r="B7" s="8">
        <v>2018</v>
      </c>
      <c r="C7" s="52" t="s">
        <v>323</v>
      </c>
      <c r="D7" s="6">
        <v>6</v>
      </c>
      <c r="E7" s="1" t="s">
        <v>68</v>
      </c>
      <c r="F7" s="1" t="s">
        <v>324</v>
      </c>
      <c r="G7" s="1">
        <v>241</v>
      </c>
      <c r="H7" s="1">
        <v>243</v>
      </c>
      <c r="I7" s="1">
        <v>222</v>
      </c>
      <c r="J7" s="1">
        <v>240</v>
      </c>
      <c r="K7" s="1">
        <v>240</v>
      </c>
      <c r="L7" s="1">
        <v>123</v>
      </c>
      <c r="M7" s="1">
        <v>121</v>
      </c>
      <c r="N7" s="1">
        <v>95</v>
      </c>
      <c r="O7" s="1">
        <v>123</v>
      </c>
      <c r="P7" s="1">
        <v>126</v>
      </c>
      <c r="Q7" s="1">
        <v>21.4</v>
      </c>
      <c r="R7" s="1">
        <v>22.74</v>
      </c>
      <c r="S7" s="1">
        <v>24.45</v>
      </c>
      <c r="T7" s="1">
        <v>21.32</v>
      </c>
      <c r="U7" s="1">
        <v>19.260000000000002</v>
      </c>
      <c r="V7" s="1">
        <v>19.18</v>
      </c>
      <c r="W7" s="1">
        <v>20.02</v>
      </c>
      <c r="X7" s="1">
        <v>20.96</v>
      </c>
      <c r="Y7" s="1">
        <v>19.52</v>
      </c>
      <c r="Z7" s="1">
        <v>17.32</v>
      </c>
      <c r="AA7" s="5">
        <v>19.7</v>
      </c>
      <c r="AB7" s="5">
        <v>19.899999999999999</v>
      </c>
      <c r="AC7" s="5">
        <v>19.7</v>
      </c>
      <c r="AD7" s="5">
        <v>55.2</v>
      </c>
      <c r="AE7" s="5">
        <v>55.2</v>
      </c>
      <c r="AF7" s="5">
        <v>54.8</v>
      </c>
      <c r="AG7" s="11">
        <v>8.9</v>
      </c>
      <c r="AH7" s="11">
        <v>8.9</v>
      </c>
      <c r="AI7" s="11">
        <v>9</v>
      </c>
      <c r="AJ7" s="11">
        <v>60.9</v>
      </c>
      <c r="AK7" s="11">
        <v>62.3</v>
      </c>
      <c r="AL7" s="11">
        <v>62.3</v>
      </c>
      <c r="AM7" s="5">
        <v>22</v>
      </c>
      <c r="AN7" s="5">
        <v>15</v>
      </c>
      <c r="AO7" s="10">
        <v>20</v>
      </c>
      <c r="AP7" s="10">
        <v>16</v>
      </c>
      <c r="AQ7" s="10">
        <v>1042.0999999999999</v>
      </c>
      <c r="AR7" s="10">
        <v>1912.1</v>
      </c>
      <c r="AS7" s="10">
        <v>168.9</v>
      </c>
      <c r="AT7" s="10">
        <v>287.60000000000002</v>
      </c>
      <c r="AU7" s="10">
        <v>79.7</v>
      </c>
      <c r="AV7" s="10">
        <v>57.3</v>
      </c>
      <c r="AW7" s="5">
        <v>29.29</v>
      </c>
      <c r="AX7" s="5">
        <v>6.6</v>
      </c>
      <c r="AY7" s="5">
        <v>4.41</v>
      </c>
      <c r="AZ7" s="5">
        <v>94</v>
      </c>
      <c r="BA7" s="5">
        <v>12</v>
      </c>
      <c r="BB7" s="5">
        <v>15</v>
      </c>
      <c r="BC7" s="5">
        <v>3872</v>
      </c>
      <c r="BD7" s="5">
        <v>748</v>
      </c>
      <c r="BE7" s="5">
        <v>186</v>
      </c>
      <c r="BF7" s="5">
        <v>13</v>
      </c>
      <c r="BG7" s="5">
        <v>10.8</v>
      </c>
      <c r="BH7" s="5">
        <v>5.4</v>
      </c>
      <c r="BI7" s="5">
        <v>13</v>
      </c>
      <c r="BJ7" s="36">
        <v>25.262</v>
      </c>
      <c r="BK7" s="49">
        <v>2.0369999999999999</v>
      </c>
      <c r="BL7" s="41">
        <v>12.403</v>
      </c>
      <c r="BM7" s="35">
        <v>2.0649350649350651</v>
      </c>
      <c r="BN7" s="35">
        <v>0.14805194805194807</v>
      </c>
      <c r="BO7" s="36">
        <v>13.772</v>
      </c>
      <c r="BP7" s="36">
        <v>52.472000000000001</v>
      </c>
      <c r="BQ7" s="37">
        <v>737.95679999999993</v>
      </c>
      <c r="BR7" s="36" t="s">
        <v>134</v>
      </c>
      <c r="BS7" s="36">
        <v>7</v>
      </c>
      <c r="BT7" s="36">
        <v>32</v>
      </c>
      <c r="BU7" s="36">
        <v>61</v>
      </c>
      <c r="BV7" s="136">
        <v>11.1</v>
      </c>
      <c r="BW7" s="8">
        <v>11</v>
      </c>
      <c r="BX7" s="8">
        <v>7.9</v>
      </c>
      <c r="BY7" s="8">
        <v>7.9</v>
      </c>
      <c r="BZ7" s="8">
        <v>3.8</v>
      </c>
      <c r="CA7" s="8">
        <v>3.7</v>
      </c>
      <c r="CB7" s="8">
        <v>71.900000000000006</v>
      </c>
      <c r="CC7" s="8">
        <v>72.099999999999994</v>
      </c>
      <c r="CD7" s="8">
        <v>1.2549999999999999</v>
      </c>
      <c r="CE7" s="8">
        <v>1.268</v>
      </c>
      <c r="CF7" s="8">
        <v>59</v>
      </c>
      <c r="CG7" s="8">
        <v>59.2</v>
      </c>
      <c r="CH7" s="8">
        <v>9.73</v>
      </c>
      <c r="CI7" s="8">
        <v>9.7899999999999991</v>
      </c>
      <c r="CJ7" s="81">
        <v>82.17</v>
      </c>
      <c r="CK7" s="81">
        <v>81.58</v>
      </c>
      <c r="CL7" s="81">
        <v>82.31</v>
      </c>
      <c r="CM7" s="81">
        <v>4.83</v>
      </c>
      <c r="CN7" s="81">
        <v>5.07</v>
      </c>
      <c r="CO7" s="81">
        <v>5.13</v>
      </c>
      <c r="CP7" s="81">
        <v>28.32</v>
      </c>
      <c r="CQ7" s="81">
        <v>28.48</v>
      </c>
      <c r="CR7" s="81">
        <v>29.49</v>
      </c>
      <c r="CS7" s="109" t="s">
        <v>330</v>
      </c>
      <c r="CT7" s="81">
        <f t="shared" si="0"/>
        <v>28.728927929875837</v>
      </c>
      <c r="CU7" s="81">
        <f t="shared" si="1"/>
        <v>28.927760023894002</v>
      </c>
      <c r="CV7" s="81">
        <f t="shared" si="2"/>
        <v>29.932874903690756</v>
      </c>
      <c r="CW7" s="81">
        <f t="shared" si="3"/>
        <v>80.321282743754679</v>
      </c>
      <c r="CX7" s="81">
        <f t="shared" si="4"/>
        <v>79.905968168351379</v>
      </c>
      <c r="CY7" s="81">
        <f t="shared" si="5"/>
        <v>80.131733271594811</v>
      </c>
      <c r="CZ7" s="81">
        <v>3.3029999999999999</v>
      </c>
      <c r="DA7" s="81">
        <v>3.08</v>
      </c>
      <c r="DB7" s="81">
        <v>1.0189999999999999</v>
      </c>
      <c r="DC7" s="81">
        <v>0.90200000000000002</v>
      </c>
      <c r="DD7" s="81">
        <v>0.28399999999999997</v>
      </c>
      <c r="DE7" s="81">
        <v>0.27700000000000002</v>
      </c>
      <c r="DF7" s="81">
        <v>0.22</v>
      </c>
      <c r="DG7" s="81">
        <v>0.215</v>
      </c>
      <c r="DH7" s="84">
        <v>1.3049999999999999</v>
      </c>
      <c r="DI7" s="84">
        <v>1.4197058823529412</v>
      </c>
      <c r="DJ7" s="83">
        <v>11</v>
      </c>
      <c r="DK7" s="83">
        <v>7.6470588235294121</v>
      </c>
      <c r="DL7" s="83">
        <v>3.7647058823529411</v>
      </c>
      <c r="DM7" s="83">
        <v>74.352941176470594</v>
      </c>
      <c r="DN7" s="84">
        <v>1.286</v>
      </c>
      <c r="DO7" s="81">
        <v>2.8665369999999997</v>
      </c>
      <c r="DP7" s="84">
        <v>0.30000000000000004</v>
      </c>
      <c r="DQ7" s="84">
        <v>0.14782799999999999</v>
      </c>
      <c r="DR7" s="84">
        <v>0.17300000000000001</v>
      </c>
      <c r="DS7" s="81">
        <f t="shared" ref="DS7:DS13" si="6">(DP7/DK7)*100</f>
        <v>3.9230769230769234</v>
      </c>
      <c r="DT7" s="81">
        <f t="shared" ref="DT7:DT13" si="7">(DQ7/DK7)*100</f>
        <v>1.9331353846153845</v>
      </c>
      <c r="DU7" s="81">
        <f t="shared" ref="DU7:DU13" si="8">(DR7/DK7)*100</f>
        <v>2.2623076923076924</v>
      </c>
      <c r="DV7" s="44">
        <v>1.17</v>
      </c>
      <c r="DW7" s="44">
        <v>0.30399999999999999</v>
      </c>
      <c r="DX7" s="44">
        <v>9.6000000000000002E-2</v>
      </c>
      <c r="DY7" s="44">
        <v>0.36</v>
      </c>
      <c r="DZ7" s="120">
        <v>0</v>
      </c>
      <c r="EA7" s="44">
        <v>9.9000000000000005E-2</v>
      </c>
      <c r="EB7" s="44">
        <v>2.1</v>
      </c>
      <c r="EC7" s="44">
        <v>12.6</v>
      </c>
      <c r="ED7" s="85">
        <v>4</v>
      </c>
      <c r="EE7" s="85">
        <v>1.5</v>
      </c>
      <c r="EF7" s="85">
        <v>22.6</v>
      </c>
      <c r="EG7" s="108">
        <v>1.8</v>
      </c>
      <c r="EH7" s="108">
        <v>0</v>
      </c>
    </row>
    <row r="8" spans="1:138" x14ac:dyDescent="0.25">
      <c r="A8" s="8" t="s">
        <v>464</v>
      </c>
      <c r="B8" s="8">
        <v>2018</v>
      </c>
      <c r="C8" s="52" t="s">
        <v>323</v>
      </c>
      <c r="D8" s="6">
        <v>7</v>
      </c>
      <c r="E8" s="5" t="s">
        <v>331</v>
      </c>
      <c r="F8" s="1" t="s">
        <v>324</v>
      </c>
      <c r="G8" s="5">
        <v>248</v>
      </c>
      <c r="H8" s="5">
        <v>265</v>
      </c>
      <c r="I8" s="5">
        <v>242</v>
      </c>
      <c r="J8" s="5">
        <v>274</v>
      </c>
      <c r="K8" s="5">
        <v>245</v>
      </c>
      <c r="L8" s="5">
        <v>134</v>
      </c>
      <c r="M8" s="5">
        <v>155</v>
      </c>
      <c r="N8" s="5">
        <v>118</v>
      </c>
      <c r="O8" s="5">
        <v>130</v>
      </c>
      <c r="P8" s="5">
        <v>137</v>
      </c>
      <c r="Q8" s="5">
        <v>25.16</v>
      </c>
      <c r="R8" s="5">
        <v>24.08</v>
      </c>
      <c r="S8" s="5">
        <v>22.14</v>
      </c>
      <c r="T8" s="5">
        <v>21.95</v>
      </c>
      <c r="U8" s="5">
        <v>23.96</v>
      </c>
      <c r="V8" s="5">
        <v>24.77</v>
      </c>
      <c r="W8" s="5">
        <v>23.18</v>
      </c>
      <c r="X8" s="5">
        <v>21.12</v>
      </c>
      <c r="Y8" s="5">
        <v>18.97</v>
      </c>
      <c r="Z8" s="5">
        <v>21.29</v>
      </c>
      <c r="AA8" s="5">
        <v>23.1</v>
      </c>
      <c r="AB8" s="5">
        <v>23.6</v>
      </c>
      <c r="AC8" s="5">
        <v>23.5</v>
      </c>
      <c r="AD8" s="5">
        <v>54.2</v>
      </c>
      <c r="AE8" s="5">
        <v>54.4</v>
      </c>
      <c r="AF8" s="5">
        <v>53.5</v>
      </c>
      <c r="AG8" s="11">
        <v>9.1999999999999993</v>
      </c>
      <c r="AH8" s="11">
        <v>8.8000000000000007</v>
      </c>
      <c r="AI8" s="11">
        <v>8.6999999999999993</v>
      </c>
      <c r="AJ8" s="11">
        <v>61.9</v>
      </c>
      <c r="AK8" s="11">
        <v>62.9</v>
      </c>
      <c r="AL8" s="11">
        <v>62.7</v>
      </c>
      <c r="AM8" s="5">
        <v>11</v>
      </c>
      <c r="AN8" s="5">
        <v>13</v>
      </c>
      <c r="AO8" s="10">
        <v>12</v>
      </c>
      <c r="AP8" s="10">
        <v>13</v>
      </c>
      <c r="AQ8" s="10">
        <v>1274.2</v>
      </c>
      <c r="AR8" s="10">
        <v>1751.2</v>
      </c>
      <c r="AS8" s="10">
        <v>248.4</v>
      </c>
      <c r="AT8" s="10">
        <v>384.2</v>
      </c>
      <c r="AU8" s="10">
        <v>61.3</v>
      </c>
      <c r="AV8" s="10">
        <v>81.7</v>
      </c>
      <c r="AW8" s="32" t="s">
        <v>329</v>
      </c>
      <c r="AX8" s="32" t="s">
        <v>329</v>
      </c>
      <c r="AY8" s="32" t="s">
        <v>329</v>
      </c>
      <c r="AZ8" s="32" t="s">
        <v>329</v>
      </c>
      <c r="BA8" s="32" t="s">
        <v>329</v>
      </c>
      <c r="BB8" s="32" t="s">
        <v>329</v>
      </c>
      <c r="BC8" s="32" t="s">
        <v>329</v>
      </c>
      <c r="BD8" s="32" t="s">
        <v>329</v>
      </c>
      <c r="BE8" s="32" t="s">
        <v>329</v>
      </c>
      <c r="BF8" s="32" t="s">
        <v>329</v>
      </c>
      <c r="BG8" s="5" t="s">
        <v>329</v>
      </c>
      <c r="BH8" s="5" t="s">
        <v>329</v>
      </c>
      <c r="BI8" s="5" t="s">
        <v>329</v>
      </c>
      <c r="BJ8" s="49">
        <v>24.739000000000001</v>
      </c>
      <c r="BK8" s="49">
        <v>1.9419999999999999</v>
      </c>
      <c r="BL8" s="41">
        <v>13</v>
      </c>
      <c r="BM8" s="35">
        <v>2.1320000000000001</v>
      </c>
      <c r="BN8" s="35">
        <v>0.16200000000000001</v>
      </c>
      <c r="BO8" s="36">
        <v>13.16</v>
      </c>
      <c r="BP8" s="36">
        <v>57.631</v>
      </c>
      <c r="BQ8" s="36">
        <v>782.31</v>
      </c>
      <c r="BR8" s="36" t="s">
        <v>134</v>
      </c>
      <c r="BS8" s="36">
        <v>7</v>
      </c>
      <c r="BT8" s="36">
        <v>33</v>
      </c>
      <c r="BU8" s="36">
        <v>60</v>
      </c>
      <c r="BV8" s="136">
        <v>11.4</v>
      </c>
      <c r="BW8" s="8">
        <v>11.3</v>
      </c>
      <c r="BX8" s="8">
        <v>11</v>
      </c>
      <c r="BY8" s="8">
        <v>11.2</v>
      </c>
      <c r="BZ8" s="8">
        <v>5</v>
      </c>
      <c r="CA8" s="8">
        <v>5.0999999999999996</v>
      </c>
      <c r="CB8" s="8">
        <v>68.5</v>
      </c>
      <c r="CC8" s="8">
        <v>68.400000000000006</v>
      </c>
      <c r="CD8" s="8">
        <v>1.2370000000000001</v>
      </c>
      <c r="CE8" s="8">
        <v>1.2589999999999999</v>
      </c>
      <c r="CF8" s="8">
        <v>60.5</v>
      </c>
      <c r="CG8" s="8">
        <v>60.4</v>
      </c>
      <c r="CH8" s="8">
        <v>9.86</v>
      </c>
      <c r="CI8" s="8">
        <v>9.94</v>
      </c>
      <c r="CJ8" s="81">
        <v>67.61</v>
      </c>
      <c r="CK8" s="81">
        <v>67.150000000000006</v>
      </c>
      <c r="CL8" s="81">
        <v>68.22</v>
      </c>
      <c r="CM8" s="81">
        <v>3.7</v>
      </c>
      <c r="CN8" s="81">
        <v>3.81</v>
      </c>
      <c r="CO8" s="81">
        <v>3.87</v>
      </c>
      <c r="CP8" s="81">
        <v>7.21</v>
      </c>
      <c r="CQ8" s="81">
        <v>6.62</v>
      </c>
      <c r="CR8" s="81">
        <v>7.51</v>
      </c>
      <c r="CS8" s="109" t="s">
        <v>332</v>
      </c>
      <c r="CT8" s="81">
        <f t="shared" si="0"/>
        <v>8.1039558241639007</v>
      </c>
      <c r="CU8" s="81">
        <f t="shared" si="1"/>
        <v>7.6380953123144524</v>
      </c>
      <c r="CV8" s="81">
        <f t="shared" si="2"/>
        <v>8.4484909895199625</v>
      </c>
      <c r="CW8" s="81">
        <f t="shared" si="3"/>
        <v>62.834187279947272</v>
      </c>
      <c r="CX8" s="81">
        <f t="shared" si="4"/>
        <v>60.078337872221908</v>
      </c>
      <c r="CY8" s="81">
        <f t="shared" si="5"/>
        <v>62.737363956004913</v>
      </c>
      <c r="CZ8" s="81">
        <v>0.128</v>
      </c>
      <c r="DA8" s="81">
        <v>0.14299999999999999</v>
      </c>
      <c r="DB8" s="81">
        <v>-1.0999999999999999E-2</v>
      </c>
      <c r="DC8" s="81">
        <v>-1.2999999999999999E-2</v>
      </c>
      <c r="DD8" s="81">
        <v>4.3999999999999997E-2</v>
      </c>
      <c r="DE8" s="81">
        <v>4.1000000000000002E-2</v>
      </c>
      <c r="DF8" s="81">
        <v>7.0000000000000007E-2</v>
      </c>
      <c r="DG8" s="81">
        <v>6.6000000000000003E-2</v>
      </c>
      <c r="DH8" s="84">
        <v>1.4991176470588234</v>
      </c>
      <c r="DI8" s="84">
        <v>1.5167647058823532</v>
      </c>
      <c r="DJ8" s="83">
        <v>11.2</v>
      </c>
      <c r="DK8" s="83">
        <v>9.4117647058823533</v>
      </c>
      <c r="DL8" s="83">
        <v>4.117647058823529</v>
      </c>
      <c r="DM8" s="83">
        <v>69.764705882352942</v>
      </c>
      <c r="DN8" s="84">
        <v>1.302</v>
      </c>
      <c r="DO8" s="81">
        <v>2.7680830000000003</v>
      </c>
      <c r="DP8" s="84">
        <v>0.36100000000000004</v>
      </c>
      <c r="DQ8" s="84">
        <v>0.21951599999999999</v>
      </c>
      <c r="DR8" s="84">
        <v>0.21300000000000002</v>
      </c>
      <c r="DS8" s="81">
        <f t="shared" si="6"/>
        <v>3.8356250000000003</v>
      </c>
      <c r="DT8" s="81">
        <f t="shared" si="7"/>
        <v>2.3323575000000001</v>
      </c>
      <c r="DU8" s="81">
        <f t="shared" si="8"/>
        <v>2.2631250000000001</v>
      </c>
      <c r="DV8" s="44">
        <v>1.51</v>
      </c>
      <c r="DW8" s="44">
        <v>0.32300000000000001</v>
      </c>
      <c r="DX8" s="44">
        <v>0.105</v>
      </c>
      <c r="DY8" s="44">
        <v>0.31</v>
      </c>
      <c r="DZ8" s="120">
        <v>0</v>
      </c>
      <c r="EA8" s="44">
        <v>0.123</v>
      </c>
      <c r="EB8" s="44">
        <v>2</v>
      </c>
      <c r="EC8" s="44">
        <v>20.5</v>
      </c>
      <c r="ED8" s="85">
        <v>5.7</v>
      </c>
      <c r="EE8" s="85">
        <v>1.4</v>
      </c>
      <c r="EF8" s="85">
        <v>21.6</v>
      </c>
      <c r="EG8" s="108">
        <v>3.1</v>
      </c>
      <c r="EH8" s="108">
        <v>0</v>
      </c>
    </row>
    <row r="9" spans="1:138" x14ac:dyDescent="0.25">
      <c r="A9" s="8" t="s">
        <v>464</v>
      </c>
      <c r="B9" s="8">
        <v>2018</v>
      </c>
      <c r="C9" s="52" t="s">
        <v>323</v>
      </c>
      <c r="D9" s="6">
        <v>8</v>
      </c>
      <c r="E9" s="5" t="s">
        <v>333</v>
      </c>
      <c r="F9" s="1" t="s">
        <v>324</v>
      </c>
      <c r="G9" s="5">
        <v>250</v>
      </c>
      <c r="H9" s="5">
        <v>232</v>
      </c>
      <c r="I9" s="5">
        <v>260</v>
      </c>
      <c r="J9" s="5">
        <v>210</v>
      </c>
      <c r="K9" s="5">
        <v>236</v>
      </c>
      <c r="L9" s="5">
        <v>123</v>
      </c>
      <c r="M9" s="5">
        <v>115</v>
      </c>
      <c r="N9" s="5">
        <v>132</v>
      </c>
      <c r="O9" s="5">
        <v>102</v>
      </c>
      <c r="P9" s="5">
        <v>113</v>
      </c>
      <c r="Q9" s="5">
        <v>26.43</v>
      </c>
      <c r="R9" s="5">
        <v>24.05</v>
      </c>
      <c r="S9" s="5">
        <v>21.55</v>
      </c>
      <c r="T9" s="5">
        <v>21.33</v>
      </c>
      <c r="U9" s="5">
        <v>26.47</v>
      </c>
      <c r="V9" s="5">
        <v>22.28</v>
      </c>
      <c r="W9" s="5">
        <v>21.3</v>
      </c>
      <c r="X9" s="5">
        <v>20.18</v>
      </c>
      <c r="Y9" s="5">
        <v>19.05</v>
      </c>
      <c r="Z9" s="5">
        <v>23.63</v>
      </c>
      <c r="AA9" s="5">
        <v>19</v>
      </c>
      <c r="AB9" s="5">
        <v>18.899999999999999</v>
      </c>
      <c r="AC9" s="5">
        <v>18.3</v>
      </c>
      <c r="AD9" s="5">
        <v>58.9</v>
      </c>
      <c r="AE9" s="5">
        <v>58.6</v>
      </c>
      <c r="AF9" s="5">
        <v>59.7</v>
      </c>
      <c r="AG9" s="11">
        <v>8.6999999999999993</v>
      </c>
      <c r="AH9" s="11">
        <v>8.5</v>
      </c>
      <c r="AI9" s="11">
        <v>8.5</v>
      </c>
      <c r="AJ9" s="11">
        <v>60.1</v>
      </c>
      <c r="AK9" s="11">
        <v>61</v>
      </c>
      <c r="AL9" s="11">
        <v>61.2</v>
      </c>
      <c r="AM9" s="5">
        <v>8</v>
      </c>
      <c r="AN9" s="5">
        <v>19</v>
      </c>
      <c r="AO9" s="10">
        <v>8</v>
      </c>
      <c r="AP9" s="10">
        <v>22</v>
      </c>
      <c r="AQ9" s="10">
        <v>745</v>
      </c>
      <c r="AR9" s="10">
        <v>1744.7</v>
      </c>
      <c r="AS9" s="10">
        <v>167.1</v>
      </c>
      <c r="AT9" s="10">
        <v>401</v>
      </c>
      <c r="AU9" s="10">
        <v>57.5</v>
      </c>
      <c r="AV9" s="10">
        <v>68.599999999999994</v>
      </c>
      <c r="AW9" s="32" t="s">
        <v>329</v>
      </c>
      <c r="AX9" s="32" t="s">
        <v>329</v>
      </c>
      <c r="AY9" s="32" t="s">
        <v>329</v>
      </c>
      <c r="AZ9" s="32" t="s">
        <v>329</v>
      </c>
      <c r="BA9" s="32" t="s">
        <v>329</v>
      </c>
      <c r="BB9" s="32" t="s">
        <v>329</v>
      </c>
      <c r="BC9" s="32" t="s">
        <v>329</v>
      </c>
      <c r="BD9" s="32" t="s">
        <v>329</v>
      </c>
      <c r="BE9" s="32" t="s">
        <v>329</v>
      </c>
      <c r="BF9" s="32" t="s">
        <v>329</v>
      </c>
      <c r="BG9" s="5" t="s">
        <v>329</v>
      </c>
      <c r="BH9" s="5" t="s">
        <v>329</v>
      </c>
      <c r="BI9" s="5" t="s">
        <v>329</v>
      </c>
      <c r="BJ9" s="51" t="s">
        <v>329</v>
      </c>
      <c r="BK9" s="49" t="s">
        <v>329</v>
      </c>
      <c r="BL9" s="41" t="s">
        <v>329</v>
      </c>
      <c r="BM9" s="35" t="s">
        <v>329</v>
      </c>
      <c r="BN9" s="35" t="s">
        <v>329</v>
      </c>
      <c r="BO9" s="36" t="s">
        <v>329</v>
      </c>
      <c r="BP9" s="36" t="s">
        <v>329</v>
      </c>
      <c r="BQ9" s="36" t="s">
        <v>329</v>
      </c>
      <c r="BR9" s="36" t="s">
        <v>329</v>
      </c>
      <c r="BS9" s="36" t="s">
        <v>329</v>
      </c>
      <c r="BT9" s="36" t="s">
        <v>329</v>
      </c>
      <c r="BU9" s="36" t="s">
        <v>329</v>
      </c>
      <c r="BV9" s="136">
        <v>11.1</v>
      </c>
      <c r="BW9" s="8">
        <v>11.1</v>
      </c>
      <c r="BX9" s="8">
        <v>8.6</v>
      </c>
      <c r="BY9" s="8">
        <v>8.5</v>
      </c>
      <c r="BZ9" s="8">
        <v>4.3</v>
      </c>
      <c r="CA9" s="8">
        <v>4.5999999999999996</v>
      </c>
      <c r="CB9" s="8">
        <v>71.099999999999994</v>
      </c>
      <c r="CC9" s="8">
        <v>70.900000000000006</v>
      </c>
      <c r="CD9" s="8">
        <v>1.2829999999999999</v>
      </c>
      <c r="CE9" s="8">
        <v>1.286</v>
      </c>
      <c r="CF9" s="8">
        <v>58.6</v>
      </c>
      <c r="CG9" s="8">
        <v>58.4</v>
      </c>
      <c r="CH9" s="8">
        <v>9.9</v>
      </c>
      <c r="CI9" s="8">
        <v>9.93</v>
      </c>
      <c r="CJ9" s="81">
        <v>79.77</v>
      </c>
      <c r="CK9" s="81">
        <v>79.61</v>
      </c>
      <c r="CL9" s="81">
        <v>79.959999999999994</v>
      </c>
      <c r="CM9" s="81">
        <v>6.78</v>
      </c>
      <c r="CN9" s="81">
        <v>7.16</v>
      </c>
      <c r="CO9" s="81">
        <v>6.66</v>
      </c>
      <c r="CP9" s="81">
        <v>31.62</v>
      </c>
      <c r="CQ9" s="81">
        <v>31.71</v>
      </c>
      <c r="CR9" s="81">
        <v>31.12</v>
      </c>
      <c r="CS9" s="109" t="s">
        <v>330</v>
      </c>
      <c r="CT9" s="81">
        <f t="shared" si="0"/>
        <v>32.338719826239263</v>
      </c>
      <c r="CU9" s="81">
        <f t="shared" si="1"/>
        <v>32.508302016561863</v>
      </c>
      <c r="CV9" s="81">
        <f t="shared" si="2"/>
        <v>31.824675960644125</v>
      </c>
      <c r="CW9" s="81">
        <f t="shared" si="3"/>
        <v>77.897818304717546</v>
      </c>
      <c r="CX9" s="81">
        <f t="shared" si="4"/>
        <v>77.276198898991126</v>
      </c>
      <c r="CY9" s="81">
        <f t="shared" si="5"/>
        <v>77.920332009988343</v>
      </c>
      <c r="CZ9" s="81">
        <v>3.706</v>
      </c>
      <c r="DA9" s="81">
        <v>3.637</v>
      </c>
      <c r="DB9" s="81">
        <v>1.48</v>
      </c>
      <c r="DC9" s="81">
        <v>1.331</v>
      </c>
      <c r="DD9" s="81">
        <v>0.45</v>
      </c>
      <c r="DE9" s="81">
        <v>0.433</v>
      </c>
      <c r="DF9" s="81">
        <v>0.54</v>
      </c>
      <c r="DG9" s="81">
        <v>0.53600000000000003</v>
      </c>
      <c r="DH9" s="84">
        <v>1.1849491287568708</v>
      </c>
      <c r="DI9" s="84">
        <v>1.3197058823529415</v>
      </c>
      <c r="DJ9" s="83">
        <v>11</v>
      </c>
      <c r="DK9" s="83">
        <v>8.235294117647058</v>
      </c>
      <c r="DL9" s="83">
        <v>4.5882352941176467</v>
      </c>
      <c r="DM9" s="83">
        <v>72.82352941176471</v>
      </c>
      <c r="DN9" s="84">
        <v>1.302</v>
      </c>
      <c r="DO9" s="81">
        <v>2.8137370000000002</v>
      </c>
      <c r="DP9" s="84">
        <v>0.30400000000000005</v>
      </c>
      <c r="DQ9" s="84">
        <v>0.183672</v>
      </c>
      <c r="DR9" s="84">
        <v>0.186</v>
      </c>
      <c r="DS9" s="81">
        <f t="shared" si="6"/>
        <v>3.6914285714285726</v>
      </c>
      <c r="DT9" s="81">
        <f t="shared" si="7"/>
        <v>2.2303028571428571</v>
      </c>
      <c r="DU9" s="81">
        <f t="shared" si="8"/>
        <v>2.2585714285714289</v>
      </c>
      <c r="DV9" s="44">
        <v>1.49</v>
      </c>
      <c r="DW9" s="85">
        <v>0.30199999999999999</v>
      </c>
      <c r="DX9" s="44">
        <v>9.9000000000000005E-2</v>
      </c>
      <c r="DY9" s="44">
        <v>0.35</v>
      </c>
      <c r="DZ9" s="120">
        <v>0</v>
      </c>
      <c r="EA9" s="44">
        <v>0.105</v>
      </c>
      <c r="EB9" s="44">
        <v>2.1</v>
      </c>
      <c r="EC9" s="44">
        <v>14.4</v>
      </c>
      <c r="ED9" s="44">
        <v>4.7</v>
      </c>
      <c r="EE9" s="85">
        <v>1.1000000000000001</v>
      </c>
      <c r="EF9" s="85">
        <v>22.4</v>
      </c>
      <c r="EG9" s="108">
        <v>2.7</v>
      </c>
      <c r="EH9" s="108">
        <v>0</v>
      </c>
    </row>
    <row r="10" spans="1:138" x14ac:dyDescent="0.25">
      <c r="A10" s="8" t="s">
        <v>464</v>
      </c>
      <c r="B10" s="8">
        <v>2018</v>
      </c>
      <c r="C10" s="8" t="s">
        <v>334</v>
      </c>
      <c r="D10" s="6">
        <v>1</v>
      </c>
      <c r="E10" s="1" t="s">
        <v>24</v>
      </c>
      <c r="F10" s="1" t="s">
        <v>324</v>
      </c>
      <c r="G10" s="5">
        <v>265</v>
      </c>
      <c r="H10" s="5">
        <v>263</v>
      </c>
      <c r="I10" s="5">
        <v>250</v>
      </c>
      <c r="J10" s="5">
        <v>248</v>
      </c>
      <c r="K10" s="5">
        <v>277</v>
      </c>
      <c r="L10" s="5">
        <v>144</v>
      </c>
      <c r="M10" s="5">
        <v>129</v>
      </c>
      <c r="N10" s="5">
        <v>117</v>
      </c>
      <c r="O10" s="5">
        <v>118</v>
      </c>
      <c r="P10" s="5">
        <v>141</v>
      </c>
      <c r="Q10" s="5">
        <v>21.16</v>
      </c>
      <c r="R10" s="5">
        <v>28.59</v>
      </c>
      <c r="S10" s="5">
        <v>23.75</v>
      </c>
      <c r="T10" s="5">
        <v>25.16</v>
      </c>
      <c r="U10" s="5">
        <v>23.22</v>
      </c>
      <c r="V10" s="5">
        <v>18.739999999999998</v>
      </c>
      <c r="W10" s="5">
        <v>24.76</v>
      </c>
      <c r="X10" s="5">
        <v>20.170000000000002</v>
      </c>
      <c r="Y10" s="5">
        <v>21.83</v>
      </c>
      <c r="Z10" s="5">
        <v>20.92</v>
      </c>
      <c r="AA10" s="5">
        <v>19.600000000000001</v>
      </c>
      <c r="AB10" s="5">
        <v>19.2</v>
      </c>
      <c r="AC10" s="5">
        <v>19.600000000000001</v>
      </c>
      <c r="AD10" s="5">
        <v>55.3</v>
      </c>
      <c r="AE10" s="5">
        <v>56.9</v>
      </c>
      <c r="AF10" s="5">
        <v>55.4</v>
      </c>
      <c r="AG10" s="12">
        <v>9</v>
      </c>
      <c r="AH10" s="12">
        <v>9.1</v>
      </c>
      <c r="AI10" s="12">
        <v>9.3000000000000007</v>
      </c>
      <c r="AJ10" s="12">
        <v>64.3</v>
      </c>
      <c r="AK10" s="12">
        <v>64.900000000000006</v>
      </c>
      <c r="AL10" s="12">
        <v>64</v>
      </c>
      <c r="AM10" s="5">
        <v>21</v>
      </c>
      <c r="AN10" s="5">
        <v>22</v>
      </c>
      <c r="AO10" s="13">
        <v>25</v>
      </c>
      <c r="AP10" s="13">
        <v>19</v>
      </c>
      <c r="AQ10" s="13">
        <f>2878.3+1749.3</f>
        <v>4627.6000000000004</v>
      </c>
      <c r="AR10" s="13">
        <f>2942.5+736.9</f>
        <v>3679.4</v>
      </c>
      <c r="AS10" s="13">
        <v>532.1</v>
      </c>
      <c r="AT10" s="13">
        <v>418.8</v>
      </c>
      <c r="AU10" s="13">
        <v>88.6</v>
      </c>
      <c r="AV10" s="13">
        <v>85.1</v>
      </c>
      <c r="AW10" s="5">
        <v>14.92</v>
      </c>
      <c r="AX10" s="5">
        <v>6.4</v>
      </c>
      <c r="AY10" s="5">
        <v>2.73</v>
      </c>
      <c r="AZ10" s="5">
        <v>75</v>
      </c>
      <c r="BA10" s="5">
        <v>11</v>
      </c>
      <c r="BB10" s="5">
        <v>19</v>
      </c>
      <c r="BC10" s="5">
        <v>2145</v>
      </c>
      <c r="BD10" s="5">
        <v>216</v>
      </c>
      <c r="BE10" s="5">
        <v>87</v>
      </c>
      <c r="BF10" s="5">
        <v>20</v>
      </c>
      <c r="BG10" s="5">
        <v>24</v>
      </c>
      <c r="BH10" s="5">
        <v>6.2</v>
      </c>
      <c r="BI10" s="5">
        <v>14</v>
      </c>
      <c r="BJ10" s="36">
        <v>15.275</v>
      </c>
      <c r="BK10" s="49">
        <v>1.4350000000000001</v>
      </c>
      <c r="BL10" s="41">
        <v>10.641</v>
      </c>
      <c r="BM10" s="35">
        <v>2.3786640079760719</v>
      </c>
      <c r="BN10" s="35">
        <v>0.18115653040877372</v>
      </c>
      <c r="BO10" s="36">
        <v>13.1547</v>
      </c>
      <c r="BP10" s="36">
        <v>36.432000000000002</v>
      </c>
      <c r="BQ10" s="37">
        <v>463.01760000000002</v>
      </c>
      <c r="BR10" s="36" t="s">
        <v>140</v>
      </c>
      <c r="BS10" s="36">
        <v>4</v>
      </c>
      <c r="BT10" s="36">
        <v>66</v>
      </c>
      <c r="BU10" s="36">
        <v>30</v>
      </c>
      <c r="BV10" s="136">
        <v>11.2</v>
      </c>
      <c r="BW10" s="8">
        <v>11.2</v>
      </c>
      <c r="BX10" s="8">
        <v>7.4</v>
      </c>
      <c r="BY10" s="8">
        <v>7.1</v>
      </c>
      <c r="BZ10" s="8">
        <v>3.4</v>
      </c>
      <c r="CA10" s="8">
        <v>3.3</v>
      </c>
      <c r="CB10" s="8">
        <v>73.2</v>
      </c>
      <c r="CC10" s="8">
        <v>73.2</v>
      </c>
      <c r="CD10" s="8">
        <v>1.254</v>
      </c>
      <c r="CE10" s="8">
        <v>1.24</v>
      </c>
      <c r="CF10" s="8">
        <v>60.8</v>
      </c>
      <c r="CG10" s="8">
        <v>61.2</v>
      </c>
      <c r="CH10" s="8">
        <v>9.93</v>
      </c>
      <c r="CI10" s="8">
        <v>9.85</v>
      </c>
      <c r="CJ10" s="81">
        <v>83.01</v>
      </c>
      <c r="CK10" s="81">
        <v>82.42</v>
      </c>
      <c r="CL10" s="81">
        <v>82.88</v>
      </c>
      <c r="CM10" s="81">
        <v>3.84</v>
      </c>
      <c r="CN10" s="81">
        <v>4.57</v>
      </c>
      <c r="CO10" s="81">
        <v>4.57</v>
      </c>
      <c r="CP10" s="81">
        <v>24.5</v>
      </c>
      <c r="CQ10" s="81">
        <v>26.65</v>
      </c>
      <c r="CR10" s="81">
        <v>26.95</v>
      </c>
      <c r="CS10" s="116" t="s">
        <v>330</v>
      </c>
      <c r="CT10" s="81">
        <f t="shared" si="0"/>
        <v>24.799104822553574</v>
      </c>
      <c r="CU10" s="81">
        <f t="shared" si="1"/>
        <v>27.038997762491125</v>
      </c>
      <c r="CV10" s="81">
        <f t="shared" si="2"/>
        <v>27.334728826165442</v>
      </c>
      <c r="CW10" s="81">
        <f t="shared" si="3"/>
        <v>81.092233784501516</v>
      </c>
      <c r="CX10" s="81">
        <f t="shared" si="4"/>
        <v>80.269437821768705</v>
      </c>
      <c r="CY10" s="81">
        <f t="shared" si="5"/>
        <v>80.375718661361191</v>
      </c>
      <c r="CZ10" s="81">
        <v>2.468</v>
      </c>
      <c r="DA10" s="81">
        <v>2.3879999999999999</v>
      </c>
      <c r="DB10" s="81">
        <v>1.131</v>
      </c>
      <c r="DC10" s="81">
        <v>1.0049999999999999</v>
      </c>
      <c r="DD10" s="81">
        <v>0.51</v>
      </c>
      <c r="DE10" s="81">
        <v>0.45</v>
      </c>
      <c r="DF10" s="81">
        <v>0.187</v>
      </c>
      <c r="DG10" s="81">
        <v>0.157</v>
      </c>
      <c r="DH10" s="84">
        <v>1.6121141525917297</v>
      </c>
      <c r="DI10" s="84">
        <v>1.6415259172976124</v>
      </c>
      <c r="DJ10" s="83">
        <v>11.1</v>
      </c>
      <c r="DK10" s="83">
        <v>7.2941176470588234</v>
      </c>
      <c r="DL10" s="83">
        <v>3.5294117647058822</v>
      </c>
      <c r="DM10" s="83">
        <v>75.17647058823529</v>
      </c>
      <c r="DN10" s="84">
        <v>1.274</v>
      </c>
      <c r="DO10" s="81">
        <v>2.8884100000000004</v>
      </c>
      <c r="DP10" s="84">
        <v>0.29500000000000004</v>
      </c>
      <c r="DQ10" s="84">
        <v>0.13794000000000001</v>
      </c>
      <c r="DR10" s="84">
        <v>0.16400000000000001</v>
      </c>
      <c r="DS10" s="81">
        <f t="shared" si="6"/>
        <v>4.0443548387096779</v>
      </c>
      <c r="DT10" s="81">
        <f t="shared" si="7"/>
        <v>1.8911129032258067</v>
      </c>
      <c r="DU10" s="81">
        <f t="shared" si="8"/>
        <v>2.2483870967741937</v>
      </c>
      <c r="DV10" s="44">
        <v>1</v>
      </c>
      <c r="DW10" s="85">
        <v>0.28699999999999998</v>
      </c>
      <c r="DX10" s="44">
        <v>8.3000000000000004E-2</v>
      </c>
      <c r="DY10" s="44">
        <v>0.33</v>
      </c>
      <c r="DZ10" s="120">
        <v>0</v>
      </c>
      <c r="EA10" s="44">
        <v>0.10100000000000001</v>
      </c>
      <c r="EB10" s="44">
        <v>2.2999999999999998</v>
      </c>
      <c r="EC10" s="44">
        <v>13.4</v>
      </c>
      <c r="ED10" s="44">
        <v>3.5</v>
      </c>
      <c r="EE10" s="85">
        <v>1.1000000000000001</v>
      </c>
      <c r="EF10" s="85">
        <v>19.600000000000001</v>
      </c>
      <c r="EG10" s="108">
        <v>2.5</v>
      </c>
      <c r="EH10" s="108">
        <v>33.299999999999997</v>
      </c>
    </row>
    <row r="11" spans="1:138" x14ac:dyDescent="0.25">
      <c r="A11" s="8" t="s">
        <v>464</v>
      </c>
      <c r="B11" s="8">
        <v>2018</v>
      </c>
      <c r="C11" s="8" t="s">
        <v>334</v>
      </c>
      <c r="D11" s="6">
        <v>2</v>
      </c>
      <c r="E11" s="1">
        <v>17.460999999999999</v>
      </c>
      <c r="F11" s="1" t="s">
        <v>324</v>
      </c>
      <c r="G11" s="5">
        <v>230</v>
      </c>
      <c r="H11" s="5">
        <v>225</v>
      </c>
      <c r="I11" s="5">
        <v>239</v>
      </c>
      <c r="J11" s="5">
        <v>239</v>
      </c>
      <c r="K11" s="5">
        <v>225</v>
      </c>
      <c r="L11" s="5">
        <v>96</v>
      </c>
      <c r="M11" s="5">
        <v>83</v>
      </c>
      <c r="N11" s="5">
        <v>136</v>
      </c>
      <c r="O11" s="5">
        <v>103</v>
      </c>
      <c r="P11" s="5">
        <v>118</v>
      </c>
      <c r="Q11" s="5">
        <v>23.15</v>
      </c>
      <c r="R11" s="5">
        <v>22.58</v>
      </c>
      <c r="S11" s="5">
        <v>23.06</v>
      </c>
      <c r="T11" s="5">
        <v>24.13</v>
      </c>
      <c r="U11" s="5">
        <v>25.23</v>
      </c>
      <c r="V11" s="5">
        <v>20.02</v>
      </c>
      <c r="W11" s="5">
        <v>21.32</v>
      </c>
      <c r="X11" s="5">
        <v>21.52</v>
      </c>
      <c r="Y11" s="5">
        <v>21.6</v>
      </c>
      <c r="Z11" s="5">
        <v>22.07</v>
      </c>
      <c r="AA11" s="5">
        <v>20.5</v>
      </c>
      <c r="AB11" s="5">
        <v>20</v>
      </c>
      <c r="AC11" s="5">
        <v>20.6</v>
      </c>
      <c r="AD11" s="5">
        <v>51.6</v>
      </c>
      <c r="AE11" s="5">
        <v>52.1</v>
      </c>
      <c r="AF11" s="5">
        <v>52.1</v>
      </c>
      <c r="AG11" s="12">
        <v>8.8000000000000007</v>
      </c>
      <c r="AH11" s="12">
        <v>9</v>
      </c>
      <c r="AI11" s="12">
        <v>8.6999999999999993</v>
      </c>
      <c r="AJ11" s="12">
        <v>58.1</v>
      </c>
      <c r="AK11" s="12">
        <v>58.2</v>
      </c>
      <c r="AL11" s="12">
        <v>60.2</v>
      </c>
      <c r="AM11" s="5">
        <v>19</v>
      </c>
      <c r="AN11" s="5">
        <v>19</v>
      </c>
      <c r="AO11" s="13">
        <v>15</v>
      </c>
      <c r="AP11" s="13">
        <v>22</v>
      </c>
      <c r="AQ11" s="13">
        <v>1947.1</v>
      </c>
      <c r="AR11" s="13">
        <f>2986-14.4</f>
        <v>2971.6</v>
      </c>
      <c r="AS11" s="13">
        <v>304.10000000000002</v>
      </c>
      <c r="AT11" s="13">
        <v>440.5</v>
      </c>
      <c r="AU11" s="13">
        <v>85.8</v>
      </c>
      <c r="AV11" s="13">
        <v>86.9</v>
      </c>
      <c r="AW11" s="5">
        <v>15.89</v>
      </c>
      <c r="AX11" s="5">
        <v>6.4</v>
      </c>
      <c r="AY11" s="5">
        <v>2.67</v>
      </c>
      <c r="AZ11" s="5">
        <v>73</v>
      </c>
      <c r="BA11" s="5">
        <v>11</v>
      </c>
      <c r="BB11" s="5">
        <v>16</v>
      </c>
      <c r="BC11" s="5">
        <v>2292</v>
      </c>
      <c r="BD11" s="5">
        <v>224</v>
      </c>
      <c r="BE11" s="5">
        <v>97</v>
      </c>
      <c r="BF11" s="5">
        <v>20</v>
      </c>
      <c r="BG11" s="5">
        <v>22</v>
      </c>
      <c r="BH11" s="5">
        <v>4</v>
      </c>
      <c r="BI11" s="5">
        <v>9</v>
      </c>
      <c r="BJ11" s="36">
        <v>16.32</v>
      </c>
      <c r="BK11" s="49">
        <v>1.476</v>
      </c>
      <c r="BL11" s="41">
        <v>11.054</v>
      </c>
      <c r="BM11" s="35">
        <v>2.4898507462686559</v>
      </c>
      <c r="BN11" s="35">
        <v>0.175820895522388</v>
      </c>
      <c r="BO11" s="36">
        <v>13.9811</v>
      </c>
      <c r="BP11" s="36">
        <v>39.256</v>
      </c>
      <c r="BQ11" s="37">
        <v>596.53440000000001</v>
      </c>
      <c r="BR11" s="36" t="s">
        <v>140</v>
      </c>
      <c r="BS11" s="36">
        <v>4</v>
      </c>
      <c r="BT11" s="36">
        <v>60</v>
      </c>
      <c r="BU11" s="36">
        <v>36</v>
      </c>
      <c r="BV11" s="136">
        <v>11.2</v>
      </c>
      <c r="BW11" s="8">
        <v>11.5</v>
      </c>
      <c r="BX11" s="8">
        <v>8.6</v>
      </c>
      <c r="BY11" s="8">
        <v>8.9</v>
      </c>
      <c r="BZ11" s="8">
        <v>5.0999999999999996</v>
      </c>
      <c r="CA11" s="8">
        <v>4.9000000000000004</v>
      </c>
      <c r="CB11" s="8">
        <v>69.400000000000006</v>
      </c>
      <c r="CC11" s="8">
        <v>69.400000000000006</v>
      </c>
      <c r="CD11" s="8">
        <v>1.147</v>
      </c>
      <c r="CE11" s="8">
        <v>1.1619999999999999</v>
      </c>
      <c r="CF11" s="8">
        <v>56</v>
      </c>
      <c r="CG11" s="8">
        <v>55.9</v>
      </c>
      <c r="CH11" s="8">
        <v>9.27</v>
      </c>
      <c r="CI11" s="8">
        <v>9.2799999999999994</v>
      </c>
      <c r="CJ11" s="81">
        <v>84.05</v>
      </c>
      <c r="CK11" s="81">
        <v>84.73</v>
      </c>
      <c r="CL11" s="81">
        <v>83.29</v>
      </c>
      <c r="CM11" s="81">
        <v>3.71</v>
      </c>
      <c r="CN11" s="81">
        <v>3.6</v>
      </c>
      <c r="CO11" s="81">
        <v>3.92</v>
      </c>
      <c r="CP11" s="81">
        <v>26.52</v>
      </c>
      <c r="CQ11" s="81">
        <v>26.98</v>
      </c>
      <c r="CR11" s="81">
        <v>27.67</v>
      </c>
      <c r="CS11" s="116" t="s">
        <v>330</v>
      </c>
      <c r="CT11" s="81">
        <f t="shared" si="0"/>
        <v>26.77824676859932</v>
      </c>
      <c r="CU11" s="81">
        <f t="shared" si="1"/>
        <v>27.219118281090591</v>
      </c>
      <c r="CV11" s="81">
        <f t="shared" si="2"/>
        <v>27.946293135226362</v>
      </c>
      <c r="CW11" s="81">
        <f t="shared" si="3"/>
        <v>82.03632273222965</v>
      </c>
      <c r="CX11" s="81">
        <f t="shared" si="4"/>
        <v>82.399792583888967</v>
      </c>
      <c r="CY11" s="81">
        <f t="shared" si="5"/>
        <v>81.936584672499194</v>
      </c>
      <c r="CZ11" s="81">
        <v>3.8839999999999999</v>
      </c>
      <c r="DA11" s="81">
        <v>3.4670000000000001</v>
      </c>
      <c r="DB11" s="81">
        <v>1.333</v>
      </c>
      <c r="DC11" s="81">
        <v>1.202</v>
      </c>
      <c r="DD11" s="81">
        <v>0.51</v>
      </c>
      <c r="DE11" s="81">
        <v>0.501</v>
      </c>
      <c r="DF11" s="81">
        <v>0.35099999999999998</v>
      </c>
      <c r="DG11" s="81">
        <v>0.26800000000000002</v>
      </c>
      <c r="DH11" s="84">
        <v>1.6100152635904659</v>
      </c>
      <c r="DI11" s="84">
        <v>1.614437441643324</v>
      </c>
      <c r="DJ11" s="83">
        <v>11.7</v>
      </c>
      <c r="DK11" s="83">
        <v>7.882352941176471</v>
      </c>
      <c r="DL11" s="83">
        <v>4.9411764705882355</v>
      </c>
      <c r="DM11" s="83">
        <v>71.058823529411768</v>
      </c>
      <c r="DN11" s="84">
        <v>1.1659999999999999</v>
      </c>
      <c r="DO11" s="81">
        <v>2.7667330000000003</v>
      </c>
      <c r="DP11" s="84">
        <v>0.34700000000000003</v>
      </c>
      <c r="DQ11" s="84">
        <v>0.234348</v>
      </c>
      <c r="DR11" s="84">
        <v>0.191</v>
      </c>
      <c r="DS11" s="81">
        <f t="shared" si="6"/>
        <v>4.4022388059701498</v>
      </c>
      <c r="DT11" s="81">
        <f t="shared" si="7"/>
        <v>2.9730716417910448</v>
      </c>
      <c r="DU11" s="81">
        <f t="shared" si="8"/>
        <v>2.4231343283582087</v>
      </c>
      <c r="DV11" s="44">
        <v>1.19</v>
      </c>
      <c r="DW11" s="85">
        <v>0.34200000000000003</v>
      </c>
      <c r="DX11" s="44">
        <v>9.6000000000000002E-2</v>
      </c>
      <c r="DY11" s="44">
        <v>0.39</v>
      </c>
      <c r="DZ11" s="120">
        <v>0</v>
      </c>
      <c r="EA11" s="44">
        <v>0.11799999999999999</v>
      </c>
      <c r="EB11" s="44">
        <v>2.5</v>
      </c>
      <c r="EC11" s="44">
        <v>20.100000000000001</v>
      </c>
      <c r="ED11" s="44">
        <v>6.5</v>
      </c>
      <c r="EE11" s="85">
        <v>2.1</v>
      </c>
      <c r="EF11" s="85">
        <v>25.3</v>
      </c>
      <c r="EG11" s="108">
        <v>2.6</v>
      </c>
      <c r="EH11" s="108">
        <v>0</v>
      </c>
    </row>
    <row r="12" spans="1:138" x14ac:dyDescent="0.25">
      <c r="A12" s="8" t="s">
        <v>464</v>
      </c>
      <c r="B12" s="8">
        <v>2018</v>
      </c>
      <c r="C12" s="8" t="s">
        <v>334</v>
      </c>
      <c r="D12" s="6">
        <v>3</v>
      </c>
      <c r="E12" s="1" t="s">
        <v>35</v>
      </c>
      <c r="F12" s="1" t="s">
        <v>324</v>
      </c>
      <c r="G12" s="5">
        <v>223</v>
      </c>
      <c r="H12" s="5">
        <v>212</v>
      </c>
      <c r="I12" s="5">
        <v>230</v>
      </c>
      <c r="J12" s="5">
        <v>221</v>
      </c>
      <c r="K12" s="5">
        <v>212</v>
      </c>
      <c r="L12" s="5">
        <v>90</v>
      </c>
      <c r="M12" s="5">
        <v>109</v>
      </c>
      <c r="N12" s="5">
        <v>100</v>
      </c>
      <c r="O12" s="5">
        <v>100</v>
      </c>
      <c r="P12" s="5">
        <v>92</v>
      </c>
      <c r="Q12" s="5">
        <v>20.47</v>
      </c>
      <c r="R12" s="5">
        <v>22.48</v>
      </c>
      <c r="S12" s="5">
        <v>21.86</v>
      </c>
      <c r="T12" s="5">
        <v>23.82</v>
      </c>
      <c r="U12" s="5">
        <v>21.48</v>
      </c>
      <c r="V12" s="5">
        <v>22.05</v>
      </c>
      <c r="W12" s="5">
        <v>21.36</v>
      </c>
      <c r="X12" s="5">
        <v>19.670000000000002</v>
      </c>
      <c r="Y12" s="5">
        <v>21.69</v>
      </c>
      <c r="Z12" s="5">
        <v>20.12</v>
      </c>
      <c r="AA12" s="5">
        <v>28</v>
      </c>
      <c r="AB12" s="5">
        <v>28.3</v>
      </c>
      <c r="AC12" s="5">
        <v>26.2</v>
      </c>
      <c r="AD12" s="5">
        <v>51.1</v>
      </c>
      <c r="AE12" s="5">
        <v>49.9</v>
      </c>
      <c r="AF12" s="5">
        <v>54.8</v>
      </c>
      <c r="AG12" s="12">
        <v>9.8000000000000007</v>
      </c>
      <c r="AH12" s="12">
        <v>9.6</v>
      </c>
      <c r="AI12" s="12">
        <v>9.9</v>
      </c>
      <c r="AJ12" s="12">
        <v>65</v>
      </c>
      <c r="AK12" s="12">
        <v>65</v>
      </c>
      <c r="AL12" s="12">
        <v>66</v>
      </c>
      <c r="AM12" s="5">
        <v>19</v>
      </c>
      <c r="AN12" s="5">
        <v>20</v>
      </c>
      <c r="AO12" s="13">
        <v>20</v>
      </c>
      <c r="AP12" s="13">
        <v>20</v>
      </c>
      <c r="AQ12" s="13">
        <f>2788.4+401.2</f>
        <v>3189.6</v>
      </c>
      <c r="AR12" s="13">
        <v>3047.1</v>
      </c>
      <c r="AS12" s="13">
        <v>426.7</v>
      </c>
      <c r="AT12" s="13">
        <v>405.3</v>
      </c>
      <c r="AU12" s="13">
        <v>87.2</v>
      </c>
      <c r="AV12" s="13">
        <v>88.2</v>
      </c>
      <c r="AW12" s="5">
        <v>15.71</v>
      </c>
      <c r="AX12" s="5">
        <v>6.4</v>
      </c>
      <c r="AY12" s="5">
        <v>2.8</v>
      </c>
      <c r="AZ12" s="5">
        <v>76</v>
      </c>
      <c r="BA12" s="5">
        <v>10</v>
      </c>
      <c r="BB12" s="5">
        <v>13</v>
      </c>
      <c r="BC12" s="5">
        <v>2285</v>
      </c>
      <c r="BD12" s="5">
        <v>219</v>
      </c>
      <c r="BE12" s="5">
        <v>70</v>
      </c>
      <c r="BF12" s="5">
        <v>18</v>
      </c>
      <c r="BG12" s="5">
        <v>13.4</v>
      </c>
      <c r="BH12" s="5">
        <v>4.0999999999999996</v>
      </c>
      <c r="BI12" s="5">
        <v>7</v>
      </c>
      <c r="BJ12" s="36">
        <v>15.186</v>
      </c>
      <c r="BK12" s="49">
        <v>1.37</v>
      </c>
      <c r="BL12" s="41">
        <v>11.086</v>
      </c>
      <c r="BM12" s="35">
        <v>1.8591999999999984</v>
      </c>
      <c r="BN12" s="35">
        <v>0.1455999999999999</v>
      </c>
      <c r="BO12" s="36">
        <v>12.777100000000001</v>
      </c>
      <c r="BP12" s="36">
        <v>44.2</v>
      </c>
      <c r="BQ12" s="37">
        <v>434.90879999999999</v>
      </c>
      <c r="BR12" s="36" t="s">
        <v>138</v>
      </c>
      <c r="BS12" s="36">
        <v>5</v>
      </c>
      <c r="BT12" s="36">
        <v>55</v>
      </c>
      <c r="BU12" s="36">
        <v>40</v>
      </c>
      <c r="BV12" s="136">
        <v>11.5</v>
      </c>
      <c r="BW12" s="8">
        <v>11.6</v>
      </c>
      <c r="BX12" s="8">
        <v>8.3000000000000007</v>
      </c>
      <c r="BY12" s="8">
        <v>8.1999999999999993</v>
      </c>
      <c r="BZ12" s="8">
        <v>4.5</v>
      </c>
      <c r="CA12" s="8">
        <v>4.5</v>
      </c>
      <c r="CB12" s="8">
        <v>71.2</v>
      </c>
      <c r="CC12" s="8">
        <v>71.3</v>
      </c>
      <c r="CD12" s="8">
        <v>1.284</v>
      </c>
      <c r="CE12" s="8">
        <v>1.2769999999999999</v>
      </c>
      <c r="CF12" s="8">
        <v>62.1</v>
      </c>
      <c r="CG12" s="8">
        <v>61.9</v>
      </c>
      <c r="CH12" s="8">
        <v>10</v>
      </c>
      <c r="CI12" s="8">
        <v>9.9600000000000009</v>
      </c>
      <c r="CJ12" s="81">
        <v>77.58</v>
      </c>
      <c r="CK12" s="81">
        <v>78.33</v>
      </c>
      <c r="CL12" s="81">
        <v>78.260000000000005</v>
      </c>
      <c r="CM12" s="81">
        <v>6.87</v>
      </c>
      <c r="CN12" s="81">
        <v>6.99</v>
      </c>
      <c r="CO12" s="81">
        <v>6.95</v>
      </c>
      <c r="CP12" s="81">
        <v>31.91</v>
      </c>
      <c r="CQ12" s="81">
        <v>32.14</v>
      </c>
      <c r="CR12" s="81">
        <v>32.36</v>
      </c>
      <c r="CS12" s="116" t="s">
        <v>326</v>
      </c>
      <c r="CT12" s="81">
        <f t="shared" si="0"/>
        <v>32.641155004074228</v>
      </c>
      <c r="CU12" s="81">
        <f t="shared" si="1"/>
        <v>32.89133168480717</v>
      </c>
      <c r="CV12" s="81">
        <f t="shared" si="2"/>
        <v>33.097916852877617</v>
      </c>
      <c r="CW12" s="81">
        <f t="shared" si="3"/>
        <v>77.850074221131052</v>
      </c>
      <c r="CX12" s="81">
        <f t="shared" si="4"/>
        <v>77.730045621145948</v>
      </c>
      <c r="CY12" s="81">
        <f t="shared" si="5"/>
        <v>77.878643774267047</v>
      </c>
      <c r="CZ12" s="81">
        <v>3.008</v>
      </c>
      <c r="DA12" s="81">
        <v>2.899</v>
      </c>
      <c r="DB12" s="81">
        <v>1.5369999999999999</v>
      </c>
      <c r="DC12" s="81">
        <v>1.4379999999999999</v>
      </c>
      <c r="DD12" s="81">
        <v>0.58599999999999997</v>
      </c>
      <c r="DE12" s="81">
        <v>0.56799999999999995</v>
      </c>
      <c r="DF12" s="81">
        <v>0.123</v>
      </c>
      <c r="DG12" s="81">
        <v>0.123</v>
      </c>
      <c r="DH12" s="84">
        <v>1.3917857979845325</v>
      </c>
      <c r="DI12" s="84">
        <v>1.3524733949245706</v>
      </c>
      <c r="DJ12" s="83">
        <v>11.4</v>
      </c>
      <c r="DK12" s="83">
        <v>8.117647058823529</v>
      </c>
      <c r="DL12" s="83">
        <v>4.5294117647058822</v>
      </c>
      <c r="DM12" s="83">
        <v>72.705882352941174</v>
      </c>
      <c r="DN12" s="84">
        <v>1.3089999999999999</v>
      </c>
      <c r="DO12" s="81">
        <v>2.8246794999999998</v>
      </c>
      <c r="DP12" s="84">
        <v>0.29500000000000004</v>
      </c>
      <c r="DQ12" s="84">
        <v>0.18614399999999998</v>
      </c>
      <c r="DR12" s="84">
        <v>0.19650000000000001</v>
      </c>
      <c r="DS12" s="81">
        <f t="shared" si="6"/>
        <v>3.6340579710144936</v>
      </c>
      <c r="DT12" s="81">
        <f t="shared" si="7"/>
        <v>2.293078260869565</v>
      </c>
      <c r="DU12" s="81">
        <f t="shared" si="8"/>
        <v>2.4206521739130435</v>
      </c>
      <c r="DV12" s="44">
        <v>1.08</v>
      </c>
      <c r="DW12" s="85">
        <v>0.29699999999999999</v>
      </c>
      <c r="DX12" s="44">
        <v>8.2000000000000003E-2</v>
      </c>
      <c r="DY12" s="44">
        <v>0.3</v>
      </c>
      <c r="DZ12" s="120">
        <v>0</v>
      </c>
      <c r="EA12" s="44">
        <v>9.9000000000000005E-2</v>
      </c>
      <c r="EB12" s="44">
        <v>2</v>
      </c>
      <c r="EC12" s="44">
        <v>17.7</v>
      </c>
      <c r="ED12" s="44">
        <v>4</v>
      </c>
      <c r="EE12" s="85">
        <v>1</v>
      </c>
      <c r="EF12" s="85">
        <v>22.4</v>
      </c>
      <c r="EG12" s="108">
        <v>1.6</v>
      </c>
      <c r="EH12" s="108">
        <v>0</v>
      </c>
    </row>
    <row r="13" spans="1:138" x14ac:dyDescent="0.25">
      <c r="A13" s="8" t="s">
        <v>464</v>
      </c>
      <c r="B13" s="8">
        <v>2018</v>
      </c>
      <c r="C13" s="8" t="s">
        <v>334</v>
      </c>
      <c r="D13" s="6">
        <v>4</v>
      </c>
      <c r="E13" s="1" t="s">
        <v>38</v>
      </c>
      <c r="F13" s="1" t="s">
        <v>324</v>
      </c>
      <c r="G13" s="5">
        <v>225</v>
      </c>
      <c r="H13" s="5">
        <v>227</v>
      </c>
      <c r="I13" s="5">
        <v>244</v>
      </c>
      <c r="J13" s="5">
        <v>245</v>
      </c>
      <c r="K13" s="5">
        <v>221</v>
      </c>
      <c r="L13" s="5">
        <v>116</v>
      </c>
      <c r="M13" s="5">
        <v>126</v>
      </c>
      <c r="N13" s="5">
        <v>125</v>
      </c>
      <c r="O13" s="5">
        <v>125</v>
      </c>
      <c r="P13" s="5">
        <v>121</v>
      </c>
      <c r="Q13" s="5">
        <v>20.69</v>
      </c>
      <c r="R13" s="5">
        <v>21.9</v>
      </c>
      <c r="S13" s="5">
        <v>23.93</v>
      </c>
      <c r="T13" s="5">
        <v>22.72</v>
      </c>
      <c r="U13" s="5">
        <v>19.399999999999999</v>
      </c>
      <c r="V13" s="5">
        <v>18.36</v>
      </c>
      <c r="W13" s="5">
        <v>20.86</v>
      </c>
      <c r="X13" s="5">
        <v>22.36</v>
      </c>
      <c r="Y13" s="5">
        <v>20.43</v>
      </c>
      <c r="Z13" s="5">
        <v>17.309999999999999</v>
      </c>
      <c r="AA13" s="5">
        <v>26.2</v>
      </c>
      <c r="AB13" s="5">
        <v>25.5</v>
      </c>
      <c r="AC13" s="5">
        <v>26.2</v>
      </c>
      <c r="AD13" s="5">
        <v>50.7</v>
      </c>
      <c r="AE13" s="5">
        <v>50.9</v>
      </c>
      <c r="AF13" s="5">
        <v>52.1</v>
      </c>
      <c r="AG13" s="12">
        <v>10.1</v>
      </c>
      <c r="AH13" s="12">
        <v>9.9</v>
      </c>
      <c r="AI13" s="12">
        <v>10.1</v>
      </c>
      <c r="AJ13" s="12">
        <v>63.5</v>
      </c>
      <c r="AK13" s="12">
        <v>63.2</v>
      </c>
      <c r="AL13" s="12">
        <v>62.7</v>
      </c>
      <c r="AM13" s="5">
        <v>22</v>
      </c>
      <c r="AN13" s="5">
        <v>23</v>
      </c>
      <c r="AO13" s="13">
        <v>21</v>
      </c>
      <c r="AP13" s="13">
        <v>23</v>
      </c>
      <c r="AQ13" s="13">
        <f>3102.8+253.4</f>
        <v>3356.2000000000003</v>
      </c>
      <c r="AR13" s="13">
        <v>2534.6999999999998</v>
      </c>
      <c r="AS13" s="13">
        <v>415.7</v>
      </c>
      <c r="AT13" s="13">
        <v>479.5</v>
      </c>
      <c r="AU13" s="13">
        <v>80.099999999999994</v>
      </c>
      <c r="AV13" s="13">
        <v>80.599999999999994</v>
      </c>
      <c r="AW13" s="5">
        <v>15.46</v>
      </c>
      <c r="AX13" s="5">
        <v>6.4</v>
      </c>
      <c r="AY13" s="5">
        <v>2.9</v>
      </c>
      <c r="AZ13" s="5">
        <v>78</v>
      </c>
      <c r="BA13" s="5">
        <v>11</v>
      </c>
      <c r="BB13" s="5">
        <v>13</v>
      </c>
      <c r="BC13" s="5">
        <v>2240</v>
      </c>
      <c r="BD13" s="5">
        <v>218</v>
      </c>
      <c r="BE13" s="5">
        <v>74</v>
      </c>
      <c r="BF13" s="5">
        <v>20</v>
      </c>
      <c r="BG13" s="5">
        <v>15.9</v>
      </c>
      <c r="BH13" s="5">
        <v>3.7</v>
      </c>
      <c r="BI13" s="5">
        <v>6</v>
      </c>
      <c r="BJ13" s="36">
        <v>15.55</v>
      </c>
      <c r="BK13" s="49">
        <v>1.3959999999999999</v>
      </c>
      <c r="BL13" s="41">
        <v>11.137</v>
      </c>
      <c r="BM13" s="35">
        <v>1.8089552238805973</v>
      </c>
      <c r="BN13" s="35">
        <v>0.13134328358208958</v>
      </c>
      <c r="BO13" s="36">
        <v>13.798500000000001</v>
      </c>
      <c r="BP13" s="36">
        <v>43.48</v>
      </c>
      <c r="BQ13" s="37">
        <v>484.0992</v>
      </c>
      <c r="BR13" s="36" t="s">
        <v>138</v>
      </c>
      <c r="BS13" s="36">
        <v>5</v>
      </c>
      <c r="BT13" s="36">
        <v>55</v>
      </c>
      <c r="BU13" s="36">
        <v>40</v>
      </c>
      <c r="BV13" s="136">
        <v>11</v>
      </c>
      <c r="BW13" s="8">
        <v>11.3</v>
      </c>
      <c r="BX13" s="8">
        <v>8.6</v>
      </c>
      <c r="BY13" s="8">
        <v>8.4</v>
      </c>
      <c r="BZ13" s="8">
        <v>4.4000000000000004</v>
      </c>
      <c r="CA13" s="8">
        <v>4.2</v>
      </c>
      <c r="CB13" s="8">
        <v>71</v>
      </c>
      <c r="CC13" s="8">
        <v>71.5</v>
      </c>
      <c r="CD13" s="8">
        <v>1.274</v>
      </c>
      <c r="CE13" s="8">
        <v>1.288</v>
      </c>
      <c r="CF13" s="8">
        <v>61</v>
      </c>
      <c r="CG13" s="8">
        <v>60.6</v>
      </c>
      <c r="CH13" s="8">
        <v>9.89</v>
      </c>
      <c r="CI13" s="8">
        <v>10</v>
      </c>
      <c r="CJ13" s="81">
        <v>77.290000000000006</v>
      </c>
      <c r="CK13" s="81">
        <v>78.59</v>
      </c>
      <c r="CL13" s="81">
        <v>77.84</v>
      </c>
      <c r="CM13" s="81">
        <v>7.48</v>
      </c>
      <c r="CN13" s="81">
        <v>7.13</v>
      </c>
      <c r="CO13" s="81">
        <v>6.89</v>
      </c>
      <c r="CP13" s="81">
        <v>32.86</v>
      </c>
      <c r="CQ13" s="81">
        <v>32.909999999999997</v>
      </c>
      <c r="CR13" s="81">
        <v>30.81</v>
      </c>
      <c r="CS13" s="109" t="s">
        <v>325</v>
      </c>
      <c r="CT13" s="81">
        <f t="shared" si="0"/>
        <v>33.700593466584529</v>
      </c>
      <c r="CU13" s="81">
        <f t="shared" si="1"/>
        <v>33.673505905978956</v>
      </c>
      <c r="CV13" s="81">
        <f t="shared" si="2"/>
        <v>31.571002518133628</v>
      </c>
      <c r="CW13" s="81">
        <f t="shared" si="3"/>
        <v>77.176140997406947</v>
      </c>
      <c r="CX13" s="81">
        <f t="shared" si="4"/>
        <v>77.775708786412892</v>
      </c>
      <c r="CY13" s="81">
        <f t="shared" si="5"/>
        <v>77.394422645615407</v>
      </c>
      <c r="CZ13" s="81">
        <v>3.3420000000000001</v>
      </c>
      <c r="DA13" s="81">
        <v>3.3330000000000002</v>
      </c>
      <c r="DB13" s="81">
        <v>1.8879999999999999</v>
      </c>
      <c r="DC13" s="81">
        <v>1.873</v>
      </c>
      <c r="DD13" s="81">
        <v>0.52</v>
      </c>
      <c r="DE13" s="81">
        <v>0.59599999999999997</v>
      </c>
      <c r="DF13" s="81">
        <v>0.35499999999999998</v>
      </c>
      <c r="DG13" s="81">
        <v>0.437</v>
      </c>
      <c r="DH13" s="84">
        <v>1.1619390839339692</v>
      </c>
      <c r="DI13" s="84">
        <v>1.2302654660273653</v>
      </c>
      <c r="DJ13" s="83">
        <v>11.3</v>
      </c>
      <c r="DK13" s="83">
        <v>8.3529411764705888</v>
      </c>
      <c r="DL13" s="83">
        <v>4.3529411764705879</v>
      </c>
      <c r="DM13" s="83">
        <v>72.941176470588232</v>
      </c>
      <c r="DN13" s="84">
        <v>1.3</v>
      </c>
      <c r="DO13" s="81">
        <v>2.814832</v>
      </c>
      <c r="DP13" s="84">
        <v>0.30300000000000005</v>
      </c>
      <c r="DQ13" s="84">
        <v>0.1812</v>
      </c>
      <c r="DR13" s="84">
        <v>0.19600000000000001</v>
      </c>
      <c r="DS13" s="81">
        <f t="shared" si="6"/>
        <v>3.6274647887323943</v>
      </c>
      <c r="DT13" s="81">
        <f t="shared" si="7"/>
        <v>2.1692957746478871</v>
      </c>
      <c r="DU13" s="81">
        <f t="shared" si="8"/>
        <v>2.3464788732394366</v>
      </c>
      <c r="DV13" s="44">
        <v>1.1599999999999999</v>
      </c>
      <c r="DW13" s="85">
        <v>0.20499999999999999</v>
      </c>
      <c r="DX13" s="44">
        <v>6.0999999999999999E-2</v>
      </c>
      <c r="DY13" s="44">
        <v>0.23</v>
      </c>
      <c r="DZ13" s="120">
        <v>0</v>
      </c>
      <c r="EA13" s="44">
        <v>0.105</v>
      </c>
      <c r="EB13" s="44">
        <v>1.7</v>
      </c>
      <c r="EC13" s="44">
        <v>20.8</v>
      </c>
      <c r="ED13" s="44">
        <v>4.5</v>
      </c>
      <c r="EE13" s="85">
        <v>1</v>
      </c>
      <c r="EF13" s="85">
        <v>17.899999999999999</v>
      </c>
      <c r="EG13" s="108">
        <v>0</v>
      </c>
      <c r="EH13" s="108">
        <v>0</v>
      </c>
    </row>
    <row r="14" spans="1:138" x14ac:dyDescent="0.25">
      <c r="A14" s="8" t="s">
        <v>464</v>
      </c>
      <c r="B14" s="8">
        <v>2018</v>
      </c>
      <c r="C14" s="8" t="s">
        <v>334</v>
      </c>
      <c r="D14" s="6">
        <v>5</v>
      </c>
      <c r="E14" s="1" t="s">
        <v>42</v>
      </c>
      <c r="F14" s="1" t="s">
        <v>324</v>
      </c>
      <c r="G14" s="5">
        <v>264</v>
      </c>
      <c r="H14" s="5">
        <v>227</v>
      </c>
      <c r="I14" s="5">
        <v>240</v>
      </c>
      <c r="J14" s="5">
        <v>210</v>
      </c>
      <c r="K14" s="5">
        <v>204</v>
      </c>
      <c r="L14" s="5">
        <v>131</v>
      </c>
      <c r="M14" s="5">
        <v>125</v>
      </c>
      <c r="N14" s="5">
        <v>110</v>
      </c>
      <c r="O14" s="5">
        <v>109</v>
      </c>
      <c r="P14" s="5">
        <v>107</v>
      </c>
      <c r="Q14" s="5">
        <v>26.84</v>
      </c>
      <c r="R14" s="5">
        <v>27.27</v>
      </c>
      <c r="S14" s="5">
        <v>27.7</v>
      </c>
      <c r="T14" s="5">
        <v>26.59</v>
      </c>
      <c r="U14" s="5">
        <v>27.43</v>
      </c>
      <c r="V14" s="5">
        <v>23.59</v>
      </c>
      <c r="W14" s="5">
        <v>22.88</v>
      </c>
      <c r="X14" s="5">
        <v>23.12</v>
      </c>
      <c r="Y14" s="5">
        <v>23.09</v>
      </c>
      <c r="Z14" s="5">
        <v>24.41</v>
      </c>
      <c r="AA14" s="5">
        <v>18.8</v>
      </c>
      <c r="AB14" s="5">
        <v>19.600000000000001</v>
      </c>
      <c r="AC14" s="5">
        <v>18.7</v>
      </c>
      <c r="AD14" s="5">
        <v>51.6</v>
      </c>
      <c r="AE14" s="5">
        <v>50.8</v>
      </c>
      <c r="AF14" s="5">
        <v>52.3</v>
      </c>
      <c r="AG14" s="12">
        <v>8.8000000000000007</v>
      </c>
      <c r="AH14" s="12">
        <v>9</v>
      </c>
      <c r="AI14" s="12">
        <v>8.5</v>
      </c>
      <c r="AJ14" s="12">
        <v>60.3</v>
      </c>
      <c r="AK14" s="12">
        <v>59.2</v>
      </c>
      <c r="AL14" s="12">
        <v>60.3</v>
      </c>
      <c r="AM14" s="5">
        <v>17</v>
      </c>
      <c r="AN14" s="5">
        <v>21</v>
      </c>
      <c r="AO14" s="13">
        <v>20</v>
      </c>
      <c r="AP14" s="13">
        <v>20</v>
      </c>
      <c r="AQ14" s="13">
        <v>2896.6</v>
      </c>
      <c r="AR14" s="13">
        <v>2419.3000000000002</v>
      </c>
      <c r="AS14" s="13">
        <v>530.4</v>
      </c>
      <c r="AT14" s="13">
        <v>457.2</v>
      </c>
      <c r="AU14" s="13">
        <v>78.900000000000006</v>
      </c>
      <c r="AV14" s="13">
        <v>76.2</v>
      </c>
      <c r="AW14" s="5">
        <v>16.920000000000002</v>
      </c>
      <c r="AX14" s="5">
        <v>6.3</v>
      </c>
      <c r="AY14" s="5">
        <v>2.75</v>
      </c>
      <c r="AZ14" s="5">
        <v>75</v>
      </c>
      <c r="BA14" s="5">
        <v>11</v>
      </c>
      <c r="BB14" s="5">
        <v>12</v>
      </c>
      <c r="BC14" s="5">
        <v>2438</v>
      </c>
      <c r="BD14" s="5">
        <v>214</v>
      </c>
      <c r="BE14" s="5">
        <v>89</v>
      </c>
      <c r="BF14" s="5">
        <v>18</v>
      </c>
      <c r="BG14" s="5">
        <v>19.5</v>
      </c>
      <c r="BH14" s="5">
        <v>4.0999999999999996</v>
      </c>
      <c r="BI14" s="5">
        <v>4</v>
      </c>
      <c r="BJ14" s="36">
        <v>16.291</v>
      </c>
      <c r="BK14" s="49">
        <v>1.4419999999999999</v>
      </c>
      <c r="BL14" s="41">
        <v>11.3</v>
      </c>
      <c r="BM14" s="35">
        <v>2.0398009950248754</v>
      </c>
      <c r="BN14" s="35">
        <v>0.14686567164179101</v>
      </c>
      <c r="BO14" s="36">
        <v>13.6187</v>
      </c>
      <c r="BP14" s="36">
        <v>35.504000000000005</v>
      </c>
      <c r="BQ14" s="37">
        <v>457.74719999999996</v>
      </c>
      <c r="BR14" s="36" t="s">
        <v>140</v>
      </c>
      <c r="BS14" s="36">
        <v>7</v>
      </c>
      <c r="BT14" s="36">
        <v>57</v>
      </c>
      <c r="BU14" s="36">
        <v>36</v>
      </c>
      <c r="BV14" s="136">
        <v>10.8</v>
      </c>
      <c r="BW14" s="8">
        <v>10.9</v>
      </c>
      <c r="BX14" s="8">
        <v>10</v>
      </c>
      <c r="BY14" s="8">
        <v>10.199999999999999</v>
      </c>
      <c r="BZ14" s="8">
        <v>4.9000000000000004</v>
      </c>
      <c r="CA14" s="8">
        <v>4.5</v>
      </c>
      <c r="CB14" s="8">
        <v>68.5</v>
      </c>
      <c r="CC14" s="8">
        <v>68.8</v>
      </c>
      <c r="CD14" s="8">
        <v>1.1659999999999999</v>
      </c>
      <c r="CE14" s="8">
        <v>1.175</v>
      </c>
      <c r="CF14" s="8">
        <v>56.3</v>
      </c>
      <c r="CG14" s="8">
        <v>56.6</v>
      </c>
      <c r="CH14" s="8">
        <v>9.33</v>
      </c>
      <c r="CI14" s="8">
        <v>9.3699999999999992</v>
      </c>
      <c r="CJ14" s="81">
        <v>83.39</v>
      </c>
      <c r="CK14" s="81">
        <v>82.87</v>
      </c>
      <c r="CL14" s="81">
        <v>82.63</v>
      </c>
      <c r="CM14" s="81">
        <v>5.09</v>
      </c>
      <c r="CN14" s="81">
        <v>5.12</v>
      </c>
      <c r="CO14" s="81">
        <v>5.41</v>
      </c>
      <c r="CP14" s="81">
        <v>31.37</v>
      </c>
      <c r="CQ14" s="81">
        <v>30.73</v>
      </c>
      <c r="CR14" s="81">
        <v>31.82</v>
      </c>
      <c r="CS14" s="109" t="s">
        <v>325</v>
      </c>
      <c r="CT14" s="81">
        <f t="shared" si="0"/>
        <v>31.780261169474365</v>
      </c>
      <c r="CU14" s="81">
        <f t="shared" si="1"/>
        <v>31.153608137742246</v>
      </c>
      <c r="CV14" s="81">
        <f t="shared" si="2"/>
        <v>32.276624668635968</v>
      </c>
      <c r="CW14" s="81">
        <f t="shared" si="3"/>
        <v>80.783682679293207</v>
      </c>
      <c r="CX14" s="81">
        <f t="shared" si="4"/>
        <v>80.54070131595644</v>
      </c>
      <c r="CY14" s="81">
        <f t="shared" si="5"/>
        <v>80.350904659994967</v>
      </c>
      <c r="CZ14" s="81">
        <v>5.867</v>
      </c>
      <c r="DA14" s="81">
        <v>5.7539999999999996</v>
      </c>
      <c r="DB14" s="81">
        <v>1.4510000000000001</v>
      </c>
      <c r="DC14" s="81">
        <v>1.2150000000000001</v>
      </c>
      <c r="DD14" s="81">
        <v>1.097</v>
      </c>
      <c r="DE14" s="81">
        <v>1.133</v>
      </c>
      <c r="DF14" s="81">
        <v>0.499</v>
      </c>
      <c r="DG14" s="81">
        <v>0.52200000000000002</v>
      </c>
      <c r="DH14" s="84">
        <v>1.2887381592796165</v>
      </c>
      <c r="DI14" s="84">
        <v>1.352882470353411</v>
      </c>
      <c r="DJ14" s="83">
        <v>11.1</v>
      </c>
      <c r="DK14" s="83">
        <v>9.4117647058823533</v>
      </c>
      <c r="DL14" s="83">
        <v>4.9411764705882355</v>
      </c>
      <c r="DM14" s="83">
        <v>69.764705882352942</v>
      </c>
      <c r="DN14" s="84">
        <v>1.1719999999999999</v>
      </c>
      <c r="DO14" s="81">
        <v>2.68879</v>
      </c>
      <c r="DP14" s="86" t="s">
        <v>329</v>
      </c>
      <c r="DQ14" s="86" t="s">
        <v>329</v>
      </c>
      <c r="DR14" s="86" t="s">
        <v>329</v>
      </c>
      <c r="DS14" s="86" t="s">
        <v>329</v>
      </c>
      <c r="DT14" s="86" t="s">
        <v>329</v>
      </c>
      <c r="DU14" s="86" t="s">
        <v>329</v>
      </c>
      <c r="DV14" s="44">
        <v>1.48</v>
      </c>
      <c r="DW14" s="85">
        <v>0.30099999999999999</v>
      </c>
      <c r="DX14" s="44">
        <v>9.1999999999999998E-2</v>
      </c>
      <c r="DY14" s="44">
        <v>0.33</v>
      </c>
      <c r="DZ14" s="120">
        <v>0</v>
      </c>
      <c r="EA14" s="44">
        <v>0.11600000000000001</v>
      </c>
      <c r="EB14" s="44">
        <v>2.2999999999999998</v>
      </c>
      <c r="EC14" s="44">
        <v>19.8</v>
      </c>
      <c r="ED14" s="44">
        <v>4.9000000000000004</v>
      </c>
      <c r="EE14" s="85">
        <v>1.2</v>
      </c>
      <c r="EF14" s="85">
        <v>23.2</v>
      </c>
      <c r="EG14" s="108">
        <v>2.7</v>
      </c>
      <c r="EH14" s="108">
        <v>0</v>
      </c>
    </row>
    <row r="15" spans="1:138" x14ac:dyDescent="0.25">
      <c r="A15" s="8" t="s">
        <v>464</v>
      </c>
      <c r="B15" s="8">
        <v>2018</v>
      </c>
      <c r="C15" s="8" t="s">
        <v>334</v>
      </c>
      <c r="D15" s="6">
        <v>6</v>
      </c>
      <c r="E15" s="1" t="s">
        <v>46</v>
      </c>
      <c r="F15" s="1" t="s">
        <v>324</v>
      </c>
      <c r="G15" s="5">
        <v>218</v>
      </c>
      <c r="H15" s="5">
        <v>220</v>
      </c>
      <c r="I15" s="5">
        <v>220</v>
      </c>
      <c r="J15" s="5">
        <v>214</v>
      </c>
      <c r="K15" s="5">
        <v>220</v>
      </c>
      <c r="L15" s="5">
        <v>108</v>
      </c>
      <c r="M15" s="5">
        <v>130</v>
      </c>
      <c r="N15" s="5">
        <v>110</v>
      </c>
      <c r="O15" s="5">
        <v>124</v>
      </c>
      <c r="P15" s="5">
        <v>121</v>
      </c>
      <c r="Q15" s="5">
        <v>23.17</v>
      </c>
      <c r="R15" s="5">
        <v>22.42</v>
      </c>
      <c r="S15" s="5">
        <v>19.28</v>
      </c>
      <c r="T15" s="5">
        <v>24.28</v>
      </c>
      <c r="U15" s="5">
        <v>18.600000000000001</v>
      </c>
      <c r="V15" s="5">
        <v>20.55</v>
      </c>
      <c r="W15" s="5">
        <v>19.940000000000001</v>
      </c>
      <c r="X15" s="5">
        <v>17.440000000000001</v>
      </c>
      <c r="Y15" s="5">
        <v>21.2</v>
      </c>
      <c r="Z15" s="5">
        <v>16.21</v>
      </c>
      <c r="AA15" s="5">
        <v>22</v>
      </c>
      <c r="AB15" s="5">
        <v>21.8</v>
      </c>
      <c r="AC15" s="5">
        <v>22</v>
      </c>
      <c r="AD15" s="5">
        <v>50.5</v>
      </c>
      <c r="AE15" s="5">
        <v>52.5</v>
      </c>
      <c r="AF15" s="5">
        <v>49.8</v>
      </c>
      <c r="AG15" s="12">
        <v>8.6999999999999993</v>
      </c>
      <c r="AH15" s="12">
        <v>8.8000000000000007</v>
      </c>
      <c r="AI15" s="12">
        <v>8.6999999999999993</v>
      </c>
      <c r="AJ15" s="12">
        <v>59.1</v>
      </c>
      <c r="AK15" s="12">
        <v>58.2</v>
      </c>
      <c r="AL15" s="12">
        <v>58.6</v>
      </c>
      <c r="AM15" s="5">
        <v>19</v>
      </c>
      <c r="AN15" s="5">
        <v>15</v>
      </c>
      <c r="AO15" s="13">
        <v>14</v>
      </c>
      <c r="AP15" s="13">
        <v>19</v>
      </c>
      <c r="AQ15" s="13">
        <v>2366.5</v>
      </c>
      <c r="AR15" s="13">
        <v>2975.3</v>
      </c>
      <c r="AS15" s="13">
        <v>421.7</v>
      </c>
      <c r="AT15" s="13">
        <v>540.6</v>
      </c>
      <c r="AU15" s="13">
        <v>86.5</v>
      </c>
      <c r="AV15" s="13">
        <v>83.1</v>
      </c>
      <c r="AW15" s="5">
        <v>14.73</v>
      </c>
      <c r="AX15" s="5">
        <v>6.3</v>
      </c>
      <c r="AY15" s="5">
        <v>2.93</v>
      </c>
      <c r="AZ15" s="5">
        <v>79</v>
      </c>
      <c r="BA15" s="5">
        <v>10</v>
      </c>
      <c r="BB15" s="5">
        <v>11</v>
      </c>
      <c r="BC15" s="5">
        <v>2128</v>
      </c>
      <c r="BD15" s="5">
        <v>186</v>
      </c>
      <c r="BE15" s="5">
        <v>64</v>
      </c>
      <c r="BF15" s="5">
        <v>17</v>
      </c>
      <c r="BG15" s="5">
        <v>14.5</v>
      </c>
      <c r="BH15" s="5">
        <v>4.0999999999999996</v>
      </c>
      <c r="BI15" s="5">
        <v>4</v>
      </c>
      <c r="BJ15" s="36">
        <v>16</v>
      </c>
      <c r="BK15" s="49">
        <v>1.369</v>
      </c>
      <c r="BL15" s="41">
        <v>11.691000000000001</v>
      </c>
      <c r="BM15" s="35">
        <v>2.1920318725099599</v>
      </c>
      <c r="BN15" s="35">
        <v>0.17569721115537845</v>
      </c>
      <c r="BO15" s="36">
        <v>12.686</v>
      </c>
      <c r="BP15" s="36">
        <v>46.12</v>
      </c>
      <c r="BQ15" s="37">
        <v>447.20640000000003</v>
      </c>
      <c r="BR15" s="36" t="s">
        <v>140</v>
      </c>
      <c r="BS15" s="36">
        <v>6</v>
      </c>
      <c r="BT15" s="36">
        <v>63</v>
      </c>
      <c r="BU15" s="36">
        <v>31</v>
      </c>
      <c r="BV15" s="136">
        <v>11</v>
      </c>
      <c r="BW15" s="8">
        <v>11.3</v>
      </c>
      <c r="BX15" s="8">
        <v>9.8000000000000007</v>
      </c>
      <c r="BY15" s="8">
        <v>9.8000000000000007</v>
      </c>
      <c r="BZ15" s="8">
        <v>4.5999999999999996</v>
      </c>
      <c r="CA15" s="8">
        <v>4.9000000000000004</v>
      </c>
      <c r="CB15" s="8">
        <v>69</v>
      </c>
      <c r="CC15" s="8">
        <v>68.599999999999994</v>
      </c>
      <c r="CD15" s="8">
        <v>1.1759999999999999</v>
      </c>
      <c r="CE15" s="8">
        <v>1.17</v>
      </c>
      <c r="CF15" s="8">
        <v>55.8</v>
      </c>
      <c r="CG15" s="8">
        <v>55.8</v>
      </c>
      <c r="CH15" s="8">
        <v>9.34</v>
      </c>
      <c r="CI15" s="8">
        <v>9.25</v>
      </c>
      <c r="CJ15" s="81">
        <v>83.43</v>
      </c>
      <c r="CK15" s="81">
        <v>82.58</v>
      </c>
      <c r="CL15" s="81">
        <v>83.21</v>
      </c>
      <c r="CM15" s="81">
        <v>5.36</v>
      </c>
      <c r="CN15" s="81">
        <v>5.69</v>
      </c>
      <c r="CO15" s="81">
        <v>5.18</v>
      </c>
      <c r="CP15" s="81">
        <v>32.57</v>
      </c>
      <c r="CQ15" s="81">
        <v>33.4</v>
      </c>
      <c r="CR15" s="81">
        <v>31.88</v>
      </c>
      <c r="CS15" s="109" t="s">
        <v>330</v>
      </c>
      <c r="CT15" s="81">
        <f t="shared" si="0"/>
        <v>33.008097491373235</v>
      </c>
      <c r="CU15" s="81">
        <f t="shared" si="1"/>
        <v>33.881205704638077</v>
      </c>
      <c r="CV15" s="81">
        <f t="shared" si="2"/>
        <v>32.298092822951638</v>
      </c>
      <c r="CW15" s="81">
        <f t="shared" si="3"/>
        <v>80.654677677163534</v>
      </c>
      <c r="CX15" s="81">
        <f t="shared" si="4"/>
        <v>80.331948767632156</v>
      </c>
      <c r="CY15" s="81">
        <f t="shared" si="5"/>
        <v>80.770989256199826</v>
      </c>
      <c r="CZ15" s="81">
        <v>4.2450000000000001</v>
      </c>
      <c r="DA15" s="81">
        <v>4.077</v>
      </c>
      <c r="DB15" s="81">
        <v>1.2869999999999999</v>
      </c>
      <c r="DC15" s="81">
        <v>1.246</v>
      </c>
      <c r="DD15" s="81">
        <v>1.2709999999999999</v>
      </c>
      <c r="DE15" s="81">
        <v>1.3340000000000001</v>
      </c>
      <c r="DF15" s="81">
        <v>0.34100000000000003</v>
      </c>
      <c r="DG15" s="81">
        <v>0.36699999999999999</v>
      </c>
      <c r="DH15" s="84">
        <v>1.2602124183006536</v>
      </c>
      <c r="DI15" s="84">
        <v>1.3317155888200212</v>
      </c>
      <c r="DJ15" s="83">
        <v>11.5</v>
      </c>
      <c r="DK15" s="83">
        <v>8.9411764705882355</v>
      </c>
      <c r="DL15" s="83">
        <v>5.0588235294117645</v>
      </c>
      <c r="DM15" s="83">
        <v>70.117647058823536</v>
      </c>
      <c r="DN15" s="84">
        <v>1.1719999999999999</v>
      </c>
      <c r="DO15" s="81">
        <v>2.7094690000000003</v>
      </c>
      <c r="DP15" s="84">
        <v>0.35200000000000004</v>
      </c>
      <c r="DQ15" s="84">
        <v>0.26153999999999999</v>
      </c>
      <c r="DR15" s="84">
        <v>0.20500000000000002</v>
      </c>
      <c r="DS15" s="81">
        <f>(DP15/DK15)*100</f>
        <v>3.9368421052631581</v>
      </c>
      <c r="DT15" s="81">
        <f>(DQ15/DK15)*100</f>
        <v>2.9251184210526313</v>
      </c>
      <c r="DU15" s="81">
        <f>(DR15/DK15)*100</f>
        <v>2.2927631578947372</v>
      </c>
      <c r="DV15" s="44">
        <v>1.42</v>
      </c>
      <c r="DW15" s="85">
        <v>0.29499999999999998</v>
      </c>
      <c r="DX15" s="44">
        <v>8.6999999999999994E-2</v>
      </c>
      <c r="DY15" s="44">
        <v>0.34</v>
      </c>
      <c r="DZ15" s="120">
        <v>0</v>
      </c>
      <c r="EA15" s="44">
        <v>0.111</v>
      </c>
      <c r="EB15" s="44">
        <v>1.8</v>
      </c>
      <c r="EC15" s="44">
        <v>19.3</v>
      </c>
      <c r="ED15" s="44">
        <v>5.3</v>
      </c>
      <c r="EE15" s="85">
        <v>1.4</v>
      </c>
      <c r="EF15" s="85">
        <v>21.8</v>
      </c>
      <c r="EG15" s="108">
        <v>0</v>
      </c>
      <c r="EH15" s="108">
        <v>0</v>
      </c>
    </row>
    <row r="16" spans="1:138" x14ac:dyDescent="0.25">
      <c r="A16" s="8" t="s">
        <v>464</v>
      </c>
      <c r="B16" s="8">
        <v>2018</v>
      </c>
      <c r="C16" s="8" t="s">
        <v>334</v>
      </c>
      <c r="D16" s="6">
        <v>7</v>
      </c>
      <c r="E16" s="1" t="s">
        <v>49</v>
      </c>
      <c r="F16" s="1" t="s">
        <v>324</v>
      </c>
      <c r="G16" s="5">
        <v>194</v>
      </c>
      <c r="H16" s="5">
        <v>197</v>
      </c>
      <c r="I16" s="5">
        <v>215</v>
      </c>
      <c r="J16" s="5">
        <v>210</v>
      </c>
      <c r="K16" s="5">
        <v>225</v>
      </c>
      <c r="L16" s="5">
        <v>90</v>
      </c>
      <c r="M16" s="5">
        <v>95</v>
      </c>
      <c r="N16" s="5">
        <v>112</v>
      </c>
      <c r="O16" s="5">
        <v>102</v>
      </c>
      <c r="P16" s="5">
        <v>98</v>
      </c>
      <c r="Q16" s="5">
        <v>20.41</v>
      </c>
      <c r="R16" s="5">
        <v>19.55</v>
      </c>
      <c r="S16" s="5">
        <v>18.399999999999999</v>
      </c>
      <c r="T16" s="5">
        <v>17.29</v>
      </c>
      <c r="U16" s="5">
        <v>19.829999999999998</v>
      </c>
      <c r="V16" s="5">
        <v>19.45</v>
      </c>
      <c r="W16" s="5">
        <v>17.98</v>
      </c>
      <c r="X16" s="5">
        <v>16.809999999999999</v>
      </c>
      <c r="Y16" s="5">
        <v>16.05</v>
      </c>
      <c r="Z16" s="5">
        <v>18.39</v>
      </c>
      <c r="AA16" s="5">
        <v>22.7</v>
      </c>
      <c r="AB16" s="5">
        <v>24.4</v>
      </c>
      <c r="AC16" s="5">
        <v>23.6</v>
      </c>
      <c r="AD16" s="5">
        <v>53.9</v>
      </c>
      <c r="AE16" s="5">
        <v>52.7</v>
      </c>
      <c r="AF16" s="5">
        <v>53.4</v>
      </c>
      <c r="AG16" s="12">
        <v>9.8000000000000007</v>
      </c>
      <c r="AH16" s="12">
        <v>9.9</v>
      </c>
      <c r="AI16" s="12">
        <v>9.9</v>
      </c>
      <c r="AJ16" s="12">
        <v>64.8</v>
      </c>
      <c r="AK16" s="12">
        <v>64</v>
      </c>
      <c r="AL16" s="12">
        <v>64.8</v>
      </c>
      <c r="AM16" s="5">
        <v>15</v>
      </c>
      <c r="AN16" s="5">
        <v>15</v>
      </c>
      <c r="AO16" s="13">
        <v>16</v>
      </c>
      <c r="AP16" s="13">
        <v>15</v>
      </c>
      <c r="AQ16" s="13">
        <v>2647.1</v>
      </c>
      <c r="AR16" s="13">
        <v>2622.1</v>
      </c>
      <c r="AS16" s="13">
        <v>452.4</v>
      </c>
      <c r="AT16" s="13">
        <v>405.1</v>
      </c>
      <c r="AU16" s="13">
        <v>102.1</v>
      </c>
      <c r="AV16" s="13">
        <v>101.5</v>
      </c>
      <c r="AW16" s="5">
        <v>15.92</v>
      </c>
      <c r="AX16" s="5">
        <v>6.2</v>
      </c>
      <c r="AY16" s="5">
        <v>3.02</v>
      </c>
      <c r="AZ16" s="5">
        <v>80</v>
      </c>
      <c r="BA16" s="5">
        <v>10</v>
      </c>
      <c r="BB16" s="5">
        <v>12</v>
      </c>
      <c r="BC16" s="5">
        <v>2231</v>
      </c>
      <c r="BD16" s="5">
        <v>213</v>
      </c>
      <c r="BE16" s="5">
        <v>68</v>
      </c>
      <c r="BF16" s="5">
        <v>18</v>
      </c>
      <c r="BG16" s="5">
        <v>14.2</v>
      </c>
      <c r="BH16" s="5">
        <v>4.8</v>
      </c>
      <c r="BI16" s="5">
        <v>4</v>
      </c>
      <c r="BJ16" s="36">
        <v>16.146000000000001</v>
      </c>
      <c r="BK16" s="49">
        <v>1.3819999999999999</v>
      </c>
      <c r="BL16" s="41">
        <v>11.683999999999999</v>
      </c>
      <c r="BM16" s="35">
        <v>1.6028884462151396</v>
      </c>
      <c r="BN16" s="35">
        <v>0.11503984063745021</v>
      </c>
      <c r="BO16" s="36">
        <v>14.034000000000001</v>
      </c>
      <c r="BP16" s="36">
        <v>39.295999999999999</v>
      </c>
      <c r="BQ16" s="37">
        <v>436.66560000000004</v>
      </c>
      <c r="BR16" s="36" t="s">
        <v>140</v>
      </c>
      <c r="BS16" s="36">
        <v>6</v>
      </c>
      <c r="BT16" s="36">
        <v>64</v>
      </c>
      <c r="BU16" s="36">
        <v>30</v>
      </c>
      <c r="BV16" s="136">
        <v>11</v>
      </c>
      <c r="BW16" s="8">
        <v>11.3</v>
      </c>
      <c r="BX16" s="8">
        <v>9.5</v>
      </c>
      <c r="BY16" s="8">
        <v>9.6999999999999993</v>
      </c>
      <c r="BZ16" s="8">
        <v>4.8</v>
      </c>
      <c r="CA16" s="8">
        <v>4.7</v>
      </c>
      <c r="CB16" s="8">
        <v>69.7</v>
      </c>
      <c r="CC16" s="8">
        <v>69.900000000000006</v>
      </c>
      <c r="CD16" s="8">
        <v>1.282</v>
      </c>
      <c r="CE16" s="8">
        <v>1.29</v>
      </c>
      <c r="CF16" s="8">
        <v>62.8</v>
      </c>
      <c r="CG16" s="8">
        <v>63.1</v>
      </c>
      <c r="CH16" s="8">
        <v>9.82</v>
      </c>
      <c r="CI16" s="8">
        <v>9.8699999999999992</v>
      </c>
      <c r="CJ16" s="81">
        <v>75.349999999999994</v>
      </c>
      <c r="CK16" s="81">
        <v>75.39</v>
      </c>
      <c r="CL16" s="81">
        <v>74.45</v>
      </c>
      <c r="CM16" s="81">
        <v>7.93</v>
      </c>
      <c r="CN16" s="81">
        <v>7.98</v>
      </c>
      <c r="CO16" s="81">
        <v>8.4700000000000006</v>
      </c>
      <c r="CP16" s="81">
        <v>32.159999999999997</v>
      </c>
      <c r="CQ16" s="81">
        <v>32.58</v>
      </c>
      <c r="CR16" s="81">
        <v>32.06</v>
      </c>
      <c r="CS16" s="109" t="s">
        <v>335</v>
      </c>
      <c r="CT16" s="81">
        <f t="shared" si="0"/>
        <v>33.123262218567781</v>
      </c>
      <c r="CU16" s="81">
        <f t="shared" si="1"/>
        <v>33.543058894501556</v>
      </c>
      <c r="CV16" s="81">
        <f t="shared" si="2"/>
        <v>33.159983413747362</v>
      </c>
      <c r="CW16" s="81">
        <f t="shared" si="3"/>
        <v>76.148350921468932</v>
      </c>
      <c r="CX16" s="81">
        <f t="shared" si="4"/>
        <v>76.237183339100909</v>
      </c>
      <c r="CY16" s="81">
        <f t="shared" si="5"/>
        <v>75.201031355547826</v>
      </c>
      <c r="CZ16" s="81">
        <v>4.9989999999999997</v>
      </c>
      <c r="DA16" s="81">
        <v>5.2649999999999997</v>
      </c>
      <c r="DB16" s="81">
        <v>1.196</v>
      </c>
      <c r="DC16" s="81">
        <v>1.3580000000000001</v>
      </c>
      <c r="DD16" s="81">
        <v>0.64500000000000002</v>
      </c>
      <c r="DE16" s="81">
        <v>0.60299999999999998</v>
      </c>
      <c r="DF16" s="81">
        <v>0.185</v>
      </c>
      <c r="DG16" s="81">
        <v>0.157</v>
      </c>
      <c r="DH16" s="84">
        <v>1.4152964335340437</v>
      </c>
      <c r="DI16" s="84">
        <v>1.4343351654777219</v>
      </c>
      <c r="DJ16" s="83">
        <v>11.2</v>
      </c>
      <c r="DK16" s="83">
        <v>9.0588235294117645</v>
      </c>
      <c r="DL16" s="83">
        <v>4.3529411764705879</v>
      </c>
      <c r="DM16" s="83">
        <v>71.882352941176464</v>
      </c>
      <c r="DN16" s="84">
        <v>1.3169999999999999</v>
      </c>
      <c r="DO16" s="81">
        <v>2.7844509999999998</v>
      </c>
      <c r="DP16" s="84">
        <v>0.314</v>
      </c>
      <c r="DQ16" s="84">
        <v>0.20468399999999998</v>
      </c>
      <c r="DR16" s="84">
        <v>0.21000000000000002</v>
      </c>
      <c r="DS16" s="81">
        <f>(DP16/DK16)*100</f>
        <v>3.4662337662337666</v>
      </c>
      <c r="DT16" s="81">
        <f>(DQ16/DK16)*100</f>
        <v>2.2594987012987011</v>
      </c>
      <c r="DU16" s="81">
        <f>(DR16/DK16)*100</f>
        <v>2.3181818181818183</v>
      </c>
      <c r="DV16" s="44">
        <v>1.36</v>
      </c>
      <c r="DW16" s="85">
        <v>0.26200000000000001</v>
      </c>
      <c r="DX16" s="44">
        <v>8.3000000000000004E-2</v>
      </c>
      <c r="DY16" s="44">
        <v>0.28000000000000003</v>
      </c>
      <c r="DZ16" s="120">
        <v>0</v>
      </c>
      <c r="EA16" s="44">
        <v>0.11799999999999999</v>
      </c>
      <c r="EB16" s="44">
        <v>2</v>
      </c>
      <c r="EC16" s="44">
        <v>19.899999999999999</v>
      </c>
      <c r="ED16" s="44">
        <v>4.5</v>
      </c>
      <c r="EE16" s="85">
        <v>1.1000000000000001</v>
      </c>
      <c r="EF16" s="85">
        <v>22.4</v>
      </c>
      <c r="EG16" s="108">
        <v>0</v>
      </c>
      <c r="EH16" s="108">
        <v>0</v>
      </c>
    </row>
    <row r="17" spans="1:138" x14ac:dyDescent="0.25">
      <c r="A17" s="8" t="s">
        <v>464</v>
      </c>
      <c r="B17" s="8">
        <v>2018</v>
      </c>
      <c r="C17" s="8" t="s">
        <v>334</v>
      </c>
      <c r="D17" s="6">
        <v>8</v>
      </c>
      <c r="E17" s="1" t="s">
        <v>53</v>
      </c>
      <c r="F17" s="1" t="s">
        <v>324</v>
      </c>
      <c r="G17" s="5">
        <v>231</v>
      </c>
      <c r="H17" s="5">
        <v>215</v>
      </c>
      <c r="I17" s="5">
        <v>226</v>
      </c>
      <c r="J17" s="5">
        <v>217</v>
      </c>
      <c r="K17" s="5">
        <v>227</v>
      </c>
      <c r="L17" s="5">
        <v>112</v>
      </c>
      <c r="M17" s="5">
        <v>106</v>
      </c>
      <c r="N17" s="5">
        <v>120</v>
      </c>
      <c r="O17" s="5">
        <v>104</v>
      </c>
      <c r="P17" s="5">
        <v>120</v>
      </c>
      <c r="Q17" s="5">
        <v>22.28</v>
      </c>
      <c r="R17" s="5">
        <v>22.09</v>
      </c>
      <c r="S17" s="5">
        <v>23.09</v>
      </c>
      <c r="T17" s="5">
        <v>19.38</v>
      </c>
      <c r="U17" s="5">
        <v>18.059999999999999</v>
      </c>
      <c r="V17" s="5">
        <v>19.53</v>
      </c>
      <c r="W17" s="5">
        <v>19.989999999999998</v>
      </c>
      <c r="X17" s="5">
        <v>21.11</v>
      </c>
      <c r="Y17" s="5">
        <v>17.829999999999998</v>
      </c>
      <c r="Z17" s="5">
        <v>16.420000000000002</v>
      </c>
      <c r="AA17" s="5">
        <v>18</v>
      </c>
      <c r="AB17" s="5">
        <v>17.899999999999999</v>
      </c>
      <c r="AC17" s="5">
        <v>18</v>
      </c>
      <c r="AD17" s="5">
        <v>53</v>
      </c>
      <c r="AE17" s="5">
        <v>52.4</v>
      </c>
      <c r="AF17" s="5">
        <v>54</v>
      </c>
      <c r="AG17" s="12">
        <v>11.8</v>
      </c>
      <c r="AH17" s="12">
        <v>13.7</v>
      </c>
      <c r="AI17" s="12">
        <v>12.7</v>
      </c>
      <c r="AJ17" s="12">
        <v>48</v>
      </c>
      <c r="AK17" s="12">
        <v>41.6</v>
      </c>
      <c r="AL17" s="12">
        <v>44.9</v>
      </c>
      <c r="AM17" s="5">
        <v>19</v>
      </c>
      <c r="AN17" s="5">
        <v>21</v>
      </c>
      <c r="AO17" s="13">
        <v>19</v>
      </c>
      <c r="AP17" s="13">
        <v>18</v>
      </c>
      <c r="AQ17" s="13">
        <v>2494.6999999999998</v>
      </c>
      <c r="AR17" s="13">
        <v>2455.8000000000002</v>
      </c>
      <c r="AS17" s="13">
        <v>385.8</v>
      </c>
      <c r="AT17" s="13">
        <v>366.4</v>
      </c>
      <c r="AU17" s="13">
        <v>76.099999999999994</v>
      </c>
      <c r="AV17" s="13">
        <v>71.099999999999994</v>
      </c>
      <c r="AW17" s="5">
        <v>14.57</v>
      </c>
      <c r="AX17" s="5">
        <v>6.2</v>
      </c>
      <c r="AY17" s="5">
        <v>2.82</v>
      </c>
      <c r="AZ17" s="5">
        <v>76</v>
      </c>
      <c r="BA17" s="5">
        <v>10</v>
      </c>
      <c r="BB17" s="5">
        <v>13</v>
      </c>
      <c r="BC17" s="5">
        <v>2041</v>
      </c>
      <c r="BD17" s="5">
        <v>189</v>
      </c>
      <c r="BE17" s="5">
        <v>80</v>
      </c>
      <c r="BF17" s="5">
        <v>18</v>
      </c>
      <c r="BG17" s="5">
        <v>15.8</v>
      </c>
      <c r="BH17" s="5">
        <v>5.4</v>
      </c>
      <c r="BI17" s="5">
        <v>4</v>
      </c>
      <c r="BJ17" s="36">
        <v>16.062999999999999</v>
      </c>
      <c r="BK17" s="49">
        <v>1.4410000000000001</v>
      </c>
      <c r="BL17" s="41">
        <v>11.15</v>
      </c>
      <c r="BM17" s="35">
        <v>2.4932067932067938</v>
      </c>
      <c r="BN17" s="35">
        <v>0.19720279720279724</v>
      </c>
      <c r="BO17" s="36">
        <v>12.667999999999999</v>
      </c>
      <c r="BP17" s="36">
        <v>29.631999999999998</v>
      </c>
      <c r="BQ17" s="37">
        <v>440.17920000000004</v>
      </c>
      <c r="BR17" s="36" t="s">
        <v>140</v>
      </c>
      <c r="BS17" s="36">
        <v>7</v>
      </c>
      <c r="BT17" s="36">
        <v>55</v>
      </c>
      <c r="BU17" s="36">
        <v>38</v>
      </c>
      <c r="BV17" s="136">
        <v>11.1</v>
      </c>
      <c r="BW17" s="8">
        <v>11.2</v>
      </c>
      <c r="BX17" s="8">
        <v>9.5</v>
      </c>
      <c r="BY17" s="8">
        <v>9.5</v>
      </c>
      <c r="BZ17" s="8">
        <v>4.2</v>
      </c>
      <c r="CA17" s="8">
        <v>4</v>
      </c>
      <c r="CB17" s="8">
        <v>69.8</v>
      </c>
      <c r="CC17" s="8">
        <v>70</v>
      </c>
      <c r="CD17" s="8">
        <v>1.2070000000000001</v>
      </c>
      <c r="CE17" s="8">
        <v>1.2130000000000001</v>
      </c>
      <c r="CF17" s="8">
        <v>56.2</v>
      </c>
      <c r="CG17" s="8">
        <v>56.2</v>
      </c>
      <c r="CH17" s="8">
        <v>9.49</v>
      </c>
      <c r="CI17" s="8">
        <v>9.48</v>
      </c>
      <c r="CJ17" s="81">
        <v>82.48</v>
      </c>
      <c r="CK17" s="81">
        <v>81.96</v>
      </c>
      <c r="CL17" s="81">
        <v>82.74</v>
      </c>
      <c r="CM17" s="81">
        <v>4.49</v>
      </c>
      <c r="CN17" s="81">
        <v>4.95</v>
      </c>
      <c r="CO17" s="81">
        <v>4.66</v>
      </c>
      <c r="CP17" s="81">
        <v>29.83</v>
      </c>
      <c r="CQ17" s="81">
        <v>31.06</v>
      </c>
      <c r="CR17" s="81">
        <v>30.19</v>
      </c>
      <c r="CS17" s="109" t="s">
        <v>330</v>
      </c>
      <c r="CT17" s="81">
        <f t="shared" si="0"/>
        <v>30.166023934221094</v>
      </c>
      <c r="CU17" s="81">
        <f t="shared" si="1"/>
        <v>31.451964962462998</v>
      </c>
      <c r="CV17" s="81">
        <f t="shared" si="2"/>
        <v>30.547531815189259</v>
      </c>
      <c r="CW17" s="81">
        <f t="shared" si="3"/>
        <v>81.440120206236344</v>
      </c>
      <c r="CX17" s="81">
        <f t="shared" si="4"/>
        <v>80.944979802043278</v>
      </c>
      <c r="CY17" s="81">
        <f t="shared" si="5"/>
        <v>81.225317478214407</v>
      </c>
      <c r="CZ17" s="81">
        <v>4.3760000000000003</v>
      </c>
      <c r="DA17" s="81">
        <v>4.6909999999999998</v>
      </c>
      <c r="DB17" s="81">
        <v>1.155</v>
      </c>
      <c r="DC17" s="81">
        <v>1.2949999999999999</v>
      </c>
      <c r="DD17" s="81">
        <v>0.63800000000000001</v>
      </c>
      <c r="DE17" s="81">
        <v>0.67500000000000004</v>
      </c>
      <c r="DF17" s="81">
        <v>0.34799999999999998</v>
      </c>
      <c r="DG17" s="81">
        <v>0.375</v>
      </c>
      <c r="DH17" s="84">
        <v>1.7603721252744715</v>
      </c>
      <c r="DI17" s="84">
        <v>1.7461422438798007</v>
      </c>
      <c r="DJ17" s="86" t="s">
        <v>329</v>
      </c>
      <c r="DK17" s="86" t="s">
        <v>329</v>
      </c>
      <c r="DL17" s="86" t="s">
        <v>329</v>
      </c>
      <c r="DM17" s="86" t="s">
        <v>329</v>
      </c>
      <c r="DN17" s="86" t="s">
        <v>329</v>
      </c>
      <c r="DO17" s="86" t="s">
        <v>329</v>
      </c>
      <c r="DP17" s="86" t="s">
        <v>329</v>
      </c>
      <c r="DQ17" s="86" t="s">
        <v>329</v>
      </c>
      <c r="DR17" s="86" t="s">
        <v>329</v>
      </c>
      <c r="DS17" s="86" t="s">
        <v>329</v>
      </c>
      <c r="DT17" s="86" t="s">
        <v>329</v>
      </c>
      <c r="DU17" s="86" t="s">
        <v>329</v>
      </c>
      <c r="DV17" s="44">
        <v>1.29</v>
      </c>
      <c r="DW17" s="85">
        <v>0.26300000000000001</v>
      </c>
      <c r="DX17" s="44">
        <v>8.5999999999999993E-2</v>
      </c>
      <c r="DY17" s="44">
        <v>0.35</v>
      </c>
      <c r="DZ17" s="120">
        <v>0</v>
      </c>
      <c r="EA17" s="44">
        <v>0.108</v>
      </c>
      <c r="EB17" s="44">
        <v>1.6</v>
      </c>
      <c r="EC17" s="44">
        <v>17.2</v>
      </c>
      <c r="ED17" s="44">
        <v>4</v>
      </c>
      <c r="EE17" s="85">
        <v>1.4</v>
      </c>
      <c r="EF17" s="85">
        <v>22.4</v>
      </c>
      <c r="EG17" s="108">
        <v>0</v>
      </c>
      <c r="EH17" s="108">
        <v>0</v>
      </c>
    </row>
    <row r="18" spans="1:138" x14ac:dyDescent="0.25">
      <c r="A18" s="8" t="s">
        <v>464</v>
      </c>
      <c r="B18" s="8">
        <v>2018</v>
      </c>
      <c r="C18" s="8" t="s">
        <v>334</v>
      </c>
      <c r="D18" s="1">
        <v>9</v>
      </c>
      <c r="E18" s="1" t="s">
        <v>336</v>
      </c>
      <c r="F18" s="1" t="s">
        <v>324</v>
      </c>
      <c r="G18" s="5">
        <v>250</v>
      </c>
      <c r="H18" s="5">
        <v>225</v>
      </c>
      <c r="I18" s="5">
        <v>249</v>
      </c>
      <c r="J18" s="5">
        <v>255</v>
      </c>
      <c r="K18" s="5">
        <v>235</v>
      </c>
      <c r="L18" s="5">
        <v>115</v>
      </c>
      <c r="M18" s="5">
        <v>88</v>
      </c>
      <c r="N18" s="5">
        <v>95</v>
      </c>
      <c r="O18" s="5">
        <v>114</v>
      </c>
      <c r="P18" s="5">
        <v>90</v>
      </c>
      <c r="Q18" s="5">
        <v>25.77</v>
      </c>
      <c r="R18" s="5">
        <v>23.09</v>
      </c>
      <c r="S18" s="5">
        <v>18.649999999999999</v>
      </c>
      <c r="T18" s="5">
        <v>20.51</v>
      </c>
      <c r="U18" s="5">
        <v>22.84</v>
      </c>
      <c r="V18" s="5">
        <v>23.08</v>
      </c>
      <c r="W18" s="5">
        <v>21.23</v>
      </c>
      <c r="X18" s="5">
        <v>16.3</v>
      </c>
      <c r="Y18" s="5">
        <v>18.010000000000002</v>
      </c>
      <c r="Z18" s="5">
        <v>20.6</v>
      </c>
      <c r="AA18" s="5">
        <v>17.899999999999999</v>
      </c>
      <c r="AB18" s="5">
        <v>17.600000000000001</v>
      </c>
      <c r="AC18" s="5">
        <v>19.2</v>
      </c>
      <c r="AD18" s="5">
        <v>58.7</v>
      </c>
      <c r="AE18" s="5">
        <v>58.2</v>
      </c>
      <c r="AF18" s="5">
        <v>52.2</v>
      </c>
      <c r="AG18" s="12">
        <v>9.9</v>
      </c>
      <c r="AH18" s="12">
        <v>10.1</v>
      </c>
      <c r="AI18" s="12">
        <v>9.5</v>
      </c>
      <c r="AJ18" s="12">
        <v>62.1</v>
      </c>
      <c r="AK18" s="12">
        <v>61.9</v>
      </c>
      <c r="AL18" s="12">
        <v>63.1</v>
      </c>
      <c r="AM18" s="5">
        <v>17</v>
      </c>
      <c r="AN18" s="5">
        <v>23</v>
      </c>
      <c r="AO18" s="13">
        <v>17</v>
      </c>
      <c r="AP18" s="13">
        <v>21</v>
      </c>
      <c r="AQ18" s="13">
        <f>2726.2+1238.3</f>
        <v>3964.5</v>
      </c>
      <c r="AR18" s="13">
        <f>3093.2+1302.5+311.6</f>
        <v>4707.3</v>
      </c>
      <c r="AS18" s="13">
        <v>606.5</v>
      </c>
      <c r="AT18" s="13">
        <v>660</v>
      </c>
      <c r="AU18" s="13">
        <v>85.4</v>
      </c>
      <c r="AV18" s="13">
        <v>89.4</v>
      </c>
      <c r="AW18" s="32" t="s">
        <v>337</v>
      </c>
      <c r="AX18" s="33">
        <v>6.1</v>
      </c>
      <c r="AY18" s="5">
        <v>3.14</v>
      </c>
      <c r="AZ18" s="33">
        <v>81</v>
      </c>
      <c r="BA18" s="5">
        <v>11</v>
      </c>
      <c r="BB18" s="5">
        <v>15</v>
      </c>
      <c r="BC18" s="5">
        <v>2252</v>
      </c>
      <c r="BD18" s="5">
        <v>198</v>
      </c>
      <c r="BE18" s="5">
        <v>90</v>
      </c>
      <c r="BF18" s="5">
        <v>22</v>
      </c>
      <c r="BG18" s="5">
        <v>18.8</v>
      </c>
      <c r="BH18" s="5">
        <v>4.5999999999999996</v>
      </c>
      <c r="BI18" s="5">
        <v>3</v>
      </c>
      <c r="BJ18" s="36">
        <v>15.861000000000001</v>
      </c>
      <c r="BK18" s="49">
        <v>1.327</v>
      </c>
      <c r="BL18" s="41">
        <v>12.153</v>
      </c>
      <c r="BM18" s="35">
        <v>1.9730000000000001</v>
      </c>
      <c r="BN18" s="35">
        <v>0.16400000000000001</v>
      </c>
      <c r="BO18" s="36">
        <v>12.254</v>
      </c>
      <c r="BP18" s="36">
        <v>33.210999999999999</v>
      </c>
      <c r="BQ18" s="36">
        <v>507.33</v>
      </c>
      <c r="BR18" s="36" t="s">
        <v>138</v>
      </c>
      <c r="BS18" s="36">
        <v>5</v>
      </c>
      <c r="BT18" s="36">
        <v>53</v>
      </c>
      <c r="BU18" s="36">
        <v>42</v>
      </c>
      <c r="BV18" s="136">
        <v>9.5</v>
      </c>
      <c r="BW18" s="8">
        <v>9.4</v>
      </c>
      <c r="BX18" s="8">
        <v>7.8</v>
      </c>
      <c r="BY18" s="8">
        <v>7.9</v>
      </c>
      <c r="BZ18" s="8">
        <v>3.4</v>
      </c>
      <c r="CA18" s="8">
        <v>3.4</v>
      </c>
      <c r="CB18" s="8">
        <v>72.8</v>
      </c>
      <c r="CC18" s="8">
        <v>72.7</v>
      </c>
      <c r="CD18" s="8">
        <v>1.2809999999999999</v>
      </c>
      <c r="CE18" s="8">
        <v>1.282</v>
      </c>
      <c r="CF18" s="8">
        <v>60.6</v>
      </c>
      <c r="CG18" s="8">
        <v>60.8</v>
      </c>
      <c r="CH18" s="8">
        <v>9.9700000000000006</v>
      </c>
      <c r="CI18" s="8">
        <v>9.98</v>
      </c>
      <c r="CJ18" s="81">
        <v>80.400000000000006</v>
      </c>
      <c r="CK18" s="81">
        <v>80.400000000000006</v>
      </c>
      <c r="CL18" s="81">
        <v>80.91</v>
      </c>
      <c r="CM18" s="81">
        <v>6.25</v>
      </c>
      <c r="CN18" s="81">
        <v>6.05</v>
      </c>
      <c r="CO18" s="81">
        <v>5.77</v>
      </c>
      <c r="CP18" s="81">
        <v>28.22</v>
      </c>
      <c r="CQ18" s="81">
        <v>27.1</v>
      </c>
      <c r="CR18" s="81">
        <v>27.18</v>
      </c>
      <c r="CS18" s="109" t="s">
        <v>330</v>
      </c>
      <c r="CT18" s="81">
        <f t="shared" si="0"/>
        <v>28.903821546639815</v>
      </c>
      <c r="CU18" s="81">
        <f t="shared" si="1"/>
        <v>27.767111841169221</v>
      </c>
      <c r="CV18" s="81">
        <f t="shared" si="2"/>
        <v>27.78570315827908</v>
      </c>
      <c r="CW18" s="81">
        <f t="shared" si="3"/>
        <v>77.512044123116411</v>
      </c>
      <c r="CX18" s="81">
        <f t="shared" si="4"/>
        <v>77.415239398954697</v>
      </c>
      <c r="CY18" s="81">
        <f t="shared" si="5"/>
        <v>78.014698568509786</v>
      </c>
      <c r="CZ18" s="81">
        <v>2.016</v>
      </c>
      <c r="DA18" s="81">
        <v>1.9359999999999999</v>
      </c>
      <c r="DB18" s="81">
        <v>1.6140000000000001</v>
      </c>
      <c r="DC18" s="81">
        <v>1.4910000000000001</v>
      </c>
      <c r="DD18" s="81">
        <v>0.433</v>
      </c>
      <c r="DE18" s="81">
        <v>0.42599999999999999</v>
      </c>
      <c r="DF18" s="81">
        <v>0.23100000000000001</v>
      </c>
      <c r="DG18" s="81">
        <v>0.22900000000000001</v>
      </c>
      <c r="DH18" s="84">
        <v>1.529295512671472</v>
      </c>
      <c r="DI18" s="84">
        <v>1.4972734655992572</v>
      </c>
      <c r="DJ18" s="83">
        <v>8.9</v>
      </c>
      <c r="DK18" s="83">
        <v>7.882352941176471</v>
      </c>
      <c r="DL18" s="83">
        <v>3.7647058823529411</v>
      </c>
      <c r="DM18" s="83">
        <v>74.235294117647058</v>
      </c>
      <c r="DN18" s="84">
        <v>1.3069999999999999</v>
      </c>
      <c r="DO18" s="81">
        <v>2.8624359999999998</v>
      </c>
      <c r="DP18" s="84">
        <v>0.29600000000000004</v>
      </c>
      <c r="DQ18" s="84">
        <v>0.14535600000000001</v>
      </c>
      <c r="DR18" s="84">
        <v>0.17200000000000001</v>
      </c>
      <c r="DS18" s="81">
        <f>(DP18/DK18)*100</f>
        <v>3.7552238805970153</v>
      </c>
      <c r="DT18" s="81">
        <f>(DQ18/DK18)*100</f>
        <v>1.8440686567164182</v>
      </c>
      <c r="DU18" s="81">
        <f>(DR18/DK18)*100</f>
        <v>2.1820895522388062</v>
      </c>
      <c r="DV18" s="44">
        <v>1.1299999999999999</v>
      </c>
      <c r="DW18" s="85">
        <v>0.255</v>
      </c>
      <c r="DX18" s="44">
        <v>8.6999999999999994E-2</v>
      </c>
      <c r="DY18" s="44">
        <v>0.32</v>
      </c>
      <c r="DZ18" s="120">
        <v>0</v>
      </c>
      <c r="EA18" s="44">
        <v>0.10100000000000001</v>
      </c>
      <c r="EB18" s="44">
        <v>2.1</v>
      </c>
      <c r="EC18" s="44">
        <v>15.9</v>
      </c>
      <c r="ED18" s="44">
        <v>4</v>
      </c>
      <c r="EE18" s="85">
        <v>0.8</v>
      </c>
      <c r="EF18" s="85">
        <v>16.3</v>
      </c>
      <c r="EG18" s="108">
        <v>2.2999999999999998</v>
      </c>
      <c r="EH18" s="108">
        <v>0</v>
      </c>
    </row>
    <row r="19" spans="1:138" x14ac:dyDescent="0.25">
      <c r="A19" s="8" t="s">
        <v>464</v>
      </c>
      <c r="B19" s="8">
        <v>2018</v>
      </c>
      <c r="C19" s="8" t="s">
        <v>338</v>
      </c>
      <c r="D19" s="6">
        <v>1</v>
      </c>
      <c r="E19" s="1" t="s">
        <v>35</v>
      </c>
      <c r="F19" s="1" t="s">
        <v>324</v>
      </c>
      <c r="G19" s="5">
        <v>241</v>
      </c>
      <c r="H19" s="5">
        <v>220</v>
      </c>
      <c r="I19" s="5">
        <v>234</v>
      </c>
      <c r="J19" s="5">
        <v>236</v>
      </c>
      <c r="K19" s="5">
        <v>243</v>
      </c>
      <c r="L19" s="5">
        <v>90</v>
      </c>
      <c r="M19" s="5">
        <v>95</v>
      </c>
      <c r="N19" s="5">
        <v>106</v>
      </c>
      <c r="O19" s="5">
        <v>96</v>
      </c>
      <c r="P19" s="5">
        <v>117</v>
      </c>
      <c r="Q19" s="5">
        <v>25.6</v>
      </c>
      <c r="R19" s="5">
        <v>21.92</v>
      </c>
      <c r="S19" s="5">
        <v>20.28</v>
      </c>
      <c r="T19" s="5">
        <v>25.06</v>
      </c>
      <c r="U19" s="5">
        <v>24.32</v>
      </c>
      <c r="V19" s="5">
        <v>23.56</v>
      </c>
      <c r="W19" s="5">
        <v>20.53</v>
      </c>
      <c r="X19" s="5">
        <v>18.7</v>
      </c>
      <c r="Y19" s="5">
        <v>22.54</v>
      </c>
      <c r="Z19" s="5">
        <v>22.55</v>
      </c>
      <c r="AA19" s="5">
        <v>21.2</v>
      </c>
      <c r="AB19" s="5">
        <v>20.8</v>
      </c>
      <c r="AC19" s="5">
        <v>20.5</v>
      </c>
      <c r="AD19" s="5">
        <v>57.7</v>
      </c>
      <c r="AE19" s="5">
        <v>55.7</v>
      </c>
      <c r="AF19" s="5">
        <v>57.5</v>
      </c>
      <c r="AG19" s="14">
        <v>9.3000000000000007</v>
      </c>
      <c r="AH19" s="14">
        <v>9.4</v>
      </c>
      <c r="AI19" s="14">
        <v>9.6999999999999993</v>
      </c>
      <c r="AJ19" s="14">
        <v>63.6</v>
      </c>
      <c r="AK19" s="14">
        <v>64.099999999999994</v>
      </c>
      <c r="AL19" s="14">
        <v>63.9</v>
      </c>
      <c r="AM19" s="5">
        <v>24</v>
      </c>
      <c r="AN19" s="5">
        <v>34</v>
      </c>
      <c r="AO19" s="15">
        <v>22</v>
      </c>
      <c r="AP19" s="15">
        <v>36</v>
      </c>
      <c r="AQ19" s="15">
        <v>3996</v>
      </c>
      <c r="AR19" s="15">
        <v>4892</v>
      </c>
      <c r="AS19" s="15">
        <v>524</v>
      </c>
      <c r="AT19" s="15">
        <v>644</v>
      </c>
      <c r="AU19" s="15">
        <v>89.6</v>
      </c>
      <c r="AV19" s="15">
        <v>88.1</v>
      </c>
      <c r="AW19" s="5">
        <v>13.54</v>
      </c>
      <c r="AX19" s="5">
        <v>7</v>
      </c>
      <c r="AY19" s="5">
        <v>2.98</v>
      </c>
      <c r="AZ19" s="5">
        <v>80</v>
      </c>
      <c r="BA19" s="5">
        <v>20</v>
      </c>
      <c r="BB19" s="5">
        <v>181</v>
      </c>
      <c r="BC19" s="5">
        <v>1961</v>
      </c>
      <c r="BD19" s="5">
        <v>256</v>
      </c>
      <c r="BE19" s="5">
        <v>360</v>
      </c>
      <c r="BF19" s="5">
        <v>19</v>
      </c>
      <c r="BG19" s="5">
        <v>32.9</v>
      </c>
      <c r="BH19" s="5">
        <v>5.4</v>
      </c>
      <c r="BI19" s="5">
        <v>158</v>
      </c>
      <c r="BJ19" s="36">
        <v>18.948</v>
      </c>
      <c r="BK19" s="49">
        <v>1.5840000000000001</v>
      </c>
      <c r="BL19" s="41">
        <v>11.9588</v>
      </c>
      <c r="BM19" s="35">
        <v>6.6249999999999982</v>
      </c>
      <c r="BN19" s="35">
        <v>0.43749999999999994</v>
      </c>
      <c r="BO19" s="36">
        <v>14.921799999999999</v>
      </c>
      <c r="BP19" s="36">
        <v>32.744</v>
      </c>
      <c r="BQ19" s="37">
        <v>665.04959999999994</v>
      </c>
      <c r="BR19" s="36" t="s">
        <v>134</v>
      </c>
      <c r="BS19" s="36">
        <v>11</v>
      </c>
      <c r="BT19" s="36">
        <v>39</v>
      </c>
      <c r="BU19" s="36">
        <v>50</v>
      </c>
      <c r="BV19" s="136">
        <v>11.3</v>
      </c>
      <c r="BW19" s="8">
        <v>11.6</v>
      </c>
      <c r="BX19" s="8">
        <v>8.9</v>
      </c>
      <c r="BY19" s="8">
        <v>8.8000000000000007</v>
      </c>
      <c r="BZ19" s="8">
        <v>4.5</v>
      </c>
      <c r="CA19" s="8">
        <v>4.5</v>
      </c>
      <c r="CB19" s="8">
        <v>70.7</v>
      </c>
      <c r="CC19" s="8">
        <v>70.8</v>
      </c>
      <c r="CD19" s="8">
        <v>1.2769999999999999</v>
      </c>
      <c r="CE19" s="8">
        <v>1.288</v>
      </c>
      <c r="CF19" s="8">
        <v>61.9</v>
      </c>
      <c r="CG19" s="8">
        <v>62.1</v>
      </c>
      <c r="CH19" s="8">
        <v>9.8800000000000008</v>
      </c>
      <c r="CI19" s="8">
        <v>9.92</v>
      </c>
      <c r="CJ19" s="81">
        <v>77.64</v>
      </c>
      <c r="CK19" s="81">
        <v>78.34</v>
      </c>
      <c r="CL19" s="81">
        <v>78.11</v>
      </c>
      <c r="CM19" s="81">
        <v>7.71</v>
      </c>
      <c r="CN19" s="81">
        <v>7.57</v>
      </c>
      <c r="CO19" s="81">
        <v>7.2</v>
      </c>
      <c r="CP19" s="81">
        <v>32.46</v>
      </c>
      <c r="CQ19" s="81">
        <v>32.89</v>
      </c>
      <c r="CR19" s="81">
        <v>31.74</v>
      </c>
      <c r="CS19" s="116" t="s">
        <v>326</v>
      </c>
      <c r="CT19" s="81">
        <f t="shared" si="0"/>
        <v>33.363088885773152</v>
      </c>
      <c r="CU19" s="81">
        <f t="shared" si="1"/>
        <v>33.749918518420159</v>
      </c>
      <c r="CV19" s="81">
        <f t="shared" si="2"/>
        <v>32.546391505050138</v>
      </c>
      <c r="CW19" s="81">
        <f t="shared" si="3"/>
        <v>76.638528407821198</v>
      </c>
      <c r="CX19" s="81">
        <f t="shared" si="4"/>
        <v>77.038466847192055</v>
      </c>
      <c r="CY19" s="81">
        <f t="shared" si="5"/>
        <v>77.219142897094798</v>
      </c>
      <c r="CZ19" s="81">
        <v>2.7040000000000002</v>
      </c>
      <c r="DA19" s="81">
        <v>2.06</v>
      </c>
      <c r="DB19" s="81">
        <v>1.738</v>
      </c>
      <c r="DC19" s="81">
        <v>1.385</v>
      </c>
      <c r="DD19" s="81">
        <v>0.59599999999999997</v>
      </c>
      <c r="DE19" s="81">
        <v>0.47299999999999998</v>
      </c>
      <c r="DF19" s="81">
        <v>0.159</v>
      </c>
      <c r="DG19" s="81">
        <v>8.5999999999999993E-2</v>
      </c>
      <c r="DH19" s="84">
        <v>1.2733356815780206</v>
      </c>
      <c r="DI19" s="84">
        <v>1.260668973471742</v>
      </c>
      <c r="DJ19" s="83">
        <v>11.2</v>
      </c>
      <c r="DK19" s="83">
        <v>8.8235294117647065</v>
      </c>
      <c r="DL19" s="83">
        <v>4.5882352941176467</v>
      </c>
      <c r="DM19" s="83">
        <v>72</v>
      </c>
      <c r="DN19" s="84">
        <v>1.304</v>
      </c>
      <c r="DO19" s="81">
        <v>2.7836379999999998</v>
      </c>
      <c r="DP19" s="84">
        <v>0.311</v>
      </c>
      <c r="DQ19" s="84">
        <v>0.20591999999999999</v>
      </c>
      <c r="DR19" s="84">
        <v>0.20700000000000002</v>
      </c>
      <c r="DS19" s="81">
        <f>(DP19/DK19)*100</f>
        <v>3.5246666666666662</v>
      </c>
      <c r="DT19" s="81">
        <f>(DQ19/DK19)*100</f>
        <v>2.3337599999999998</v>
      </c>
      <c r="DU19" s="81">
        <f>(DR19/DK19)*100</f>
        <v>2.3460000000000001</v>
      </c>
      <c r="DV19" s="44">
        <v>1.32</v>
      </c>
      <c r="DW19" s="44">
        <v>0.26700000000000002</v>
      </c>
      <c r="DX19" s="44">
        <v>8.3000000000000004E-2</v>
      </c>
      <c r="DY19" s="44">
        <v>0.3</v>
      </c>
      <c r="DZ19" s="120">
        <v>0</v>
      </c>
      <c r="EA19" s="44">
        <v>0.11</v>
      </c>
      <c r="EB19" s="44">
        <v>2</v>
      </c>
      <c r="EC19" s="44">
        <v>16.3</v>
      </c>
      <c r="ED19" s="85">
        <v>4.4000000000000004</v>
      </c>
      <c r="EE19" s="85">
        <v>1.2</v>
      </c>
      <c r="EF19" s="85">
        <v>16.5</v>
      </c>
      <c r="EG19" s="108">
        <v>1.8</v>
      </c>
      <c r="EH19" s="108">
        <v>0</v>
      </c>
    </row>
    <row r="20" spans="1:138" x14ac:dyDescent="0.25">
      <c r="A20" s="8" t="s">
        <v>464</v>
      </c>
      <c r="B20" s="8">
        <v>2018</v>
      </c>
      <c r="C20" s="8" t="s">
        <v>338</v>
      </c>
      <c r="D20" s="6">
        <v>2</v>
      </c>
      <c r="E20" s="1" t="s">
        <v>49</v>
      </c>
      <c r="F20" s="1" t="s">
        <v>324</v>
      </c>
      <c r="G20" s="5">
        <v>258</v>
      </c>
      <c r="H20" s="5">
        <v>270</v>
      </c>
      <c r="I20" s="5">
        <v>263</v>
      </c>
      <c r="J20" s="5">
        <v>268</v>
      </c>
      <c r="K20" s="5">
        <v>167</v>
      </c>
      <c r="L20" s="5">
        <v>124</v>
      </c>
      <c r="M20" s="5">
        <v>126</v>
      </c>
      <c r="N20" s="5">
        <v>128</v>
      </c>
      <c r="O20" s="5">
        <v>124</v>
      </c>
      <c r="P20" s="5">
        <v>112</v>
      </c>
      <c r="Q20" s="5">
        <v>24.5</v>
      </c>
      <c r="R20" s="5">
        <v>24.93</v>
      </c>
      <c r="S20" s="5">
        <v>22.8</v>
      </c>
      <c r="T20" s="5">
        <v>23.81</v>
      </c>
      <c r="U20" s="5">
        <v>26.44</v>
      </c>
      <c r="V20" s="5">
        <v>22.9</v>
      </c>
      <c r="W20" s="5">
        <v>23.88</v>
      </c>
      <c r="X20" s="5">
        <v>21.58</v>
      </c>
      <c r="Y20" s="5">
        <v>22.75</v>
      </c>
      <c r="Z20" s="5">
        <v>23.94</v>
      </c>
      <c r="AA20" s="5">
        <v>20.399999999999999</v>
      </c>
      <c r="AB20" s="5">
        <v>20.3</v>
      </c>
      <c r="AC20" s="5">
        <v>20.5</v>
      </c>
      <c r="AD20" s="5">
        <v>56.1</v>
      </c>
      <c r="AE20" s="5">
        <v>58</v>
      </c>
      <c r="AF20" s="5">
        <v>59</v>
      </c>
      <c r="AG20" s="14">
        <v>9.6999999999999993</v>
      </c>
      <c r="AH20" s="14">
        <v>9.4</v>
      </c>
      <c r="AI20" s="14">
        <v>9.6</v>
      </c>
      <c r="AJ20" s="14">
        <v>65.400000000000006</v>
      </c>
      <c r="AK20" s="14">
        <v>65.900000000000006</v>
      </c>
      <c r="AL20" s="14">
        <v>65.599999999999994</v>
      </c>
      <c r="AM20" s="5">
        <v>15</v>
      </c>
      <c r="AN20" s="5">
        <v>19</v>
      </c>
      <c r="AO20" s="15">
        <v>19</v>
      </c>
      <c r="AP20" s="15">
        <v>22</v>
      </c>
      <c r="AQ20" s="15">
        <v>3419</v>
      </c>
      <c r="AR20" s="15">
        <v>3812</v>
      </c>
      <c r="AS20" s="15">
        <v>569</v>
      </c>
      <c r="AT20" s="15">
        <v>589</v>
      </c>
      <c r="AU20" s="15">
        <v>93.2</v>
      </c>
      <c r="AV20" s="15">
        <v>108.8</v>
      </c>
      <c r="AW20" s="5">
        <v>14.65</v>
      </c>
      <c r="AX20" s="5">
        <v>6.9</v>
      </c>
      <c r="AY20" s="5">
        <v>3.05</v>
      </c>
      <c r="AZ20" s="5">
        <v>80</v>
      </c>
      <c r="BA20" s="5">
        <v>19</v>
      </c>
      <c r="BB20" s="5">
        <v>174</v>
      </c>
      <c r="BC20" s="5">
        <v>2145</v>
      </c>
      <c r="BD20" s="5">
        <v>246</v>
      </c>
      <c r="BE20" s="5">
        <v>360</v>
      </c>
      <c r="BF20" s="5">
        <v>17</v>
      </c>
      <c r="BG20" s="5">
        <v>26.4</v>
      </c>
      <c r="BH20" s="5">
        <v>4.9000000000000004</v>
      </c>
      <c r="BI20" s="5">
        <v>151</v>
      </c>
      <c r="BJ20" s="36">
        <v>18.577999999999999</v>
      </c>
      <c r="BK20" s="49">
        <v>1.575</v>
      </c>
      <c r="BL20" s="41">
        <v>11.795500000000001</v>
      </c>
      <c r="BM20" s="35">
        <v>5.7074775672981071</v>
      </c>
      <c r="BN20" s="35">
        <v>0.3816550348953141</v>
      </c>
      <c r="BO20" s="36">
        <v>15.229799999999999</v>
      </c>
      <c r="BP20" s="36">
        <v>17.832000000000001</v>
      </c>
      <c r="BQ20" s="37">
        <v>633.42719999999997</v>
      </c>
      <c r="BR20" s="36" t="s">
        <v>134</v>
      </c>
      <c r="BS20" s="36">
        <v>13</v>
      </c>
      <c r="BT20" s="36">
        <v>36</v>
      </c>
      <c r="BU20" s="36">
        <v>51</v>
      </c>
      <c r="BV20" s="136">
        <v>11.5</v>
      </c>
      <c r="BW20" s="8">
        <v>11.5</v>
      </c>
      <c r="BX20" s="8">
        <v>9.8000000000000007</v>
      </c>
      <c r="BY20" s="8">
        <v>9.6</v>
      </c>
      <c r="BZ20" s="8">
        <v>4.8</v>
      </c>
      <c r="CA20" s="8">
        <v>4.7</v>
      </c>
      <c r="CB20" s="8">
        <v>69.5</v>
      </c>
      <c r="CC20" s="8">
        <v>69.8</v>
      </c>
      <c r="CD20" s="8">
        <v>1.292</v>
      </c>
      <c r="CE20" s="8">
        <v>1.2829999999999999</v>
      </c>
      <c r="CF20" s="8">
        <v>62.8</v>
      </c>
      <c r="CG20" s="8">
        <v>63</v>
      </c>
      <c r="CH20" s="8">
        <v>9.83</v>
      </c>
      <c r="CI20" s="8">
        <v>9.7799999999999994</v>
      </c>
      <c r="CJ20" s="81">
        <v>74</v>
      </c>
      <c r="CK20" s="81">
        <v>74.53</v>
      </c>
      <c r="CL20" s="81">
        <v>73.73</v>
      </c>
      <c r="CM20" s="81">
        <v>8.26</v>
      </c>
      <c r="CN20" s="81">
        <v>8.08</v>
      </c>
      <c r="CO20" s="81">
        <v>8.14</v>
      </c>
      <c r="CP20" s="81">
        <v>31.31</v>
      </c>
      <c r="CQ20" s="81">
        <v>30.93</v>
      </c>
      <c r="CR20" s="81">
        <v>30.76</v>
      </c>
      <c r="CS20" s="116" t="s">
        <v>328</v>
      </c>
      <c r="CT20" s="81">
        <f t="shared" si="0"/>
        <v>32.381224498156335</v>
      </c>
      <c r="CU20" s="81">
        <f t="shared" si="1"/>
        <v>31.967973035524164</v>
      </c>
      <c r="CV20" s="81">
        <f t="shared" si="2"/>
        <v>31.818818331295713</v>
      </c>
      <c r="CW20" s="81">
        <f t="shared" si="3"/>
        <v>75.221313456443369</v>
      </c>
      <c r="CX20" s="81">
        <f t="shared" si="4"/>
        <v>75.359521470996896</v>
      </c>
      <c r="CY20" s="81">
        <f t="shared" si="5"/>
        <v>75.177615876622468</v>
      </c>
      <c r="CZ20" s="81">
        <v>4.0949999999999998</v>
      </c>
      <c r="DA20" s="81">
        <v>3.8839999999999999</v>
      </c>
      <c r="DB20" s="81">
        <v>1.107</v>
      </c>
      <c r="DC20" s="81">
        <v>1.054</v>
      </c>
      <c r="DD20" s="81">
        <v>0.63600000000000001</v>
      </c>
      <c r="DE20" s="81">
        <v>0.57699999999999996</v>
      </c>
      <c r="DF20" s="81">
        <v>0.21110241314263031</v>
      </c>
      <c r="DG20" s="81">
        <v>0.19758432046215205</v>
      </c>
      <c r="DH20" s="84">
        <v>1.2779700115340253</v>
      </c>
      <c r="DI20" s="84">
        <v>1.2031032885595183</v>
      </c>
      <c r="DJ20" s="83">
        <v>11.6</v>
      </c>
      <c r="DK20" s="83">
        <v>9.6470588235294112</v>
      </c>
      <c r="DL20" s="83">
        <v>4.5882352941176467</v>
      </c>
      <c r="DM20" s="83">
        <v>70.82352941176471</v>
      </c>
      <c r="DN20" s="84">
        <v>1.31</v>
      </c>
      <c r="DO20" s="81">
        <v>2.7427569999999997</v>
      </c>
      <c r="DP20" s="84">
        <v>0.33500000000000002</v>
      </c>
      <c r="DQ20" s="84">
        <v>0.21704400000000001</v>
      </c>
      <c r="DR20" s="84">
        <v>0.221</v>
      </c>
      <c r="DS20" s="81">
        <f>(DP20/DK20)*100</f>
        <v>3.4725609756097562</v>
      </c>
      <c r="DT20" s="81">
        <f>(DQ20/DK20)*100</f>
        <v>2.2498463414634151</v>
      </c>
      <c r="DU20" s="81">
        <f>(DR20/DK20)*100</f>
        <v>2.2908536585365855</v>
      </c>
      <c r="DV20" s="44">
        <v>1.34</v>
      </c>
      <c r="DW20" s="44">
        <v>0.36299999999999999</v>
      </c>
      <c r="DX20" s="44">
        <v>0.10199999999999999</v>
      </c>
      <c r="DY20" s="44">
        <v>0.36</v>
      </c>
      <c r="DZ20" s="120">
        <v>0</v>
      </c>
      <c r="EA20" s="44">
        <v>0.11799999999999999</v>
      </c>
      <c r="EB20" s="44">
        <v>2.2000000000000002</v>
      </c>
      <c r="EC20" s="44">
        <v>20.100000000000001</v>
      </c>
      <c r="ED20" s="85">
        <v>6.1</v>
      </c>
      <c r="EE20" s="85">
        <v>1.5</v>
      </c>
      <c r="EF20" s="85">
        <v>22.1</v>
      </c>
      <c r="EG20" s="108">
        <v>2.6</v>
      </c>
      <c r="EH20" s="108">
        <v>0</v>
      </c>
    </row>
    <row r="21" spans="1:138" x14ac:dyDescent="0.25">
      <c r="A21" s="8" t="s">
        <v>464</v>
      </c>
      <c r="B21" s="8">
        <v>2018</v>
      </c>
      <c r="C21" s="8" t="s">
        <v>338</v>
      </c>
      <c r="D21" s="6">
        <v>3</v>
      </c>
      <c r="E21" s="1" t="s">
        <v>42</v>
      </c>
      <c r="F21" s="1" t="s">
        <v>324</v>
      </c>
      <c r="G21" s="5">
        <v>265</v>
      </c>
      <c r="H21" s="5">
        <v>245</v>
      </c>
      <c r="I21" s="5">
        <v>260</v>
      </c>
      <c r="J21" s="5">
        <v>260</v>
      </c>
      <c r="K21" s="5">
        <v>250</v>
      </c>
      <c r="L21" s="5">
        <v>109</v>
      </c>
      <c r="M21" s="5">
        <v>114</v>
      </c>
      <c r="N21" s="5">
        <v>130</v>
      </c>
      <c r="O21" s="5">
        <v>126</v>
      </c>
      <c r="P21" s="5">
        <v>123</v>
      </c>
      <c r="Q21" s="5">
        <v>20.32</v>
      </c>
      <c r="R21" s="5">
        <v>23.39</v>
      </c>
      <c r="S21" s="5">
        <v>23.78</v>
      </c>
      <c r="T21" s="5">
        <v>26.66</v>
      </c>
      <c r="U21" s="5">
        <v>25.87</v>
      </c>
      <c r="V21" s="5">
        <v>17.690000000000001</v>
      </c>
      <c r="W21" s="5">
        <v>21.45</v>
      </c>
      <c r="X21" s="5">
        <v>21.01</v>
      </c>
      <c r="Y21" s="5">
        <v>23.97</v>
      </c>
      <c r="Z21" s="5">
        <v>24.86</v>
      </c>
      <c r="AA21" s="5">
        <v>16.100000000000001</v>
      </c>
      <c r="AB21" s="5">
        <v>16.100000000000001</v>
      </c>
      <c r="AC21" s="5">
        <v>16</v>
      </c>
      <c r="AD21" s="5">
        <v>53.2</v>
      </c>
      <c r="AE21" s="5">
        <v>58.7</v>
      </c>
      <c r="AF21" s="5">
        <v>60.1</v>
      </c>
      <c r="AG21" s="14">
        <v>9.1999999999999993</v>
      </c>
      <c r="AH21" s="14">
        <v>9.4</v>
      </c>
      <c r="AI21" s="14">
        <v>9.3000000000000007</v>
      </c>
      <c r="AJ21" s="14">
        <v>60.2</v>
      </c>
      <c r="AK21" s="14">
        <v>59.3</v>
      </c>
      <c r="AL21" s="14">
        <v>60.2</v>
      </c>
      <c r="AM21" s="5">
        <v>20</v>
      </c>
      <c r="AN21" s="5">
        <v>27</v>
      </c>
      <c r="AO21" s="15">
        <v>28</v>
      </c>
      <c r="AP21" s="15">
        <v>20</v>
      </c>
      <c r="AQ21" s="15">
        <v>4393</v>
      </c>
      <c r="AR21" s="15">
        <v>2967</v>
      </c>
      <c r="AS21" s="15">
        <v>744</v>
      </c>
      <c r="AT21" s="15">
        <v>501</v>
      </c>
      <c r="AU21" s="15">
        <v>81</v>
      </c>
      <c r="AV21" s="15">
        <v>78</v>
      </c>
      <c r="AW21" s="5">
        <v>15.14</v>
      </c>
      <c r="AX21" s="5">
        <v>6.7</v>
      </c>
      <c r="AY21" s="5">
        <v>3.02</v>
      </c>
      <c r="AZ21" s="5">
        <v>80</v>
      </c>
      <c r="BA21" s="5">
        <v>19</v>
      </c>
      <c r="BB21" s="5">
        <v>170</v>
      </c>
      <c r="BC21" s="5">
        <v>2136</v>
      </c>
      <c r="BD21" s="5">
        <v>244</v>
      </c>
      <c r="BE21" s="5">
        <v>362</v>
      </c>
      <c r="BF21" s="5">
        <v>24</v>
      </c>
      <c r="BG21" s="5">
        <v>36.1</v>
      </c>
      <c r="BH21" s="5">
        <v>9.3000000000000007</v>
      </c>
      <c r="BI21" s="5">
        <v>133</v>
      </c>
      <c r="BJ21" s="36">
        <v>18.318000000000001</v>
      </c>
      <c r="BK21" s="49">
        <v>1.587</v>
      </c>
      <c r="BL21" s="41">
        <v>11.5442</v>
      </c>
      <c r="BM21" s="35">
        <v>5.109561752988049</v>
      </c>
      <c r="BN21" s="35">
        <v>0.34063745019920327</v>
      </c>
      <c r="BO21" s="36">
        <v>14.8505</v>
      </c>
      <c r="BP21" s="36">
        <v>21.119999999999997</v>
      </c>
      <c r="BQ21" s="37">
        <v>602.68319999999983</v>
      </c>
      <c r="BR21" s="36" t="s">
        <v>134</v>
      </c>
      <c r="BS21" s="36">
        <v>10</v>
      </c>
      <c r="BT21" s="36">
        <v>33</v>
      </c>
      <c r="BU21" s="36">
        <v>57</v>
      </c>
      <c r="BV21" s="136">
        <v>11.3</v>
      </c>
      <c r="BW21" s="8">
        <v>11.3</v>
      </c>
      <c r="BX21" s="8">
        <v>11.2</v>
      </c>
      <c r="BY21" s="8">
        <v>10.9</v>
      </c>
      <c r="BZ21" s="8">
        <v>4.5</v>
      </c>
      <c r="CA21" s="8">
        <v>4.7</v>
      </c>
      <c r="CB21" s="8">
        <v>68</v>
      </c>
      <c r="CC21" s="8">
        <v>67.900000000000006</v>
      </c>
      <c r="CD21" s="8">
        <v>1.204</v>
      </c>
      <c r="CE21" s="8">
        <v>1.194</v>
      </c>
      <c r="CF21" s="8">
        <v>58.5</v>
      </c>
      <c r="CG21" s="8">
        <v>58.4</v>
      </c>
      <c r="CH21" s="8">
        <v>9.26</v>
      </c>
      <c r="CI21" s="8">
        <v>9.1999999999999993</v>
      </c>
      <c r="CJ21" s="81">
        <v>81.680000000000007</v>
      </c>
      <c r="CK21" s="81">
        <v>81.459999999999994</v>
      </c>
      <c r="CL21" s="81">
        <v>81.38</v>
      </c>
      <c r="CM21" s="81">
        <v>6.4</v>
      </c>
      <c r="CN21" s="81">
        <v>6.46</v>
      </c>
      <c r="CO21" s="81">
        <v>6.12</v>
      </c>
      <c r="CP21" s="81">
        <v>33.79</v>
      </c>
      <c r="CQ21" s="81">
        <v>34.090000000000003</v>
      </c>
      <c r="CR21" s="81">
        <v>33.08</v>
      </c>
      <c r="CS21" s="116" t="s">
        <v>325</v>
      </c>
      <c r="CT21" s="81">
        <f t="shared" si="0"/>
        <v>34.390756025420551</v>
      </c>
      <c r="CU21" s="81">
        <f t="shared" si="1"/>
        <v>34.696681397505444</v>
      </c>
      <c r="CV21" s="81">
        <f t="shared" si="2"/>
        <v>33.641355501822453</v>
      </c>
      <c r="CW21" s="81">
        <f t="shared" si="3"/>
        <v>79.274931415913571</v>
      </c>
      <c r="CX21" s="81">
        <f t="shared" si="4"/>
        <v>79.26977441447012</v>
      </c>
      <c r="CY21" s="81">
        <f t="shared" si="5"/>
        <v>79.518446912313777</v>
      </c>
      <c r="CZ21" s="81">
        <v>3.6320000000000001</v>
      </c>
      <c r="DA21" s="81">
        <v>4.7619999999999996</v>
      </c>
      <c r="DB21" s="81">
        <v>0.82699999999999996</v>
      </c>
      <c r="DC21" s="81">
        <v>0.99299999999999999</v>
      </c>
      <c r="DD21" s="81">
        <v>0.79100000000000004</v>
      </c>
      <c r="DE21" s="81">
        <v>1.1519999999999999</v>
      </c>
      <c r="DF21" s="81">
        <v>0.29299999999999998</v>
      </c>
      <c r="DG21" s="81">
        <v>0.46600000000000003</v>
      </c>
      <c r="DH21" s="84">
        <v>1.1538235294117647</v>
      </c>
      <c r="DI21" s="84">
        <v>1.1732609710550885</v>
      </c>
      <c r="DJ21" s="83">
        <v>11.6</v>
      </c>
      <c r="DK21" s="83">
        <v>10.941176470588237</v>
      </c>
      <c r="DL21" s="83">
        <v>4.8235294117647056</v>
      </c>
      <c r="DM21" s="83">
        <v>68.705882352941174</v>
      </c>
      <c r="DN21" s="84">
        <v>1.2250000000000001</v>
      </c>
      <c r="DO21" s="81">
        <v>2.6333470000000005</v>
      </c>
      <c r="DP21" s="84">
        <v>0.374</v>
      </c>
      <c r="DQ21" s="84">
        <v>0.28255199999999997</v>
      </c>
      <c r="DR21" s="84">
        <v>0.23400000000000001</v>
      </c>
      <c r="DS21" s="81">
        <f>(DP21/DK21)*100</f>
        <v>3.4182795698924724</v>
      </c>
      <c r="DT21" s="81">
        <f>(DQ21/DK21)*100</f>
        <v>2.5824645161290314</v>
      </c>
      <c r="DU21" s="81">
        <f>(DR21/DK21)*100</f>
        <v>2.1387096774193548</v>
      </c>
      <c r="DV21" s="44">
        <v>1.57</v>
      </c>
      <c r="DW21" s="44">
        <v>0.33900000000000002</v>
      </c>
      <c r="DX21" s="44">
        <v>0.1</v>
      </c>
      <c r="DY21" s="44">
        <v>0.38</v>
      </c>
      <c r="DZ21" s="120">
        <v>0</v>
      </c>
      <c r="EA21" s="44">
        <v>0.126</v>
      </c>
      <c r="EB21" s="44">
        <v>2.5</v>
      </c>
      <c r="EC21" s="44">
        <v>22.5</v>
      </c>
      <c r="ED21" s="85">
        <v>6.1</v>
      </c>
      <c r="EE21" s="85">
        <v>1.3</v>
      </c>
      <c r="EF21" s="85">
        <v>17.2</v>
      </c>
      <c r="EG21" s="108">
        <v>0</v>
      </c>
      <c r="EH21" s="108">
        <v>0</v>
      </c>
    </row>
    <row r="22" spans="1:138" x14ac:dyDescent="0.25">
      <c r="A22" s="8" t="s">
        <v>464</v>
      </c>
      <c r="B22" s="8">
        <v>2018</v>
      </c>
      <c r="C22" s="8" t="s">
        <v>338</v>
      </c>
      <c r="D22" s="6">
        <v>4</v>
      </c>
      <c r="E22" s="1">
        <v>17.460999999999999</v>
      </c>
      <c r="F22" s="1" t="s">
        <v>324</v>
      </c>
      <c r="G22" s="5">
        <v>252</v>
      </c>
      <c r="H22" s="5">
        <v>232</v>
      </c>
      <c r="I22" s="5">
        <v>246</v>
      </c>
      <c r="J22" s="5">
        <v>266</v>
      </c>
      <c r="K22" s="5">
        <v>254</v>
      </c>
      <c r="L22" s="5">
        <v>121</v>
      </c>
      <c r="M22" s="5">
        <v>106</v>
      </c>
      <c r="N22" s="5">
        <v>122</v>
      </c>
      <c r="O22" s="5">
        <v>150</v>
      </c>
      <c r="P22" s="5">
        <v>121</v>
      </c>
      <c r="Q22" s="5">
        <v>28.33</v>
      </c>
      <c r="R22" s="5">
        <v>21.24</v>
      </c>
      <c r="S22" s="5">
        <v>29.3</v>
      </c>
      <c r="T22" s="5">
        <v>21.45</v>
      </c>
      <c r="U22" s="5">
        <v>24.29</v>
      </c>
      <c r="V22" s="5">
        <v>25.2</v>
      </c>
      <c r="W22" s="5">
        <v>18.329999999999998</v>
      </c>
      <c r="X22" s="5">
        <v>25.89</v>
      </c>
      <c r="Y22" s="5">
        <v>19.72</v>
      </c>
      <c r="Z22" s="5">
        <v>22.64</v>
      </c>
      <c r="AA22" s="5">
        <v>15.3</v>
      </c>
      <c r="AB22" s="5">
        <v>15.9</v>
      </c>
      <c r="AC22" s="5">
        <v>16.2</v>
      </c>
      <c r="AD22" s="5">
        <v>55.1</v>
      </c>
      <c r="AE22" s="5">
        <v>56.6</v>
      </c>
      <c r="AF22" s="5">
        <v>55.6</v>
      </c>
      <c r="AG22" s="14">
        <v>8.1999999999999993</v>
      </c>
      <c r="AH22" s="14">
        <v>8.6</v>
      </c>
      <c r="AI22" s="14">
        <v>8.6999999999999993</v>
      </c>
      <c r="AJ22" s="14">
        <v>58.4</v>
      </c>
      <c r="AK22" s="14">
        <v>57.4</v>
      </c>
      <c r="AL22" s="14">
        <v>57.4</v>
      </c>
      <c r="AM22" s="5">
        <v>24</v>
      </c>
      <c r="AN22" s="5">
        <v>11</v>
      </c>
      <c r="AO22" s="15">
        <v>21</v>
      </c>
      <c r="AP22" s="15">
        <v>12</v>
      </c>
      <c r="AQ22" s="15">
        <v>3322</v>
      </c>
      <c r="AR22" s="15">
        <v>2203</v>
      </c>
      <c r="AS22" s="15">
        <v>451</v>
      </c>
      <c r="AT22" s="15">
        <v>283</v>
      </c>
      <c r="AU22" s="15">
        <v>95.3</v>
      </c>
      <c r="AV22" s="15">
        <v>91.9</v>
      </c>
      <c r="AW22" s="5">
        <v>13.32</v>
      </c>
      <c r="AX22" s="5">
        <v>6.8</v>
      </c>
      <c r="AY22" s="5">
        <v>2.86</v>
      </c>
      <c r="AZ22" s="5">
        <v>77</v>
      </c>
      <c r="BA22" s="5">
        <v>17</v>
      </c>
      <c r="BB22" s="5">
        <v>151</v>
      </c>
      <c r="BC22" s="5">
        <v>1894</v>
      </c>
      <c r="BD22" s="5">
        <v>224</v>
      </c>
      <c r="BE22" s="5">
        <v>344</v>
      </c>
      <c r="BF22" s="5">
        <v>21</v>
      </c>
      <c r="BG22" s="5">
        <v>29</v>
      </c>
      <c r="BH22" s="5">
        <v>5.6</v>
      </c>
      <c r="BI22" s="5">
        <v>132</v>
      </c>
      <c r="BJ22" s="36">
        <v>16.738</v>
      </c>
      <c r="BK22" s="49">
        <v>1.5109999999999999</v>
      </c>
      <c r="BL22" s="41">
        <v>11.078799999999999</v>
      </c>
      <c r="BM22" s="35">
        <v>5.5660847880299258</v>
      </c>
      <c r="BN22" s="35">
        <v>0.37705735660847883</v>
      </c>
      <c r="BO22" s="36">
        <v>14.729900000000001</v>
      </c>
      <c r="BP22" s="36">
        <v>15.056000000000001</v>
      </c>
      <c r="BQ22" s="37">
        <v>568.42559999999992</v>
      </c>
      <c r="BR22" s="36" t="s">
        <v>134</v>
      </c>
      <c r="BS22" s="36">
        <v>11</v>
      </c>
      <c r="BT22" s="36">
        <v>36</v>
      </c>
      <c r="BU22" s="36">
        <v>53</v>
      </c>
      <c r="BV22" s="136">
        <v>8</v>
      </c>
      <c r="BW22" s="8">
        <v>7.9</v>
      </c>
      <c r="BX22" s="8">
        <v>10.7</v>
      </c>
      <c r="BY22" s="8">
        <v>11</v>
      </c>
      <c r="BZ22" s="8">
        <v>4.5999999999999996</v>
      </c>
      <c r="CA22" s="8">
        <v>4.5</v>
      </c>
      <c r="CB22" s="8">
        <v>68</v>
      </c>
      <c r="CC22" s="8">
        <v>68</v>
      </c>
      <c r="CD22" s="8">
        <v>1.137</v>
      </c>
      <c r="CE22" s="8">
        <v>1.151</v>
      </c>
      <c r="CF22" s="8">
        <v>56.1</v>
      </c>
      <c r="CG22" s="8">
        <v>55.8</v>
      </c>
      <c r="CH22" s="8">
        <v>9.27</v>
      </c>
      <c r="CI22" s="8">
        <v>9.3000000000000007</v>
      </c>
      <c r="CJ22" s="81">
        <v>84.06</v>
      </c>
      <c r="CK22" s="81">
        <v>84.37</v>
      </c>
      <c r="CL22" s="81">
        <v>83.63</v>
      </c>
      <c r="CM22" s="81">
        <v>4.8</v>
      </c>
      <c r="CN22" s="81">
        <v>4.6399999999999997</v>
      </c>
      <c r="CO22" s="81">
        <v>4.78</v>
      </c>
      <c r="CP22" s="81">
        <v>30.11</v>
      </c>
      <c r="CQ22" s="81">
        <v>29.84</v>
      </c>
      <c r="CR22" s="81">
        <v>29.68</v>
      </c>
      <c r="CS22" s="116" t="s">
        <v>330</v>
      </c>
      <c r="CT22" s="81">
        <f t="shared" si="0"/>
        <v>30.490196785196385</v>
      </c>
      <c r="CU22" s="81">
        <f t="shared" si="1"/>
        <v>30.198595993853754</v>
      </c>
      <c r="CV22" s="81">
        <f t="shared" si="2"/>
        <v>30.062448336753942</v>
      </c>
      <c r="CW22" s="81">
        <f t="shared" si="3"/>
        <v>80.9423808164089</v>
      </c>
      <c r="CX22" s="81">
        <f t="shared" si="4"/>
        <v>81.161518333732388</v>
      </c>
      <c r="CY22" s="81">
        <f t="shared" si="5"/>
        <v>80.851006066912745</v>
      </c>
      <c r="CZ22" s="81">
        <v>4.2549999999999999</v>
      </c>
      <c r="DA22" s="81">
        <v>4.0039999999999996</v>
      </c>
      <c r="DB22" s="81">
        <v>1.36</v>
      </c>
      <c r="DC22" s="81">
        <v>1.244</v>
      </c>
      <c r="DD22" s="81">
        <v>0.82899999999999996</v>
      </c>
      <c r="DE22" s="81">
        <v>0.80300000000000005</v>
      </c>
      <c r="DF22" s="81">
        <v>0.373</v>
      </c>
      <c r="DG22" s="81">
        <v>0.372</v>
      </c>
      <c r="DH22" s="84">
        <v>1.173292499711083</v>
      </c>
      <c r="DI22" s="84">
        <v>1.2752802496244078</v>
      </c>
      <c r="DJ22" s="83">
        <v>9.4</v>
      </c>
      <c r="DK22" s="83">
        <v>10.705882352941176</v>
      </c>
      <c r="DL22" s="83">
        <v>5.4705882352941186</v>
      </c>
      <c r="DM22" s="83">
        <v>68.705882352941174</v>
      </c>
      <c r="DN22" s="84">
        <v>1.1869999999999998</v>
      </c>
      <c r="DO22" s="81">
        <v>2.6086074999999997</v>
      </c>
      <c r="DP22" s="84">
        <v>0.371</v>
      </c>
      <c r="DQ22" s="84">
        <v>0.29058599999999996</v>
      </c>
      <c r="DR22" s="84">
        <v>0.23200000000000001</v>
      </c>
      <c r="DS22" s="81">
        <f>(DP22/DK22)*100</f>
        <v>3.4653846153846155</v>
      </c>
      <c r="DT22" s="81">
        <f>(DQ22/DK22)*100</f>
        <v>2.7142648351648346</v>
      </c>
      <c r="DU22" s="81">
        <f>(DR22/DK22)*100</f>
        <v>2.1670329670329673</v>
      </c>
      <c r="DV22" s="44">
        <v>1.64</v>
      </c>
      <c r="DW22" s="44">
        <v>0.373</v>
      </c>
      <c r="DX22" s="44">
        <v>0.111</v>
      </c>
      <c r="DY22" s="44">
        <v>0.42</v>
      </c>
      <c r="DZ22" s="120">
        <v>0</v>
      </c>
      <c r="EA22" s="44">
        <v>0.13100000000000001</v>
      </c>
      <c r="EB22" s="44">
        <v>2.5</v>
      </c>
      <c r="EC22" s="44">
        <v>25</v>
      </c>
      <c r="ED22" s="85">
        <v>7.1</v>
      </c>
      <c r="EE22" s="85">
        <v>1.8</v>
      </c>
      <c r="EF22" s="85">
        <v>21.3</v>
      </c>
      <c r="EG22" s="108">
        <v>3.5</v>
      </c>
      <c r="EH22" s="108">
        <v>0</v>
      </c>
    </row>
    <row r="23" spans="1:138" x14ac:dyDescent="0.25">
      <c r="A23" s="8" t="s">
        <v>464</v>
      </c>
      <c r="B23" s="8">
        <v>2018</v>
      </c>
      <c r="C23" s="8" t="s">
        <v>338</v>
      </c>
      <c r="D23" s="6">
        <v>5</v>
      </c>
      <c r="E23" s="1" t="s">
        <v>53</v>
      </c>
      <c r="F23" s="1" t="s">
        <v>324</v>
      </c>
      <c r="G23" s="5">
        <v>280</v>
      </c>
      <c r="H23" s="5">
        <v>267</v>
      </c>
      <c r="I23" s="5">
        <v>265</v>
      </c>
      <c r="J23" s="5">
        <v>274</v>
      </c>
      <c r="K23" s="5">
        <v>272</v>
      </c>
      <c r="L23" s="5">
        <v>143</v>
      </c>
      <c r="M23" s="5">
        <v>125</v>
      </c>
      <c r="N23" s="5">
        <v>125</v>
      </c>
      <c r="O23" s="5">
        <v>133</v>
      </c>
      <c r="P23" s="5">
        <v>120</v>
      </c>
      <c r="Q23" s="5">
        <v>24.3</v>
      </c>
      <c r="R23" s="5">
        <v>24.15</v>
      </c>
      <c r="S23" s="5">
        <v>24.74</v>
      </c>
      <c r="T23" s="5">
        <v>26.32</v>
      </c>
      <c r="U23" s="5">
        <v>24.83</v>
      </c>
      <c r="V23" s="5">
        <v>21.93</v>
      </c>
      <c r="W23" s="5">
        <v>23.41</v>
      </c>
      <c r="X23" s="5">
        <v>23.31</v>
      </c>
      <c r="Y23" s="5">
        <v>20.89</v>
      </c>
      <c r="Z23" s="5">
        <v>22.91</v>
      </c>
      <c r="AA23" s="5">
        <v>14.1</v>
      </c>
      <c r="AB23" s="5">
        <v>14.7</v>
      </c>
      <c r="AC23" s="5">
        <v>14.7</v>
      </c>
      <c r="AD23" s="5">
        <v>57.6</v>
      </c>
      <c r="AE23" s="5">
        <v>56.8</v>
      </c>
      <c r="AF23" s="5">
        <v>56.9</v>
      </c>
      <c r="AG23" s="14">
        <v>8.4</v>
      </c>
      <c r="AH23" s="14">
        <v>9</v>
      </c>
      <c r="AI23" s="14">
        <v>8.6999999999999993</v>
      </c>
      <c r="AJ23" s="14">
        <v>60.6</v>
      </c>
      <c r="AK23" s="14">
        <v>59.7</v>
      </c>
      <c r="AL23" s="14">
        <v>59.9</v>
      </c>
      <c r="AM23" s="5">
        <v>28</v>
      </c>
      <c r="AN23" s="5">
        <v>23</v>
      </c>
      <c r="AO23" s="15">
        <v>27</v>
      </c>
      <c r="AP23" s="15">
        <v>22</v>
      </c>
      <c r="AQ23" s="15">
        <v>4210.8</v>
      </c>
      <c r="AR23" s="15">
        <v>3234.1</v>
      </c>
      <c r="AS23" s="15">
        <v>573</v>
      </c>
      <c r="AT23" s="15">
        <v>426.2</v>
      </c>
      <c r="AU23" s="15">
        <v>83.3</v>
      </c>
      <c r="AV23" s="15">
        <v>82.1</v>
      </c>
      <c r="AW23" s="5">
        <v>13.47</v>
      </c>
      <c r="AX23" s="5">
        <v>6.6</v>
      </c>
      <c r="AY23" s="5">
        <v>2.75</v>
      </c>
      <c r="AZ23" s="5">
        <v>75</v>
      </c>
      <c r="BA23" s="5">
        <v>17</v>
      </c>
      <c r="BB23" s="5">
        <v>138</v>
      </c>
      <c r="BC23" s="5">
        <v>1875</v>
      </c>
      <c r="BD23" s="5">
        <v>219</v>
      </c>
      <c r="BE23" s="5">
        <v>280</v>
      </c>
      <c r="BF23" s="5">
        <v>23</v>
      </c>
      <c r="BG23" s="5">
        <v>30.2</v>
      </c>
      <c r="BH23" s="5">
        <v>4.4000000000000004</v>
      </c>
      <c r="BI23" s="5">
        <v>120</v>
      </c>
      <c r="BJ23" s="36">
        <v>14.471</v>
      </c>
      <c r="BK23" s="49">
        <v>1.2929999999999999</v>
      </c>
      <c r="BL23" s="41">
        <v>11.1877</v>
      </c>
      <c r="BM23" s="35">
        <v>5.0005952380952374</v>
      </c>
      <c r="BN23" s="35">
        <v>0.35059523809523807</v>
      </c>
      <c r="BO23" s="36">
        <v>14.4693</v>
      </c>
      <c r="BP23" s="36">
        <v>0.84800000000000042</v>
      </c>
      <c r="BQ23" s="37">
        <v>509.5728000000002</v>
      </c>
      <c r="BR23" s="36" t="s">
        <v>140</v>
      </c>
      <c r="BS23" s="36">
        <v>15</v>
      </c>
      <c r="BT23" s="36">
        <v>56</v>
      </c>
      <c r="BU23" s="36">
        <v>29</v>
      </c>
      <c r="BV23" s="136">
        <v>11.2</v>
      </c>
      <c r="BW23" s="8">
        <v>11.1</v>
      </c>
      <c r="BX23" s="8">
        <v>9.5</v>
      </c>
      <c r="BY23" s="8">
        <v>9.4</v>
      </c>
      <c r="BZ23" s="8">
        <v>4.4000000000000004</v>
      </c>
      <c r="CA23" s="8">
        <v>4.0999999999999996</v>
      </c>
      <c r="CB23" s="8">
        <v>69.599999999999994</v>
      </c>
      <c r="CC23" s="8">
        <v>70.099999999999994</v>
      </c>
      <c r="CD23" s="8">
        <v>1.216</v>
      </c>
      <c r="CE23" s="8">
        <v>1.222</v>
      </c>
      <c r="CF23" s="8">
        <v>57.9</v>
      </c>
      <c r="CG23" s="8">
        <v>57.9</v>
      </c>
      <c r="CH23" s="8">
        <v>9.4700000000000006</v>
      </c>
      <c r="CI23" s="8">
        <v>9.5500000000000007</v>
      </c>
      <c r="CJ23" s="81">
        <v>81.94</v>
      </c>
      <c r="CK23" s="81">
        <v>82.49</v>
      </c>
      <c r="CL23" s="81">
        <v>81.55</v>
      </c>
      <c r="CM23" s="81">
        <v>5.43</v>
      </c>
      <c r="CN23" s="81">
        <v>5.27</v>
      </c>
      <c r="CO23" s="81">
        <v>5.26</v>
      </c>
      <c r="CP23" s="81">
        <v>31.1</v>
      </c>
      <c r="CQ23" s="81">
        <v>30.65</v>
      </c>
      <c r="CR23" s="81">
        <v>30.47</v>
      </c>
      <c r="CS23" s="116" t="s">
        <v>330</v>
      </c>
      <c r="CT23" s="81">
        <f t="shared" si="0"/>
        <v>31.570475131046098</v>
      </c>
      <c r="CU23" s="81">
        <f t="shared" si="1"/>
        <v>31.09976527242609</v>
      </c>
      <c r="CV23" s="81">
        <f t="shared" si="2"/>
        <v>30.920680781638687</v>
      </c>
      <c r="CW23" s="81">
        <f t="shared" si="3"/>
        <v>80.09610056576895</v>
      </c>
      <c r="CX23" s="81">
        <f t="shared" si="4"/>
        <v>80.243886921105911</v>
      </c>
      <c r="CY23" s="81">
        <f t="shared" si="5"/>
        <v>80.20562919301301</v>
      </c>
      <c r="CZ23" s="81">
        <v>4.03</v>
      </c>
      <c r="DA23" s="81">
        <v>4.3410000000000002</v>
      </c>
      <c r="DB23" s="81">
        <v>1.0780000000000001</v>
      </c>
      <c r="DC23" s="81">
        <v>1.139</v>
      </c>
      <c r="DD23" s="81">
        <v>0.58399999999999996</v>
      </c>
      <c r="DE23" s="81">
        <v>0.61699999999999999</v>
      </c>
      <c r="DF23" s="81">
        <v>0.36899999999999999</v>
      </c>
      <c r="DG23" s="81">
        <v>0.42699999999999999</v>
      </c>
      <c r="DH23" s="84">
        <v>1.4125233426704016</v>
      </c>
      <c r="DI23" s="84">
        <v>1.4422852474323065</v>
      </c>
      <c r="DJ23" s="86" t="s">
        <v>329</v>
      </c>
      <c r="DK23" s="86" t="s">
        <v>329</v>
      </c>
      <c r="DL23" s="86" t="s">
        <v>329</v>
      </c>
      <c r="DM23" s="86" t="s">
        <v>329</v>
      </c>
      <c r="DN23" s="86" t="s">
        <v>329</v>
      </c>
      <c r="DO23" s="86" t="s">
        <v>329</v>
      </c>
      <c r="DP23" s="86" t="s">
        <v>329</v>
      </c>
      <c r="DQ23" s="86" t="s">
        <v>329</v>
      </c>
      <c r="DR23" s="86" t="s">
        <v>329</v>
      </c>
      <c r="DS23" s="86" t="s">
        <v>329</v>
      </c>
      <c r="DT23" s="86" t="s">
        <v>329</v>
      </c>
      <c r="DU23" s="86" t="s">
        <v>329</v>
      </c>
      <c r="DV23" s="44">
        <v>1.35</v>
      </c>
      <c r="DW23" s="44">
        <v>0.32400000000000001</v>
      </c>
      <c r="DX23" s="44">
        <v>0.108</v>
      </c>
      <c r="DY23" s="44">
        <v>0.41</v>
      </c>
      <c r="DZ23" s="120">
        <v>0</v>
      </c>
      <c r="EA23" s="44">
        <v>0.108</v>
      </c>
      <c r="EB23" s="44">
        <v>1.7</v>
      </c>
      <c r="EC23" s="44">
        <v>18.5</v>
      </c>
      <c r="ED23" s="85">
        <v>6.2</v>
      </c>
      <c r="EE23" s="85">
        <v>1.5</v>
      </c>
      <c r="EF23" s="85">
        <v>21</v>
      </c>
      <c r="EG23" s="108">
        <v>0</v>
      </c>
      <c r="EH23" s="108">
        <v>0</v>
      </c>
    </row>
    <row r="24" spans="1:138" x14ac:dyDescent="0.25">
      <c r="A24" s="8" t="s">
        <v>464</v>
      </c>
      <c r="B24" s="8">
        <v>2018</v>
      </c>
      <c r="C24" s="8" t="s">
        <v>338</v>
      </c>
      <c r="D24" s="6">
        <v>6</v>
      </c>
      <c r="E24" s="1" t="s">
        <v>24</v>
      </c>
      <c r="F24" s="1" t="s">
        <v>324</v>
      </c>
      <c r="G24" s="5">
        <v>292</v>
      </c>
      <c r="H24" s="5">
        <v>285</v>
      </c>
      <c r="I24" s="5">
        <v>282</v>
      </c>
      <c r="J24" s="5">
        <v>285</v>
      </c>
      <c r="K24" s="5">
        <v>297</v>
      </c>
      <c r="L24" s="5">
        <v>138</v>
      </c>
      <c r="M24" s="5">
        <v>139</v>
      </c>
      <c r="N24" s="5">
        <v>143</v>
      </c>
      <c r="O24" s="5">
        <v>137</v>
      </c>
      <c r="P24" s="5">
        <v>137</v>
      </c>
      <c r="Q24" s="5">
        <v>25.78</v>
      </c>
      <c r="R24" s="5">
        <v>27.15</v>
      </c>
      <c r="S24" s="5">
        <v>24.55</v>
      </c>
      <c r="T24" s="5">
        <v>26.1</v>
      </c>
      <c r="U24" s="5">
        <v>28.54</v>
      </c>
      <c r="V24" s="5">
        <v>22.1</v>
      </c>
      <c r="W24" s="5">
        <v>23.27</v>
      </c>
      <c r="X24" s="5">
        <v>21.66</v>
      </c>
      <c r="Y24" s="5">
        <v>23.05</v>
      </c>
      <c r="Z24" s="5">
        <v>24.18</v>
      </c>
      <c r="AA24" s="5">
        <v>15.7</v>
      </c>
      <c r="AB24" s="5">
        <v>15.6</v>
      </c>
      <c r="AC24" s="5">
        <v>15.7</v>
      </c>
      <c r="AD24" s="5">
        <v>61.4</v>
      </c>
      <c r="AE24" s="5">
        <v>61</v>
      </c>
      <c r="AF24" s="5">
        <v>61.1</v>
      </c>
      <c r="AG24" s="14">
        <v>9.3000000000000007</v>
      </c>
      <c r="AH24" s="14">
        <v>9.5</v>
      </c>
      <c r="AI24" s="14">
        <v>9.3000000000000007</v>
      </c>
      <c r="AJ24" s="14">
        <v>63.8</v>
      </c>
      <c r="AK24" s="14">
        <v>64.900000000000006</v>
      </c>
      <c r="AL24" s="14">
        <v>65.2</v>
      </c>
      <c r="AM24" s="5">
        <v>26</v>
      </c>
      <c r="AN24" s="5">
        <v>26</v>
      </c>
      <c r="AO24" s="15">
        <v>27</v>
      </c>
      <c r="AP24" s="15">
        <v>28</v>
      </c>
      <c r="AQ24" s="15">
        <v>4371</v>
      </c>
      <c r="AR24" s="15">
        <v>5215</v>
      </c>
      <c r="AS24" s="15">
        <v>499</v>
      </c>
      <c r="AT24" s="15">
        <v>580</v>
      </c>
      <c r="AU24" s="15">
        <v>79.400000000000006</v>
      </c>
      <c r="AV24" s="15">
        <v>71.400000000000006</v>
      </c>
      <c r="AW24" s="5">
        <v>13.92</v>
      </c>
      <c r="AX24" s="5">
        <v>6.6</v>
      </c>
      <c r="AY24" s="5">
        <v>2.62</v>
      </c>
      <c r="AZ24" s="5">
        <v>72</v>
      </c>
      <c r="BA24" s="5">
        <v>18</v>
      </c>
      <c r="BB24" s="5">
        <v>140</v>
      </c>
      <c r="BC24" s="5">
        <v>1920</v>
      </c>
      <c r="BD24" s="5">
        <v>235</v>
      </c>
      <c r="BE24" s="5">
        <v>294</v>
      </c>
      <c r="BF24" s="5">
        <v>24</v>
      </c>
      <c r="BG24" s="5">
        <v>30.8</v>
      </c>
      <c r="BH24" s="5">
        <v>4.8</v>
      </c>
      <c r="BI24" s="5">
        <v>154</v>
      </c>
      <c r="BJ24" s="36">
        <v>17.538</v>
      </c>
      <c r="BK24" s="49">
        <v>1.5329999999999999</v>
      </c>
      <c r="BL24" s="41">
        <v>11.443300000000001</v>
      </c>
      <c r="BM24" s="35">
        <v>4.3062499999999995</v>
      </c>
      <c r="BN24" s="35">
        <v>0.29970238095238094</v>
      </c>
      <c r="BO24" s="36">
        <v>14.125299999999999</v>
      </c>
      <c r="BP24" s="36">
        <v>18.808</v>
      </c>
      <c r="BQ24" s="37">
        <v>499.91039999999998</v>
      </c>
      <c r="BR24" s="36" t="s">
        <v>140</v>
      </c>
      <c r="BS24" s="36">
        <v>13</v>
      </c>
      <c r="BT24" s="36">
        <v>58</v>
      </c>
      <c r="BU24" s="36">
        <v>29</v>
      </c>
      <c r="BV24" s="136">
        <v>11.5</v>
      </c>
      <c r="BW24" s="8">
        <v>11.4</v>
      </c>
      <c r="BX24" s="8">
        <v>7.3</v>
      </c>
      <c r="BY24" s="8">
        <v>7.6</v>
      </c>
      <c r="BZ24" s="8">
        <v>3.4</v>
      </c>
      <c r="CA24" s="8">
        <v>3.4</v>
      </c>
      <c r="CB24" s="8">
        <v>73.099999999999994</v>
      </c>
      <c r="CC24" s="8">
        <v>72.900000000000006</v>
      </c>
      <c r="CD24" s="8">
        <v>1.2649999999999999</v>
      </c>
      <c r="CE24" s="8">
        <v>1.2809999999999999</v>
      </c>
      <c r="CF24" s="8">
        <v>61.9</v>
      </c>
      <c r="CG24" s="8">
        <v>62.1</v>
      </c>
      <c r="CH24" s="8">
        <v>9.92</v>
      </c>
      <c r="CI24" s="8">
        <v>9.98</v>
      </c>
      <c r="CJ24" s="81">
        <v>81.93</v>
      </c>
      <c r="CK24" s="81">
        <v>82.18</v>
      </c>
      <c r="CL24" s="81">
        <v>80.56</v>
      </c>
      <c r="CM24" s="81">
        <v>5.14</v>
      </c>
      <c r="CN24" s="81">
        <v>5</v>
      </c>
      <c r="CO24" s="81">
        <v>5.38</v>
      </c>
      <c r="CP24" s="81">
        <v>29.46</v>
      </c>
      <c r="CQ24" s="81">
        <v>29.08</v>
      </c>
      <c r="CR24" s="81">
        <v>29.29</v>
      </c>
      <c r="CS24" s="116" t="s">
        <v>330</v>
      </c>
      <c r="CT24" s="81">
        <f t="shared" si="0"/>
        <v>29.905036365134219</v>
      </c>
      <c r="CU24" s="81">
        <f t="shared" si="1"/>
        <v>29.50671787915423</v>
      </c>
      <c r="CV24" s="81">
        <f t="shared" si="2"/>
        <v>29.780001678979133</v>
      </c>
      <c r="CW24" s="81">
        <f t="shared" si="3"/>
        <v>80.103006770404576</v>
      </c>
      <c r="CX24" s="81">
        <f t="shared" si="4"/>
        <v>80.243986820901497</v>
      </c>
      <c r="CY24" s="81">
        <f t="shared" si="5"/>
        <v>79.591902501065135</v>
      </c>
      <c r="CZ24" s="81">
        <v>2.456</v>
      </c>
      <c r="DA24" s="81">
        <v>2.0750000000000002</v>
      </c>
      <c r="DB24" s="81">
        <v>0.86599999999999999</v>
      </c>
      <c r="DC24" s="81">
        <v>0.76900000000000002</v>
      </c>
      <c r="DD24" s="81">
        <v>0.42899999999999999</v>
      </c>
      <c r="DE24" s="81">
        <v>0.42</v>
      </c>
      <c r="DF24" s="81">
        <v>0.14799999999999999</v>
      </c>
      <c r="DG24" s="81">
        <v>0.14000000000000001</v>
      </c>
      <c r="DH24" s="84">
        <v>1.4159828961053975</v>
      </c>
      <c r="DI24" s="84">
        <v>1.2828411997209952</v>
      </c>
      <c r="DJ24" s="83">
        <v>11.8</v>
      </c>
      <c r="DK24" s="83">
        <v>7.6470588235294121</v>
      </c>
      <c r="DL24" s="83">
        <v>3.7647058823529411</v>
      </c>
      <c r="DM24" s="83">
        <v>74.705882352941174</v>
      </c>
      <c r="DN24" s="84">
        <v>1.302</v>
      </c>
      <c r="DO24" s="81">
        <v>2.8728249999999997</v>
      </c>
      <c r="DP24" s="84">
        <v>0.29300000000000004</v>
      </c>
      <c r="DQ24" s="84">
        <v>0.16389599999999999</v>
      </c>
      <c r="DR24" s="84">
        <v>0.18000000000000002</v>
      </c>
      <c r="DS24" s="81">
        <f t="shared" ref="DS24:DS51" si="9">(DP24/DK24)*100</f>
        <v>3.8315384615384618</v>
      </c>
      <c r="DT24" s="81">
        <f t="shared" ref="DT24:DT51" si="10">(DQ24/DK24)*100</f>
        <v>2.1432553846153843</v>
      </c>
      <c r="DU24" s="81">
        <f t="shared" ref="DU24:DU51" si="11">(DR24/DK24)*100</f>
        <v>2.3538461538461539</v>
      </c>
      <c r="DV24" s="44">
        <v>1.18</v>
      </c>
      <c r="DW24" s="44">
        <v>0.29699999999999999</v>
      </c>
      <c r="DX24" s="44">
        <v>9.1999999999999998E-2</v>
      </c>
      <c r="DY24" s="44">
        <v>0.34</v>
      </c>
      <c r="DZ24" s="120">
        <v>0</v>
      </c>
      <c r="EA24" s="44">
        <v>8.5999999999999993E-2</v>
      </c>
      <c r="EB24" s="44">
        <v>2</v>
      </c>
      <c r="EC24" s="44">
        <v>15.8</v>
      </c>
      <c r="ED24" s="85">
        <v>4.5</v>
      </c>
      <c r="EE24" s="85">
        <v>1</v>
      </c>
      <c r="EF24" s="85">
        <v>18.5</v>
      </c>
      <c r="EG24" s="108">
        <v>2</v>
      </c>
      <c r="EH24" s="108">
        <v>0</v>
      </c>
    </row>
    <row r="25" spans="1:138" x14ac:dyDescent="0.25">
      <c r="A25" s="8" t="s">
        <v>464</v>
      </c>
      <c r="B25" s="8">
        <v>2018</v>
      </c>
      <c r="C25" s="8" t="s">
        <v>338</v>
      </c>
      <c r="D25" s="6">
        <v>7</v>
      </c>
      <c r="E25" s="1" t="s">
        <v>38</v>
      </c>
      <c r="F25" s="1" t="s">
        <v>324</v>
      </c>
      <c r="G25" s="5">
        <v>246</v>
      </c>
      <c r="H25" s="5">
        <v>240</v>
      </c>
      <c r="I25" s="5">
        <v>258</v>
      </c>
      <c r="J25" s="5">
        <v>245</v>
      </c>
      <c r="K25" s="5">
        <v>237</v>
      </c>
      <c r="L25" s="5">
        <v>121</v>
      </c>
      <c r="M25" s="5">
        <v>110</v>
      </c>
      <c r="N25" s="5">
        <v>109</v>
      </c>
      <c r="O25" s="5">
        <v>112</v>
      </c>
      <c r="P25" s="5">
        <v>107</v>
      </c>
      <c r="Q25" s="5">
        <v>23.68</v>
      </c>
      <c r="R25" s="5">
        <v>21.19</v>
      </c>
      <c r="S25" s="5">
        <v>27.58</v>
      </c>
      <c r="T25" s="5">
        <v>24.55</v>
      </c>
      <c r="U25" s="5">
        <v>25.4</v>
      </c>
      <c r="V25" s="5">
        <v>19.62</v>
      </c>
      <c r="W25" s="5">
        <v>17.850000000000001</v>
      </c>
      <c r="X25" s="5">
        <v>23.34</v>
      </c>
      <c r="Y25" s="5">
        <v>21.44</v>
      </c>
      <c r="Z25" s="5">
        <v>23.64</v>
      </c>
      <c r="AA25" s="5">
        <v>16.2</v>
      </c>
      <c r="AB25" s="5">
        <v>16.3</v>
      </c>
      <c r="AC25" s="5">
        <v>15.7</v>
      </c>
      <c r="AD25" s="5">
        <v>60.1</v>
      </c>
      <c r="AE25" s="5">
        <v>58</v>
      </c>
      <c r="AF25" s="5">
        <v>60</v>
      </c>
      <c r="AG25" s="14">
        <v>9.3000000000000007</v>
      </c>
      <c r="AH25" s="14">
        <v>9.3000000000000007</v>
      </c>
      <c r="AI25" s="14">
        <v>8.8000000000000007</v>
      </c>
      <c r="AJ25" s="14">
        <v>62.3</v>
      </c>
      <c r="AK25" s="14">
        <v>63.1</v>
      </c>
      <c r="AL25" s="14">
        <v>63.7</v>
      </c>
      <c r="AM25" s="5">
        <v>24</v>
      </c>
      <c r="AN25" s="5">
        <v>22</v>
      </c>
      <c r="AO25" s="15">
        <v>23</v>
      </c>
      <c r="AP25" s="15">
        <v>25</v>
      </c>
      <c r="AQ25" s="15">
        <v>4396</v>
      </c>
      <c r="AR25" s="15">
        <v>4216</v>
      </c>
      <c r="AS25" s="15">
        <v>561</v>
      </c>
      <c r="AT25" s="15">
        <v>556</v>
      </c>
      <c r="AU25" s="15">
        <v>84.7</v>
      </c>
      <c r="AV25" s="15">
        <v>95.9</v>
      </c>
      <c r="AW25" s="5">
        <v>15.57</v>
      </c>
      <c r="AX25" s="5">
        <v>6.4</v>
      </c>
      <c r="AY25" s="5">
        <v>2.7</v>
      </c>
      <c r="AZ25" s="5">
        <v>74</v>
      </c>
      <c r="BA25" s="5">
        <v>18</v>
      </c>
      <c r="BB25" s="5">
        <v>117</v>
      </c>
      <c r="BC25" s="5">
        <v>2035</v>
      </c>
      <c r="BD25" s="5">
        <v>281</v>
      </c>
      <c r="BE25" s="5">
        <v>306</v>
      </c>
      <c r="BF25" s="5">
        <v>21</v>
      </c>
      <c r="BG25" s="5">
        <v>32.700000000000003</v>
      </c>
      <c r="BH25" s="5">
        <v>4.7</v>
      </c>
      <c r="BI25" s="5">
        <v>100</v>
      </c>
      <c r="BJ25" s="36">
        <v>16.032</v>
      </c>
      <c r="BK25" s="49">
        <v>1.4219999999999999</v>
      </c>
      <c r="BL25" s="41">
        <v>11.273899999999999</v>
      </c>
      <c r="BM25" s="35">
        <v>4.3602397602397609</v>
      </c>
      <c r="BN25" s="35">
        <v>0.31368631368631372</v>
      </c>
      <c r="BO25" s="36">
        <v>13.6625</v>
      </c>
      <c r="BP25" s="36">
        <v>21.863999999999997</v>
      </c>
      <c r="BQ25" s="37">
        <v>488.49120000000011</v>
      </c>
      <c r="BR25" s="36" t="s">
        <v>140</v>
      </c>
      <c r="BS25" s="36">
        <v>11</v>
      </c>
      <c r="BT25" s="36">
        <v>54</v>
      </c>
      <c r="BU25" s="36">
        <v>35</v>
      </c>
      <c r="BV25" s="136">
        <v>11.7</v>
      </c>
      <c r="BW25" s="8">
        <v>11.4</v>
      </c>
      <c r="BX25" s="8">
        <v>7.5</v>
      </c>
      <c r="BY25" s="8">
        <v>7.6</v>
      </c>
      <c r="BZ25" s="8">
        <v>3.7</v>
      </c>
      <c r="CA25" s="8">
        <v>3.9</v>
      </c>
      <c r="CB25" s="8">
        <v>72.5</v>
      </c>
      <c r="CC25" s="8">
        <v>72.2</v>
      </c>
      <c r="CD25" s="8">
        <v>1.2629999999999999</v>
      </c>
      <c r="CE25" s="8">
        <v>1.274</v>
      </c>
      <c r="CF25" s="8">
        <v>60.4</v>
      </c>
      <c r="CG25" s="8">
        <v>60.5</v>
      </c>
      <c r="CH25" s="8">
        <v>9.82</v>
      </c>
      <c r="CI25" s="8">
        <v>9.86</v>
      </c>
      <c r="CJ25" s="81">
        <v>81.69</v>
      </c>
      <c r="CK25" s="81">
        <v>81.84</v>
      </c>
      <c r="CL25" s="81">
        <v>80.5</v>
      </c>
      <c r="CM25" s="81">
        <v>5.61</v>
      </c>
      <c r="CN25" s="81">
        <v>5.55</v>
      </c>
      <c r="CO25" s="81">
        <v>5.78</v>
      </c>
      <c r="CP25" s="81">
        <v>28.55</v>
      </c>
      <c r="CQ25" s="81">
        <v>28.56</v>
      </c>
      <c r="CR25" s="81">
        <v>28.77</v>
      </c>
      <c r="CS25" s="109" t="s">
        <v>325</v>
      </c>
      <c r="CT25" s="81">
        <f t="shared" si="0"/>
        <v>29.095955045332332</v>
      </c>
      <c r="CU25" s="81">
        <f t="shared" si="1"/>
        <v>29.094262320945688</v>
      </c>
      <c r="CV25" s="81">
        <f t="shared" si="2"/>
        <v>29.344868375918814</v>
      </c>
      <c r="CW25" s="81">
        <f t="shared" si="3"/>
        <v>78.883163921876573</v>
      </c>
      <c r="CX25" s="81">
        <f t="shared" si="4"/>
        <v>79.002902849352253</v>
      </c>
      <c r="CY25" s="81">
        <f t="shared" si="5"/>
        <v>78.640288407737486</v>
      </c>
      <c r="CZ25" s="81">
        <v>2.9039999999999999</v>
      </c>
      <c r="DA25" s="81">
        <v>3.3109999999999999</v>
      </c>
      <c r="DB25" s="81">
        <v>0.95099999999999996</v>
      </c>
      <c r="DC25" s="81">
        <v>1.1479999999999999</v>
      </c>
      <c r="DD25" s="81">
        <v>0.26600000000000001</v>
      </c>
      <c r="DE25" s="81">
        <v>0.246</v>
      </c>
      <c r="DF25" s="81">
        <v>0.153</v>
      </c>
      <c r="DG25" s="81">
        <v>0.14099999999999999</v>
      </c>
      <c r="DH25" s="84">
        <v>1.173286243631311</v>
      </c>
      <c r="DI25" s="84">
        <v>1.2118465676529064</v>
      </c>
      <c r="DJ25" s="83">
        <v>11.8</v>
      </c>
      <c r="DK25" s="83">
        <v>7.7647058823529411</v>
      </c>
      <c r="DL25" s="83">
        <v>4.5882352941176467</v>
      </c>
      <c r="DM25" s="83">
        <v>72.941176470588232</v>
      </c>
      <c r="DN25" s="84">
        <v>1.2569999999999999</v>
      </c>
      <c r="DO25" s="81">
        <v>2.8207599999999999</v>
      </c>
      <c r="DP25" s="84">
        <v>0.34200000000000003</v>
      </c>
      <c r="DQ25" s="84">
        <v>0.14288400000000001</v>
      </c>
      <c r="DR25" s="84">
        <v>0.193</v>
      </c>
      <c r="DS25" s="81">
        <f t="shared" si="9"/>
        <v>4.4045454545454543</v>
      </c>
      <c r="DT25" s="81">
        <f t="shared" si="10"/>
        <v>1.8401727272727275</v>
      </c>
      <c r="DU25" s="81">
        <f t="shared" si="11"/>
        <v>2.4856060606060608</v>
      </c>
      <c r="DV25" s="44">
        <v>1.1200000000000001</v>
      </c>
      <c r="DW25" s="44">
        <v>0.27500000000000002</v>
      </c>
      <c r="DX25" s="44">
        <v>8.4000000000000005E-2</v>
      </c>
      <c r="DY25" s="44">
        <v>0.31</v>
      </c>
      <c r="DZ25" s="120">
        <v>0</v>
      </c>
      <c r="EA25" s="44">
        <v>8.5999999999999993E-2</v>
      </c>
      <c r="EB25" s="44">
        <v>1.2</v>
      </c>
      <c r="EC25" s="44">
        <v>13.8</v>
      </c>
      <c r="ED25" s="85">
        <v>3.3</v>
      </c>
      <c r="EE25" s="85">
        <v>0.6</v>
      </c>
      <c r="EF25" s="85">
        <v>15.1</v>
      </c>
      <c r="EG25" s="108">
        <v>2.7</v>
      </c>
      <c r="EH25" s="108">
        <v>0</v>
      </c>
    </row>
    <row r="26" spans="1:138" x14ac:dyDescent="0.25">
      <c r="A26" s="8" t="s">
        <v>464</v>
      </c>
      <c r="B26" s="8">
        <v>2018</v>
      </c>
      <c r="C26" s="8" t="s">
        <v>338</v>
      </c>
      <c r="D26" s="6">
        <v>8</v>
      </c>
      <c r="E26" s="1" t="s">
        <v>46</v>
      </c>
      <c r="F26" s="1" t="s">
        <v>324</v>
      </c>
      <c r="G26" s="5">
        <v>251</v>
      </c>
      <c r="H26" s="5">
        <v>247</v>
      </c>
      <c r="I26" s="5">
        <v>252</v>
      </c>
      <c r="J26" s="5">
        <v>247</v>
      </c>
      <c r="K26" s="5">
        <v>241</v>
      </c>
      <c r="L26" s="5">
        <v>135</v>
      </c>
      <c r="M26" s="5">
        <v>127</v>
      </c>
      <c r="N26" s="5">
        <v>131</v>
      </c>
      <c r="O26" s="5">
        <v>142</v>
      </c>
      <c r="P26" s="5">
        <v>122</v>
      </c>
      <c r="Q26" s="5">
        <v>25.91</v>
      </c>
      <c r="R26" s="5">
        <v>25.51</v>
      </c>
      <c r="S26" s="5">
        <v>22.97</v>
      </c>
      <c r="T26" s="5">
        <v>20.72</v>
      </c>
      <c r="U26" s="5">
        <v>27.44</v>
      </c>
      <c r="V26" s="5">
        <v>22.94</v>
      </c>
      <c r="W26" s="5">
        <v>22.62</v>
      </c>
      <c r="X26" s="5">
        <v>20.09</v>
      </c>
      <c r="Y26" s="5">
        <v>18.23</v>
      </c>
      <c r="Z26" s="5">
        <v>24.48</v>
      </c>
      <c r="AA26" s="5">
        <v>17.600000000000001</v>
      </c>
      <c r="AB26" s="5">
        <v>18.5</v>
      </c>
      <c r="AC26" s="5">
        <v>17.7</v>
      </c>
      <c r="AD26" s="5">
        <v>54.7</v>
      </c>
      <c r="AE26" s="5">
        <v>53.2</v>
      </c>
      <c r="AF26" s="5">
        <v>55.2</v>
      </c>
      <c r="AG26" s="14">
        <v>8.6999999999999993</v>
      </c>
      <c r="AH26" s="14">
        <v>9</v>
      </c>
      <c r="AI26" s="14">
        <v>9</v>
      </c>
      <c r="AJ26" s="14">
        <v>57.8</v>
      </c>
      <c r="AK26" s="14">
        <v>57.5</v>
      </c>
      <c r="AL26" s="14">
        <v>58.1</v>
      </c>
      <c r="AM26" s="5">
        <v>27</v>
      </c>
      <c r="AN26" s="5">
        <v>30</v>
      </c>
      <c r="AO26" s="15">
        <v>30</v>
      </c>
      <c r="AP26" s="15">
        <v>28</v>
      </c>
      <c r="AQ26" s="15">
        <v>4373</v>
      </c>
      <c r="AR26" s="15">
        <v>4147</v>
      </c>
      <c r="AS26" s="15">
        <v>706</v>
      </c>
      <c r="AT26" s="15">
        <v>662</v>
      </c>
      <c r="AU26" s="15">
        <v>77.8</v>
      </c>
      <c r="AV26" s="15">
        <v>78.7</v>
      </c>
      <c r="AW26" s="5">
        <v>16.39</v>
      </c>
      <c r="AX26" s="5">
        <v>6.5</v>
      </c>
      <c r="AY26" s="5">
        <v>2.59</v>
      </c>
      <c r="AZ26" s="5">
        <v>72</v>
      </c>
      <c r="BA26" s="5">
        <v>17</v>
      </c>
      <c r="BB26" s="5">
        <v>127</v>
      </c>
      <c r="BC26" s="5">
        <v>2168</v>
      </c>
      <c r="BD26" s="5">
        <v>315</v>
      </c>
      <c r="BE26" s="5">
        <v>313</v>
      </c>
      <c r="BF26" s="5">
        <v>20</v>
      </c>
      <c r="BG26" s="5">
        <v>26.5</v>
      </c>
      <c r="BH26" s="5">
        <v>6.8</v>
      </c>
      <c r="BI26" s="5">
        <v>109</v>
      </c>
      <c r="BJ26" s="36">
        <v>14.532999999999999</v>
      </c>
      <c r="BK26" s="49">
        <v>1.34</v>
      </c>
      <c r="BL26" s="41">
        <v>10.845000000000001</v>
      </c>
      <c r="BM26" s="35">
        <v>4.0586653386454188</v>
      </c>
      <c r="BN26" s="35">
        <v>0.28087649402390441</v>
      </c>
      <c r="BO26" s="36">
        <v>14.3392</v>
      </c>
      <c r="BP26" s="36">
        <v>11.504000000000001</v>
      </c>
      <c r="BQ26" s="37">
        <v>407.67839999999984</v>
      </c>
      <c r="BR26" s="36" t="s">
        <v>140</v>
      </c>
      <c r="BS26" s="36">
        <v>11</v>
      </c>
      <c r="BT26" s="36">
        <v>51</v>
      </c>
      <c r="BU26" s="36">
        <v>38</v>
      </c>
      <c r="BV26" s="136">
        <v>11.7</v>
      </c>
      <c r="BW26" s="8">
        <v>11.6</v>
      </c>
      <c r="BX26" s="8">
        <v>8.5</v>
      </c>
      <c r="BY26" s="8">
        <v>8.4</v>
      </c>
      <c r="BZ26" s="8">
        <v>5.0999999999999996</v>
      </c>
      <c r="CA26" s="8">
        <v>5</v>
      </c>
      <c r="CB26" s="8">
        <v>69.3</v>
      </c>
      <c r="CC26" s="8">
        <v>69.5</v>
      </c>
      <c r="CD26" s="8">
        <v>1.1619999999999999</v>
      </c>
      <c r="CE26" s="8">
        <v>1.1579999999999999</v>
      </c>
      <c r="CF26" s="8">
        <v>55.6</v>
      </c>
      <c r="CG26" s="8">
        <v>55.8</v>
      </c>
      <c r="CH26" s="8">
        <v>9.24</v>
      </c>
      <c r="CI26" s="8">
        <v>9.2100000000000009</v>
      </c>
      <c r="CJ26" s="81">
        <v>83.53</v>
      </c>
      <c r="CK26" s="81">
        <v>83.2</v>
      </c>
      <c r="CL26" s="81">
        <v>83.26</v>
      </c>
      <c r="CM26" s="81">
        <v>5.43</v>
      </c>
      <c r="CN26" s="81">
        <v>5.33</v>
      </c>
      <c r="CO26" s="81">
        <v>5.13</v>
      </c>
      <c r="CP26" s="81">
        <v>31.05</v>
      </c>
      <c r="CQ26" s="81">
        <v>30.76</v>
      </c>
      <c r="CR26" s="81">
        <v>30.21</v>
      </c>
      <c r="CS26" s="109" t="s">
        <v>330</v>
      </c>
      <c r="CT26" s="81">
        <f t="shared" si="0"/>
        <v>31.521221423034991</v>
      </c>
      <c r="CU26" s="81">
        <f t="shared" si="1"/>
        <v>31.218367990655761</v>
      </c>
      <c r="CV26" s="81">
        <f t="shared" si="2"/>
        <v>30.642470527031598</v>
      </c>
      <c r="CW26" s="81">
        <f t="shared" si="3"/>
        <v>80.080468790023815</v>
      </c>
      <c r="CX26" s="81">
        <f t="shared" si="4"/>
        <v>80.169570523304628</v>
      </c>
      <c r="CY26" s="81">
        <f t="shared" si="5"/>
        <v>80.36246188706906</v>
      </c>
      <c r="CZ26" s="81">
        <v>3.5910000000000002</v>
      </c>
      <c r="DA26" s="81">
        <v>2.3969999999999998</v>
      </c>
      <c r="DB26" s="81">
        <v>1.458</v>
      </c>
      <c r="DC26" s="81">
        <v>0.95499999999999996</v>
      </c>
      <c r="DD26" s="81">
        <v>1.4059999999999999</v>
      </c>
      <c r="DE26" s="81">
        <v>1.3</v>
      </c>
      <c r="DF26" s="81">
        <v>0.45100000000000001</v>
      </c>
      <c r="DG26" s="81">
        <v>0.42699999999999999</v>
      </c>
      <c r="DH26" s="84">
        <v>0.85189697180647428</v>
      </c>
      <c r="DI26" s="84">
        <v>0.93388142658638273</v>
      </c>
      <c r="DJ26" s="83">
        <v>12.1</v>
      </c>
      <c r="DK26" s="83">
        <v>8</v>
      </c>
      <c r="DL26" s="83">
        <v>5.2941176470588234</v>
      </c>
      <c r="DM26" s="83">
        <v>70.82352941176471</v>
      </c>
      <c r="DN26" s="84">
        <v>1.173</v>
      </c>
      <c r="DO26" s="81">
        <v>2.75122</v>
      </c>
      <c r="DP26" s="84">
        <v>0.34200000000000003</v>
      </c>
      <c r="DQ26" s="84">
        <v>0.234348</v>
      </c>
      <c r="DR26" s="84">
        <v>0.193</v>
      </c>
      <c r="DS26" s="81">
        <f t="shared" si="9"/>
        <v>4.2750000000000004</v>
      </c>
      <c r="DT26" s="81">
        <f t="shared" si="10"/>
        <v>2.9293499999999999</v>
      </c>
      <c r="DU26" s="81">
        <f t="shared" si="11"/>
        <v>2.4125000000000001</v>
      </c>
      <c r="DV26" s="44">
        <v>1.21</v>
      </c>
      <c r="DW26" s="44">
        <v>0.29499999999999998</v>
      </c>
      <c r="DX26" s="44">
        <v>8.2000000000000003E-2</v>
      </c>
      <c r="DY26" s="44">
        <v>0.36</v>
      </c>
      <c r="DZ26" s="120">
        <v>0</v>
      </c>
      <c r="EA26" s="44">
        <v>9.1999999999999998E-2</v>
      </c>
      <c r="EB26" s="44">
        <v>2.2000000000000002</v>
      </c>
      <c r="EC26" s="44">
        <v>13.9</v>
      </c>
      <c r="ED26" s="85">
        <v>4.9000000000000004</v>
      </c>
      <c r="EE26" s="85">
        <v>1.3</v>
      </c>
      <c r="EF26" s="85">
        <v>14.4</v>
      </c>
      <c r="EG26" s="108">
        <v>3.8</v>
      </c>
      <c r="EH26" s="108">
        <v>0</v>
      </c>
    </row>
    <row r="27" spans="1:138" x14ac:dyDescent="0.25">
      <c r="A27" s="8" t="s">
        <v>464</v>
      </c>
      <c r="B27" s="8">
        <v>2018</v>
      </c>
      <c r="C27" s="8" t="s">
        <v>338</v>
      </c>
      <c r="D27" s="1">
        <v>9</v>
      </c>
      <c r="E27" s="1" t="s">
        <v>339</v>
      </c>
      <c r="F27" s="1" t="s">
        <v>324</v>
      </c>
      <c r="G27" s="5">
        <v>263</v>
      </c>
      <c r="H27" s="5">
        <v>256</v>
      </c>
      <c r="I27" s="5">
        <v>247</v>
      </c>
      <c r="J27" s="5">
        <v>247</v>
      </c>
      <c r="K27" s="5">
        <v>257</v>
      </c>
      <c r="L27" s="5">
        <v>167</v>
      </c>
      <c r="M27" s="5">
        <v>155</v>
      </c>
      <c r="N27" s="5">
        <v>155</v>
      </c>
      <c r="O27" s="5">
        <v>166</v>
      </c>
      <c r="P27" s="5">
        <v>156</v>
      </c>
      <c r="Q27" s="5">
        <v>27.01</v>
      </c>
      <c r="R27" s="5">
        <v>27.48</v>
      </c>
      <c r="S27" s="5">
        <v>27.67</v>
      </c>
      <c r="T27" s="5">
        <v>21.93</v>
      </c>
      <c r="U27" s="5">
        <v>25.54</v>
      </c>
      <c r="V27" s="5">
        <v>24.47</v>
      </c>
      <c r="W27" s="5">
        <v>24.01</v>
      </c>
      <c r="X27" s="5">
        <v>24.7</v>
      </c>
      <c r="Y27" s="5">
        <v>18.670000000000002</v>
      </c>
      <c r="Z27" s="5">
        <v>22.14</v>
      </c>
      <c r="AA27" s="5">
        <v>20</v>
      </c>
      <c r="AB27" s="5">
        <v>20.100000000000001</v>
      </c>
      <c r="AC27" s="5">
        <v>20.5</v>
      </c>
      <c r="AD27" s="5">
        <v>57.3</v>
      </c>
      <c r="AE27" s="5">
        <v>57.3</v>
      </c>
      <c r="AF27" s="5">
        <v>57.4</v>
      </c>
      <c r="AG27" s="14">
        <v>9.5</v>
      </c>
      <c r="AH27" s="14">
        <v>9.6</v>
      </c>
      <c r="AI27" s="14">
        <v>9.9</v>
      </c>
      <c r="AJ27" s="14">
        <v>67.5</v>
      </c>
      <c r="AK27" s="14">
        <v>69.3</v>
      </c>
      <c r="AL27" s="14">
        <v>67.5</v>
      </c>
      <c r="AM27" s="5">
        <v>26</v>
      </c>
      <c r="AN27" s="5">
        <v>28</v>
      </c>
      <c r="AO27" s="15">
        <v>26</v>
      </c>
      <c r="AP27" s="15">
        <v>24</v>
      </c>
      <c r="AQ27" s="15">
        <v>3234</v>
      </c>
      <c r="AR27" s="15">
        <v>3063</v>
      </c>
      <c r="AS27" s="15">
        <v>735</v>
      </c>
      <c r="AT27" s="15">
        <v>670</v>
      </c>
      <c r="AU27" s="15">
        <v>80.3</v>
      </c>
      <c r="AV27" s="15">
        <v>78.7</v>
      </c>
      <c r="AW27" s="32" t="s">
        <v>329</v>
      </c>
      <c r="AX27" s="32" t="s">
        <v>329</v>
      </c>
      <c r="AY27" s="32" t="s">
        <v>329</v>
      </c>
      <c r="AZ27" s="32" t="s">
        <v>329</v>
      </c>
      <c r="BA27" s="32" t="s">
        <v>329</v>
      </c>
      <c r="BB27" s="32" t="s">
        <v>329</v>
      </c>
      <c r="BC27" s="32" t="s">
        <v>329</v>
      </c>
      <c r="BD27" s="32" t="s">
        <v>329</v>
      </c>
      <c r="BE27" s="32" t="s">
        <v>329</v>
      </c>
      <c r="BF27" s="32" t="s">
        <v>329</v>
      </c>
      <c r="BG27" s="32" t="s">
        <v>329</v>
      </c>
      <c r="BH27" s="32" t="s">
        <v>329</v>
      </c>
      <c r="BI27" s="32" t="s">
        <v>329</v>
      </c>
      <c r="BJ27" s="32" t="s">
        <v>329</v>
      </c>
      <c r="BK27" s="32" t="s">
        <v>329</v>
      </c>
      <c r="BL27" s="32" t="s">
        <v>329</v>
      </c>
      <c r="BM27" s="35" t="s">
        <v>329</v>
      </c>
      <c r="BN27" s="35" t="s">
        <v>329</v>
      </c>
      <c r="BO27" s="36" t="s">
        <v>329</v>
      </c>
      <c r="BP27" s="36"/>
      <c r="BQ27" s="36" t="s">
        <v>329</v>
      </c>
      <c r="BR27" s="36" t="s">
        <v>329</v>
      </c>
      <c r="BS27" s="36" t="s">
        <v>329</v>
      </c>
      <c r="BT27" s="36" t="s">
        <v>329</v>
      </c>
      <c r="BU27" s="36" t="s">
        <v>329</v>
      </c>
      <c r="BV27" s="136">
        <v>11.4</v>
      </c>
      <c r="BW27" s="8">
        <v>11.1</v>
      </c>
      <c r="BX27" s="8">
        <v>10.199999999999999</v>
      </c>
      <c r="BY27" s="8">
        <v>10.199999999999999</v>
      </c>
      <c r="BZ27" s="8">
        <v>5.2</v>
      </c>
      <c r="CA27" s="8">
        <v>5.2</v>
      </c>
      <c r="CB27" s="8">
        <v>68.8</v>
      </c>
      <c r="CC27" s="8">
        <v>68.8</v>
      </c>
      <c r="CD27" s="8">
        <v>1.296</v>
      </c>
      <c r="CE27" s="8">
        <v>1.304</v>
      </c>
      <c r="CF27" s="8">
        <v>65.3</v>
      </c>
      <c r="CG27" s="8">
        <v>65</v>
      </c>
      <c r="CH27" s="8">
        <v>9.7899999999999991</v>
      </c>
      <c r="CI27" s="8">
        <v>9.86</v>
      </c>
      <c r="CJ27" s="81">
        <v>74.790000000000006</v>
      </c>
      <c r="CK27" s="81">
        <v>74.739999999999995</v>
      </c>
      <c r="CL27" s="81">
        <v>75.19</v>
      </c>
      <c r="CM27" s="81">
        <v>12.12</v>
      </c>
      <c r="CN27" s="81">
        <v>12.01</v>
      </c>
      <c r="CO27" s="81">
        <v>11.77</v>
      </c>
      <c r="CP27" s="81">
        <v>41.71</v>
      </c>
      <c r="CQ27" s="81">
        <v>40.270000000000003</v>
      </c>
      <c r="CR27" s="81">
        <v>40.42</v>
      </c>
      <c r="CS27" s="109" t="s">
        <v>326</v>
      </c>
      <c r="CT27" s="81">
        <f t="shared" si="0"/>
        <v>43.435221882707125</v>
      </c>
      <c r="CU27" s="81">
        <f t="shared" si="1"/>
        <v>42.022767638507581</v>
      </c>
      <c r="CV27" s="81">
        <f t="shared" si="2"/>
        <v>42.098804021017038</v>
      </c>
      <c r="CW27" s="81">
        <f t="shared" si="3"/>
        <v>73.797308441109294</v>
      </c>
      <c r="CX27" s="81">
        <f t="shared" si="4"/>
        <v>73.393477868305752</v>
      </c>
      <c r="CY27" s="81">
        <f t="shared" si="5"/>
        <v>73.764837389702976</v>
      </c>
      <c r="CZ27" s="81">
        <v>2.76</v>
      </c>
      <c r="DA27" s="81">
        <v>2.9039999999999999</v>
      </c>
      <c r="DB27" s="81">
        <v>4.0449999999999999</v>
      </c>
      <c r="DC27" s="81">
        <v>3.6669999999999998</v>
      </c>
      <c r="DD27" s="81">
        <v>2.8180000000000001</v>
      </c>
      <c r="DE27" s="81">
        <v>2.556</v>
      </c>
      <c r="DF27" s="81">
        <v>1.0640000000000001</v>
      </c>
      <c r="DG27" s="81">
        <v>1.01</v>
      </c>
      <c r="DH27" s="84">
        <v>1.5429551267147175</v>
      </c>
      <c r="DI27" s="84">
        <v>1.5055183750146766</v>
      </c>
      <c r="DJ27" s="83">
        <v>11.2</v>
      </c>
      <c r="DK27" s="83">
        <v>10</v>
      </c>
      <c r="DL27" s="83">
        <v>5.2941176470588234</v>
      </c>
      <c r="DM27" s="83">
        <v>70</v>
      </c>
      <c r="DN27" s="84">
        <v>1.34</v>
      </c>
      <c r="DO27" s="81">
        <v>2.7118419999999999</v>
      </c>
      <c r="DP27" s="84">
        <v>0.32700000000000001</v>
      </c>
      <c r="DQ27" s="84">
        <v>0.239292</v>
      </c>
      <c r="DR27" s="84">
        <v>0.22800000000000001</v>
      </c>
      <c r="DS27" s="81">
        <f t="shared" si="9"/>
        <v>3.27</v>
      </c>
      <c r="DT27" s="81">
        <f t="shared" si="10"/>
        <v>2.3929200000000002</v>
      </c>
      <c r="DU27" s="81">
        <f t="shared" si="11"/>
        <v>2.2800000000000002</v>
      </c>
      <c r="DV27" s="44">
        <v>1.56</v>
      </c>
      <c r="DW27" s="44">
        <v>0.372</v>
      </c>
      <c r="DX27" s="44">
        <v>0.115</v>
      </c>
      <c r="DY27" s="44">
        <v>0.37</v>
      </c>
      <c r="DZ27" s="120">
        <v>0</v>
      </c>
      <c r="EA27" s="44">
        <v>0.11700000000000001</v>
      </c>
      <c r="EB27" s="44">
        <v>2.1</v>
      </c>
      <c r="EC27" s="44">
        <v>18.600000000000001</v>
      </c>
      <c r="ED27" s="85">
        <v>7.5</v>
      </c>
      <c r="EE27" s="85">
        <v>1.7</v>
      </c>
      <c r="EF27" s="85">
        <v>24.7</v>
      </c>
      <c r="EG27" s="108">
        <v>6.4</v>
      </c>
      <c r="EH27" s="108">
        <v>0</v>
      </c>
    </row>
    <row r="28" spans="1:138" x14ac:dyDescent="0.25">
      <c r="A28" s="8" t="s">
        <v>464</v>
      </c>
      <c r="B28" s="8">
        <v>2018</v>
      </c>
      <c r="C28" s="8" t="s">
        <v>340</v>
      </c>
      <c r="D28" s="6">
        <v>1</v>
      </c>
      <c r="E28" s="1">
        <v>17.460999999999999</v>
      </c>
      <c r="F28" s="1" t="s">
        <v>324</v>
      </c>
      <c r="G28" s="5">
        <v>230</v>
      </c>
      <c r="H28" s="5">
        <v>242</v>
      </c>
      <c r="I28" s="5">
        <v>242</v>
      </c>
      <c r="J28" s="5">
        <v>237</v>
      </c>
      <c r="K28" s="5">
        <v>235</v>
      </c>
      <c r="L28" s="5">
        <v>105</v>
      </c>
      <c r="M28" s="5">
        <v>130</v>
      </c>
      <c r="N28" s="5">
        <v>128</v>
      </c>
      <c r="O28" s="5">
        <v>116</v>
      </c>
      <c r="P28" s="5">
        <v>130</v>
      </c>
      <c r="Q28" s="5">
        <v>21.7</v>
      </c>
      <c r="R28" s="5">
        <v>22.25</v>
      </c>
      <c r="S28" s="5">
        <v>18.86</v>
      </c>
      <c r="T28" s="5">
        <v>22.86</v>
      </c>
      <c r="U28" s="5">
        <v>20.22</v>
      </c>
      <c r="V28" s="5">
        <v>19.329999999999998</v>
      </c>
      <c r="W28" s="5">
        <v>20.03</v>
      </c>
      <c r="X28" s="5">
        <v>17.87</v>
      </c>
      <c r="Y28" s="5">
        <v>21.14</v>
      </c>
      <c r="Z28" s="5">
        <v>17.920000000000002</v>
      </c>
      <c r="AA28" s="5">
        <v>17.899999999999999</v>
      </c>
      <c r="AB28" s="5">
        <v>18</v>
      </c>
      <c r="AC28" s="5">
        <v>18.7</v>
      </c>
      <c r="AD28" s="5">
        <v>52.4</v>
      </c>
      <c r="AE28" s="5">
        <v>55.2</v>
      </c>
      <c r="AF28" s="5">
        <v>53.8</v>
      </c>
      <c r="AG28" s="16">
        <v>8.4</v>
      </c>
      <c r="AH28" s="16">
        <v>8.6</v>
      </c>
      <c r="AI28" s="16">
        <v>8.1999999999999993</v>
      </c>
      <c r="AJ28" s="16">
        <v>55.9</v>
      </c>
      <c r="AK28" s="16">
        <v>56.2</v>
      </c>
      <c r="AL28" s="16">
        <v>56.9</v>
      </c>
      <c r="AM28" s="5">
        <v>29</v>
      </c>
      <c r="AN28" s="5">
        <v>30</v>
      </c>
      <c r="AO28" s="17">
        <v>30</v>
      </c>
      <c r="AP28" s="17">
        <v>31</v>
      </c>
      <c r="AQ28" s="17">
        <v>2352.3000000000002</v>
      </c>
      <c r="AR28" s="17">
        <v>2286.6999999999998</v>
      </c>
      <c r="AS28" s="17">
        <v>427.2</v>
      </c>
      <c r="AT28" s="17">
        <v>412.3</v>
      </c>
      <c r="AU28" s="17">
        <v>57.9</v>
      </c>
      <c r="AV28" s="17">
        <v>61.3</v>
      </c>
      <c r="AW28" s="5">
        <v>12.14</v>
      </c>
      <c r="AX28" s="5">
        <v>5.8</v>
      </c>
      <c r="AY28" s="5">
        <v>2.4700000000000002</v>
      </c>
      <c r="AZ28" s="5">
        <v>69</v>
      </c>
      <c r="BA28" s="5">
        <v>15</v>
      </c>
      <c r="BB28" s="5">
        <v>130</v>
      </c>
      <c r="BC28" s="5">
        <v>1289</v>
      </c>
      <c r="BD28" s="5">
        <v>220</v>
      </c>
      <c r="BE28" s="5">
        <v>201</v>
      </c>
      <c r="BF28" s="5">
        <v>22</v>
      </c>
      <c r="BG28" s="5">
        <v>11.2</v>
      </c>
      <c r="BH28" s="5">
        <v>30</v>
      </c>
      <c r="BI28" s="5">
        <v>83</v>
      </c>
      <c r="BJ28" s="36">
        <v>14.97</v>
      </c>
      <c r="BK28" s="49">
        <v>1.2769999999999999</v>
      </c>
      <c r="BL28" s="41">
        <v>11.725199999999999</v>
      </c>
      <c r="BM28" s="35">
        <v>1.2111999999999998</v>
      </c>
      <c r="BN28" s="35">
        <v>7.569999999999999E-2</v>
      </c>
      <c r="BO28" s="36">
        <v>12.7324</v>
      </c>
      <c r="BP28" s="36">
        <v>60.143999999999991</v>
      </c>
      <c r="BQ28" s="37">
        <v>359.36639999999994</v>
      </c>
      <c r="BR28" s="31" t="s">
        <v>142</v>
      </c>
      <c r="BS28" s="31">
        <v>72</v>
      </c>
      <c r="BT28" s="31">
        <v>0</v>
      </c>
      <c r="BU28" s="31">
        <v>28</v>
      </c>
      <c r="BV28" s="136">
        <v>11.5</v>
      </c>
      <c r="BW28" s="8">
        <v>11.5</v>
      </c>
      <c r="BX28" s="8">
        <v>7</v>
      </c>
      <c r="BY28" s="8">
        <v>6.9</v>
      </c>
      <c r="BZ28" s="8">
        <v>5.2</v>
      </c>
      <c r="CA28" s="8">
        <v>5.0999999999999996</v>
      </c>
      <c r="CB28" s="8">
        <v>70.7</v>
      </c>
      <c r="CC28" s="8">
        <v>70.7</v>
      </c>
      <c r="CD28" s="8">
        <v>1.147</v>
      </c>
      <c r="CE28" s="8">
        <v>1.135</v>
      </c>
      <c r="CF28" s="8">
        <v>53.7</v>
      </c>
      <c r="CG28" s="8">
        <v>54.2</v>
      </c>
      <c r="CH28" s="8">
        <v>9.4499999999999993</v>
      </c>
      <c r="CI28" s="8">
        <v>9.39</v>
      </c>
      <c r="CJ28" s="81">
        <v>85.72</v>
      </c>
      <c r="CK28" s="81">
        <v>85.29</v>
      </c>
      <c r="CL28" s="81">
        <v>84.26</v>
      </c>
      <c r="CM28" s="81">
        <v>3.77</v>
      </c>
      <c r="CN28" s="81">
        <v>3.72</v>
      </c>
      <c r="CO28" s="81">
        <v>3.91</v>
      </c>
      <c r="CP28" s="81">
        <v>26.06</v>
      </c>
      <c r="CQ28" s="81">
        <v>25.43</v>
      </c>
      <c r="CR28" s="81">
        <v>25.89</v>
      </c>
      <c r="CS28" s="109" t="s">
        <v>330</v>
      </c>
      <c r="CT28" s="81">
        <f t="shared" si="0"/>
        <v>26.33128367550659</v>
      </c>
      <c r="CU28" s="81">
        <f t="shared" si="1"/>
        <v>25.700647851756578</v>
      </c>
      <c r="CV28" s="81">
        <f t="shared" si="2"/>
        <v>26.183586461751187</v>
      </c>
      <c r="CW28" s="81">
        <f t="shared" si="3"/>
        <v>81.768347683757256</v>
      </c>
      <c r="CX28" s="81">
        <f t="shared" si="4"/>
        <v>81.677577752363106</v>
      </c>
      <c r="CY28" s="81">
        <f t="shared" si="5"/>
        <v>81.411887775125976</v>
      </c>
      <c r="CZ28" s="81">
        <v>4.774</v>
      </c>
      <c r="DA28" s="81">
        <v>3.0379999999999998</v>
      </c>
      <c r="DB28" s="81">
        <v>1.3959999999999999</v>
      </c>
      <c r="DC28" s="81">
        <v>1.3759999999999999</v>
      </c>
      <c r="DD28" s="81">
        <v>0.48599999999999999</v>
      </c>
      <c r="DE28" s="81">
        <v>0.64</v>
      </c>
      <c r="DF28" s="81">
        <v>0.312</v>
      </c>
      <c r="DG28" s="81">
        <v>0.31900000000000001</v>
      </c>
      <c r="DH28" s="84">
        <v>1.7676470588235298</v>
      </c>
      <c r="DI28" s="84">
        <v>1.7455882352941179</v>
      </c>
      <c r="DJ28" s="83">
        <v>11.6</v>
      </c>
      <c r="DK28" s="83">
        <v>6.5882352941176467</v>
      </c>
      <c r="DL28" s="83">
        <v>5.4117647058823524</v>
      </c>
      <c r="DM28" s="83">
        <v>71.647058823529406</v>
      </c>
      <c r="DN28" s="84">
        <v>1.1659999999999999</v>
      </c>
      <c r="DO28" s="81">
        <v>2.8185639999999998</v>
      </c>
      <c r="DP28" s="84">
        <v>0.32300000000000001</v>
      </c>
      <c r="DQ28" s="84">
        <v>0.21457199999999998</v>
      </c>
      <c r="DR28" s="84">
        <v>0.17900000000000002</v>
      </c>
      <c r="DS28" s="81">
        <f t="shared" si="9"/>
        <v>4.9026785714285719</v>
      </c>
      <c r="DT28" s="81">
        <f t="shared" si="10"/>
        <v>3.2568964285714284</v>
      </c>
      <c r="DU28" s="81">
        <f t="shared" si="11"/>
        <v>2.7169642857142859</v>
      </c>
      <c r="DV28" s="44">
        <v>0.97</v>
      </c>
      <c r="DW28" s="85">
        <v>0.25800000000000001</v>
      </c>
      <c r="DX28" s="44">
        <v>7.6999999999999999E-2</v>
      </c>
      <c r="DY28" s="44">
        <v>0.31</v>
      </c>
      <c r="DZ28" s="120">
        <v>0</v>
      </c>
      <c r="EA28" s="44">
        <v>7.6999999999999999E-2</v>
      </c>
      <c r="EB28" s="44">
        <v>1.6</v>
      </c>
      <c r="EC28" s="44">
        <v>17.2</v>
      </c>
      <c r="ED28" s="44">
        <v>5</v>
      </c>
      <c r="EE28" s="85">
        <v>0.9</v>
      </c>
      <c r="EF28" s="85">
        <v>16.2</v>
      </c>
      <c r="EG28" s="108">
        <v>2.1</v>
      </c>
      <c r="EH28" s="108">
        <v>0</v>
      </c>
    </row>
    <row r="29" spans="1:138" x14ac:dyDescent="0.25">
      <c r="A29" s="8" t="s">
        <v>464</v>
      </c>
      <c r="B29" s="8">
        <v>2018</v>
      </c>
      <c r="C29" s="8" t="s">
        <v>340</v>
      </c>
      <c r="D29" s="6">
        <v>2</v>
      </c>
      <c r="E29" s="1" t="s">
        <v>35</v>
      </c>
      <c r="F29" s="1" t="s">
        <v>324</v>
      </c>
      <c r="G29" s="5">
        <v>230</v>
      </c>
      <c r="H29" s="5">
        <v>220</v>
      </c>
      <c r="I29" s="5">
        <v>225</v>
      </c>
      <c r="J29" s="5">
        <v>223</v>
      </c>
      <c r="K29" s="5">
        <v>222</v>
      </c>
      <c r="L29" s="5">
        <v>107</v>
      </c>
      <c r="M29" s="5">
        <v>90</v>
      </c>
      <c r="N29" s="5">
        <v>90</v>
      </c>
      <c r="O29" s="5">
        <v>90</v>
      </c>
      <c r="P29" s="5">
        <v>97</v>
      </c>
      <c r="Q29" s="5">
        <v>23.35</v>
      </c>
      <c r="R29" s="5">
        <v>23</v>
      </c>
      <c r="S29" s="5">
        <v>21.97</v>
      </c>
      <c r="T29" s="5">
        <v>20.399999999999999</v>
      </c>
      <c r="U29" s="5">
        <v>20.72</v>
      </c>
      <c r="V29" s="5">
        <v>22.72</v>
      </c>
      <c r="W29" s="5">
        <v>21.03</v>
      </c>
      <c r="X29" s="5">
        <v>20.85</v>
      </c>
      <c r="Y29" s="5">
        <v>19.37</v>
      </c>
      <c r="Z29" s="5">
        <v>18.82</v>
      </c>
      <c r="AA29" s="5">
        <v>25.8</v>
      </c>
      <c r="AB29" s="5">
        <v>25.2</v>
      </c>
      <c r="AC29" s="5">
        <v>25.9</v>
      </c>
      <c r="AD29" s="5">
        <v>53.3</v>
      </c>
      <c r="AE29" s="5">
        <v>54.6</v>
      </c>
      <c r="AF29" s="5">
        <v>54.8</v>
      </c>
      <c r="AG29" s="16">
        <v>9.5</v>
      </c>
      <c r="AH29" s="16">
        <v>9.6</v>
      </c>
      <c r="AI29" s="18">
        <v>9.4</v>
      </c>
      <c r="AJ29" s="16">
        <v>62.5</v>
      </c>
      <c r="AK29" s="16">
        <v>62.2</v>
      </c>
      <c r="AL29" s="16">
        <v>63.2</v>
      </c>
      <c r="AM29" s="5">
        <v>26</v>
      </c>
      <c r="AN29" s="5">
        <v>22</v>
      </c>
      <c r="AO29" s="17">
        <v>24</v>
      </c>
      <c r="AP29" s="17">
        <v>22</v>
      </c>
      <c r="AQ29" s="17">
        <v>2166</v>
      </c>
      <c r="AR29" s="17">
        <v>2620</v>
      </c>
      <c r="AS29" s="17">
        <v>273.39999999999998</v>
      </c>
      <c r="AT29" s="17">
        <v>356.4</v>
      </c>
      <c r="AU29" s="17">
        <v>74.900000000000006</v>
      </c>
      <c r="AV29" s="17">
        <v>66.599999999999994</v>
      </c>
      <c r="AW29" s="5">
        <v>11.3</v>
      </c>
      <c r="AX29" s="5">
        <v>5.9</v>
      </c>
      <c r="AY29" s="5">
        <v>2.2400000000000002</v>
      </c>
      <c r="AZ29" s="5">
        <v>65</v>
      </c>
      <c r="BA29" s="5">
        <v>13</v>
      </c>
      <c r="BB29" s="5">
        <v>103</v>
      </c>
      <c r="BC29" s="5">
        <v>1295</v>
      </c>
      <c r="BD29" s="5">
        <v>201</v>
      </c>
      <c r="BE29" s="5">
        <v>160</v>
      </c>
      <c r="BF29" s="5">
        <v>17</v>
      </c>
      <c r="BG29" s="5">
        <v>10</v>
      </c>
      <c r="BH29" s="5">
        <v>5</v>
      </c>
      <c r="BI29" s="5">
        <v>84</v>
      </c>
      <c r="BJ29" s="36">
        <v>14.746</v>
      </c>
      <c r="BK29" s="49">
        <v>1.2549999999999999</v>
      </c>
      <c r="BL29" s="41">
        <v>11.7476</v>
      </c>
      <c r="BM29" s="35">
        <v>1.6007984031936127</v>
      </c>
      <c r="BN29" s="35">
        <v>0.16007984031936126</v>
      </c>
      <c r="BO29" s="36">
        <v>12.869899999999999</v>
      </c>
      <c r="BP29" s="36">
        <v>70.296000000000006</v>
      </c>
      <c r="BQ29" s="37">
        <v>409.72799999999978</v>
      </c>
      <c r="BR29" s="31" t="s">
        <v>144</v>
      </c>
      <c r="BS29" s="31">
        <v>76</v>
      </c>
      <c r="BT29" s="31">
        <v>6</v>
      </c>
      <c r="BU29" s="31">
        <v>18</v>
      </c>
      <c r="BV29" s="136">
        <v>11.5</v>
      </c>
      <c r="BW29" s="8">
        <v>11.6</v>
      </c>
      <c r="BX29" s="8">
        <v>6.5</v>
      </c>
      <c r="BY29" s="8">
        <v>6.6</v>
      </c>
      <c r="BZ29" s="8">
        <v>4.2</v>
      </c>
      <c r="CA29" s="8">
        <v>4.0999999999999996</v>
      </c>
      <c r="CB29" s="8">
        <v>73</v>
      </c>
      <c r="CC29" s="8">
        <v>73</v>
      </c>
      <c r="CD29" s="8">
        <v>1.2549999999999999</v>
      </c>
      <c r="CE29" s="8">
        <v>1.2569999999999999</v>
      </c>
      <c r="CF29" s="8">
        <v>60.6</v>
      </c>
      <c r="CG29" s="8">
        <v>60.4</v>
      </c>
      <c r="CH29" s="8">
        <v>10</v>
      </c>
      <c r="CI29" s="8">
        <v>10.01</v>
      </c>
      <c r="CJ29" s="81">
        <v>80.989999999999995</v>
      </c>
      <c r="CK29" s="81">
        <v>80.08</v>
      </c>
      <c r="CL29" s="81">
        <v>79.67</v>
      </c>
      <c r="CM29" s="81">
        <v>5.89</v>
      </c>
      <c r="CN29" s="81">
        <v>5.95</v>
      </c>
      <c r="CO29" s="81">
        <v>5.85</v>
      </c>
      <c r="CP29" s="81">
        <v>27.86</v>
      </c>
      <c r="CQ29" s="81">
        <v>27.35</v>
      </c>
      <c r="CR29" s="81">
        <v>27.56</v>
      </c>
      <c r="CS29" s="109" t="s">
        <v>341</v>
      </c>
      <c r="CT29" s="81">
        <f t="shared" si="0"/>
        <v>28.475809031527092</v>
      </c>
      <c r="CU29" s="81">
        <f t="shared" si="1"/>
        <v>27.989730259507684</v>
      </c>
      <c r="CV29" s="81">
        <f t="shared" si="2"/>
        <v>28.174032370251865</v>
      </c>
      <c r="CW29" s="81">
        <f t="shared" si="3"/>
        <v>78.062636932546411</v>
      </c>
      <c r="CX29" s="81">
        <f t="shared" si="4"/>
        <v>77.726529280748608</v>
      </c>
      <c r="CY29" s="81">
        <f t="shared" si="5"/>
        <v>78.016030627995292</v>
      </c>
      <c r="CZ29" s="81">
        <v>1.9690000000000001</v>
      </c>
      <c r="DA29" s="81">
        <v>2.169</v>
      </c>
      <c r="DB29" s="81">
        <v>1.6779999999999999</v>
      </c>
      <c r="DC29" s="81">
        <v>1.7689999999999999</v>
      </c>
      <c r="DD29" s="81">
        <v>0.60299999999999998</v>
      </c>
      <c r="DE29" s="81">
        <v>0.63500000000000001</v>
      </c>
      <c r="DF29" s="81">
        <v>0.19400000000000001</v>
      </c>
      <c r="DG29" s="81">
        <v>0.20200000000000001</v>
      </c>
      <c r="DH29" s="84">
        <v>1.7163698148582145</v>
      </c>
      <c r="DI29" s="84">
        <v>1.9390300498897788</v>
      </c>
      <c r="DJ29" s="83">
        <v>11</v>
      </c>
      <c r="DK29" s="83">
        <v>7.0588235294117645</v>
      </c>
      <c r="DL29" s="83">
        <v>4.3529411764705879</v>
      </c>
      <c r="DM29" s="83">
        <v>74.117647058823536</v>
      </c>
      <c r="DN29" s="84">
        <v>1.284</v>
      </c>
      <c r="DO29" s="81">
        <v>2.8764909999999997</v>
      </c>
      <c r="DP29" s="84">
        <v>0.27900000000000003</v>
      </c>
      <c r="DQ29" s="84">
        <v>0.15029999999999999</v>
      </c>
      <c r="DR29" s="84">
        <v>0.17100000000000001</v>
      </c>
      <c r="DS29" s="81">
        <f t="shared" si="9"/>
        <v>3.9525000000000006</v>
      </c>
      <c r="DT29" s="81">
        <f t="shared" si="10"/>
        <v>2.1292499999999999</v>
      </c>
      <c r="DU29" s="81">
        <f t="shared" si="11"/>
        <v>2.4225000000000003</v>
      </c>
      <c r="DV29" s="44">
        <v>0.96</v>
      </c>
      <c r="DW29" s="85">
        <v>0.29799999999999999</v>
      </c>
      <c r="DX29" s="44">
        <v>8.6999999999999994E-2</v>
      </c>
      <c r="DY29" s="44">
        <v>0.34</v>
      </c>
      <c r="DZ29" s="120">
        <v>0</v>
      </c>
      <c r="EA29" s="44">
        <v>8.7999999999999995E-2</v>
      </c>
      <c r="EB29" s="44">
        <v>1.9</v>
      </c>
      <c r="EC29" s="44">
        <v>19.399999999999999</v>
      </c>
      <c r="ED29" s="44">
        <v>4.7</v>
      </c>
      <c r="EE29" s="85">
        <v>0.7</v>
      </c>
      <c r="EF29" s="85">
        <v>20.9</v>
      </c>
      <c r="EG29" s="108">
        <v>1.1000000000000001</v>
      </c>
      <c r="EH29" s="108">
        <v>0</v>
      </c>
    </row>
    <row r="30" spans="1:138" x14ac:dyDescent="0.25">
      <c r="A30" s="8" t="s">
        <v>464</v>
      </c>
      <c r="B30" s="8">
        <v>2018</v>
      </c>
      <c r="C30" s="8" t="s">
        <v>340</v>
      </c>
      <c r="D30" s="6">
        <v>3</v>
      </c>
      <c r="E30" s="1" t="s">
        <v>53</v>
      </c>
      <c r="F30" s="1" t="s">
        <v>324</v>
      </c>
      <c r="G30" s="5">
        <v>190</v>
      </c>
      <c r="H30" s="5">
        <v>190</v>
      </c>
      <c r="I30" s="5">
        <v>170</v>
      </c>
      <c r="J30" s="5">
        <v>182</v>
      </c>
      <c r="K30" s="5">
        <v>199</v>
      </c>
      <c r="L30" s="5">
        <v>107</v>
      </c>
      <c r="M30" s="5">
        <v>70</v>
      </c>
      <c r="N30" s="5">
        <v>85</v>
      </c>
      <c r="O30" s="5">
        <v>105</v>
      </c>
      <c r="P30" s="5">
        <v>98</v>
      </c>
      <c r="Q30" s="5">
        <v>19.72</v>
      </c>
      <c r="R30" s="5">
        <v>17.350000000000001</v>
      </c>
      <c r="S30" s="5">
        <v>15.18</v>
      </c>
      <c r="T30" s="5">
        <v>18.829999999999998</v>
      </c>
      <c r="U30" s="5">
        <v>19.059999999999999</v>
      </c>
      <c r="V30" s="5">
        <v>17.71</v>
      </c>
      <c r="W30" s="5">
        <v>14.83</v>
      </c>
      <c r="X30" s="5">
        <v>14.9</v>
      </c>
      <c r="Y30" s="5">
        <v>17.25</v>
      </c>
      <c r="Z30" s="5">
        <v>16.600000000000001</v>
      </c>
      <c r="AA30" s="5">
        <v>14.9</v>
      </c>
      <c r="AB30" s="5">
        <v>14.7</v>
      </c>
      <c r="AC30" s="5">
        <v>14.3</v>
      </c>
      <c r="AD30" s="5">
        <v>55</v>
      </c>
      <c r="AE30" s="5">
        <v>55.4</v>
      </c>
      <c r="AF30" s="5">
        <v>56.3</v>
      </c>
      <c r="AG30" s="18">
        <v>7.9</v>
      </c>
      <c r="AH30" s="18">
        <v>8.1</v>
      </c>
      <c r="AI30" s="18">
        <v>8</v>
      </c>
      <c r="AJ30" s="18">
        <v>54.2</v>
      </c>
      <c r="AK30" s="18">
        <v>53.9</v>
      </c>
      <c r="AL30" s="16">
        <v>54.6</v>
      </c>
      <c r="AM30" s="5">
        <v>23</v>
      </c>
      <c r="AN30" s="5">
        <v>19</v>
      </c>
      <c r="AO30" s="17">
        <v>20</v>
      </c>
      <c r="AP30" s="17">
        <v>27</v>
      </c>
      <c r="AQ30" s="17">
        <v>910.8</v>
      </c>
      <c r="AR30" s="17">
        <v>1115.8</v>
      </c>
      <c r="AS30" s="17">
        <v>164</v>
      </c>
      <c r="AT30" s="17">
        <v>227.3</v>
      </c>
      <c r="AU30" s="17">
        <v>51.4</v>
      </c>
      <c r="AV30" s="17">
        <v>53.6</v>
      </c>
      <c r="AW30" s="5">
        <v>7.64</v>
      </c>
      <c r="AX30" s="5">
        <v>5.9</v>
      </c>
      <c r="AY30" s="5">
        <v>1.39</v>
      </c>
      <c r="AZ30" s="5">
        <v>48</v>
      </c>
      <c r="BA30" s="5">
        <v>11</v>
      </c>
      <c r="BB30" s="5">
        <v>36</v>
      </c>
      <c r="BC30" s="5">
        <v>910</v>
      </c>
      <c r="BD30" s="5">
        <v>127</v>
      </c>
      <c r="BE30" s="5">
        <v>64</v>
      </c>
      <c r="BF30" s="5">
        <v>15</v>
      </c>
      <c r="BG30" s="5">
        <v>4.9000000000000004</v>
      </c>
      <c r="BH30" s="5">
        <v>3.5</v>
      </c>
      <c r="BI30" s="5">
        <v>24</v>
      </c>
      <c r="BJ30" s="36">
        <v>9.0370000000000008</v>
      </c>
      <c r="BK30" s="49">
        <v>0.78600000000000003</v>
      </c>
      <c r="BL30" s="41">
        <v>11.4961</v>
      </c>
      <c r="BM30" s="35">
        <v>1.3129870129870129</v>
      </c>
      <c r="BN30" s="35">
        <v>0.10099900099900098</v>
      </c>
      <c r="BO30" s="36">
        <v>11.0966</v>
      </c>
      <c r="BP30" s="36">
        <v>57.39200000000001</v>
      </c>
      <c r="BQ30" s="37">
        <v>206.52479999999977</v>
      </c>
      <c r="BR30" s="31" t="s">
        <v>144</v>
      </c>
      <c r="BS30" s="31">
        <v>78</v>
      </c>
      <c r="BT30" s="31">
        <v>3</v>
      </c>
      <c r="BU30" s="31">
        <v>19</v>
      </c>
      <c r="BV30" s="136">
        <v>11.3</v>
      </c>
      <c r="BW30" s="8">
        <v>11.3</v>
      </c>
      <c r="BX30" s="8">
        <v>6.9</v>
      </c>
      <c r="BY30" s="8">
        <v>6.6</v>
      </c>
      <c r="BZ30" s="8">
        <v>4.3</v>
      </c>
      <c r="CA30" s="8">
        <v>4</v>
      </c>
      <c r="CB30" s="8">
        <v>71.900000000000006</v>
      </c>
      <c r="CC30" s="8">
        <v>72.599999999999994</v>
      </c>
      <c r="CD30" s="8">
        <v>1.1659999999999999</v>
      </c>
      <c r="CE30" s="8">
        <v>1.1739999999999999</v>
      </c>
      <c r="CF30" s="8">
        <v>52.7</v>
      </c>
      <c r="CG30" s="8">
        <v>52.5</v>
      </c>
      <c r="CH30" s="8">
        <v>9.61</v>
      </c>
      <c r="CI30" s="8">
        <v>9.7200000000000006</v>
      </c>
      <c r="CJ30" s="81">
        <v>84.96</v>
      </c>
      <c r="CK30" s="81">
        <v>84.57</v>
      </c>
      <c r="CL30" s="81">
        <v>83.9</v>
      </c>
      <c r="CM30" s="81">
        <v>3.36</v>
      </c>
      <c r="CN30" s="81">
        <v>3.59</v>
      </c>
      <c r="CO30" s="81">
        <v>3.77</v>
      </c>
      <c r="CP30" s="81">
        <v>25.11</v>
      </c>
      <c r="CQ30" s="81">
        <v>26.17</v>
      </c>
      <c r="CR30" s="81">
        <v>25.75</v>
      </c>
      <c r="CS30" s="109" t="s">
        <v>330</v>
      </c>
      <c r="CT30" s="81">
        <f t="shared" si="0"/>
        <v>25.333805478056387</v>
      </c>
      <c r="CU30" s="81">
        <f t="shared" si="1"/>
        <v>26.415090384096739</v>
      </c>
      <c r="CV30" s="81">
        <f t="shared" si="2"/>
        <v>26.024515365324287</v>
      </c>
      <c r="CW30" s="81">
        <f t="shared" si="3"/>
        <v>82.378455101412712</v>
      </c>
      <c r="CX30" s="81">
        <f t="shared" si="4"/>
        <v>82.188919997828648</v>
      </c>
      <c r="CY30" s="81">
        <f t="shared" si="5"/>
        <v>81.670630440959343</v>
      </c>
      <c r="CZ30" s="81">
        <v>3.5169999999999999</v>
      </c>
      <c r="DA30" s="81">
        <v>2.1360000000000001</v>
      </c>
      <c r="DB30" s="81">
        <v>1.1220000000000001</v>
      </c>
      <c r="DC30" s="81">
        <v>1.0049999999999999</v>
      </c>
      <c r="DD30" s="81">
        <v>0.38200000000000001</v>
      </c>
      <c r="DE30" s="81">
        <v>0.434</v>
      </c>
      <c r="DF30" s="81">
        <v>0.217</v>
      </c>
      <c r="DG30" s="81">
        <v>0.17699999999999999</v>
      </c>
      <c r="DH30" s="84">
        <v>2.4095022624434388</v>
      </c>
      <c r="DI30" s="84">
        <v>2.3173436041083102</v>
      </c>
      <c r="DJ30" s="83">
        <v>11</v>
      </c>
      <c r="DK30" s="83">
        <v>6.7058823529411766</v>
      </c>
      <c r="DL30" s="83">
        <v>4.5882352941176467</v>
      </c>
      <c r="DM30" s="83">
        <v>73.17647058823529</v>
      </c>
      <c r="DN30" s="84">
        <v>1.1719999999999999</v>
      </c>
      <c r="DO30" s="81">
        <v>2.8429479999999998</v>
      </c>
      <c r="DP30" s="84">
        <v>0.312</v>
      </c>
      <c r="DQ30" s="84">
        <v>0.19603199999999998</v>
      </c>
      <c r="DR30" s="84">
        <v>0.16800000000000001</v>
      </c>
      <c r="DS30" s="81">
        <f t="shared" si="9"/>
        <v>4.6526315789473687</v>
      </c>
      <c r="DT30" s="81">
        <f t="shared" si="10"/>
        <v>2.9232842105263153</v>
      </c>
      <c r="DU30" s="81">
        <f t="shared" si="11"/>
        <v>2.5052631578947366</v>
      </c>
      <c r="DV30" s="44">
        <v>1.01</v>
      </c>
      <c r="DW30" s="85">
        <v>0.26</v>
      </c>
      <c r="DX30" s="44">
        <v>8.4000000000000005E-2</v>
      </c>
      <c r="DY30" s="44">
        <v>0.37</v>
      </c>
      <c r="DZ30" s="120">
        <v>0</v>
      </c>
      <c r="EA30" s="44">
        <v>8.2000000000000003E-2</v>
      </c>
      <c r="EB30" s="44">
        <v>1.6</v>
      </c>
      <c r="EC30" s="44">
        <v>16.399999999999999</v>
      </c>
      <c r="ED30" s="44">
        <v>4.5</v>
      </c>
      <c r="EE30" s="85">
        <v>1.1000000000000001</v>
      </c>
      <c r="EF30" s="85">
        <v>19.5</v>
      </c>
      <c r="EG30" s="108">
        <v>1.6</v>
      </c>
      <c r="EH30" s="108">
        <v>0</v>
      </c>
    </row>
    <row r="31" spans="1:138" x14ac:dyDescent="0.25">
      <c r="A31" s="8" t="s">
        <v>464</v>
      </c>
      <c r="B31" s="8">
        <v>2018</v>
      </c>
      <c r="C31" s="8" t="s">
        <v>340</v>
      </c>
      <c r="D31" s="6">
        <v>4</v>
      </c>
      <c r="E31" s="1" t="s">
        <v>49</v>
      </c>
      <c r="F31" s="1" t="s">
        <v>324</v>
      </c>
      <c r="G31" s="5">
        <v>221</v>
      </c>
      <c r="H31" s="5">
        <v>233</v>
      </c>
      <c r="I31" s="5">
        <v>240</v>
      </c>
      <c r="J31" s="5">
        <v>252</v>
      </c>
      <c r="K31" s="5">
        <v>240</v>
      </c>
      <c r="L31" s="5">
        <v>95</v>
      </c>
      <c r="M31" s="5">
        <v>100</v>
      </c>
      <c r="N31" s="5">
        <v>98</v>
      </c>
      <c r="O31" s="5">
        <v>118</v>
      </c>
      <c r="P31" s="5">
        <v>114</v>
      </c>
      <c r="Q31" s="5">
        <v>23.36</v>
      </c>
      <c r="R31" s="5">
        <v>23.86</v>
      </c>
      <c r="S31" s="5">
        <v>22.24</v>
      </c>
      <c r="T31" s="5">
        <v>24.17</v>
      </c>
      <c r="U31" s="5">
        <v>21.65</v>
      </c>
      <c r="V31" s="5">
        <v>21.09</v>
      </c>
      <c r="W31" s="5">
        <v>22.55</v>
      </c>
      <c r="X31" s="5">
        <v>20.63</v>
      </c>
      <c r="Y31" s="5">
        <v>23.19</v>
      </c>
      <c r="Z31" s="5">
        <v>19.62</v>
      </c>
      <c r="AA31" s="5">
        <v>24.8</v>
      </c>
      <c r="AB31" s="5">
        <v>24</v>
      </c>
      <c r="AC31" s="5">
        <v>24.8</v>
      </c>
      <c r="AD31" s="5">
        <v>53.7</v>
      </c>
      <c r="AE31" s="5">
        <v>54</v>
      </c>
      <c r="AF31" s="5">
        <v>55</v>
      </c>
      <c r="AG31" s="16">
        <v>9.6999999999999993</v>
      </c>
      <c r="AH31" s="16">
        <v>9.1999999999999993</v>
      </c>
      <c r="AI31" s="16">
        <v>9.6</v>
      </c>
      <c r="AJ31" s="16">
        <v>62.9</v>
      </c>
      <c r="AK31" s="16">
        <v>64.400000000000006</v>
      </c>
      <c r="AL31" s="16">
        <v>63.1</v>
      </c>
      <c r="AM31" s="5">
        <v>23</v>
      </c>
      <c r="AN31" s="5">
        <v>19</v>
      </c>
      <c r="AO31" s="17">
        <v>23</v>
      </c>
      <c r="AP31" s="17">
        <v>20</v>
      </c>
      <c r="AQ31" s="17">
        <v>2383.8000000000002</v>
      </c>
      <c r="AR31" s="17">
        <v>2333.5</v>
      </c>
      <c r="AS31" s="17">
        <v>443.3</v>
      </c>
      <c r="AT31" s="17">
        <v>432.6</v>
      </c>
      <c r="AU31" s="17">
        <v>85.4</v>
      </c>
      <c r="AV31" s="17">
        <v>81.7</v>
      </c>
      <c r="AW31" s="5">
        <v>14.67</v>
      </c>
      <c r="AX31" s="5">
        <v>5.5</v>
      </c>
      <c r="AY31" s="5">
        <v>2.61</v>
      </c>
      <c r="AZ31" s="5">
        <v>72</v>
      </c>
      <c r="BA31" s="5">
        <v>14</v>
      </c>
      <c r="BB31" s="5">
        <v>109</v>
      </c>
      <c r="BC31" s="5">
        <v>1399</v>
      </c>
      <c r="BD31" s="5">
        <v>220</v>
      </c>
      <c r="BE31" s="5">
        <v>173</v>
      </c>
      <c r="BF31" s="5">
        <v>13</v>
      </c>
      <c r="BG31" s="5">
        <v>9.1999999999999993</v>
      </c>
      <c r="BH31" s="5">
        <v>4.5999999999999996</v>
      </c>
      <c r="BI31" s="5">
        <v>82</v>
      </c>
      <c r="BJ31" s="36">
        <v>15.154</v>
      </c>
      <c r="BK31" s="49">
        <v>1.3129999999999999</v>
      </c>
      <c r="BL31" s="41">
        <v>11.539</v>
      </c>
      <c r="BM31" s="35">
        <v>1.3369890329012961</v>
      </c>
      <c r="BN31" s="35">
        <v>7.427716849451646E-2</v>
      </c>
      <c r="BO31" s="36">
        <v>13.886900000000001</v>
      </c>
      <c r="BP31" s="36">
        <v>62.904000000000011</v>
      </c>
      <c r="BQ31" s="37">
        <v>336.52799999999996</v>
      </c>
      <c r="BR31" s="31" t="s">
        <v>142</v>
      </c>
      <c r="BS31" s="31">
        <v>72</v>
      </c>
      <c r="BT31" s="31">
        <v>5</v>
      </c>
      <c r="BU31" s="31">
        <v>23</v>
      </c>
      <c r="BV31" s="136">
        <v>11.2</v>
      </c>
      <c r="BW31" s="8">
        <v>11.5</v>
      </c>
      <c r="BX31" s="8">
        <v>6.3</v>
      </c>
      <c r="BY31" s="8">
        <v>6.4</v>
      </c>
      <c r="BZ31" s="8">
        <v>4.5999999999999996</v>
      </c>
      <c r="CA31" s="8">
        <v>4.4000000000000004</v>
      </c>
      <c r="CB31" s="8">
        <v>72.400000000000006</v>
      </c>
      <c r="CC31" s="8">
        <v>72.8</v>
      </c>
      <c r="CD31" s="8">
        <v>1.234</v>
      </c>
      <c r="CE31" s="8">
        <v>1.2470000000000001</v>
      </c>
      <c r="CF31" s="8">
        <v>61.6</v>
      </c>
      <c r="CG31" s="8">
        <v>61.8</v>
      </c>
      <c r="CH31" s="8">
        <v>9.8699999999999992</v>
      </c>
      <c r="CI31" s="8">
        <v>9.9600000000000009</v>
      </c>
      <c r="CJ31" s="81">
        <v>77.47</v>
      </c>
      <c r="CK31" s="81">
        <v>77.59</v>
      </c>
      <c r="CL31" s="81">
        <v>77.11</v>
      </c>
      <c r="CM31" s="81">
        <v>6.56</v>
      </c>
      <c r="CN31" s="81">
        <v>6.53</v>
      </c>
      <c r="CO31" s="81">
        <v>6.44</v>
      </c>
      <c r="CP31" s="81">
        <v>27.77</v>
      </c>
      <c r="CQ31" s="81">
        <v>27.3</v>
      </c>
      <c r="CR31" s="81">
        <v>27.26</v>
      </c>
      <c r="CS31" s="116" t="s">
        <v>328</v>
      </c>
      <c r="CT31" s="81">
        <f t="shared" si="0"/>
        <v>28.534303916514244</v>
      </c>
      <c r="CU31" s="81">
        <f t="shared" si="1"/>
        <v>28.070106875464511</v>
      </c>
      <c r="CV31" s="81">
        <f t="shared" si="2"/>
        <v>28.010376648663616</v>
      </c>
      <c r="CW31" s="81">
        <f t="shared" si="3"/>
        <v>76.70889084387909</v>
      </c>
      <c r="CX31" s="81">
        <f t="shared" si="4"/>
        <v>76.547932433414374</v>
      </c>
      <c r="CY31" s="81">
        <f t="shared" si="5"/>
        <v>76.707944584205421</v>
      </c>
      <c r="CZ31" s="81">
        <v>3.9740000000000002</v>
      </c>
      <c r="DA31" s="81">
        <v>4.1139999999999999</v>
      </c>
      <c r="DB31" s="81">
        <v>1.3280000000000001</v>
      </c>
      <c r="DC31" s="81">
        <v>1.3149999999999999</v>
      </c>
      <c r="DD31" s="81">
        <v>0.63900000000000001</v>
      </c>
      <c r="DE31" s="81">
        <v>0.66400000000000003</v>
      </c>
      <c r="DF31" s="81">
        <v>0.27100000000000002</v>
      </c>
      <c r="DG31" s="81">
        <v>0.27100000000000002</v>
      </c>
      <c r="DH31" s="84">
        <v>1.8052339045854562</v>
      </c>
      <c r="DI31" s="84">
        <v>1.6717042548244598</v>
      </c>
      <c r="DJ31" s="83">
        <v>11.2</v>
      </c>
      <c r="DK31" s="83">
        <v>6.9411764705882355</v>
      </c>
      <c r="DL31" s="83">
        <v>4.2352941176470589</v>
      </c>
      <c r="DM31" s="83">
        <v>73.647058823529406</v>
      </c>
      <c r="DN31" s="84">
        <v>1.2490000000000001</v>
      </c>
      <c r="DO31" s="81">
        <v>2.8729420000000001</v>
      </c>
      <c r="DP31" s="84">
        <v>0.30200000000000005</v>
      </c>
      <c r="DQ31" s="84">
        <v>0.14659199999999997</v>
      </c>
      <c r="DR31" s="84">
        <v>0.16500000000000001</v>
      </c>
      <c r="DS31" s="81">
        <f t="shared" si="9"/>
        <v>4.3508474576271192</v>
      </c>
      <c r="DT31" s="81">
        <f t="shared" si="10"/>
        <v>2.1119186440677962</v>
      </c>
      <c r="DU31" s="81">
        <f t="shared" si="11"/>
        <v>2.3771186440677967</v>
      </c>
      <c r="DV31" s="44">
        <v>0.98</v>
      </c>
      <c r="DW31" s="85">
        <v>0.32200000000000001</v>
      </c>
      <c r="DX31" s="44">
        <v>0.09</v>
      </c>
      <c r="DY31" s="44">
        <v>0.33</v>
      </c>
      <c r="DZ31" s="120">
        <v>0</v>
      </c>
      <c r="EA31" s="44">
        <v>8.8999999999999996E-2</v>
      </c>
      <c r="EB31" s="44">
        <v>1.5</v>
      </c>
      <c r="EC31" s="44">
        <v>21.4</v>
      </c>
      <c r="ED31" s="44">
        <v>4.8</v>
      </c>
      <c r="EE31" s="85">
        <v>0.9</v>
      </c>
      <c r="EF31" s="85">
        <v>20.7</v>
      </c>
      <c r="EG31" s="108">
        <v>1.4</v>
      </c>
      <c r="EH31" s="108">
        <v>0</v>
      </c>
    </row>
    <row r="32" spans="1:138" x14ac:dyDescent="0.25">
      <c r="A32" s="8" t="s">
        <v>464</v>
      </c>
      <c r="B32" s="8">
        <v>2018</v>
      </c>
      <c r="C32" s="8" t="s">
        <v>340</v>
      </c>
      <c r="D32" s="6">
        <v>5</v>
      </c>
      <c r="E32" s="1" t="s">
        <v>46</v>
      </c>
      <c r="F32" s="1" t="s">
        <v>324</v>
      </c>
      <c r="G32" s="5">
        <v>217</v>
      </c>
      <c r="H32" s="5">
        <v>223</v>
      </c>
      <c r="I32" s="5">
        <v>227</v>
      </c>
      <c r="J32" s="5">
        <v>219</v>
      </c>
      <c r="K32" s="5">
        <v>233</v>
      </c>
      <c r="L32" s="5">
        <v>108</v>
      </c>
      <c r="M32" s="5">
        <v>143</v>
      </c>
      <c r="N32" s="5">
        <v>118</v>
      </c>
      <c r="O32" s="5">
        <v>129</v>
      </c>
      <c r="P32" s="5">
        <v>126</v>
      </c>
      <c r="Q32" s="5">
        <v>23.41</v>
      </c>
      <c r="R32" s="5">
        <v>22.17</v>
      </c>
      <c r="S32" s="5">
        <v>23.31</v>
      </c>
      <c r="T32" s="5">
        <v>23.52</v>
      </c>
      <c r="U32" s="5">
        <v>19.75</v>
      </c>
      <c r="V32" s="5">
        <v>21.27</v>
      </c>
      <c r="W32" s="5">
        <v>19.66</v>
      </c>
      <c r="X32" s="5">
        <v>21.14</v>
      </c>
      <c r="Y32" s="5">
        <v>21.34</v>
      </c>
      <c r="Z32" s="5">
        <v>18.2</v>
      </c>
      <c r="AA32" s="5">
        <v>25.5</v>
      </c>
      <c r="AB32" s="5">
        <v>26.6</v>
      </c>
      <c r="AC32" s="5">
        <v>26.2</v>
      </c>
      <c r="AD32" s="5">
        <v>49.6</v>
      </c>
      <c r="AE32" s="5">
        <v>49.4</v>
      </c>
      <c r="AF32" s="5">
        <v>49.6</v>
      </c>
      <c r="AG32" s="16">
        <v>8.6</v>
      </c>
      <c r="AH32" s="16">
        <v>9.1</v>
      </c>
      <c r="AI32" s="16">
        <v>8.9</v>
      </c>
      <c r="AJ32" s="16">
        <v>54.9</v>
      </c>
      <c r="AK32" s="16">
        <v>54</v>
      </c>
      <c r="AL32" s="16">
        <v>55.5</v>
      </c>
      <c r="AM32" s="5">
        <v>28</v>
      </c>
      <c r="AN32" s="5">
        <v>29</v>
      </c>
      <c r="AO32" s="17">
        <v>28</v>
      </c>
      <c r="AP32" s="17">
        <v>29</v>
      </c>
      <c r="AQ32" s="17">
        <v>2418.1999999999998</v>
      </c>
      <c r="AR32" s="17">
        <v>2550.8000000000002</v>
      </c>
      <c r="AS32" s="17">
        <v>469</v>
      </c>
      <c r="AT32" s="17">
        <v>491.4</v>
      </c>
      <c r="AU32" s="17">
        <v>55.3</v>
      </c>
      <c r="AV32" s="17">
        <v>57.8</v>
      </c>
      <c r="AW32" s="5">
        <v>11.04</v>
      </c>
      <c r="AX32" s="5">
        <v>6</v>
      </c>
      <c r="AY32" s="5">
        <v>1.96</v>
      </c>
      <c r="AZ32" s="5">
        <v>59</v>
      </c>
      <c r="BA32" s="5">
        <v>12</v>
      </c>
      <c r="BB32" s="5">
        <v>51</v>
      </c>
      <c r="BC32" s="5">
        <v>1338</v>
      </c>
      <c r="BD32" s="5">
        <v>207</v>
      </c>
      <c r="BE32" s="5">
        <v>115</v>
      </c>
      <c r="BF32" s="5">
        <v>18</v>
      </c>
      <c r="BG32" s="5">
        <v>6.6</v>
      </c>
      <c r="BH32" s="5">
        <v>4.4000000000000004</v>
      </c>
      <c r="BI32" s="5">
        <v>50</v>
      </c>
      <c r="BJ32" s="36">
        <v>11.85</v>
      </c>
      <c r="BK32" s="49">
        <v>1.03</v>
      </c>
      <c r="BL32" s="41">
        <v>11.507899999999999</v>
      </c>
      <c r="BM32" s="35">
        <v>0.92509960159362559</v>
      </c>
      <c r="BN32" s="35">
        <v>7.709163346613547E-2</v>
      </c>
      <c r="BO32" s="36">
        <v>15.18</v>
      </c>
      <c r="BP32" s="36">
        <v>50.599999999999994</v>
      </c>
      <c r="BQ32" s="37">
        <v>377.8128000000001</v>
      </c>
      <c r="BR32" s="31" t="s">
        <v>144</v>
      </c>
      <c r="BS32" s="31">
        <v>80</v>
      </c>
      <c r="BT32" s="40">
        <v>1</v>
      </c>
      <c r="BU32" s="31">
        <v>19</v>
      </c>
      <c r="BV32" s="136">
        <v>11.5</v>
      </c>
      <c r="BW32" s="8">
        <v>11.5</v>
      </c>
      <c r="BX32" s="8">
        <v>6.3</v>
      </c>
      <c r="BY32" s="8">
        <v>6.3</v>
      </c>
      <c r="BZ32" s="8">
        <v>4.7</v>
      </c>
      <c r="CA32" s="8">
        <v>4.8</v>
      </c>
      <c r="CB32" s="8">
        <v>72</v>
      </c>
      <c r="CC32" s="8">
        <v>71.8</v>
      </c>
      <c r="CD32" s="8">
        <v>1.155</v>
      </c>
      <c r="CE32" s="8">
        <v>1.1499999999999999</v>
      </c>
      <c r="CF32" s="8">
        <v>53.4</v>
      </c>
      <c r="CG32" s="8">
        <v>53.6</v>
      </c>
      <c r="CH32" s="8">
        <v>9.59</v>
      </c>
      <c r="CI32" s="8">
        <v>9.5500000000000007</v>
      </c>
      <c r="CJ32" s="81">
        <v>83.63</v>
      </c>
      <c r="CK32" s="81">
        <v>82.97</v>
      </c>
      <c r="CL32" s="81">
        <v>83.94</v>
      </c>
      <c r="CM32" s="81">
        <v>4.49</v>
      </c>
      <c r="CN32" s="81">
        <v>4.5</v>
      </c>
      <c r="CO32" s="81">
        <v>4.3099999999999996</v>
      </c>
      <c r="CP32" s="81">
        <v>29.76</v>
      </c>
      <c r="CQ32" s="81">
        <v>29.15</v>
      </c>
      <c r="CR32" s="81">
        <v>28.62</v>
      </c>
      <c r="CS32" s="116" t="s">
        <v>330</v>
      </c>
      <c r="CT32" s="81">
        <f t="shared" si="0"/>
        <v>30.096805478322782</v>
      </c>
      <c r="CU32" s="81">
        <f t="shared" si="1"/>
        <v>29.495296235162648</v>
      </c>
      <c r="CV32" s="81">
        <f t="shared" si="2"/>
        <v>28.942710653979873</v>
      </c>
      <c r="CW32" s="81">
        <f t="shared" si="3"/>
        <v>81.420285373181784</v>
      </c>
      <c r="CX32" s="81">
        <f t="shared" si="4"/>
        <v>81.22430002668969</v>
      </c>
      <c r="CY32" s="81">
        <f t="shared" si="5"/>
        <v>81.435953056712592</v>
      </c>
      <c r="CZ32" s="81">
        <v>2.8959999999999999</v>
      </c>
      <c r="DA32" s="81">
        <v>3.1970000000000001</v>
      </c>
      <c r="DB32" s="81">
        <v>1.306</v>
      </c>
      <c r="DC32" s="81">
        <v>1.4730000000000001</v>
      </c>
      <c r="DD32" s="81">
        <v>0.97599999999999998</v>
      </c>
      <c r="DE32" s="81">
        <v>0.98299999999999998</v>
      </c>
      <c r="DF32" s="81">
        <v>0.33300000000000002</v>
      </c>
      <c r="DG32" s="81">
        <v>0.33900000000000002</v>
      </c>
      <c r="DH32" s="84">
        <v>1.8679661213597867</v>
      </c>
      <c r="DI32" s="84">
        <v>1.8278563910653729</v>
      </c>
      <c r="DJ32" s="83">
        <v>11.7</v>
      </c>
      <c r="DK32" s="83">
        <v>6.2941176470588234</v>
      </c>
      <c r="DL32" s="83">
        <v>5.1764705882352944</v>
      </c>
      <c r="DM32" s="83">
        <v>72.529411764705884</v>
      </c>
      <c r="DN32" s="84">
        <v>1.171</v>
      </c>
      <c r="DO32" s="81">
        <v>2.8440295000000004</v>
      </c>
      <c r="DP32" s="84">
        <v>0.31100000000000005</v>
      </c>
      <c r="DQ32" s="84">
        <v>0.19417799999999996</v>
      </c>
      <c r="DR32" s="84">
        <v>0.16850000000000001</v>
      </c>
      <c r="DS32" s="81">
        <f t="shared" si="9"/>
        <v>4.9411214953271037</v>
      </c>
      <c r="DT32" s="81">
        <f t="shared" si="10"/>
        <v>3.0850710280373823</v>
      </c>
      <c r="DU32" s="81">
        <f t="shared" si="11"/>
        <v>2.6771028037383178</v>
      </c>
      <c r="DV32" s="44">
        <v>0.87</v>
      </c>
      <c r="DW32" s="85">
        <v>0.29799999999999999</v>
      </c>
      <c r="DX32" s="44">
        <v>8.5000000000000006E-2</v>
      </c>
      <c r="DY32" s="44">
        <v>0.4</v>
      </c>
      <c r="DZ32" s="120">
        <v>0</v>
      </c>
      <c r="EA32" s="44">
        <v>0.08</v>
      </c>
      <c r="EB32" s="44">
        <v>2.2999999999999998</v>
      </c>
      <c r="EC32" s="44">
        <v>18.3</v>
      </c>
      <c r="ED32" s="44">
        <v>5.3</v>
      </c>
      <c r="EE32" s="85">
        <v>0.7</v>
      </c>
      <c r="EF32" s="85">
        <v>20.5</v>
      </c>
      <c r="EG32" s="108">
        <v>1.6</v>
      </c>
      <c r="EH32" s="108">
        <v>0</v>
      </c>
    </row>
    <row r="33" spans="1:138" x14ac:dyDescent="0.25">
      <c r="A33" s="8" t="s">
        <v>464</v>
      </c>
      <c r="B33" s="8">
        <v>2018</v>
      </c>
      <c r="C33" s="8" t="s">
        <v>340</v>
      </c>
      <c r="D33" s="6">
        <v>6</v>
      </c>
      <c r="E33" s="1" t="s">
        <v>38</v>
      </c>
      <c r="F33" s="1" t="s">
        <v>324</v>
      </c>
      <c r="G33" s="5">
        <v>175</v>
      </c>
      <c r="H33" s="5">
        <v>168</v>
      </c>
      <c r="I33" s="5">
        <v>180</v>
      </c>
      <c r="J33" s="5">
        <v>177</v>
      </c>
      <c r="K33" s="5">
        <v>174</v>
      </c>
      <c r="L33" s="5">
        <v>85</v>
      </c>
      <c r="M33" s="5">
        <v>82</v>
      </c>
      <c r="N33" s="5">
        <v>82</v>
      </c>
      <c r="O33" s="5">
        <v>82</v>
      </c>
      <c r="P33" s="5">
        <v>84</v>
      </c>
      <c r="Q33" s="5">
        <v>19.45</v>
      </c>
      <c r="R33" s="5">
        <v>17.82</v>
      </c>
      <c r="S33" s="5">
        <v>18.64</v>
      </c>
      <c r="T33" s="5">
        <v>7.61</v>
      </c>
      <c r="U33" s="5">
        <v>18.829999999999998</v>
      </c>
      <c r="V33" s="5">
        <v>18.09</v>
      </c>
      <c r="W33" s="5">
        <v>16.18</v>
      </c>
      <c r="X33" s="5">
        <v>16.23</v>
      </c>
      <c r="Y33" s="5">
        <v>15.93</v>
      </c>
      <c r="Z33" s="5">
        <v>16.649999999999999</v>
      </c>
      <c r="AA33" s="5">
        <v>25.7</v>
      </c>
      <c r="AB33" s="5">
        <v>26</v>
      </c>
      <c r="AC33" s="5">
        <v>25.8</v>
      </c>
      <c r="AD33" s="5">
        <v>55.4</v>
      </c>
      <c r="AE33" s="5">
        <v>53.2</v>
      </c>
      <c r="AF33" s="5">
        <v>52.4</v>
      </c>
      <c r="AG33" s="16">
        <v>9.4</v>
      </c>
      <c r="AH33" s="16">
        <v>9.1</v>
      </c>
      <c r="AI33" s="16">
        <v>9.5</v>
      </c>
      <c r="AJ33" s="16">
        <v>58.4</v>
      </c>
      <c r="AK33" s="16">
        <v>59.7</v>
      </c>
      <c r="AL33" s="16">
        <v>59</v>
      </c>
      <c r="AM33" s="5">
        <v>29</v>
      </c>
      <c r="AN33" s="5">
        <v>29</v>
      </c>
      <c r="AO33" s="17">
        <v>23</v>
      </c>
      <c r="AP33" s="17">
        <v>26</v>
      </c>
      <c r="AQ33" s="17">
        <v>560.79999999999995</v>
      </c>
      <c r="AR33" s="17">
        <v>672.4</v>
      </c>
      <c r="AS33" s="17">
        <v>117.7</v>
      </c>
      <c r="AT33" s="17">
        <v>141.9</v>
      </c>
      <c r="AU33" s="17">
        <v>62.8</v>
      </c>
      <c r="AV33" s="17">
        <v>68.400000000000006</v>
      </c>
      <c r="AW33" s="5">
        <v>6.53</v>
      </c>
      <c r="AX33" s="5">
        <v>5.6</v>
      </c>
      <c r="AY33" s="5">
        <v>0.76</v>
      </c>
      <c r="AZ33" s="5">
        <v>30</v>
      </c>
      <c r="BA33" s="5">
        <v>10</v>
      </c>
      <c r="BB33" s="5">
        <v>32</v>
      </c>
      <c r="BC33" s="5">
        <v>646</v>
      </c>
      <c r="BD33" s="5">
        <v>106</v>
      </c>
      <c r="BE33" s="5">
        <v>74</v>
      </c>
      <c r="BF33" s="5">
        <v>14</v>
      </c>
      <c r="BG33" s="5">
        <v>4.0999999999999996</v>
      </c>
      <c r="BH33" s="5">
        <v>3.2</v>
      </c>
      <c r="BI33" s="5">
        <v>20</v>
      </c>
      <c r="BJ33" s="36">
        <v>5.5549999999999997</v>
      </c>
      <c r="BK33" s="49">
        <v>0.47799999999999998</v>
      </c>
      <c r="BL33" s="41">
        <v>11.6159</v>
      </c>
      <c r="BM33" s="35">
        <v>0.66320000000000001</v>
      </c>
      <c r="BN33" s="35">
        <v>8.2900000000000001E-2</v>
      </c>
      <c r="BO33" s="36">
        <v>13.2285</v>
      </c>
      <c r="BP33" s="36">
        <v>48.239999999999995</v>
      </c>
      <c r="BQ33" s="37">
        <v>176.65920000000003</v>
      </c>
      <c r="BR33" s="31" t="s">
        <v>144</v>
      </c>
      <c r="BS33" s="31">
        <v>74</v>
      </c>
      <c r="BT33" s="40">
        <v>7</v>
      </c>
      <c r="BU33" s="31">
        <v>19</v>
      </c>
      <c r="BV33" s="136">
        <v>11.4</v>
      </c>
      <c r="BW33" s="8">
        <v>11.4</v>
      </c>
      <c r="BX33" s="8">
        <v>6.9</v>
      </c>
      <c r="BY33" s="8">
        <v>7.3</v>
      </c>
      <c r="BZ33" s="8">
        <v>4.0999999999999996</v>
      </c>
      <c r="CA33" s="8">
        <v>4.4000000000000004</v>
      </c>
      <c r="CB33" s="8">
        <v>72.599999999999994</v>
      </c>
      <c r="CC33" s="8">
        <v>72.099999999999994</v>
      </c>
      <c r="CD33" s="8">
        <v>1.242</v>
      </c>
      <c r="CE33" s="8">
        <v>1.2430000000000001</v>
      </c>
      <c r="CF33" s="8">
        <v>59.1</v>
      </c>
      <c r="CG33" s="8">
        <v>58.9</v>
      </c>
      <c r="CH33" s="8">
        <v>9.92</v>
      </c>
      <c r="CI33" s="8">
        <v>9.9</v>
      </c>
      <c r="CJ33" s="81">
        <v>80.069999999999993</v>
      </c>
      <c r="CK33" s="81">
        <v>80.39</v>
      </c>
      <c r="CL33" s="81">
        <v>80.52</v>
      </c>
      <c r="CM33" s="81">
        <v>5.79</v>
      </c>
      <c r="CN33" s="81">
        <v>5.59</v>
      </c>
      <c r="CO33" s="81">
        <v>5.26</v>
      </c>
      <c r="CP33" s="81">
        <v>26.64</v>
      </c>
      <c r="CQ33" s="81">
        <v>26.76</v>
      </c>
      <c r="CR33" s="81">
        <v>25.82</v>
      </c>
      <c r="CS33" s="116" t="s">
        <v>326</v>
      </c>
      <c r="CT33" s="81">
        <f t="shared" si="0"/>
        <v>27.261946005375332</v>
      </c>
      <c r="CU33" s="81">
        <f t="shared" si="1"/>
        <v>27.337624256690631</v>
      </c>
      <c r="CV33" s="81">
        <f t="shared" si="2"/>
        <v>26.350332066218826</v>
      </c>
      <c r="CW33" s="81">
        <f t="shared" si="3"/>
        <v>77.737905021907551</v>
      </c>
      <c r="CX33" s="81">
        <f t="shared" si="4"/>
        <v>78.200934006786497</v>
      </c>
      <c r="CY33" s="81">
        <f t="shared" si="5"/>
        <v>78.485379693534256</v>
      </c>
      <c r="CZ33" s="81">
        <v>1.63</v>
      </c>
      <c r="DA33" s="81">
        <v>2.298</v>
      </c>
      <c r="DB33" s="81">
        <v>1.1759999999999999</v>
      </c>
      <c r="DC33" s="81">
        <v>1.8129999999999999</v>
      </c>
      <c r="DD33" s="81">
        <v>0.55600000000000005</v>
      </c>
      <c r="DE33" s="81">
        <v>0.70299999999999996</v>
      </c>
      <c r="DF33" s="81">
        <v>0.42099999999999999</v>
      </c>
      <c r="DG33" s="81">
        <v>0.47199999999999998</v>
      </c>
      <c r="DH33" s="84">
        <v>1.6974373907979037</v>
      </c>
      <c r="DI33" s="84">
        <v>2.0981162602565586</v>
      </c>
      <c r="DJ33" s="83">
        <v>11.5</v>
      </c>
      <c r="DK33" s="83">
        <v>7.4117647058823533</v>
      </c>
      <c r="DL33" s="83">
        <v>4.2352941176470589</v>
      </c>
      <c r="DM33" s="83">
        <v>73.411764705882348</v>
      </c>
      <c r="DN33" s="84">
        <v>1.262</v>
      </c>
      <c r="DO33" s="81">
        <v>2.8533430000000002</v>
      </c>
      <c r="DP33" s="84">
        <v>0.29600000000000004</v>
      </c>
      <c r="DQ33" s="84">
        <v>0.16636799999999999</v>
      </c>
      <c r="DR33" s="84">
        <v>0.18000000000000002</v>
      </c>
      <c r="DS33" s="81">
        <f t="shared" si="9"/>
        <v>3.9936507936507946</v>
      </c>
      <c r="DT33" s="81">
        <f t="shared" si="10"/>
        <v>2.2446476190476186</v>
      </c>
      <c r="DU33" s="81">
        <f t="shared" si="11"/>
        <v>2.4285714285714288</v>
      </c>
      <c r="DV33" s="44">
        <v>0.97</v>
      </c>
      <c r="DW33" s="85">
        <v>0.316</v>
      </c>
      <c r="DX33" s="44">
        <v>0.1</v>
      </c>
      <c r="DY33" s="44">
        <v>0.31</v>
      </c>
      <c r="DZ33" s="120">
        <v>0</v>
      </c>
      <c r="EA33" s="44">
        <v>8.3000000000000004E-2</v>
      </c>
      <c r="EB33" s="44">
        <v>1.5</v>
      </c>
      <c r="EC33" s="44">
        <v>18.8</v>
      </c>
      <c r="ED33" s="44">
        <v>5.5</v>
      </c>
      <c r="EE33" s="85">
        <v>0.6</v>
      </c>
      <c r="EF33" s="85">
        <v>22</v>
      </c>
      <c r="EG33" s="108">
        <v>1.1000000000000001</v>
      </c>
      <c r="EH33" s="108">
        <v>0</v>
      </c>
    </row>
    <row r="34" spans="1:138" x14ac:dyDescent="0.25">
      <c r="A34" s="8" t="s">
        <v>464</v>
      </c>
      <c r="B34" s="8">
        <v>2018</v>
      </c>
      <c r="C34" s="8" t="s">
        <v>340</v>
      </c>
      <c r="D34" s="6">
        <v>7</v>
      </c>
      <c r="E34" s="1" t="s">
        <v>42</v>
      </c>
      <c r="F34" s="1" t="s">
        <v>324</v>
      </c>
      <c r="G34" s="5">
        <v>234</v>
      </c>
      <c r="H34" s="5">
        <v>255</v>
      </c>
      <c r="I34" s="5">
        <v>242</v>
      </c>
      <c r="J34" s="5">
        <v>225</v>
      </c>
      <c r="K34" s="5">
        <v>233</v>
      </c>
      <c r="L34" s="5">
        <v>114</v>
      </c>
      <c r="M34" s="5">
        <v>131</v>
      </c>
      <c r="N34" s="5">
        <v>120</v>
      </c>
      <c r="O34" s="5">
        <v>94</v>
      </c>
      <c r="P34" s="5">
        <v>115</v>
      </c>
      <c r="Q34" s="5">
        <v>20.68</v>
      </c>
      <c r="R34" s="5">
        <v>21.08</v>
      </c>
      <c r="S34" s="5">
        <v>18.11</v>
      </c>
      <c r="T34" s="5">
        <v>19.86</v>
      </c>
      <c r="U34" s="5">
        <v>21.3</v>
      </c>
      <c r="V34" s="5">
        <v>19.190000000000001</v>
      </c>
      <c r="W34" s="5">
        <v>19.739999999999998</v>
      </c>
      <c r="X34" s="5">
        <v>15.71</v>
      </c>
      <c r="Y34" s="5">
        <v>18.41</v>
      </c>
      <c r="Z34" s="5">
        <v>18.88</v>
      </c>
      <c r="AA34" s="5">
        <v>19.600000000000001</v>
      </c>
      <c r="AB34" s="5">
        <v>19.5</v>
      </c>
      <c r="AC34" s="5">
        <v>19.8</v>
      </c>
      <c r="AD34" s="5">
        <v>19.600000000000001</v>
      </c>
      <c r="AE34" s="5">
        <v>19.5</v>
      </c>
      <c r="AF34" s="5">
        <v>19.8</v>
      </c>
      <c r="AG34" s="16">
        <v>8.6</v>
      </c>
      <c r="AH34" s="16">
        <v>8.8000000000000007</v>
      </c>
      <c r="AI34" s="16">
        <v>9.1999999999999993</v>
      </c>
      <c r="AJ34" s="16">
        <v>57.2</v>
      </c>
      <c r="AK34" s="16">
        <v>57</v>
      </c>
      <c r="AL34" s="16">
        <v>55.5</v>
      </c>
      <c r="AM34" s="5">
        <v>27</v>
      </c>
      <c r="AN34" s="5">
        <v>25</v>
      </c>
      <c r="AO34" s="17">
        <v>24</v>
      </c>
      <c r="AP34" s="17">
        <v>27</v>
      </c>
      <c r="AQ34" s="17">
        <v>2309</v>
      </c>
      <c r="AR34" s="17">
        <v>2000.2</v>
      </c>
      <c r="AS34" s="17">
        <v>494.5</v>
      </c>
      <c r="AT34" s="17">
        <v>466.6</v>
      </c>
      <c r="AU34" s="17">
        <v>65.3</v>
      </c>
      <c r="AV34" s="17">
        <v>69.599999999999994</v>
      </c>
      <c r="AW34" s="5">
        <v>12.78</v>
      </c>
      <c r="AX34" s="5">
        <v>5.4</v>
      </c>
      <c r="AY34" s="5">
        <v>2.4700000000000002</v>
      </c>
      <c r="AZ34" s="5">
        <v>69</v>
      </c>
      <c r="BA34" s="5">
        <v>13</v>
      </c>
      <c r="BB34" s="5">
        <v>102</v>
      </c>
      <c r="BC34" s="5">
        <v>1139</v>
      </c>
      <c r="BD34" s="5">
        <v>195</v>
      </c>
      <c r="BE34" s="5">
        <v>130</v>
      </c>
      <c r="BF34" s="5">
        <v>15</v>
      </c>
      <c r="BG34" s="5">
        <v>6.2</v>
      </c>
      <c r="BH34" s="5">
        <v>3.6</v>
      </c>
      <c r="BI34" s="5">
        <v>66</v>
      </c>
      <c r="BJ34" s="36">
        <v>16.093</v>
      </c>
      <c r="BK34" s="49">
        <v>1.377</v>
      </c>
      <c r="BL34" s="41">
        <v>11.687799999999999</v>
      </c>
      <c r="BM34" s="35">
        <v>1.1560878243512975</v>
      </c>
      <c r="BN34" s="35">
        <v>7.2255489021956096E-2</v>
      </c>
      <c r="BO34" s="36">
        <v>16.534700000000001</v>
      </c>
      <c r="BP34" s="36">
        <v>49.120000000000005</v>
      </c>
      <c r="BQ34" s="37">
        <v>308.41919999999988</v>
      </c>
      <c r="BR34" s="31" t="s">
        <v>144</v>
      </c>
      <c r="BS34" s="31">
        <v>80</v>
      </c>
      <c r="BT34" s="40">
        <v>2</v>
      </c>
      <c r="BU34" s="31">
        <v>18</v>
      </c>
      <c r="BV34" s="136">
        <v>11.6</v>
      </c>
      <c r="BW34" s="8">
        <v>11.5</v>
      </c>
      <c r="BX34" s="8">
        <v>7.8</v>
      </c>
      <c r="BY34" s="8">
        <v>7.6</v>
      </c>
      <c r="BZ34" s="8">
        <v>4.7</v>
      </c>
      <c r="CA34" s="8">
        <v>4.9000000000000004</v>
      </c>
      <c r="CB34" s="8">
        <v>70.900000000000006</v>
      </c>
      <c r="CC34" s="8">
        <v>70.5</v>
      </c>
      <c r="CD34" s="8">
        <v>1.1619999999999999</v>
      </c>
      <c r="CE34" s="8">
        <v>1.143</v>
      </c>
      <c r="CF34" s="8">
        <v>56.1</v>
      </c>
      <c r="CG34" s="8">
        <v>55.9</v>
      </c>
      <c r="CH34" s="8">
        <v>9.5</v>
      </c>
      <c r="CI34" s="8">
        <v>9.3800000000000008</v>
      </c>
      <c r="CJ34" s="81">
        <v>83.17</v>
      </c>
      <c r="CK34" s="81">
        <v>83.87</v>
      </c>
      <c r="CL34" s="81">
        <v>83.63</v>
      </c>
      <c r="CM34" s="81">
        <v>5</v>
      </c>
      <c r="CN34" s="81">
        <v>5.04</v>
      </c>
      <c r="CO34" s="81">
        <v>4.84</v>
      </c>
      <c r="CP34" s="81">
        <v>29.59</v>
      </c>
      <c r="CQ34" s="81">
        <v>30.21</v>
      </c>
      <c r="CR34" s="81">
        <v>29.35</v>
      </c>
      <c r="CS34" s="116" t="s">
        <v>325</v>
      </c>
      <c r="CT34" s="81">
        <f t="shared" ref="CT34:CT51" si="12">SQRT((CM34^2)+(CP34^2))</f>
        <v>30.009466839649118</v>
      </c>
      <c r="CU34" s="81">
        <f t="shared" ref="CU34:CU51" si="13">SQRT((CN34^2)+(CQ34^2))</f>
        <v>30.627531732087064</v>
      </c>
      <c r="CV34" s="81">
        <f t="shared" ref="CV34:CV51" si="14">SQRT((CO34^2)+(CR34^2))</f>
        <v>29.746396420406963</v>
      </c>
      <c r="CW34" s="81">
        <f t="shared" ref="CW34:CW51" si="15">DEGREES(ATAN(CP34/CM34))</f>
        <v>80.408986929166957</v>
      </c>
      <c r="CX34" s="81">
        <f t="shared" ref="CX34:CX51" si="16">DEGREES(ATAN(CQ34/CN34))</f>
        <v>80.528451418541565</v>
      </c>
      <c r="CY34" s="81">
        <f t="shared" ref="CY34:CY51" si="17">DEGREES(ATAN(CR34/CO34))</f>
        <v>80.635841129381191</v>
      </c>
      <c r="CZ34" s="81">
        <v>3.5710000000000002</v>
      </c>
      <c r="DA34" s="81">
        <v>5.484</v>
      </c>
      <c r="DB34" s="81">
        <v>1.1220000000000001</v>
      </c>
      <c r="DC34" s="81">
        <v>1.78</v>
      </c>
      <c r="DD34" s="81">
        <v>0.70799999999999996</v>
      </c>
      <c r="DE34" s="81">
        <v>1.345</v>
      </c>
      <c r="DF34" s="81">
        <v>0.41199999999999998</v>
      </c>
      <c r="DG34" s="81">
        <v>0.82099999999999995</v>
      </c>
      <c r="DH34" s="84">
        <v>1.2469423412929528</v>
      </c>
      <c r="DI34" s="84">
        <v>1.3555992141453834</v>
      </c>
      <c r="DJ34" s="83">
        <v>11.6</v>
      </c>
      <c r="DK34" s="83">
        <v>7.4117647058823533</v>
      </c>
      <c r="DL34" s="83">
        <v>4.8235294117647056</v>
      </c>
      <c r="DM34" s="83">
        <v>71.647058823529406</v>
      </c>
      <c r="DN34" s="84">
        <v>1.18</v>
      </c>
      <c r="DO34" s="81">
        <v>2.8009720000000002</v>
      </c>
      <c r="DP34" s="84">
        <v>0.32300000000000001</v>
      </c>
      <c r="DQ34" s="84">
        <v>0.22445999999999999</v>
      </c>
      <c r="DR34" s="84">
        <v>0.187</v>
      </c>
      <c r="DS34" s="81">
        <f t="shared" si="9"/>
        <v>4.3579365079365076</v>
      </c>
      <c r="DT34" s="81">
        <f t="shared" si="10"/>
        <v>3.028428571428571</v>
      </c>
      <c r="DU34" s="81">
        <f t="shared" si="11"/>
        <v>2.5230158730158729</v>
      </c>
      <c r="DV34" s="44">
        <v>1.1200000000000001</v>
      </c>
      <c r="DW34" s="85">
        <v>0.34300000000000003</v>
      </c>
      <c r="DX34" s="44">
        <v>0.106</v>
      </c>
      <c r="DY34" s="44">
        <v>0.37</v>
      </c>
      <c r="DZ34" s="120">
        <v>0</v>
      </c>
      <c r="EA34" s="44">
        <v>0.107</v>
      </c>
      <c r="EB34" s="44">
        <v>2.2000000000000002</v>
      </c>
      <c r="EC34" s="44">
        <v>19.7</v>
      </c>
      <c r="ED34" s="44">
        <v>5.4</v>
      </c>
      <c r="EE34" s="85">
        <v>1</v>
      </c>
      <c r="EF34" s="85">
        <v>20.9</v>
      </c>
      <c r="EG34" s="108">
        <v>1.6</v>
      </c>
      <c r="EH34" s="108">
        <v>0</v>
      </c>
    </row>
    <row r="35" spans="1:138" x14ac:dyDescent="0.25">
      <c r="A35" s="8" t="s">
        <v>464</v>
      </c>
      <c r="B35" s="8">
        <v>2018</v>
      </c>
      <c r="C35" s="8" t="s">
        <v>340</v>
      </c>
      <c r="D35" s="6">
        <v>8</v>
      </c>
      <c r="E35" s="1" t="s">
        <v>24</v>
      </c>
      <c r="F35" s="1" t="s">
        <v>324</v>
      </c>
      <c r="G35" s="5">
        <v>227</v>
      </c>
      <c r="H35" s="5">
        <v>233</v>
      </c>
      <c r="I35" s="5">
        <v>232</v>
      </c>
      <c r="J35" s="5">
        <v>236</v>
      </c>
      <c r="K35" s="5">
        <v>231</v>
      </c>
      <c r="L35" s="5">
        <v>100</v>
      </c>
      <c r="M35" s="5">
        <v>115</v>
      </c>
      <c r="N35" s="5">
        <v>115</v>
      </c>
      <c r="O35" s="5">
        <v>114</v>
      </c>
      <c r="P35" s="5">
        <v>115</v>
      </c>
      <c r="Q35" s="5">
        <v>18.5</v>
      </c>
      <c r="R35" s="5">
        <v>18.86</v>
      </c>
      <c r="S35" s="5">
        <v>19.940000000000001</v>
      </c>
      <c r="T35" s="5">
        <v>19.71</v>
      </c>
      <c r="U35" s="5">
        <v>20.04</v>
      </c>
      <c r="V35" s="5">
        <v>15.44</v>
      </c>
      <c r="W35" s="5">
        <v>16.829999999999998</v>
      </c>
      <c r="X35" s="5">
        <v>16.940000000000001</v>
      </c>
      <c r="Y35" s="5">
        <v>17.63</v>
      </c>
      <c r="Z35" s="5">
        <v>17.23</v>
      </c>
      <c r="AA35" s="5">
        <v>20</v>
      </c>
      <c r="AB35" s="5">
        <v>20.399999999999999</v>
      </c>
      <c r="AC35" s="5">
        <v>20.8</v>
      </c>
      <c r="AD35" s="5">
        <v>53.1</v>
      </c>
      <c r="AE35" s="5">
        <v>53.2</v>
      </c>
      <c r="AF35" s="5">
        <v>52.7</v>
      </c>
      <c r="AG35" s="16">
        <v>8.5</v>
      </c>
      <c r="AH35" s="16">
        <v>8.9</v>
      </c>
      <c r="AI35" s="16">
        <v>9</v>
      </c>
      <c r="AJ35" s="16">
        <v>56.8</v>
      </c>
      <c r="AK35" s="16">
        <v>58</v>
      </c>
      <c r="AL35" s="16">
        <v>56.7</v>
      </c>
      <c r="AM35" s="5">
        <v>26</v>
      </c>
      <c r="AN35" s="5">
        <v>30</v>
      </c>
      <c r="AO35" s="17">
        <v>26</v>
      </c>
      <c r="AP35" s="17">
        <v>30</v>
      </c>
      <c r="AQ35" s="17">
        <v>2561.9</v>
      </c>
      <c r="AR35" s="17">
        <v>1721.3</v>
      </c>
      <c r="AS35" s="17">
        <v>427.2</v>
      </c>
      <c r="AT35" s="17">
        <v>328</v>
      </c>
      <c r="AU35" s="17">
        <v>56.7</v>
      </c>
      <c r="AV35" s="17">
        <v>63.5</v>
      </c>
      <c r="AW35" s="5">
        <v>10.86</v>
      </c>
      <c r="AX35" s="5">
        <v>6</v>
      </c>
      <c r="AY35" s="5">
        <v>1.9</v>
      </c>
      <c r="AZ35" s="5">
        <v>58</v>
      </c>
      <c r="BA35" s="5">
        <v>12</v>
      </c>
      <c r="BB35" s="5">
        <v>52</v>
      </c>
      <c r="BC35" s="5">
        <v>1321</v>
      </c>
      <c r="BD35" s="5">
        <v>208</v>
      </c>
      <c r="BE35" s="5">
        <v>91</v>
      </c>
      <c r="BF35" s="5">
        <v>16</v>
      </c>
      <c r="BG35" s="5">
        <v>7.2</v>
      </c>
      <c r="BH35" s="5">
        <v>4.5999999999999996</v>
      </c>
      <c r="BI35" s="5">
        <v>50</v>
      </c>
      <c r="BJ35" s="36">
        <v>12.378</v>
      </c>
      <c r="BK35" s="49">
        <v>1.069</v>
      </c>
      <c r="BL35" s="41">
        <v>11.578799999999999</v>
      </c>
      <c r="BM35" s="35">
        <v>0.92776119402985069</v>
      </c>
      <c r="BN35" s="35">
        <v>7.7313432835820886E-2</v>
      </c>
      <c r="BO35" s="36">
        <v>13.2178</v>
      </c>
      <c r="BP35" s="36">
        <v>58.184000000000005</v>
      </c>
      <c r="BQ35" s="37">
        <v>316.32479999999975</v>
      </c>
      <c r="BR35" s="31" t="s">
        <v>144</v>
      </c>
      <c r="BS35" s="31">
        <v>75</v>
      </c>
      <c r="BT35" s="31">
        <v>14</v>
      </c>
      <c r="BU35" s="31">
        <v>11</v>
      </c>
      <c r="BV35" s="136">
        <v>11.5</v>
      </c>
      <c r="BW35" s="8">
        <v>11.6</v>
      </c>
      <c r="BX35" s="8">
        <v>6.1</v>
      </c>
      <c r="BY35" s="8">
        <v>6.1</v>
      </c>
      <c r="BZ35" s="8">
        <v>3.4</v>
      </c>
      <c r="CA35" s="8">
        <v>3.4</v>
      </c>
      <c r="CB35" s="8">
        <v>73.8</v>
      </c>
      <c r="CC35" s="8">
        <v>73.7</v>
      </c>
      <c r="CD35" s="8">
        <v>1.2010000000000001</v>
      </c>
      <c r="CE35" s="8">
        <v>1.196</v>
      </c>
      <c r="CF35" s="8">
        <v>55.9</v>
      </c>
      <c r="CG35" s="8">
        <v>56.3</v>
      </c>
      <c r="CH35" s="8">
        <v>9.82</v>
      </c>
      <c r="CI35" s="8">
        <v>9.77</v>
      </c>
      <c r="CJ35" s="81">
        <v>83.75</v>
      </c>
      <c r="CK35" s="81">
        <v>83.19</v>
      </c>
      <c r="CL35" s="81">
        <v>82.74</v>
      </c>
      <c r="CM35" s="81">
        <v>4.0199999999999996</v>
      </c>
      <c r="CN35" s="81">
        <v>4.07</v>
      </c>
      <c r="CO35" s="81">
        <v>4.09</v>
      </c>
      <c r="CP35" s="81">
        <v>25.34</v>
      </c>
      <c r="CQ35" s="81">
        <v>24.97</v>
      </c>
      <c r="CR35" s="81">
        <v>25.37</v>
      </c>
      <c r="CS35" s="116" t="s">
        <v>330</v>
      </c>
      <c r="CT35" s="81">
        <f t="shared" si="12"/>
        <v>25.656889912847969</v>
      </c>
      <c r="CU35" s="81">
        <f t="shared" si="13"/>
        <v>25.299521734609922</v>
      </c>
      <c r="CV35" s="81">
        <f t="shared" si="14"/>
        <v>25.697567978312659</v>
      </c>
      <c r="CW35" s="81">
        <f t="shared" si="15"/>
        <v>80.985578772998238</v>
      </c>
      <c r="CX35" s="81">
        <f t="shared" si="16"/>
        <v>80.74245097125268</v>
      </c>
      <c r="CY35" s="81">
        <f t="shared" si="17"/>
        <v>80.84191328586563</v>
      </c>
      <c r="CZ35" s="81">
        <v>2.5270000000000001</v>
      </c>
      <c r="DA35" s="81">
        <v>3.7850000000000001</v>
      </c>
      <c r="DB35" s="81">
        <v>1.2330000000000001</v>
      </c>
      <c r="DC35" s="81">
        <v>1.6579999999999999</v>
      </c>
      <c r="DD35" s="81">
        <v>0.48</v>
      </c>
      <c r="DE35" s="81">
        <v>0.58699999999999997</v>
      </c>
      <c r="DF35" s="81">
        <v>0.2</v>
      </c>
      <c r="DG35" s="81">
        <v>0.26200000000000001</v>
      </c>
      <c r="DH35" s="84">
        <v>2.0780430984274898</v>
      </c>
      <c r="DI35" s="84">
        <v>2.1230893932376098</v>
      </c>
      <c r="DJ35" s="83">
        <v>11.7</v>
      </c>
      <c r="DK35" s="83">
        <v>6.3529411764705879</v>
      </c>
      <c r="DL35" s="83">
        <v>3.8823529411764706</v>
      </c>
      <c r="DM35" s="83">
        <v>74.705882352941174</v>
      </c>
      <c r="DN35" s="84">
        <v>1.2070000000000001</v>
      </c>
      <c r="DO35" s="81">
        <v>2.8994079999999998</v>
      </c>
      <c r="DP35" s="84">
        <v>0.30400000000000005</v>
      </c>
      <c r="DQ35" s="84">
        <v>0.15153599999999998</v>
      </c>
      <c r="DR35" s="84">
        <v>0.153</v>
      </c>
      <c r="DS35" s="81">
        <f t="shared" si="9"/>
        <v>4.7851851851851857</v>
      </c>
      <c r="DT35" s="81">
        <f t="shared" si="10"/>
        <v>2.3852888888888883</v>
      </c>
      <c r="DU35" s="81">
        <f t="shared" si="11"/>
        <v>2.4083333333333337</v>
      </c>
      <c r="DV35" s="44">
        <v>0.92</v>
      </c>
      <c r="DW35" s="85">
        <v>0.29899999999999999</v>
      </c>
      <c r="DX35" s="44">
        <v>8.7999999999999995E-2</v>
      </c>
      <c r="DY35" s="44">
        <v>0.38</v>
      </c>
      <c r="DZ35" s="120">
        <v>0</v>
      </c>
      <c r="EA35" s="44">
        <v>8.3000000000000004E-2</v>
      </c>
      <c r="EB35" s="44">
        <v>1.8</v>
      </c>
      <c r="EC35" s="44">
        <v>14.9</v>
      </c>
      <c r="ED35" s="44">
        <v>4.0999999999999996</v>
      </c>
      <c r="EE35" s="85">
        <v>0.9</v>
      </c>
      <c r="EF35" s="85">
        <v>17.899999999999999</v>
      </c>
      <c r="EG35" s="108">
        <v>0</v>
      </c>
      <c r="EH35" s="108">
        <v>0</v>
      </c>
    </row>
    <row r="36" spans="1:138" x14ac:dyDescent="0.25">
      <c r="A36" s="8" t="s">
        <v>464</v>
      </c>
      <c r="B36" s="8">
        <v>2018</v>
      </c>
      <c r="C36" s="8" t="s">
        <v>342</v>
      </c>
      <c r="D36" s="6">
        <v>1</v>
      </c>
      <c r="E36" s="6" t="s">
        <v>35</v>
      </c>
      <c r="F36" s="1" t="s">
        <v>324</v>
      </c>
      <c r="G36" s="5">
        <v>206</v>
      </c>
      <c r="H36" s="5">
        <v>201</v>
      </c>
      <c r="I36" s="5">
        <v>198</v>
      </c>
      <c r="J36" s="5">
        <v>205</v>
      </c>
      <c r="K36" s="5">
        <v>207</v>
      </c>
      <c r="L36" s="5">
        <v>88</v>
      </c>
      <c r="M36" s="5">
        <v>85</v>
      </c>
      <c r="N36" s="5">
        <v>80</v>
      </c>
      <c r="O36" s="5">
        <v>90</v>
      </c>
      <c r="P36" s="5">
        <v>95</v>
      </c>
      <c r="Q36" s="5">
        <v>17.989999999999998</v>
      </c>
      <c r="R36" s="5">
        <v>18.07</v>
      </c>
      <c r="S36" s="5">
        <v>18.11</v>
      </c>
      <c r="T36" s="5">
        <v>18.63</v>
      </c>
      <c r="U36" s="5">
        <v>16.420000000000002</v>
      </c>
      <c r="V36" s="5">
        <v>16.309999999999999</v>
      </c>
      <c r="W36" s="5">
        <v>17.14</v>
      </c>
      <c r="X36" s="5">
        <v>16.72</v>
      </c>
      <c r="Y36" s="5">
        <v>16.600000000000001</v>
      </c>
      <c r="Z36" s="5">
        <v>15.44</v>
      </c>
      <c r="AA36" s="5">
        <v>25.7</v>
      </c>
      <c r="AB36" s="5">
        <v>25.7</v>
      </c>
      <c r="AC36" s="5">
        <v>24.8</v>
      </c>
      <c r="AD36" s="5">
        <v>53</v>
      </c>
      <c r="AE36" s="5">
        <v>55.4</v>
      </c>
      <c r="AF36" s="5">
        <v>54</v>
      </c>
      <c r="AG36" s="19">
        <v>9.1</v>
      </c>
      <c r="AH36" s="19">
        <v>9.1</v>
      </c>
      <c r="AI36" s="19">
        <v>8.9</v>
      </c>
      <c r="AJ36" s="19">
        <v>63</v>
      </c>
      <c r="AK36" s="19">
        <v>64.5</v>
      </c>
      <c r="AL36" s="19">
        <v>65.5</v>
      </c>
      <c r="AM36" s="5">
        <v>30</v>
      </c>
      <c r="AN36" s="5">
        <v>29</v>
      </c>
      <c r="AO36" s="20">
        <v>30</v>
      </c>
      <c r="AP36" s="20">
        <v>26</v>
      </c>
      <c r="AQ36" s="20">
        <v>2379</v>
      </c>
      <c r="AR36" s="20">
        <v>2345</v>
      </c>
      <c r="AS36" s="20">
        <v>392</v>
      </c>
      <c r="AT36" s="20">
        <v>369</v>
      </c>
      <c r="AU36" s="20">
        <v>78.7</v>
      </c>
      <c r="AV36" s="20">
        <v>77.2</v>
      </c>
      <c r="AW36" s="5" t="s">
        <v>329</v>
      </c>
      <c r="AX36" s="5" t="s">
        <v>329</v>
      </c>
      <c r="AY36" s="5" t="s">
        <v>329</v>
      </c>
      <c r="AZ36" s="5" t="s">
        <v>329</v>
      </c>
      <c r="BA36" s="5" t="s">
        <v>329</v>
      </c>
      <c r="BB36" s="5" t="s">
        <v>329</v>
      </c>
      <c r="BC36" s="5" t="s">
        <v>329</v>
      </c>
      <c r="BD36" s="5" t="s">
        <v>329</v>
      </c>
      <c r="BE36" s="5" t="s">
        <v>329</v>
      </c>
      <c r="BF36" s="5" t="s">
        <v>329</v>
      </c>
      <c r="BG36" s="5" t="s">
        <v>329</v>
      </c>
      <c r="BH36" s="5" t="s">
        <v>329</v>
      </c>
      <c r="BI36" s="5" t="s">
        <v>329</v>
      </c>
      <c r="BJ36" s="36"/>
      <c r="BK36" s="50" t="s">
        <v>329</v>
      </c>
      <c r="BL36" s="34" t="s">
        <v>329</v>
      </c>
      <c r="BM36" s="35" t="s">
        <v>329</v>
      </c>
      <c r="BN36" s="35" t="s">
        <v>329</v>
      </c>
      <c r="BO36" s="36" t="s">
        <v>329</v>
      </c>
      <c r="BP36" s="36" t="s">
        <v>329</v>
      </c>
      <c r="BQ36" s="36" t="s">
        <v>329</v>
      </c>
      <c r="BR36" s="36" t="s">
        <v>329</v>
      </c>
      <c r="BS36" s="36" t="s">
        <v>329</v>
      </c>
      <c r="BT36" s="36" t="s">
        <v>329</v>
      </c>
      <c r="BU36" s="36" t="s">
        <v>329</v>
      </c>
      <c r="BV36" s="136">
        <v>9.9</v>
      </c>
      <c r="BW36" s="8">
        <v>9.8000000000000007</v>
      </c>
      <c r="BX36" s="8">
        <v>7.5</v>
      </c>
      <c r="BY36" s="8">
        <v>7.6</v>
      </c>
      <c r="BZ36" s="8">
        <v>4.2</v>
      </c>
      <c r="CA36" s="8">
        <v>4.3</v>
      </c>
      <c r="CB36" s="8">
        <v>72.2</v>
      </c>
      <c r="CC36" s="8">
        <v>72</v>
      </c>
      <c r="CD36" s="8">
        <v>1.272</v>
      </c>
      <c r="CE36" s="8">
        <v>1.2709999999999999</v>
      </c>
      <c r="CF36" s="8">
        <v>62.2</v>
      </c>
      <c r="CG36" s="8">
        <v>62.2</v>
      </c>
      <c r="CH36" s="8">
        <v>10.07</v>
      </c>
      <c r="CI36" s="8">
        <v>10.050000000000001</v>
      </c>
      <c r="CJ36" s="81">
        <v>78.849999999999994</v>
      </c>
      <c r="CK36" s="81">
        <v>78.31</v>
      </c>
      <c r="CL36" s="81">
        <v>78.69</v>
      </c>
      <c r="CM36" s="81">
        <v>7.18</v>
      </c>
      <c r="CN36" s="81">
        <v>7.44</v>
      </c>
      <c r="CO36" s="81">
        <v>7.02</v>
      </c>
      <c r="CP36" s="81">
        <v>30.3</v>
      </c>
      <c r="CQ36" s="81">
        <v>30.72</v>
      </c>
      <c r="CR36" s="81">
        <v>30.51</v>
      </c>
      <c r="CS36" s="109" t="s">
        <v>326</v>
      </c>
      <c r="CT36" s="81">
        <f t="shared" si="12"/>
        <v>31.139081553571874</v>
      </c>
      <c r="CU36" s="81">
        <f t="shared" si="13"/>
        <v>31.608100227631525</v>
      </c>
      <c r="CV36" s="81">
        <f t="shared" si="14"/>
        <v>31.30719565850637</v>
      </c>
      <c r="CW36" s="81">
        <f t="shared" si="15"/>
        <v>76.668872293070166</v>
      </c>
      <c r="CX36" s="81">
        <f t="shared" si="16"/>
        <v>76.38581725517065</v>
      </c>
      <c r="CY36" s="81">
        <f t="shared" si="17"/>
        <v>77.042419905906868</v>
      </c>
      <c r="CZ36" s="81">
        <v>1.863</v>
      </c>
      <c r="DA36" s="81">
        <v>1.9750000000000001</v>
      </c>
      <c r="DB36" s="81">
        <v>1.72</v>
      </c>
      <c r="DC36" s="81">
        <v>1.7749999999999999</v>
      </c>
      <c r="DD36" s="81">
        <v>0.72599999999999998</v>
      </c>
      <c r="DE36" s="81">
        <v>0.72699999999999998</v>
      </c>
      <c r="DF36" s="81">
        <v>0.313</v>
      </c>
      <c r="DG36" s="81">
        <v>0.28999999999999998</v>
      </c>
      <c r="DH36" s="84">
        <v>1.4138697228394339</v>
      </c>
      <c r="DI36" s="84">
        <v>1.4018828207227225</v>
      </c>
      <c r="DJ36" s="83">
        <v>9.9</v>
      </c>
      <c r="DK36" s="83">
        <v>7.7647058823529411</v>
      </c>
      <c r="DL36" s="83">
        <v>4.7058823529411766</v>
      </c>
      <c r="DM36" s="83">
        <v>73.058823529411768</v>
      </c>
      <c r="DN36" s="84">
        <v>1.2989999999999999</v>
      </c>
      <c r="DO36" s="81">
        <v>2.833237</v>
      </c>
      <c r="DP36" s="84">
        <v>0.28800000000000003</v>
      </c>
      <c r="DQ36" s="84">
        <v>0.17996400000000001</v>
      </c>
      <c r="DR36" s="84">
        <v>0.189</v>
      </c>
      <c r="DS36" s="81">
        <f t="shared" si="9"/>
        <v>3.7090909090909099</v>
      </c>
      <c r="DT36" s="81">
        <f t="shared" si="10"/>
        <v>2.317718181818182</v>
      </c>
      <c r="DU36" s="81">
        <f t="shared" si="11"/>
        <v>2.4340909090909091</v>
      </c>
      <c r="DV36" s="44">
        <v>1.06</v>
      </c>
      <c r="DW36" s="85">
        <v>0.33700000000000002</v>
      </c>
      <c r="DX36" s="44">
        <v>9.4E-2</v>
      </c>
      <c r="DY36" s="44">
        <v>0.31</v>
      </c>
      <c r="DZ36" s="120">
        <v>0</v>
      </c>
      <c r="EA36" s="44">
        <v>9.2999999999999999E-2</v>
      </c>
      <c r="EB36" s="44">
        <v>2</v>
      </c>
      <c r="EC36" s="44">
        <v>18.399999999999999</v>
      </c>
      <c r="ED36" s="44">
        <v>3.4</v>
      </c>
      <c r="EE36" s="85">
        <v>0.6</v>
      </c>
      <c r="EF36" s="85">
        <v>22.2</v>
      </c>
      <c r="EG36" s="108">
        <v>2.7</v>
      </c>
      <c r="EH36" s="108">
        <v>0</v>
      </c>
    </row>
    <row r="37" spans="1:138" x14ac:dyDescent="0.25">
      <c r="A37" s="8" t="s">
        <v>464</v>
      </c>
      <c r="B37" s="8">
        <v>2018</v>
      </c>
      <c r="C37" s="8" t="s">
        <v>342</v>
      </c>
      <c r="D37" s="6">
        <v>2</v>
      </c>
      <c r="E37" s="6" t="s">
        <v>49</v>
      </c>
      <c r="F37" s="1" t="s">
        <v>324</v>
      </c>
      <c r="G37" s="5">
        <v>215</v>
      </c>
      <c r="H37" s="5">
        <v>220</v>
      </c>
      <c r="I37" s="5">
        <v>221</v>
      </c>
      <c r="J37" s="5">
        <v>222</v>
      </c>
      <c r="K37" s="5">
        <v>219</v>
      </c>
      <c r="L37" s="5">
        <v>90</v>
      </c>
      <c r="M37" s="5">
        <v>88</v>
      </c>
      <c r="N37" s="5">
        <v>89</v>
      </c>
      <c r="O37" s="5">
        <v>91</v>
      </c>
      <c r="P37" s="5">
        <v>91</v>
      </c>
      <c r="Q37" s="5">
        <v>21.3</v>
      </c>
      <c r="R37" s="5">
        <v>22.07</v>
      </c>
      <c r="S37" s="5">
        <v>21.01</v>
      </c>
      <c r="T37" s="5">
        <v>20.3</v>
      </c>
      <c r="U37" s="5">
        <v>19.420000000000002</v>
      </c>
      <c r="V37" s="5">
        <v>19.98</v>
      </c>
      <c r="W37" s="5">
        <v>20.59</v>
      </c>
      <c r="X37" s="5">
        <v>19.809999999999999</v>
      </c>
      <c r="Y37" s="5">
        <v>19.55</v>
      </c>
      <c r="Z37" s="5">
        <v>18.7</v>
      </c>
      <c r="AA37" s="5">
        <v>20.9</v>
      </c>
      <c r="AB37" s="5">
        <v>21.7</v>
      </c>
      <c r="AC37" s="5">
        <v>21</v>
      </c>
      <c r="AD37" s="5">
        <v>55.3</v>
      </c>
      <c r="AE37" s="5">
        <v>55.2</v>
      </c>
      <c r="AF37" s="5">
        <v>56.2</v>
      </c>
      <c r="AG37" s="19">
        <v>9.3000000000000007</v>
      </c>
      <c r="AH37" s="19">
        <v>9.1</v>
      </c>
      <c r="AI37" s="19">
        <v>9.5</v>
      </c>
      <c r="AJ37" s="19">
        <v>61.9</v>
      </c>
      <c r="AK37" s="19">
        <v>62.3</v>
      </c>
      <c r="AL37" s="19">
        <v>61.7</v>
      </c>
      <c r="AM37" s="5">
        <v>22</v>
      </c>
      <c r="AN37" s="5">
        <v>27</v>
      </c>
      <c r="AO37" s="20">
        <v>27</v>
      </c>
      <c r="AP37" s="20">
        <v>21</v>
      </c>
      <c r="AQ37" s="20">
        <v>1548</v>
      </c>
      <c r="AR37" s="20">
        <v>1792</v>
      </c>
      <c r="AS37" s="20">
        <v>310</v>
      </c>
      <c r="AT37" s="20">
        <v>342</v>
      </c>
      <c r="AU37" s="20">
        <v>70.3</v>
      </c>
      <c r="AV37" s="20">
        <v>78.099999999999994</v>
      </c>
      <c r="AW37" s="5" t="s">
        <v>329</v>
      </c>
      <c r="AX37" s="5" t="s">
        <v>329</v>
      </c>
      <c r="AY37" s="5" t="s">
        <v>329</v>
      </c>
      <c r="AZ37" s="5" t="s">
        <v>329</v>
      </c>
      <c r="BA37" s="5" t="s">
        <v>329</v>
      </c>
      <c r="BB37" s="5" t="s">
        <v>329</v>
      </c>
      <c r="BC37" s="5" t="s">
        <v>329</v>
      </c>
      <c r="BD37" s="5" t="s">
        <v>329</v>
      </c>
      <c r="BE37" s="5" t="s">
        <v>329</v>
      </c>
      <c r="BF37" s="5" t="s">
        <v>329</v>
      </c>
      <c r="BG37" s="5" t="s">
        <v>329</v>
      </c>
      <c r="BH37" s="5" t="s">
        <v>329</v>
      </c>
      <c r="BI37" s="5" t="s">
        <v>329</v>
      </c>
      <c r="BJ37" s="36"/>
      <c r="BK37" s="50" t="s">
        <v>329</v>
      </c>
      <c r="BL37" s="34" t="s">
        <v>329</v>
      </c>
      <c r="BM37" s="35" t="s">
        <v>329</v>
      </c>
      <c r="BN37" s="35" t="s">
        <v>329</v>
      </c>
      <c r="BO37" s="36" t="s">
        <v>329</v>
      </c>
      <c r="BP37" s="36" t="s">
        <v>329</v>
      </c>
      <c r="BQ37" s="36" t="s">
        <v>329</v>
      </c>
      <c r="BR37" s="36" t="s">
        <v>329</v>
      </c>
      <c r="BS37" s="36" t="s">
        <v>329</v>
      </c>
      <c r="BT37" s="36" t="s">
        <v>329</v>
      </c>
      <c r="BU37" s="36" t="s">
        <v>329</v>
      </c>
      <c r="BV37" s="136">
        <v>9.8000000000000007</v>
      </c>
      <c r="BW37" s="8">
        <v>9.8000000000000007</v>
      </c>
      <c r="BX37" s="8">
        <v>7.7</v>
      </c>
      <c r="BY37" s="8">
        <v>7.9</v>
      </c>
      <c r="BZ37" s="8">
        <v>4.3</v>
      </c>
      <c r="CA37" s="8">
        <v>4.3</v>
      </c>
      <c r="CB37" s="8">
        <v>71.8</v>
      </c>
      <c r="CC37" s="8">
        <v>71.7</v>
      </c>
      <c r="CD37" s="8">
        <v>1.272</v>
      </c>
      <c r="CE37" s="8">
        <v>1.28</v>
      </c>
      <c r="CF37" s="8">
        <v>60.9</v>
      </c>
      <c r="CG37" s="8">
        <v>60.8</v>
      </c>
      <c r="CH37" s="8">
        <v>9.9700000000000006</v>
      </c>
      <c r="CI37" s="8">
        <v>10.029999999999999</v>
      </c>
      <c r="CJ37" s="81">
        <v>75.739999999999995</v>
      </c>
      <c r="CK37" s="81">
        <v>77.11</v>
      </c>
      <c r="CL37" s="81">
        <v>76.16</v>
      </c>
      <c r="CM37" s="81">
        <v>7.75</v>
      </c>
      <c r="CN37" s="81">
        <v>7.37</v>
      </c>
      <c r="CO37" s="81">
        <v>7.28</v>
      </c>
      <c r="CP37" s="81">
        <v>28.61</v>
      </c>
      <c r="CQ37" s="81">
        <v>29.86</v>
      </c>
      <c r="CR37" s="81">
        <v>28.22</v>
      </c>
      <c r="CS37" s="109" t="s">
        <v>328</v>
      </c>
      <c r="CT37" s="81">
        <f t="shared" si="12"/>
        <v>29.641096470947225</v>
      </c>
      <c r="CU37" s="81">
        <f t="shared" si="13"/>
        <v>30.756080699595</v>
      </c>
      <c r="CV37" s="81">
        <f t="shared" si="14"/>
        <v>29.143898160678507</v>
      </c>
      <c r="CW37" s="81">
        <f t="shared" si="15"/>
        <v>74.84321103860492</v>
      </c>
      <c r="CX37" s="81">
        <f t="shared" si="16"/>
        <v>76.135449072454449</v>
      </c>
      <c r="CY37" s="81">
        <f t="shared" si="17"/>
        <v>75.534618405399797</v>
      </c>
      <c r="CZ37" s="81">
        <v>2.6480000000000001</v>
      </c>
      <c r="DA37" s="81">
        <v>3.294</v>
      </c>
      <c r="DB37" s="81">
        <v>1.127</v>
      </c>
      <c r="DC37" s="81">
        <v>1.2390000000000001</v>
      </c>
      <c r="DD37" s="81">
        <v>0.40500000000000003</v>
      </c>
      <c r="DE37" s="81">
        <v>0.41799999999999998</v>
      </c>
      <c r="DF37" s="81">
        <v>0.249</v>
      </c>
      <c r="DG37" s="81">
        <v>0.26200000000000001</v>
      </c>
      <c r="DH37" s="84">
        <v>0.99617647058823544</v>
      </c>
      <c r="DI37" s="84">
        <v>1.0932352941176471</v>
      </c>
      <c r="DJ37" s="83">
        <v>10.199999999999999</v>
      </c>
      <c r="DK37" s="83">
        <v>7.6470588235294121</v>
      </c>
      <c r="DL37" s="83">
        <v>4.117647058823529</v>
      </c>
      <c r="DM37" s="83">
        <v>73.411764705882348</v>
      </c>
      <c r="DN37" s="84">
        <v>1.3</v>
      </c>
      <c r="DO37" s="81">
        <v>2.8599519999999998</v>
      </c>
      <c r="DP37" s="84">
        <v>0.28900000000000003</v>
      </c>
      <c r="DQ37" s="84">
        <v>0.16142399999999998</v>
      </c>
      <c r="DR37" s="84">
        <v>0.17400000000000002</v>
      </c>
      <c r="DS37" s="81">
        <f t="shared" si="9"/>
        <v>3.7792307692307694</v>
      </c>
      <c r="DT37" s="81">
        <f t="shared" si="10"/>
        <v>2.1109292307692304</v>
      </c>
      <c r="DU37" s="81">
        <f t="shared" si="11"/>
        <v>2.2753846153846156</v>
      </c>
      <c r="DV37" s="44">
        <v>1.07</v>
      </c>
      <c r="DW37" s="85">
        <v>0.35399999999999998</v>
      </c>
      <c r="DX37" s="44">
        <v>0.105</v>
      </c>
      <c r="DY37" s="44">
        <v>0.34</v>
      </c>
      <c r="DZ37" s="120">
        <v>0</v>
      </c>
      <c r="EA37" s="44">
        <v>0.1</v>
      </c>
      <c r="EB37" s="44">
        <v>2.1</v>
      </c>
      <c r="EC37" s="44">
        <v>17.8</v>
      </c>
      <c r="ED37" s="44">
        <v>3.7</v>
      </c>
      <c r="EE37" s="85">
        <v>1.3</v>
      </c>
      <c r="EF37" s="85">
        <v>27.5</v>
      </c>
      <c r="EG37" s="108">
        <v>2.9</v>
      </c>
      <c r="EH37" s="108">
        <v>0</v>
      </c>
    </row>
    <row r="38" spans="1:138" x14ac:dyDescent="0.25">
      <c r="A38" s="8" t="s">
        <v>464</v>
      </c>
      <c r="B38" s="8">
        <v>2018</v>
      </c>
      <c r="C38" s="8" t="s">
        <v>342</v>
      </c>
      <c r="D38" s="6">
        <v>3</v>
      </c>
      <c r="E38" s="6" t="s">
        <v>42</v>
      </c>
      <c r="F38" s="1" t="s">
        <v>324</v>
      </c>
      <c r="G38" s="5">
        <v>223</v>
      </c>
      <c r="H38" s="5">
        <v>205</v>
      </c>
      <c r="I38" s="5">
        <v>210</v>
      </c>
      <c r="J38" s="5">
        <v>198</v>
      </c>
      <c r="K38" s="5">
        <v>197</v>
      </c>
      <c r="L38" s="5">
        <v>105</v>
      </c>
      <c r="M38" s="5">
        <v>104</v>
      </c>
      <c r="N38" s="5">
        <v>107</v>
      </c>
      <c r="O38" s="5">
        <v>100</v>
      </c>
      <c r="P38" s="5">
        <v>90</v>
      </c>
      <c r="Q38" s="5">
        <v>18.45</v>
      </c>
      <c r="R38" s="5">
        <v>20.96</v>
      </c>
      <c r="S38" s="5">
        <v>18.420000000000002</v>
      </c>
      <c r="T38" s="5">
        <v>16.75</v>
      </c>
      <c r="U38" s="5">
        <v>15.4</v>
      </c>
      <c r="V38" s="5">
        <v>17.079999999999998</v>
      </c>
      <c r="W38" s="5">
        <v>18.760000000000002</v>
      </c>
      <c r="X38" s="5">
        <v>16.61</v>
      </c>
      <c r="Y38" s="5">
        <v>16.66</v>
      </c>
      <c r="Z38" s="5">
        <v>14.82</v>
      </c>
      <c r="AA38" s="5">
        <v>20.8</v>
      </c>
      <c r="AB38" s="5">
        <v>20.399999999999999</v>
      </c>
      <c r="AC38" s="5">
        <v>20</v>
      </c>
      <c r="AD38" s="5">
        <v>51.9</v>
      </c>
      <c r="AE38" s="5">
        <v>52.7</v>
      </c>
      <c r="AF38" s="5">
        <v>54.2</v>
      </c>
      <c r="AG38" s="19">
        <v>8.9</v>
      </c>
      <c r="AH38" s="19">
        <v>8.9</v>
      </c>
      <c r="AI38" s="19">
        <v>8.8000000000000007</v>
      </c>
      <c r="AJ38" s="19">
        <v>57.6</v>
      </c>
      <c r="AK38" s="19">
        <v>57.1</v>
      </c>
      <c r="AL38" s="19">
        <v>57.1</v>
      </c>
      <c r="AM38" s="5">
        <v>23</v>
      </c>
      <c r="AN38" s="5">
        <v>34</v>
      </c>
      <c r="AO38" s="20">
        <v>22</v>
      </c>
      <c r="AP38" s="20">
        <v>33</v>
      </c>
      <c r="AQ38" s="20">
        <v>994</v>
      </c>
      <c r="AR38" s="20">
        <v>1818</v>
      </c>
      <c r="AS38" s="20">
        <v>247</v>
      </c>
      <c r="AT38" s="20">
        <v>427</v>
      </c>
      <c r="AU38" s="20">
        <v>69.599999999999994</v>
      </c>
      <c r="AV38" s="20">
        <v>69.7</v>
      </c>
      <c r="AW38" s="5" t="s">
        <v>329</v>
      </c>
      <c r="AX38" s="5" t="s">
        <v>329</v>
      </c>
      <c r="AY38" s="5" t="s">
        <v>329</v>
      </c>
      <c r="AZ38" s="5" t="s">
        <v>329</v>
      </c>
      <c r="BA38" s="5" t="s">
        <v>329</v>
      </c>
      <c r="BB38" s="5" t="s">
        <v>329</v>
      </c>
      <c r="BC38" s="5" t="s">
        <v>329</v>
      </c>
      <c r="BD38" s="5" t="s">
        <v>329</v>
      </c>
      <c r="BE38" s="5" t="s">
        <v>329</v>
      </c>
      <c r="BF38" s="5" t="s">
        <v>329</v>
      </c>
      <c r="BG38" s="5" t="s">
        <v>329</v>
      </c>
      <c r="BH38" s="5" t="s">
        <v>329</v>
      </c>
      <c r="BI38" s="5" t="s">
        <v>329</v>
      </c>
      <c r="BJ38" s="36"/>
      <c r="BK38" s="50" t="s">
        <v>329</v>
      </c>
      <c r="BL38" s="34" t="s">
        <v>329</v>
      </c>
      <c r="BM38" s="35" t="s">
        <v>329</v>
      </c>
      <c r="BN38" s="35" t="s">
        <v>329</v>
      </c>
      <c r="BO38" s="36" t="s">
        <v>329</v>
      </c>
      <c r="BP38" s="36" t="s">
        <v>329</v>
      </c>
      <c r="BQ38" s="36" t="s">
        <v>329</v>
      </c>
      <c r="BR38" s="36" t="s">
        <v>329</v>
      </c>
      <c r="BS38" s="36" t="s">
        <v>329</v>
      </c>
      <c r="BT38" s="36" t="s">
        <v>329</v>
      </c>
      <c r="BU38" s="36" t="s">
        <v>329</v>
      </c>
      <c r="BV38" s="136">
        <v>9.8000000000000007</v>
      </c>
      <c r="BW38" s="8">
        <v>9.6999999999999993</v>
      </c>
      <c r="BX38" s="8">
        <v>9.1</v>
      </c>
      <c r="BY38" s="8">
        <v>9.1999999999999993</v>
      </c>
      <c r="BZ38" s="8">
        <v>4.5999999999999996</v>
      </c>
      <c r="CA38" s="8">
        <v>4.7</v>
      </c>
      <c r="CB38" s="8">
        <v>69.8</v>
      </c>
      <c r="CC38" s="8">
        <v>69.5</v>
      </c>
      <c r="CD38" s="8">
        <v>1.1850000000000001</v>
      </c>
      <c r="CE38" s="8">
        <v>1.1839999999999999</v>
      </c>
      <c r="CF38" s="8">
        <v>57</v>
      </c>
      <c r="CG38" s="8">
        <v>56.7</v>
      </c>
      <c r="CH38" s="8">
        <v>9.58</v>
      </c>
      <c r="CI38" s="8">
        <v>9.56</v>
      </c>
      <c r="CJ38" s="81">
        <v>82.78</v>
      </c>
      <c r="CK38" s="81">
        <v>81.16</v>
      </c>
      <c r="CL38" s="81">
        <v>82.08</v>
      </c>
      <c r="CM38" s="81">
        <v>5.99</v>
      </c>
      <c r="CN38" s="81">
        <v>6.66</v>
      </c>
      <c r="CO38" s="81">
        <v>6.02</v>
      </c>
      <c r="CP38" s="81">
        <v>31.2</v>
      </c>
      <c r="CQ38" s="81">
        <v>32.14</v>
      </c>
      <c r="CR38" s="81">
        <v>31.76</v>
      </c>
      <c r="CS38" s="109" t="s">
        <v>325</v>
      </c>
      <c r="CT38" s="81">
        <f t="shared" si="12"/>
        <v>31.769798551454492</v>
      </c>
      <c r="CU38" s="81">
        <f t="shared" si="13"/>
        <v>32.822784769120368</v>
      </c>
      <c r="CV38" s="81">
        <f t="shared" si="14"/>
        <v>32.325500769516317</v>
      </c>
      <c r="CW38" s="81">
        <f t="shared" si="15"/>
        <v>79.132183106666787</v>
      </c>
      <c r="CX38" s="81">
        <f t="shared" si="16"/>
        <v>78.292947306414945</v>
      </c>
      <c r="CY38" s="81">
        <f t="shared" si="17"/>
        <v>79.267107801814603</v>
      </c>
      <c r="CZ38" s="81">
        <v>3.0569999999999999</v>
      </c>
      <c r="DA38" s="81">
        <v>3.157</v>
      </c>
      <c r="DB38" s="81">
        <v>1.135</v>
      </c>
      <c r="DC38" s="81">
        <v>1.1639999999999999</v>
      </c>
      <c r="DD38" s="81">
        <v>0.307</v>
      </c>
      <c r="DE38" s="81">
        <v>0.31</v>
      </c>
      <c r="DF38" s="81">
        <v>0.155</v>
      </c>
      <c r="DG38" s="81">
        <v>0.16500000000000001</v>
      </c>
      <c r="DH38" s="84">
        <v>1.1550000000000002</v>
      </c>
      <c r="DI38" s="84">
        <v>1.243235294117647</v>
      </c>
      <c r="DJ38" s="83">
        <v>10.6</v>
      </c>
      <c r="DK38" s="83">
        <v>8.7058823529411757</v>
      </c>
      <c r="DL38" s="83">
        <v>5.0588235294117645</v>
      </c>
      <c r="DM38" s="83">
        <v>70.705882352941174</v>
      </c>
      <c r="DN38" s="84">
        <v>1.177</v>
      </c>
      <c r="DO38" s="81">
        <v>2.7237879999999999</v>
      </c>
      <c r="DP38" s="84">
        <v>0.34600000000000003</v>
      </c>
      <c r="DQ38" s="84">
        <v>0.24670799999999998</v>
      </c>
      <c r="DR38" s="84">
        <v>0.20200000000000001</v>
      </c>
      <c r="DS38" s="81">
        <f t="shared" si="9"/>
        <v>3.9743243243243249</v>
      </c>
      <c r="DT38" s="81">
        <f t="shared" si="10"/>
        <v>2.8338081081081081</v>
      </c>
      <c r="DU38" s="81">
        <f t="shared" si="11"/>
        <v>2.3202702702702709</v>
      </c>
      <c r="DV38" s="44">
        <v>1.1399999999999999</v>
      </c>
      <c r="DW38" s="85">
        <v>0.32900000000000001</v>
      </c>
      <c r="DX38" s="44">
        <v>9.1999999999999998E-2</v>
      </c>
      <c r="DY38" s="44">
        <v>0.31</v>
      </c>
      <c r="DZ38" s="120">
        <v>0</v>
      </c>
      <c r="EA38" s="44">
        <v>0.10199999999999999</v>
      </c>
      <c r="EB38" s="44">
        <v>1.9</v>
      </c>
      <c r="EC38" s="44">
        <v>16.2</v>
      </c>
      <c r="ED38" s="44">
        <v>3.6</v>
      </c>
      <c r="EE38" s="85">
        <v>1.1000000000000001</v>
      </c>
      <c r="EF38" s="85">
        <v>25.1</v>
      </c>
      <c r="EG38" s="108">
        <v>3.9</v>
      </c>
      <c r="EH38" s="108">
        <v>0</v>
      </c>
    </row>
    <row r="39" spans="1:138" x14ac:dyDescent="0.25">
      <c r="A39" s="8" t="s">
        <v>464</v>
      </c>
      <c r="B39" s="8">
        <v>2018</v>
      </c>
      <c r="C39" s="8" t="s">
        <v>342</v>
      </c>
      <c r="D39" s="6">
        <v>4</v>
      </c>
      <c r="E39" s="6" t="s">
        <v>46</v>
      </c>
      <c r="F39" s="1" t="s">
        <v>324</v>
      </c>
      <c r="G39" s="5">
        <v>215</v>
      </c>
      <c r="H39" s="5">
        <v>223</v>
      </c>
      <c r="I39" s="5">
        <v>214</v>
      </c>
      <c r="J39" s="5">
        <v>210</v>
      </c>
      <c r="K39" s="5">
        <v>210</v>
      </c>
      <c r="L39" s="5">
        <v>114</v>
      </c>
      <c r="M39" s="5">
        <v>103</v>
      </c>
      <c r="N39" s="5">
        <v>112</v>
      </c>
      <c r="O39" s="5">
        <v>105</v>
      </c>
      <c r="P39" s="5">
        <v>104</v>
      </c>
      <c r="Q39" s="5">
        <v>20.58</v>
      </c>
      <c r="R39" s="5">
        <v>20.64</v>
      </c>
      <c r="S39" s="5">
        <v>20.059999999999999</v>
      </c>
      <c r="T39" s="5">
        <v>19.059999999999999</v>
      </c>
      <c r="U39" s="5">
        <v>19.09</v>
      </c>
      <c r="V39" s="5">
        <v>19.37</v>
      </c>
      <c r="W39" s="5">
        <v>17.010000000000002</v>
      </c>
      <c r="X39" s="5">
        <v>17.22</v>
      </c>
      <c r="Y39" s="5">
        <v>16.850000000000001</v>
      </c>
      <c r="Z39" s="5">
        <v>17.25</v>
      </c>
      <c r="AA39" s="5">
        <v>22.4</v>
      </c>
      <c r="AB39" s="5">
        <v>22.8</v>
      </c>
      <c r="AC39" s="5">
        <v>22.6</v>
      </c>
      <c r="AD39" s="5">
        <v>50</v>
      </c>
      <c r="AE39" s="5">
        <v>49.8</v>
      </c>
      <c r="AF39" s="5">
        <v>51.2</v>
      </c>
      <c r="AG39" s="19">
        <v>9</v>
      </c>
      <c r="AH39" s="19">
        <v>9.1999999999999993</v>
      </c>
      <c r="AI39" s="19">
        <v>8.6999999999999993</v>
      </c>
      <c r="AJ39" s="19">
        <v>56.8</v>
      </c>
      <c r="AK39" s="19">
        <v>56.1</v>
      </c>
      <c r="AL39" s="19">
        <v>57.5</v>
      </c>
      <c r="AM39" s="5">
        <v>30</v>
      </c>
      <c r="AN39" s="5">
        <v>36</v>
      </c>
      <c r="AO39" s="20">
        <v>29</v>
      </c>
      <c r="AP39" s="20">
        <v>34</v>
      </c>
      <c r="AQ39" s="20">
        <v>2510</v>
      </c>
      <c r="AR39" s="20">
        <v>3613</v>
      </c>
      <c r="AS39" s="20">
        <v>490</v>
      </c>
      <c r="AT39" s="20">
        <v>684</v>
      </c>
      <c r="AU39" s="20">
        <v>64.400000000000006</v>
      </c>
      <c r="AV39" s="20">
        <v>68</v>
      </c>
      <c r="AW39" s="5" t="s">
        <v>329</v>
      </c>
      <c r="AX39" s="5" t="s">
        <v>329</v>
      </c>
      <c r="AY39" s="5" t="s">
        <v>329</v>
      </c>
      <c r="AZ39" s="5" t="s">
        <v>329</v>
      </c>
      <c r="BA39" s="5" t="s">
        <v>329</v>
      </c>
      <c r="BB39" s="5" t="s">
        <v>329</v>
      </c>
      <c r="BC39" s="5" t="s">
        <v>329</v>
      </c>
      <c r="BD39" s="5" t="s">
        <v>329</v>
      </c>
      <c r="BE39" s="5" t="s">
        <v>329</v>
      </c>
      <c r="BF39" s="5" t="s">
        <v>329</v>
      </c>
      <c r="BG39" s="5" t="s">
        <v>329</v>
      </c>
      <c r="BH39" s="5" t="s">
        <v>329</v>
      </c>
      <c r="BI39" s="5" t="s">
        <v>329</v>
      </c>
      <c r="BJ39" s="36"/>
      <c r="BK39" s="50" t="s">
        <v>329</v>
      </c>
      <c r="BL39" s="34" t="s">
        <v>329</v>
      </c>
      <c r="BM39" s="35" t="s">
        <v>329</v>
      </c>
      <c r="BN39" s="35" t="s">
        <v>329</v>
      </c>
      <c r="BO39" s="36" t="s">
        <v>329</v>
      </c>
      <c r="BP39" s="36" t="s">
        <v>329</v>
      </c>
      <c r="BQ39" s="36" t="s">
        <v>329</v>
      </c>
      <c r="BR39" s="36" t="s">
        <v>329</v>
      </c>
      <c r="BS39" s="36" t="s">
        <v>329</v>
      </c>
      <c r="BT39" s="36" t="s">
        <v>329</v>
      </c>
      <c r="BU39" s="36" t="s">
        <v>329</v>
      </c>
      <c r="BV39" s="136">
        <v>9.8000000000000007</v>
      </c>
      <c r="BW39" s="8">
        <v>9.8000000000000007</v>
      </c>
      <c r="BX39" s="8">
        <v>7.5</v>
      </c>
      <c r="BY39" s="8">
        <v>7.4</v>
      </c>
      <c r="BZ39" s="8">
        <v>4.7</v>
      </c>
      <c r="CA39" s="8">
        <v>4.9000000000000004</v>
      </c>
      <c r="CB39" s="8">
        <v>70.900000000000006</v>
      </c>
      <c r="CC39" s="8">
        <v>70.599999999999994</v>
      </c>
      <c r="CD39" s="8">
        <v>1.163</v>
      </c>
      <c r="CE39" s="8">
        <v>1.1439999999999999</v>
      </c>
      <c r="CF39" s="8">
        <v>55.5</v>
      </c>
      <c r="CG39" s="8">
        <v>55.5</v>
      </c>
      <c r="CH39" s="8">
        <v>9.56</v>
      </c>
      <c r="CI39" s="8">
        <v>9.4700000000000006</v>
      </c>
      <c r="CJ39" s="81">
        <v>84.39</v>
      </c>
      <c r="CK39" s="81">
        <v>84.56</v>
      </c>
      <c r="CL39" s="81">
        <v>84.33</v>
      </c>
      <c r="CM39" s="81">
        <v>4.8600000000000003</v>
      </c>
      <c r="CN39" s="81">
        <v>4.6500000000000004</v>
      </c>
      <c r="CO39" s="81">
        <v>4.68</v>
      </c>
      <c r="CP39" s="81">
        <v>30.83</v>
      </c>
      <c r="CQ39" s="81">
        <v>30.44</v>
      </c>
      <c r="CR39" s="81">
        <v>30.27</v>
      </c>
      <c r="CS39" s="109" t="s">
        <v>330</v>
      </c>
      <c r="CT39" s="81">
        <f t="shared" si="12"/>
        <v>31.210711302371816</v>
      </c>
      <c r="CU39" s="81">
        <f t="shared" si="13"/>
        <v>30.793117737572466</v>
      </c>
      <c r="CV39" s="81">
        <f t="shared" si="14"/>
        <v>30.629647402475921</v>
      </c>
      <c r="CW39" s="81">
        <f t="shared" si="15"/>
        <v>81.04168897892076</v>
      </c>
      <c r="CX39" s="81">
        <f t="shared" si="16"/>
        <v>81.314667266687749</v>
      </c>
      <c r="CY39" s="81">
        <f t="shared" si="17"/>
        <v>81.211172037152409</v>
      </c>
      <c r="CZ39" s="81">
        <v>3.6549999999999998</v>
      </c>
      <c r="DA39" s="81">
        <v>4.0250000000000004</v>
      </c>
      <c r="DB39" s="81">
        <v>1.579</v>
      </c>
      <c r="DC39" s="81">
        <v>1.65</v>
      </c>
      <c r="DD39" s="81">
        <v>1.2509999999999999</v>
      </c>
      <c r="DE39" s="81">
        <v>1.284</v>
      </c>
      <c r="DF39" s="81">
        <v>0.47099999999999997</v>
      </c>
      <c r="DG39" s="81">
        <v>0.495</v>
      </c>
      <c r="DH39" s="84">
        <v>1.1726470588235296</v>
      </c>
      <c r="DI39" s="84">
        <v>1.1814705882352941</v>
      </c>
      <c r="DJ39" s="83">
        <v>10.199999999999999</v>
      </c>
      <c r="DK39" s="83">
        <v>7.2941176470588234</v>
      </c>
      <c r="DL39" s="83">
        <v>5.2941176470588234</v>
      </c>
      <c r="DM39" s="83">
        <v>71.764705882352942</v>
      </c>
      <c r="DN39" s="84">
        <v>1.1739999999999999</v>
      </c>
      <c r="DO39" s="81">
        <v>2.788675</v>
      </c>
      <c r="DP39" s="84">
        <v>0.32400000000000001</v>
      </c>
      <c r="DQ39" s="84">
        <v>0.215808</v>
      </c>
      <c r="DR39" s="84">
        <v>0.18100000000000002</v>
      </c>
      <c r="DS39" s="81">
        <f t="shared" si="9"/>
        <v>4.4419354838709681</v>
      </c>
      <c r="DT39" s="81">
        <f t="shared" si="10"/>
        <v>2.9586580645161291</v>
      </c>
      <c r="DU39" s="81">
        <f t="shared" si="11"/>
        <v>2.4814516129032262</v>
      </c>
      <c r="DV39" s="44">
        <v>0.95</v>
      </c>
      <c r="DW39" s="85">
        <v>0.27100000000000002</v>
      </c>
      <c r="DX39" s="44">
        <v>0.08</v>
      </c>
      <c r="DY39" s="44">
        <v>0.34</v>
      </c>
      <c r="DZ39" s="120">
        <v>0</v>
      </c>
      <c r="EA39" s="44">
        <v>9.1999999999999998E-2</v>
      </c>
      <c r="EB39" s="44">
        <v>1.9</v>
      </c>
      <c r="EC39" s="44">
        <v>17.8</v>
      </c>
      <c r="ED39" s="44">
        <v>3.5</v>
      </c>
      <c r="EE39" s="85">
        <v>1.5</v>
      </c>
      <c r="EF39" s="85">
        <v>18.3</v>
      </c>
      <c r="EG39" s="108">
        <v>2.7</v>
      </c>
      <c r="EH39" s="108">
        <v>0</v>
      </c>
    </row>
    <row r="40" spans="1:138" x14ac:dyDescent="0.25">
      <c r="A40" s="8" t="s">
        <v>464</v>
      </c>
      <c r="B40" s="8">
        <v>2018</v>
      </c>
      <c r="C40" s="8" t="s">
        <v>342</v>
      </c>
      <c r="D40" s="6">
        <v>5</v>
      </c>
      <c r="E40" s="6">
        <v>17.460999999999999</v>
      </c>
      <c r="F40" s="1" t="s">
        <v>324</v>
      </c>
      <c r="G40" s="5">
        <v>227</v>
      </c>
      <c r="H40" s="5">
        <v>233</v>
      </c>
      <c r="I40" s="5">
        <v>215</v>
      </c>
      <c r="J40" s="5">
        <v>221</v>
      </c>
      <c r="K40" s="5">
        <v>214</v>
      </c>
      <c r="L40" s="5">
        <v>124</v>
      </c>
      <c r="M40" s="5">
        <v>121</v>
      </c>
      <c r="N40" s="5">
        <v>121</v>
      </c>
      <c r="O40" s="5">
        <v>124</v>
      </c>
      <c r="P40" s="5">
        <v>102</v>
      </c>
      <c r="Q40" s="5">
        <v>18.7</v>
      </c>
      <c r="R40" s="5">
        <v>19.27</v>
      </c>
      <c r="S40" s="5">
        <v>17.53</v>
      </c>
      <c r="T40" s="5">
        <v>19.48</v>
      </c>
      <c r="U40" s="5">
        <v>21.22</v>
      </c>
      <c r="V40" s="5">
        <v>17.14</v>
      </c>
      <c r="W40" s="5">
        <v>17.52</v>
      </c>
      <c r="X40" s="5">
        <v>15.08</v>
      </c>
      <c r="Y40" s="5">
        <v>16.940000000000001</v>
      </c>
      <c r="Z40" s="5">
        <v>18.63</v>
      </c>
      <c r="AA40" s="5">
        <v>14.7</v>
      </c>
      <c r="AB40" s="5">
        <v>15</v>
      </c>
      <c r="AC40" s="5">
        <v>14.7</v>
      </c>
      <c r="AD40" s="5">
        <v>54.7</v>
      </c>
      <c r="AE40" s="5">
        <v>54.2</v>
      </c>
      <c r="AF40" s="5">
        <v>56.4</v>
      </c>
      <c r="AG40" s="19">
        <v>8.8000000000000007</v>
      </c>
      <c r="AH40" s="19">
        <v>9.1999999999999993</v>
      </c>
      <c r="AI40" s="19">
        <v>8.6</v>
      </c>
      <c r="AJ40" s="19">
        <v>56.8</v>
      </c>
      <c r="AK40" s="19">
        <v>55.3</v>
      </c>
      <c r="AL40" s="19">
        <v>57</v>
      </c>
      <c r="AM40" s="5">
        <v>32</v>
      </c>
      <c r="AN40" s="5">
        <v>33</v>
      </c>
      <c r="AO40" s="20">
        <v>29</v>
      </c>
      <c r="AP40" s="20">
        <v>29</v>
      </c>
      <c r="AQ40" s="20">
        <v>2130</v>
      </c>
      <c r="AR40" s="20">
        <v>2077</v>
      </c>
      <c r="AS40" s="20">
        <v>384</v>
      </c>
      <c r="AT40" s="20">
        <v>394</v>
      </c>
      <c r="AU40" s="20">
        <v>64.900000000000006</v>
      </c>
      <c r="AV40" s="20">
        <v>62.3</v>
      </c>
      <c r="AW40" s="5" t="s">
        <v>329</v>
      </c>
      <c r="AX40" s="5" t="s">
        <v>329</v>
      </c>
      <c r="AY40" s="5" t="s">
        <v>329</v>
      </c>
      <c r="AZ40" s="5" t="s">
        <v>329</v>
      </c>
      <c r="BA40" s="5" t="s">
        <v>329</v>
      </c>
      <c r="BB40" s="5" t="s">
        <v>329</v>
      </c>
      <c r="BC40" s="5" t="s">
        <v>329</v>
      </c>
      <c r="BD40" s="5" t="s">
        <v>329</v>
      </c>
      <c r="BE40" s="5" t="s">
        <v>329</v>
      </c>
      <c r="BF40" s="5" t="s">
        <v>329</v>
      </c>
      <c r="BG40" s="5" t="s">
        <v>329</v>
      </c>
      <c r="BH40" s="5" t="s">
        <v>329</v>
      </c>
      <c r="BI40" s="5" t="s">
        <v>329</v>
      </c>
      <c r="BJ40" s="36"/>
      <c r="BK40" s="50" t="s">
        <v>329</v>
      </c>
      <c r="BL40" s="34" t="s">
        <v>329</v>
      </c>
      <c r="BM40" s="35" t="s">
        <v>329</v>
      </c>
      <c r="BN40" s="35" t="s">
        <v>329</v>
      </c>
      <c r="BO40" s="36" t="s">
        <v>329</v>
      </c>
      <c r="BP40" s="36" t="s">
        <v>329</v>
      </c>
      <c r="BQ40" s="36" t="s">
        <v>329</v>
      </c>
      <c r="BR40" s="36" t="s">
        <v>329</v>
      </c>
      <c r="BS40" s="36" t="s">
        <v>329</v>
      </c>
      <c r="BT40" s="36" t="s">
        <v>329</v>
      </c>
      <c r="BU40" s="36" t="s">
        <v>329</v>
      </c>
      <c r="BV40" s="136">
        <v>9.6999999999999993</v>
      </c>
      <c r="BW40" s="8">
        <v>9.6999999999999993</v>
      </c>
      <c r="BX40" s="8">
        <v>7.4</v>
      </c>
      <c r="BY40" s="8">
        <v>7.5</v>
      </c>
      <c r="BZ40" s="8">
        <v>4.9000000000000004</v>
      </c>
      <c r="CA40" s="8">
        <v>5</v>
      </c>
      <c r="CB40" s="8">
        <v>70.5</v>
      </c>
      <c r="CC40" s="8">
        <v>70.5</v>
      </c>
      <c r="CD40" s="8">
        <v>1.141</v>
      </c>
      <c r="CE40" s="8">
        <v>1.1459999999999999</v>
      </c>
      <c r="CF40" s="8">
        <v>55.3</v>
      </c>
      <c r="CG40" s="8">
        <v>55.5</v>
      </c>
      <c r="CH40" s="8">
        <v>9.4499999999999993</v>
      </c>
      <c r="CI40" s="8">
        <v>9.5</v>
      </c>
      <c r="CJ40" s="81">
        <v>85.1</v>
      </c>
      <c r="CK40" s="81">
        <v>85.08</v>
      </c>
      <c r="CL40" s="81">
        <v>84.62</v>
      </c>
      <c r="CM40" s="81">
        <v>4.0199999999999996</v>
      </c>
      <c r="CN40" s="81">
        <v>4.04</v>
      </c>
      <c r="CO40" s="81">
        <v>4.17</v>
      </c>
      <c r="CP40" s="81">
        <v>26.98</v>
      </c>
      <c r="CQ40" s="81">
        <v>26.82</v>
      </c>
      <c r="CR40" s="81">
        <v>26.96</v>
      </c>
      <c r="CS40" s="109" t="s">
        <v>330</v>
      </c>
      <c r="CT40" s="81">
        <f t="shared" si="12"/>
        <v>27.277844489621977</v>
      </c>
      <c r="CU40" s="81">
        <f t="shared" si="13"/>
        <v>27.122573624197244</v>
      </c>
      <c r="CV40" s="81">
        <f t="shared" si="14"/>
        <v>27.280588336764296</v>
      </c>
      <c r="CW40" s="81">
        <f t="shared" si="15"/>
        <v>81.525319136191143</v>
      </c>
      <c r="CX40" s="81">
        <f t="shared" si="16"/>
        <v>81.433719618412653</v>
      </c>
      <c r="CY40" s="81">
        <f t="shared" si="17"/>
        <v>81.207531030903866</v>
      </c>
      <c r="CZ40" s="81">
        <v>2.7570000000000001</v>
      </c>
      <c r="DA40" s="81">
        <v>3.052</v>
      </c>
      <c r="DB40" s="81">
        <v>1.1180000000000001</v>
      </c>
      <c r="DC40" s="81">
        <v>1.1890000000000001</v>
      </c>
      <c r="DD40" s="81">
        <v>0.61099999999999999</v>
      </c>
      <c r="DE40" s="81">
        <v>0.621</v>
      </c>
      <c r="DF40" s="81">
        <v>0.27100000000000002</v>
      </c>
      <c r="DG40" s="81">
        <v>0.30399999999999999</v>
      </c>
      <c r="DH40" s="84">
        <v>1.3915585919407136</v>
      </c>
      <c r="DI40" s="84">
        <v>1.4761542067026012</v>
      </c>
      <c r="DJ40" s="83">
        <v>9.6</v>
      </c>
      <c r="DK40" s="83">
        <v>7.5294117647058822</v>
      </c>
      <c r="DL40" s="83">
        <v>5.5294117647058822</v>
      </c>
      <c r="DM40" s="83">
        <v>71.411764705882348</v>
      </c>
      <c r="DN40" s="84">
        <v>1.163</v>
      </c>
      <c r="DO40" s="81">
        <v>2.7639399999999998</v>
      </c>
      <c r="DP40" s="84">
        <v>0.32800000000000001</v>
      </c>
      <c r="DQ40" s="84">
        <v>0.23187599999999997</v>
      </c>
      <c r="DR40" s="84">
        <v>0.188</v>
      </c>
      <c r="DS40" s="81">
        <f t="shared" si="9"/>
        <v>4.3562500000000002</v>
      </c>
      <c r="DT40" s="81">
        <f t="shared" si="10"/>
        <v>3.0796031249999998</v>
      </c>
      <c r="DU40" s="81">
        <f t="shared" si="11"/>
        <v>2.4968750000000002</v>
      </c>
      <c r="DV40" s="44">
        <v>1.06</v>
      </c>
      <c r="DW40" s="85">
        <v>0.30599999999999999</v>
      </c>
      <c r="DX40" s="44">
        <v>9.1999999999999998E-2</v>
      </c>
      <c r="DY40" s="44">
        <v>0.34</v>
      </c>
      <c r="DZ40" s="120">
        <v>0</v>
      </c>
      <c r="EA40" s="44">
        <v>9.1999999999999998E-2</v>
      </c>
      <c r="EB40" s="44">
        <v>1.7</v>
      </c>
      <c r="EC40" s="44">
        <v>16.2</v>
      </c>
      <c r="ED40" s="44">
        <v>4.3</v>
      </c>
      <c r="EE40" s="85">
        <v>1.8</v>
      </c>
      <c r="EF40" s="85">
        <v>19.600000000000001</v>
      </c>
      <c r="EG40" s="108">
        <v>1.5</v>
      </c>
      <c r="EH40" s="108">
        <v>0</v>
      </c>
    </row>
    <row r="41" spans="1:138" x14ac:dyDescent="0.25">
      <c r="A41" s="8" t="s">
        <v>464</v>
      </c>
      <c r="B41" s="8">
        <v>2018</v>
      </c>
      <c r="C41" s="8" t="s">
        <v>342</v>
      </c>
      <c r="D41" s="6">
        <v>6</v>
      </c>
      <c r="E41" s="6" t="s">
        <v>24</v>
      </c>
      <c r="F41" s="1" t="s">
        <v>324</v>
      </c>
      <c r="G41" s="5">
        <v>234</v>
      </c>
      <c r="H41" s="5">
        <v>218</v>
      </c>
      <c r="I41" s="5">
        <v>226</v>
      </c>
      <c r="J41" s="5">
        <v>224</v>
      </c>
      <c r="K41" s="5">
        <v>235</v>
      </c>
      <c r="L41" s="5">
        <v>111</v>
      </c>
      <c r="M41" s="5">
        <v>91</v>
      </c>
      <c r="N41" s="5">
        <v>102</v>
      </c>
      <c r="O41" s="5">
        <v>90</v>
      </c>
      <c r="P41" s="5">
        <v>111</v>
      </c>
      <c r="Q41" s="5">
        <v>20.72</v>
      </c>
      <c r="R41" s="5">
        <v>16.47</v>
      </c>
      <c r="S41" s="5">
        <v>20.399999999999999</v>
      </c>
      <c r="T41" s="5">
        <v>18.47</v>
      </c>
      <c r="U41" s="5">
        <v>19.05</v>
      </c>
      <c r="V41" s="5">
        <v>17.02</v>
      </c>
      <c r="W41" s="5">
        <v>15.18</v>
      </c>
      <c r="X41" s="5">
        <v>17.7</v>
      </c>
      <c r="Y41" s="5">
        <v>15.96</v>
      </c>
      <c r="Z41" s="5">
        <v>16.91</v>
      </c>
      <c r="AA41" s="5">
        <v>18</v>
      </c>
      <c r="AB41" s="5">
        <v>18.399999999999999</v>
      </c>
      <c r="AC41" s="5">
        <v>18.5</v>
      </c>
      <c r="AD41" s="5">
        <v>58.6</v>
      </c>
      <c r="AE41" s="5">
        <v>60.1</v>
      </c>
      <c r="AF41" s="5">
        <v>59.3</v>
      </c>
      <c r="AG41" s="19">
        <v>9.1999999999999993</v>
      </c>
      <c r="AH41" s="19">
        <v>9.6</v>
      </c>
      <c r="AI41" s="19">
        <v>9.8000000000000007</v>
      </c>
      <c r="AJ41" s="19">
        <v>61.7</v>
      </c>
      <c r="AK41" s="19">
        <v>60.5</v>
      </c>
      <c r="AL41" s="19">
        <v>61.7</v>
      </c>
      <c r="AM41" s="5">
        <v>30</v>
      </c>
      <c r="AN41" s="5">
        <v>34</v>
      </c>
      <c r="AO41" s="20">
        <v>30</v>
      </c>
      <c r="AP41" s="20">
        <v>35</v>
      </c>
      <c r="AQ41" s="20">
        <v>3631</v>
      </c>
      <c r="AR41" s="20">
        <v>2079</v>
      </c>
      <c r="AS41" s="20">
        <v>495</v>
      </c>
      <c r="AT41" s="20">
        <v>340</v>
      </c>
      <c r="AU41" s="20">
        <v>77.8</v>
      </c>
      <c r="AV41" s="20">
        <v>71.400000000000006</v>
      </c>
      <c r="AW41" s="5" t="s">
        <v>329</v>
      </c>
      <c r="AX41" s="5" t="s">
        <v>329</v>
      </c>
      <c r="AY41" s="5" t="s">
        <v>329</v>
      </c>
      <c r="AZ41" s="5" t="s">
        <v>329</v>
      </c>
      <c r="BA41" s="5" t="s">
        <v>329</v>
      </c>
      <c r="BB41" s="5" t="s">
        <v>329</v>
      </c>
      <c r="BC41" s="5" t="s">
        <v>329</v>
      </c>
      <c r="BD41" s="5" t="s">
        <v>329</v>
      </c>
      <c r="BE41" s="5" t="s">
        <v>329</v>
      </c>
      <c r="BF41" s="5" t="s">
        <v>329</v>
      </c>
      <c r="BG41" s="5" t="s">
        <v>329</v>
      </c>
      <c r="BH41" s="5" t="s">
        <v>329</v>
      </c>
      <c r="BI41" s="5" t="s">
        <v>329</v>
      </c>
      <c r="BJ41" s="36"/>
      <c r="BK41" s="50" t="s">
        <v>329</v>
      </c>
      <c r="BL41" s="34" t="s">
        <v>329</v>
      </c>
      <c r="BM41" s="35" t="s">
        <v>329</v>
      </c>
      <c r="BN41" s="35" t="s">
        <v>329</v>
      </c>
      <c r="BO41" s="36" t="s">
        <v>329</v>
      </c>
      <c r="BP41" s="36" t="s">
        <v>329</v>
      </c>
      <c r="BQ41" s="36" t="s">
        <v>329</v>
      </c>
      <c r="BR41" s="36" t="s">
        <v>329</v>
      </c>
      <c r="BS41" s="36" t="s">
        <v>329</v>
      </c>
      <c r="BT41" s="36" t="s">
        <v>329</v>
      </c>
      <c r="BU41" s="36" t="s">
        <v>329</v>
      </c>
      <c r="BV41" s="136">
        <v>10</v>
      </c>
      <c r="BW41" s="8">
        <v>9.9</v>
      </c>
      <c r="BX41" s="8">
        <v>6.8</v>
      </c>
      <c r="BY41" s="8">
        <v>6.6</v>
      </c>
      <c r="BZ41" s="8">
        <v>3.5</v>
      </c>
      <c r="CA41" s="8">
        <v>3.5</v>
      </c>
      <c r="CB41" s="8">
        <v>73.3</v>
      </c>
      <c r="CC41" s="8">
        <v>73.5</v>
      </c>
      <c r="CD41" s="8">
        <v>1.24</v>
      </c>
      <c r="CE41" s="8">
        <v>1.2290000000000001</v>
      </c>
      <c r="CF41" s="8">
        <v>59.9</v>
      </c>
      <c r="CG41" s="8">
        <v>60</v>
      </c>
      <c r="CH41" s="8">
        <v>9.9600000000000009</v>
      </c>
      <c r="CI41" s="8">
        <v>9.91</v>
      </c>
      <c r="CJ41" s="81">
        <v>82.69</v>
      </c>
      <c r="CK41" s="81">
        <v>82.36</v>
      </c>
      <c r="CL41" s="81">
        <v>82.34</v>
      </c>
      <c r="CM41" s="81">
        <v>4.91</v>
      </c>
      <c r="CN41" s="81">
        <v>4.9000000000000004</v>
      </c>
      <c r="CO41" s="81">
        <v>4.72</v>
      </c>
      <c r="CP41" s="81">
        <v>28.37</v>
      </c>
      <c r="CQ41" s="81">
        <v>28.48</v>
      </c>
      <c r="CR41" s="81">
        <v>27.63</v>
      </c>
      <c r="CS41" s="116" t="s">
        <v>330</v>
      </c>
      <c r="CT41" s="81">
        <f t="shared" si="12"/>
        <v>28.791752291237852</v>
      </c>
      <c r="CU41" s="81">
        <f t="shared" si="13"/>
        <v>28.898449785412367</v>
      </c>
      <c r="CV41" s="81">
        <f t="shared" si="14"/>
        <v>28.030256866464853</v>
      </c>
      <c r="CW41" s="81">
        <f t="shared" si="15"/>
        <v>80.181076448567694</v>
      </c>
      <c r="CX41" s="81">
        <f t="shared" si="16"/>
        <v>80.237805020050516</v>
      </c>
      <c r="CY41" s="81">
        <f t="shared" si="17"/>
        <v>80.305807574718813</v>
      </c>
      <c r="CZ41" s="81">
        <v>2.5219999999999998</v>
      </c>
      <c r="DA41" s="81">
        <v>2.3730000000000002</v>
      </c>
      <c r="DB41" s="81">
        <v>1.073</v>
      </c>
      <c r="DC41" s="81">
        <v>0.90200000000000002</v>
      </c>
      <c r="DD41" s="81">
        <v>0.48899999999999999</v>
      </c>
      <c r="DE41" s="81">
        <v>0.52800000000000002</v>
      </c>
      <c r="DF41" s="81">
        <v>0.17499999999999999</v>
      </c>
      <c r="DG41" s="81">
        <v>0.185</v>
      </c>
      <c r="DH41" s="84">
        <v>1.0138235294117648</v>
      </c>
      <c r="DI41" s="84">
        <v>1.1373529411764709</v>
      </c>
      <c r="DJ41" s="83">
        <v>9.5</v>
      </c>
      <c r="DK41" s="83">
        <v>6.5882352941176467</v>
      </c>
      <c r="DL41" s="83">
        <v>4</v>
      </c>
      <c r="DM41" s="83">
        <v>74.941176470588232</v>
      </c>
      <c r="DN41" s="84">
        <v>1.2390000000000001</v>
      </c>
      <c r="DO41" s="81">
        <v>2.8956010000000001</v>
      </c>
      <c r="DP41" s="84">
        <v>0.28200000000000003</v>
      </c>
      <c r="DQ41" s="84">
        <v>0.14535600000000001</v>
      </c>
      <c r="DR41" s="84">
        <v>0.14900000000000002</v>
      </c>
      <c r="DS41" s="81">
        <f t="shared" si="9"/>
        <v>4.2803571428571434</v>
      </c>
      <c r="DT41" s="81">
        <f t="shared" si="10"/>
        <v>2.206296428571429</v>
      </c>
      <c r="DU41" s="81">
        <f t="shared" si="11"/>
        <v>2.2616071428571431</v>
      </c>
      <c r="DV41" s="44">
        <v>0.99</v>
      </c>
      <c r="DW41" s="85">
        <v>0.25</v>
      </c>
      <c r="DX41" s="44">
        <v>8.3000000000000004E-2</v>
      </c>
      <c r="DY41" s="44">
        <v>0.3</v>
      </c>
      <c r="DZ41" s="120">
        <v>0</v>
      </c>
      <c r="EA41" s="44">
        <v>7.9000000000000001E-2</v>
      </c>
      <c r="EB41" s="44">
        <v>1.9</v>
      </c>
      <c r="EC41" s="44">
        <v>12.8</v>
      </c>
      <c r="ED41" s="44">
        <v>2.8</v>
      </c>
      <c r="EE41" s="85">
        <v>0.8</v>
      </c>
      <c r="EF41" s="85">
        <v>15.1</v>
      </c>
      <c r="EG41" s="108">
        <v>3</v>
      </c>
      <c r="EH41" s="108">
        <v>0</v>
      </c>
    </row>
    <row r="42" spans="1:138" x14ac:dyDescent="0.25">
      <c r="A42" s="8" t="s">
        <v>464</v>
      </c>
      <c r="B42" s="8">
        <v>2018</v>
      </c>
      <c r="C42" s="8" t="s">
        <v>342</v>
      </c>
      <c r="D42" s="6">
        <v>7</v>
      </c>
      <c r="E42" s="6" t="s">
        <v>53</v>
      </c>
      <c r="F42" s="1" t="s">
        <v>324</v>
      </c>
      <c r="G42" s="5">
        <v>230</v>
      </c>
      <c r="H42" s="5">
        <v>197</v>
      </c>
      <c r="I42" s="5">
        <v>215</v>
      </c>
      <c r="J42" s="5">
        <v>201</v>
      </c>
      <c r="K42" s="5">
        <v>212</v>
      </c>
      <c r="L42" s="5">
        <v>110</v>
      </c>
      <c r="M42" s="5">
        <v>82</v>
      </c>
      <c r="N42" s="5">
        <v>102</v>
      </c>
      <c r="O42" s="5">
        <v>95</v>
      </c>
      <c r="P42" s="5">
        <v>109</v>
      </c>
      <c r="Q42" s="5">
        <v>15.46</v>
      </c>
      <c r="R42" s="5">
        <v>14.58</v>
      </c>
      <c r="S42" s="5">
        <v>15.03</v>
      </c>
      <c r="T42" s="5">
        <v>19.03</v>
      </c>
      <c r="U42" s="5">
        <v>14.07</v>
      </c>
      <c r="V42" s="5">
        <v>14.34</v>
      </c>
      <c r="W42" s="5">
        <v>13.86</v>
      </c>
      <c r="X42" s="5">
        <v>14.37</v>
      </c>
      <c r="Y42" s="5">
        <v>17.63</v>
      </c>
      <c r="Z42" s="5">
        <v>14.14</v>
      </c>
      <c r="AA42" s="5">
        <v>17.2</v>
      </c>
      <c r="AB42" s="5">
        <v>17.899999999999999</v>
      </c>
      <c r="AC42" s="5">
        <v>17.899999999999999</v>
      </c>
      <c r="AD42" s="5">
        <v>56.7</v>
      </c>
      <c r="AE42" s="5">
        <v>56.2</v>
      </c>
      <c r="AF42" s="5">
        <v>55.5</v>
      </c>
      <c r="AG42" s="19">
        <v>9</v>
      </c>
      <c r="AH42" s="19">
        <v>8.8000000000000007</v>
      </c>
      <c r="AI42" s="19">
        <v>9</v>
      </c>
      <c r="AJ42" s="19">
        <v>58.3</v>
      </c>
      <c r="AK42" s="19">
        <v>57.8</v>
      </c>
      <c r="AL42" s="19">
        <v>56.8</v>
      </c>
      <c r="AM42" s="5">
        <v>29</v>
      </c>
      <c r="AN42" s="5">
        <v>32</v>
      </c>
      <c r="AO42" s="20">
        <v>35</v>
      </c>
      <c r="AP42" s="20">
        <v>29</v>
      </c>
      <c r="AQ42" s="20">
        <v>2925</v>
      </c>
      <c r="AR42" s="20">
        <v>2535</v>
      </c>
      <c r="AS42" s="20">
        <v>453</v>
      </c>
      <c r="AT42" s="20">
        <v>384</v>
      </c>
      <c r="AU42" s="20">
        <v>71.2</v>
      </c>
      <c r="AV42" s="20">
        <v>62.5</v>
      </c>
      <c r="AW42" s="5" t="s">
        <v>329</v>
      </c>
      <c r="AX42" s="5" t="s">
        <v>329</v>
      </c>
      <c r="AY42" s="5" t="s">
        <v>329</v>
      </c>
      <c r="AZ42" s="5" t="s">
        <v>329</v>
      </c>
      <c r="BA42" s="5" t="s">
        <v>329</v>
      </c>
      <c r="BB42" s="5" t="s">
        <v>329</v>
      </c>
      <c r="BC42" s="5" t="s">
        <v>329</v>
      </c>
      <c r="BD42" s="5" t="s">
        <v>329</v>
      </c>
      <c r="BE42" s="5" t="s">
        <v>329</v>
      </c>
      <c r="BF42" s="5" t="s">
        <v>329</v>
      </c>
      <c r="BG42" s="5" t="s">
        <v>329</v>
      </c>
      <c r="BH42" s="5" t="s">
        <v>329</v>
      </c>
      <c r="BI42" s="5" t="s">
        <v>329</v>
      </c>
      <c r="BJ42" s="36"/>
      <c r="BK42" s="50" t="s">
        <v>329</v>
      </c>
      <c r="BL42" s="34" t="s">
        <v>329</v>
      </c>
      <c r="BM42" s="35" t="s">
        <v>329</v>
      </c>
      <c r="BN42" s="35" t="s">
        <v>329</v>
      </c>
      <c r="BO42" s="36" t="s">
        <v>329</v>
      </c>
      <c r="BP42" s="36" t="s">
        <v>329</v>
      </c>
      <c r="BQ42" s="36" t="s">
        <v>329</v>
      </c>
      <c r="BR42" s="36" t="s">
        <v>329</v>
      </c>
      <c r="BS42" s="36" t="s">
        <v>329</v>
      </c>
      <c r="BT42" s="36" t="s">
        <v>329</v>
      </c>
      <c r="BU42" s="36" t="s">
        <v>329</v>
      </c>
      <c r="BV42" s="136">
        <v>10</v>
      </c>
      <c r="BW42" s="8">
        <v>9.8000000000000007</v>
      </c>
      <c r="BX42" s="8">
        <v>7.7</v>
      </c>
      <c r="BY42" s="8">
        <v>7.5</v>
      </c>
      <c r="BZ42" s="8">
        <v>4.0999999999999996</v>
      </c>
      <c r="CA42" s="8">
        <v>4</v>
      </c>
      <c r="CB42" s="8">
        <v>71.599999999999994</v>
      </c>
      <c r="CC42" s="8">
        <v>71.8</v>
      </c>
      <c r="CD42" s="8">
        <v>1.1990000000000001</v>
      </c>
      <c r="CE42" s="8">
        <v>1.1879999999999999</v>
      </c>
      <c r="CF42" s="8">
        <v>56.8</v>
      </c>
      <c r="CG42" s="8">
        <v>56.6</v>
      </c>
      <c r="CH42" s="8">
        <v>9.66</v>
      </c>
      <c r="CI42" s="8">
        <v>9.65</v>
      </c>
      <c r="CJ42" s="81">
        <v>83.86</v>
      </c>
      <c r="CK42" s="81">
        <v>83.89</v>
      </c>
      <c r="CL42" s="81">
        <v>83.41</v>
      </c>
      <c r="CM42" s="81">
        <v>4.4800000000000004</v>
      </c>
      <c r="CN42" s="81">
        <v>4.43</v>
      </c>
      <c r="CO42" s="81">
        <v>4.3899999999999997</v>
      </c>
      <c r="CP42" s="81">
        <v>29.38</v>
      </c>
      <c r="CQ42" s="81">
        <v>29.59</v>
      </c>
      <c r="CR42" s="81">
        <v>29.08</v>
      </c>
      <c r="CS42" s="116" t="s">
        <v>330</v>
      </c>
      <c r="CT42" s="81">
        <f t="shared" si="12"/>
        <v>29.719602958316923</v>
      </c>
      <c r="CU42" s="81">
        <f t="shared" si="13"/>
        <v>29.919776068680729</v>
      </c>
      <c r="CV42" s="81">
        <f t="shared" si="14"/>
        <v>29.409496765500762</v>
      </c>
      <c r="CW42" s="81">
        <f t="shared" si="15"/>
        <v>81.330056176361239</v>
      </c>
      <c r="CX42" s="81">
        <f t="shared" si="16"/>
        <v>81.48533163552105</v>
      </c>
      <c r="CY42" s="81">
        <f t="shared" si="17"/>
        <v>81.415288113262449</v>
      </c>
      <c r="CZ42" s="81">
        <v>4.2290000000000001</v>
      </c>
      <c r="DA42" s="81">
        <v>4.702</v>
      </c>
      <c r="DB42" s="81">
        <v>1.1220000000000001</v>
      </c>
      <c r="DC42" s="81">
        <v>1.238</v>
      </c>
      <c r="DD42" s="81">
        <v>0.622</v>
      </c>
      <c r="DE42" s="81">
        <v>0.68300000000000005</v>
      </c>
      <c r="DF42" s="81">
        <v>0.35699999999999998</v>
      </c>
      <c r="DG42" s="81">
        <v>0.38200000000000001</v>
      </c>
      <c r="DH42" s="84">
        <v>1.4550000000000001</v>
      </c>
      <c r="DI42" s="84">
        <v>1.3314705882352944</v>
      </c>
      <c r="DJ42" s="83">
        <v>9.6499999999999986</v>
      </c>
      <c r="DK42" s="83">
        <v>7.4117647058823541</v>
      </c>
      <c r="DL42" s="83">
        <v>4.7647058823529411</v>
      </c>
      <c r="DM42" s="83">
        <v>72.588235294117652</v>
      </c>
      <c r="DN42" s="84">
        <v>1.1865000000000001</v>
      </c>
      <c r="DO42" s="81">
        <v>2.8055409999999998</v>
      </c>
      <c r="DP42" s="84">
        <v>0.32650000000000001</v>
      </c>
      <c r="DQ42" s="84">
        <v>0.19479599999999997</v>
      </c>
      <c r="DR42" s="84">
        <v>0.17500000000000002</v>
      </c>
      <c r="DS42" s="81">
        <f t="shared" si="9"/>
        <v>4.4051587301587292</v>
      </c>
      <c r="DT42" s="81">
        <f t="shared" si="10"/>
        <v>2.6281999999999992</v>
      </c>
      <c r="DU42" s="81">
        <f t="shared" si="11"/>
        <v>2.3611111111111112</v>
      </c>
      <c r="DV42" s="44">
        <v>1.1499999999999999</v>
      </c>
      <c r="DW42" s="85">
        <v>0.29899999999999999</v>
      </c>
      <c r="DX42" s="44">
        <v>9.5000000000000001E-2</v>
      </c>
      <c r="DY42" s="44">
        <v>0.38</v>
      </c>
      <c r="DZ42" s="120">
        <v>0</v>
      </c>
      <c r="EA42" s="44">
        <v>9.7000000000000003E-2</v>
      </c>
      <c r="EB42" s="44">
        <v>1.5</v>
      </c>
      <c r="EC42" s="44">
        <v>16.7</v>
      </c>
      <c r="ED42" s="44">
        <v>3.6</v>
      </c>
      <c r="EE42" s="85">
        <v>1.5</v>
      </c>
      <c r="EF42" s="85">
        <v>22.1</v>
      </c>
      <c r="EG42" s="108">
        <v>2.5</v>
      </c>
      <c r="EH42" s="108">
        <v>32.700000000000003</v>
      </c>
    </row>
    <row r="43" spans="1:138" x14ac:dyDescent="0.25">
      <c r="A43" s="8" t="s">
        <v>464</v>
      </c>
      <c r="B43" s="8">
        <v>2018</v>
      </c>
      <c r="C43" s="8" t="s">
        <v>342</v>
      </c>
      <c r="D43" s="6">
        <v>8</v>
      </c>
      <c r="E43" s="6" t="s">
        <v>38</v>
      </c>
      <c r="F43" s="1" t="s">
        <v>324</v>
      </c>
      <c r="G43" s="5">
        <v>229</v>
      </c>
      <c r="H43" s="5">
        <v>227</v>
      </c>
      <c r="I43" s="5">
        <v>233</v>
      </c>
      <c r="J43" s="5">
        <v>235</v>
      </c>
      <c r="K43" s="5">
        <v>231</v>
      </c>
      <c r="L43" s="5">
        <v>119</v>
      </c>
      <c r="M43" s="5">
        <v>99</v>
      </c>
      <c r="N43" s="5">
        <v>122</v>
      </c>
      <c r="O43" s="5">
        <v>107</v>
      </c>
      <c r="P43" s="5">
        <v>100</v>
      </c>
      <c r="Q43" s="5">
        <v>22.19</v>
      </c>
      <c r="R43" s="5">
        <v>21.58</v>
      </c>
      <c r="S43" s="5">
        <v>19.68</v>
      </c>
      <c r="T43" s="5">
        <v>20.32</v>
      </c>
      <c r="U43" s="5">
        <v>21.38</v>
      </c>
      <c r="V43" s="5">
        <v>18.72</v>
      </c>
      <c r="W43" s="5">
        <v>19.440000000000001</v>
      </c>
      <c r="X43" s="5">
        <v>17.77</v>
      </c>
      <c r="Y43" s="5">
        <v>17.34</v>
      </c>
      <c r="Z43" s="5">
        <v>18.43</v>
      </c>
      <c r="AA43" s="5">
        <v>25.9</v>
      </c>
      <c r="AB43" s="5">
        <v>25.8</v>
      </c>
      <c r="AC43" s="5">
        <v>25.8</v>
      </c>
      <c r="AD43" s="5">
        <v>53.7</v>
      </c>
      <c r="AE43" s="5">
        <v>53.7</v>
      </c>
      <c r="AF43" s="5">
        <v>53</v>
      </c>
      <c r="AG43" s="19">
        <v>9.9</v>
      </c>
      <c r="AH43" s="19">
        <v>9.5</v>
      </c>
      <c r="AI43" s="19">
        <v>9.6999999999999993</v>
      </c>
      <c r="AJ43" s="19">
        <v>61.3</v>
      </c>
      <c r="AK43" s="19">
        <v>62.1</v>
      </c>
      <c r="AL43" s="19">
        <v>61.1</v>
      </c>
      <c r="AM43" s="5">
        <v>34</v>
      </c>
      <c r="AN43" s="5">
        <v>34</v>
      </c>
      <c r="AO43" s="20">
        <v>32</v>
      </c>
      <c r="AP43" s="20">
        <v>30</v>
      </c>
      <c r="AQ43" s="20">
        <v>3019</v>
      </c>
      <c r="AR43" s="20">
        <v>3059</v>
      </c>
      <c r="AS43" s="20">
        <v>387</v>
      </c>
      <c r="AT43" s="20">
        <v>402</v>
      </c>
      <c r="AU43" s="20">
        <v>63.6</v>
      </c>
      <c r="AV43" s="20">
        <v>71.400000000000006</v>
      </c>
      <c r="AW43" s="5" t="s">
        <v>329</v>
      </c>
      <c r="AX43" s="5" t="s">
        <v>329</v>
      </c>
      <c r="AY43" s="5" t="s">
        <v>329</v>
      </c>
      <c r="AZ43" s="5" t="s">
        <v>329</v>
      </c>
      <c r="BA43" s="5" t="s">
        <v>329</v>
      </c>
      <c r="BB43" s="5" t="s">
        <v>329</v>
      </c>
      <c r="BC43" s="5" t="s">
        <v>329</v>
      </c>
      <c r="BD43" s="5" t="s">
        <v>329</v>
      </c>
      <c r="BE43" s="5" t="s">
        <v>329</v>
      </c>
      <c r="BF43" s="5" t="s">
        <v>329</v>
      </c>
      <c r="BG43" s="5" t="s">
        <v>329</v>
      </c>
      <c r="BH43" s="5" t="s">
        <v>329</v>
      </c>
      <c r="BI43" s="5" t="s">
        <v>329</v>
      </c>
      <c r="BJ43" s="36"/>
      <c r="BK43" s="50" t="s">
        <v>329</v>
      </c>
      <c r="BL43" s="34" t="s">
        <v>329</v>
      </c>
      <c r="BM43" s="35" t="s">
        <v>329</v>
      </c>
      <c r="BN43" s="35" t="s">
        <v>329</v>
      </c>
      <c r="BO43" s="36" t="s">
        <v>329</v>
      </c>
      <c r="BP43" s="36" t="s">
        <v>329</v>
      </c>
      <c r="BQ43" s="36" t="s">
        <v>329</v>
      </c>
      <c r="BR43" s="36" t="s">
        <v>329</v>
      </c>
      <c r="BS43" s="36" t="s">
        <v>329</v>
      </c>
      <c r="BT43" s="36" t="s">
        <v>329</v>
      </c>
      <c r="BU43" s="36" t="s">
        <v>329</v>
      </c>
      <c r="BV43" s="136">
        <v>9.8000000000000007</v>
      </c>
      <c r="BW43" s="8">
        <v>10</v>
      </c>
      <c r="BX43" s="8">
        <v>7</v>
      </c>
      <c r="BY43" s="8">
        <v>7</v>
      </c>
      <c r="BZ43" s="8">
        <v>4.2</v>
      </c>
      <c r="CA43" s="8">
        <v>4.0999999999999996</v>
      </c>
      <c r="CB43" s="8">
        <v>72.599999999999994</v>
      </c>
      <c r="CC43" s="8">
        <v>72.7</v>
      </c>
      <c r="CD43" s="8">
        <v>1.2629999999999999</v>
      </c>
      <c r="CE43" s="8">
        <v>1.2609999999999999</v>
      </c>
      <c r="CF43" s="8">
        <v>60.9</v>
      </c>
      <c r="CG43" s="8">
        <v>61.1</v>
      </c>
      <c r="CH43" s="8">
        <v>10.039999999999999</v>
      </c>
      <c r="CI43" s="8">
        <v>10.02</v>
      </c>
      <c r="CJ43" s="81">
        <v>78.86</v>
      </c>
      <c r="CK43" s="81">
        <v>78.430000000000007</v>
      </c>
      <c r="CL43" s="81">
        <v>79.33</v>
      </c>
      <c r="CM43" s="81">
        <v>6.58</v>
      </c>
      <c r="CN43" s="81">
        <v>6.74</v>
      </c>
      <c r="CO43" s="81">
        <v>6.07</v>
      </c>
      <c r="CP43" s="81">
        <v>30.15</v>
      </c>
      <c r="CQ43" s="81">
        <v>30.23</v>
      </c>
      <c r="CR43" s="81">
        <v>29.39</v>
      </c>
      <c r="CS43" s="116" t="s">
        <v>326</v>
      </c>
      <c r="CT43" s="81">
        <f t="shared" si="12"/>
        <v>30.859664612565055</v>
      </c>
      <c r="CU43" s="81">
        <f t="shared" si="13"/>
        <v>30.972253711991964</v>
      </c>
      <c r="CV43" s="81">
        <f t="shared" si="14"/>
        <v>30.010281571488129</v>
      </c>
      <c r="CW43" s="81">
        <f t="shared" si="15"/>
        <v>77.688686033272347</v>
      </c>
      <c r="CX43" s="81">
        <f t="shared" si="16"/>
        <v>77.431062176932187</v>
      </c>
      <c r="CY43" s="81">
        <f t="shared" si="17"/>
        <v>78.330616299259191</v>
      </c>
      <c r="CZ43" s="81">
        <v>2.12</v>
      </c>
      <c r="DA43" s="81">
        <v>1.98</v>
      </c>
      <c r="DB43" s="81">
        <v>1.3049999999999999</v>
      </c>
      <c r="DC43" s="81">
        <v>1.1359999999999999</v>
      </c>
      <c r="DD43" s="81">
        <v>0.59299999999999997</v>
      </c>
      <c r="DE43" s="81">
        <v>0.61</v>
      </c>
      <c r="DF43" s="81">
        <v>0.42099999999999999</v>
      </c>
      <c r="DG43" s="81">
        <v>0.441</v>
      </c>
      <c r="DH43" s="84">
        <v>1.5608823529411766</v>
      </c>
      <c r="DI43" s="84">
        <v>1.7108823529411767</v>
      </c>
      <c r="DJ43" s="83">
        <v>10.5</v>
      </c>
      <c r="DK43" s="83">
        <v>7.1764705882352944</v>
      </c>
      <c r="DL43" s="83">
        <v>4.4705882352941178</v>
      </c>
      <c r="DM43" s="83">
        <v>74</v>
      </c>
      <c r="DN43" s="84">
        <v>1.2849999999999999</v>
      </c>
      <c r="DO43" s="81">
        <v>2.8666780000000003</v>
      </c>
      <c r="DP43" s="84">
        <v>0.27100000000000002</v>
      </c>
      <c r="DQ43" s="84">
        <v>0.15400799999999998</v>
      </c>
      <c r="DR43" s="84">
        <v>0.16800000000000001</v>
      </c>
      <c r="DS43" s="81">
        <f t="shared" si="9"/>
        <v>3.776229508196721</v>
      </c>
      <c r="DT43" s="81">
        <f t="shared" si="10"/>
        <v>2.1460131147540982</v>
      </c>
      <c r="DU43" s="81">
        <f t="shared" si="11"/>
        <v>2.3409836065573773</v>
      </c>
      <c r="DV43" s="44">
        <v>1.03</v>
      </c>
      <c r="DW43" s="85">
        <v>0.29899999999999999</v>
      </c>
      <c r="DX43" s="44">
        <v>9.4E-2</v>
      </c>
      <c r="DY43" s="44">
        <v>0.3</v>
      </c>
      <c r="DZ43" s="120">
        <v>0.02</v>
      </c>
      <c r="EA43" s="44">
        <v>9.4E-2</v>
      </c>
      <c r="EB43" s="44">
        <v>3</v>
      </c>
      <c r="EC43" s="44">
        <v>26.1</v>
      </c>
      <c r="ED43" s="44">
        <v>3.9</v>
      </c>
      <c r="EE43" s="85">
        <v>1.4</v>
      </c>
      <c r="EF43" s="85">
        <v>21.9</v>
      </c>
      <c r="EG43" s="108">
        <v>15.1</v>
      </c>
      <c r="EH43" s="108">
        <v>42.6</v>
      </c>
    </row>
    <row r="44" spans="1:138" x14ac:dyDescent="0.25">
      <c r="A44" s="8" t="s">
        <v>464</v>
      </c>
      <c r="B44" s="8">
        <v>2018</v>
      </c>
      <c r="C44" s="5" t="s">
        <v>343</v>
      </c>
      <c r="D44" s="8">
        <v>1</v>
      </c>
      <c r="E44" s="1" t="s">
        <v>24</v>
      </c>
      <c r="F44" s="1" t="s">
        <v>324</v>
      </c>
      <c r="G44" s="8">
        <v>252</v>
      </c>
      <c r="H44" s="8">
        <v>241</v>
      </c>
      <c r="I44" s="8">
        <v>243</v>
      </c>
      <c r="J44" s="8">
        <v>267</v>
      </c>
      <c r="K44" s="8">
        <v>271</v>
      </c>
      <c r="L44" s="8">
        <v>121</v>
      </c>
      <c r="M44" s="8">
        <v>115</v>
      </c>
      <c r="N44" s="8">
        <v>112</v>
      </c>
      <c r="O44" s="8">
        <v>110</v>
      </c>
      <c r="P44" s="8">
        <v>110</v>
      </c>
      <c r="Q44" s="8">
        <v>19.100000000000001</v>
      </c>
      <c r="R44" s="8">
        <v>18.32</v>
      </c>
      <c r="S44" s="8">
        <v>21.82</v>
      </c>
      <c r="T44" s="8">
        <v>23.52</v>
      </c>
      <c r="U44" s="8">
        <v>24.46</v>
      </c>
      <c r="V44" s="8">
        <v>16.62</v>
      </c>
      <c r="W44" s="8">
        <v>16.940000000000001</v>
      </c>
      <c r="X44" s="8">
        <v>19.59</v>
      </c>
      <c r="Y44" s="8">
        <v>20.83</v>
      </c>
      <c r="Z44" s="8">
        <v>21.36</v>
      </c>
      <c r="AA44" s="5">
        <v>21</v>
      </c>
      <c r="AB44" s="5">
        <v>21.4</v>
      </c>
      <c r="AC44" s="5">
        <v>20.100000000000001</v>
      </c>
      <c r="AD44" s="5">
        <v>53.1</v>
      </c>
      <c r="AE44" s="5">
        <v>53.2</v>
      </c>
      <c r="AF44" s="5">
        <v>56.4</v>
      </c>
      <c r="AG44" s="13">
        <v>10.5</v>
      </c>
      <c r="AH44" s="13">
        <v>10.4</v>
      </c>
      <c r="AI44" s="13">
        <v>10.1</v>
      </c>
      <c r="AJ44" s="13">
        <v>51.9</v>
      </c>
      <c r="AK44" s="13">
        <v>51.5</v>
      </c>
      <c r="AL44" s="13">
        <v>55.8</v>
      </c>
      <c r="AM44" s="5">
        <v>27</v>
      </c>
      <c r="AN44" s="5">
        <v>28</v>
      </c>
      <c r="AO44" s="17">
        <v>28</v>
      </c>
      <c r="AP44" s="17">
        <v>29</v>
      </c>
      <c r="AQ44" s="17">
        <v>3798</v>
      </c>
      <c r="AR44" s="17">
        <v>3869</v>
      </c>
      <c r="AS44" s="17">
        <v>478</v>
      </c>
      <c r="AT44" s="17">
        <v>498</v>
      </c>
      <c r="AU44" s="17">
        <v>74.5</v>
      </c>
      <c r="AV44" s="17">
        <v>69.400000000000006</v>
      </c>
      <c r="AW44" s="5">
        <v>29.82</v>
      </c>
      <c r="AX44" s="5">
        <v>6.6</v>
      </c>
      <c r="AY44" s="5">
        <v>5</v>
      </c>
      <c r="AZ44" s="5">
        <v>100</v>
      </c>
      <c r="BA44" s="5">
        <v>10</v>
      </c>
      <c r="BB44" s="5">
        <v>26</v>
      </c>
      <c r="BC44" s="5">
        <v>4199</v>
      </c>
      <c r="BD44" s="5">
        <v>639</v>
      </c>
      <c r="BE44" s="5">
        <v>81</v>
      </c>
      <c r="BF44" s="5">
        <v>17</v>
      </c>
      <c r="BG44" s="5">
        <v>9.8000000000000007</v>
      </c>
      <c r="BH44" s="5">
        <v>5.0999999999999996</v>
      </c>
      <c r="BI44" s="5">
        <v>18</v>
      </c>
      <c r="BJ44" s="36">
        <v>26.5</v>
      </c>
      <c r="BK44" s="49">
        <v>1.859</v>
      </c>
      <c r="BL44" s="41">
        <v>14.229900000000001</v>
      </c>
      <c r="BM44" s="35">
        <v>1.3156218905472647</v>
      </c>
      <c r="BN44" s="35">
        <v>8.97512437810946E-2</v>
      </c>
      <c r="BO44" s="36">
        <v>14.5374</v>
      </c>
      <c r="BP44" s="36">
        <v>62.279999999999994</v>
      </c>
      <c r="BQ44" s="37">
        <v>694.03679999999997</v>
      </c>
      <c r="BR44" s="36" t="s">
        <v>140</v>
      </c>
      <c r="BS44" s="36">
        <v>2</v>
      </c>
      <c r="BT44" s="36">
        <v>63</v>
      </c>
      <c r="BU44" s="36">
        <v>35</v>
      </c>
      <c r="BV44" s="136">
        <v>9.6999999999999993</v>
      </c>
      <c r="BW44" s="8">
        <v>9.8000000000000007</v>
      </c>
      <c r="BX44" s="8">
        <v>7.9</v>
      </c>
      <c r="BY44" s="8">
        <v>8.1</v>
      </c>
      <c r="BZ44" s="8">
        <v>3.2</v>
      </c>
      <c r="CA44" s="8">
        <v>3.3</v>
      </c>
      <c r="CB44" s="8">
        <v>72.900000000000006</v>
      </c>
      <c r="CC44" s="8">
        <v>72.7</v>
      </c>
      <c r="CD44" s="8">
        <v>1.2749999999999999</v>
      </c>
      <c r="CE44" s="8">
        <v>1.2849999999999999</v>
      </c>
      <c r="CF44" s="8">
        <v>61.5</v>
      </c>
      <c r="CG44" s="8">
        <v>61.4</v>
      </c>
      <c r="CH44" s="8">
        <v>10.02</v>
      </c>
      <c r="CI44" s="8">
        <v>10.07</v>
      </c>
      <c r="CJ44" s="81">
        <v>80.81</v>
      </c>
      <c r="CK44" s="81">
        <v>80.69</v>
      </c>
      <c r="CL44" s="81">
        <v>80.58</v>
      </c>
      <c r="CM44" s="81">
        <v>5.37</v>
      </c>
      <c r="CN44" s="81">
        <v>5.27</v>
      </c>
      <c r="CO44" s="81">
        <v>5.24</v>
      </c>
      <c r="CP44" s="81">
        <v>32.119999999999997</v>
      </c>
      <c r="CQ44" s="81">
        <v>31.66</v>
      </c>
      <c r="CR44" s="81">
        <v>31.54</v>
      </c>
      <c r="CS44" s="109" t="s">
        <v>330</v>
      </c>
      <c r="CT44" s="81">
        <f t="shared" si="12"/>
        <v>32.565799544921354</v>
      </c>
      <c r="CU44" s="81">
        <f t="shared" si="13"/>
        <v>32.095614965287702</v>
      </c>
      <c r="CV44" s="81">
        <f t="shared" si="14"/>
        <v>31.972319277775266</v>
      </c>
      <c r="CW44" s="81">
        <f t="shared" si="15"/>
        <v>80.508753679376113</v>
      </c>
      <c r="CX44" s="81">
        <f t="shared" si="16"/>
        <v>80.549416926064708</v>
      </c>
      <c r="CY44" s="81">
        <f t="shared" si="17"/>
        <v>80.567138803113608</v>
      </c>
      <c r="CZ44" s="81">
        <v>3.3769999999999998</v>
      </c>
      <c r="DA44" s="81">
        <v>3.4489999999999998</v>
      </c>
      <c r="DB44" s="81">
        <v>0.89500000000000002</v>
      </c>
      <c r="DC44" s="81">
        <v>0.95199999999999996</v>
      </c>
      <c r="DD44" s="81">
        <v>0.35499999999999998</v>
      </c>
      <c r="DE44" s="81">
        <v>0.36899999999999999</v>
      </c>
      <c r="DF44" s="81">
        <v>0.1</v>
      </c>
      <c r="DG44" s="81">
        <v>0.106</v>
      </c>
      <c r="DH44" s="84">
        <v>1.7795280167402932</v>
      </c>
      <c r="DI44" s="84">
        <v>1.6731191494279436</v>
      </c>
      <c r="DJ44" s="83">
        <v>9.1999999999999993</v>
      </c>
      <c r="DK44" s="83">
        <v>8.3529411764705888</v>
      </c>
      <c r="DL44" s="83">
        <v>3.7647058823529411</v>
      </c>
      <c r="DM44" s="83">
        <v>73.882352941176464</v>
      </c>
      <c r="DN44" s="84">
        <v>1.284</v>
      </c>
      <c r="DO44" s="81">
        <v>2.8286889999999998</v>
      </c>
      <c r="DP44" s="84">
        <v>0.318</v>
      </c>
      <c r="DQ44" s="84">
        <v>0.14782799999999999</v>
      </c>
      <c r="DR44" s="84">
        <v>0.185</v>
      </c>
      <c r="DS44" s="81">
        <f t="shared" si="9"/>
        <v>3.8070422535211264</v>
      </c>
      <c r="DT44" s="81">
        <f t="shared" si="10"/>
        <v>1.7697718309859154</v>
      </c>
      <c r="DU44" s="81">
        <f t="shared" si="11"/>
        <v>2.214788732394366</v>
      </c>
      <c r="DV44" s="44">
        <v>1.17</v>
      </c>
      <c r="DW44" s="85">
        <v>0.24299999999999999</v>
      </c>
      <c r="DX44" s="44">
        <v>8.8999999999999996E-2</v>
      </c>
      <c r="DY44" s="44">
        <v>0.28000000000000003</v>
      </c>
      <c r="DZ44" s="120">
        <v>0</v>
      </c>
      <c r="EA44" s="44">
        <v>8.7999999999999995E-2</v>
      </c>
      <c r="EB44" s="44">
        <v>1.7</v>
      </c>
      <c r="EC44" s="44">
        <v>15.2</v>
      </c>
      <c r="ED44" s="44">
        <v>3.7</v>
      </c>
      <c r="EE44" s="85">
        <v>0.9</v>
      </c>
      <c r="EF44" s="85">
        <v>15.3</v>
      </c>
      <c r="EG44" s="108">
        <v>1.1000000000000001</v>
      </c>
      <c r="EH44" s="108">
        <v>0</v>
      </c>
    </row>
    <row r="45" spans="1:138" x14ac:dyDescent="0.25">
      <c r="A45" s="8" t="s">
        <v>464</v>
      </c>
      <c r="B45" s="8">
        <v>2018</v>
      </c>
      <c r="C45" s="5" t="s">
        <v>343</v>
      </c>
      <c r="D45" s="8">
        <v>2</v>
      </c>
      <c r="E45" s="1" t="s">
        <v>46</v>
      </c>
      <c r="F45" s="1" t="s">
        <v>324</v>
      </c>
      <c r="G45" s="8">
        <v>214</v>
      </c>
      <c r="H45" s="8">
        <v>220</v>
      </c>
      <c r="I45" s="8">
        <v>215</v>
      </c>
      <c r="J45" s="8">
        <v>221</v>
      </c>
      <c r="K45" s="8">
        <v>214</v>
      </c>
      <c r="L45" s="8">
        <v>102</v>
      </c>
      <c r="M45" s="8">
        <v>110</v>
      </c>
      <c r="N45" s="8">
        <v>100</v>
      </c>
      <c r="O45" s="8">
        <v>107</v>
      </c>
      <c r="P45" s="8">
        <v>108</v>
      </c>
      <c r="Q45" s="8">
        <v>22.56</v>
      </c>
      <c r="R45" s="8">
        <v>22.5</v>
      </c>
      <c r="S45" s="8">
        <v>23.09</v>
      </c>
      <c r="T45" s="8">
        <v>22.02</v>
      </c>
      <c r="U45" s="8">
        <v>21.97</v>
      </c>
      <c r="V45" s="8">
        <v>20.39</v>
      </c>
      <c r="W45" s="8">
        <v>19.7</v>
      </c>
      <c r="X45" s="8">
        <v>20.22</v>
      </c>
      <c r="Y45" s="8">
        <v>19.38</v>
      </c>
      <c r="Z45" s="8">
        <v>20.07</v>
      </c>
      <c r="AA45" s="5">
        <v>21.6</v>
      </c>
      <c r="AB45" s="5">
        <v>25.9</v>
      </c>
      <c r="AC45" s="5">
        <v>26.4</v>
      </c>
      <c r="AD45" s="5">
        <v>49.7</v>
      </c>
      <c r="AE45" s="5">
        <v>51.7</v>
      </c>
      <c r="AF45" s="5">
        <v>49.1</v>
      </c>
      <c r="AG45" s="13">
        <v>8.4</v>
      </c>
      <c r="AH45" s="13">
        <v>8.1999999999999993</v>
      </c>
      <c r="AI45" s="13">
        <v>8.6</v>
      </c>
      <c r="AJ45" s="13">
        <v>51.6</v>
      </c>
      <c r="AK45" s="13">
        <v>52.8</v>
      </c>
      <c r="AL45" s="13">
        <v>52.9</v>
      </c>
      <c r="AM45" s="5">
        <v>24</v>
      </c>
      <c r="AN45" s="5">
        <v>27</v>
      </c>
      <c r="AO45" s="17">
        <v>26</v>
      </c>
      <c r="AP45" s="17">
        <v>23</v>
      </c>
      <c r="AQ45" s="17">
        <v>2757</v>
      </c>
      <c r="AR45" s="17">
        <v>2537</v>
      </c>
      <c r="AS45" s="17">
        <v>497</v>
      </c>
      <c r="AT45" s="17">
        <v>476</v>
      </c>
      <c r="AU45" s="17">
        <v>73.900000000000006</v>
      </c>
      <c r="AV45" s="17">
        <v>66.8</v>
      </c>
      <c r="AW45" s="5">
        <v>30.25</v>
      </c>
      <c r="AX45" s="5">
        <v>6.5</v>
      </c>
      <c r="AY45" s="5">
        <v>5.24</v>
      </c>
      <c r="AZ45" s="5">
        <v>101</v>
      </c>
      <c r="BA45" s="5">
        <v>10</v>
      </c>
      <c r="BB45" s="5">
        <v>33</v>
      </c>
      <c r="BC45" s="5">
        <v>4206</v>
      </c>
      <c r="BD45" s="5">
        <v>617</v>
      </c>
      <c r="BE45" s="5">
        <v>100</v>
      </c>
      <c r="BF45" s="5">
        <v>16</v>
      </c>
      <c r="BG45" s="5">
        <v>22.8</v>
      </c>
      <c r="BH45" s="5">
        <v>7.3</v>
      </c>
      <c r="BI45" s="5">
        <v>25</v>
      </c>
      <c r="BJ45" s="36">
        <v>27.3</v>
      </c>
      <c r="BK45" s="49">
        <v>1.8939999999999999</v>
      </c>
      <c r="BL45" s="41">
        <v>14.424300000000001</v>
      </c>
      <c r="BM45" s="35">
        <v>2.1106679960119661</v>
      </c>
      <c r="BN45" s="35">
        <v>0.1387836490528416</v>
      </c>
      <c r="BO45" s="36">
        <v>14.9017</v>
      </c>
      <c r="BP45" s="36">
        <v>55.128</v>
      </c>
      <c r="BQ45" s="37">
        <v>745.86239999999998</v>
      </c>
      <c r="BR45" s="36" t="s">
        <v>146</v>
      </c>
      <c r="BS45" s="36">
        <v>2</v>
      </c>
      <c r="BT45" s="36">
        <v>77</v>
      </c>
      <c r="BU45" s="36">
        <v>21</v>
      </c>
      <c r="BV45" s="136">
        <v>9.6999999999999993</v>
      </c>
      <c r="BW45" s="8">
        <v>9.6999999999999993</v>
      </c>
      <c r="BX45" s="8">
        <v>8.8000000000000007</v>
      </c>
      <c r="BY45" s="8">
        <v>8.6</v>
      </c>
      <c r="BZ45" s="8">
        <v>4.5</v>
      </c>
      <c r="CA45" s="8">
        <v>4.4000000000000004</v>
      </c>
      <c r="CB45" s="8">
        <v>69.900000000000006</v>
      </c>
      <c r="CC45" s="8">
        <v>70.099999999999994</v>
      </c>
      <c r="CD45" s="8">
        <v>1.17</v>
      </c>
      <c r="CE45" s="8">
        <v>1.1619999999999999</v>
      </c>
      <c r="CF45" s="8">
        <v>55.7</v>
      </c>
      <c r="CG45" s="8">
        <v>55.6</v>
      </c>
      <c r="CH45" s="8">
        <v>9.48</v>
      </c>
      <c r="CI45" s="8">
        <v>9.4499999999999993</v>
      </c>
      <c r="CJ45" s="81">
        <v>83.36</v>
      </c>
      <c r="CK45" s="81">
        <v>83.2</v>
      </c>
      <c r="CL45" s="81">
        <v>82.88</v>
      </c>
      <c r="CM45" s="81">
        <v>5.39</v>
      </c>
      <c r="CN45" s="81">
        <v>5.5</v>
      </c>
      <c r="CO45" s="81">
        <v>5.32</v>
      </c>
      <c r="CP45" s="81">
        <v>32.75</v>
      </c>
      <c r="CQ45" s="81">
        <v>33.01</v>
      </c>
      <c r="CR45" s="81">
        <v>32.229999999999997</v>
      </c>
      <c r="CS45" s="109" t="s">
        <v>330</v>
      </c>
      <c r="CT45" s="81">
        <f t="shared" si="12"/>
        <v>33.190579988906492</v>
      </c>
      <c r="CU45" s="81">
        <f t="shared" si="13"/>
        <v>33.465057896259495</v>
      </c>
      <c r="CV45" s="81">
        <f t="shared" si="14"/>
        <v>32.666118532816228</v>
      </c>
      <c r="CW45" s="81">
        <f t="shared" si="15"/>
        <v>80.654034408480072</v>
      </c>
      <c r="CX45" s="81">
        <f t="shared" si="16"/>
        <v>80.540492479509609</v>
      </c>
      <c r="CY45" s="81">
        <f t="shared" si="17"/>
        <v>80.627067209378467</v>
      </c>
      <c r="CZ45" s="81">
        <v>4.2990000000000004</v>
      </c>
      <c r="DA45" s="81">
        <v>4.6349999999999998</v>
      </c>
      <c r="DB45" s="81">
        <v>1.337</v>
      </c>
      <c r="DC45" s="81">
        <v>1.798</v>
      </c>
      <c r="DD45" s="81">
        <v>1.1850000000000001</v>
      </c>
      <c r="DE45" s="81">
        <v>1.214</v>
      </c>
      <c r="DF45" s="81">
        <v>0.312</v>
      </c>
      <c r="DG45" s="81">
        <v>0.34399999999999997</v>
      </c>
      <c r="DH45" s="84">
        <v>1.4291101055806938</v>
      </c>
      <c r="DI45" s="84">
        <v>1.4274042950513539</v>
      </c>
      <c r="DJ45" s="83">
        <v>10.6</v>
      </c>
      <c r="DK45" s="83">
        <v>8.3529411764705888</v>
      </c>
      <c r="DL45" s="83">
        <v>4.9411764705882355</v>
      </c>
      <c r="DM45" s="83">
        <v>70.941176470588232</v>
      </c>
      <c r="DN45" s="84">
        <v>1.1779999999999999</v>
      </c>
      <c r="DO45" s="81">
        <v>2.7467410000000001</v>
      </c>
      <c r="DP45" s="84">
        <v>0.33400000000000002</v>
      </c>
      <c r="DQ45" s="84">
        <v>0.24176399999999998</v>
      </c>
      <c r="DR45" s="84">
        <v>0.19900000000000001</v>
      </c>
      <c r="DS45" s="81">
        <f t="shared" si="9"/>
        <v>3.9985915492957749</v>
      </c>
      <c r="DT45" s="81">
        <f t="shared" si="10"/>
        <v>2.8943577464788728</v>
      </c>
      <c r="DU45" s="81">
        <f t="shared" si="11"/>
        <v>2.3823943661971834</v>
      </c>
      <c r="DV45" s="44">
        <v>1.31</v>
      </c>
      <c r="DW45" s="85">
        <v>0.35299999999999998</v>
      </c>
      <c r="DX45" s="44">
        <v>0.109</v>
      </c>
      <c r="DY45" s="44">
        <v>0.39</v>
      </c>
      <c r="DZ45" s="120">
        <v>0</v>
      </c>
      <c r="EA45" s="44">
        <v>9.8000000000000004E-2</v>
      </c>
      <c r="EB45" s="44">
        <v>2</v>
      </c>
      <c r="EC45" s="44">
        <v>20.5</v>
      </c>
      <c r="ED45" s="44">
        <v>4.9000000000000004</v>
      </c>
      <c r="EE45" s="85">
        <v>1</v>
      </c>
      <c r="EF45" s="85">
        <v>22</v>
      </c>
      <c r="EG45" s="108">
        <v>1</v>
      </c>
      <c r="EH45" s="108">
        <v>0</v>
      </c>
    </row>
    <row r="46" spans="1:138" x14ac:dyDescent="0.25">
      <c r="A46" s="8" t="s">
        <v>464</v>
      </c>
      <c r="B46" s="8">
        <v>2018</v>
      </c>
      <c r="C46" s="5" t="s">
        <v>343</v>
      </c>
      <c r="D46" s="8">
        <v>3</v>
      </c>
      <c r="E46" s="1" t="s">
        <v>35</v>
      </c>
      <c r="F46" s="1" t="s">
        <v>324</v>
      </c>
      <c r="G46" s="8">
        <v>201</v>
      </c>
      <c r="H46" s="8">
        <v>208</v>
      </c>
      <c r="I46" s="8">
        <v>212</v>
      </c>
      <c r="J46" s="8">
        <v>209</v>
      </c>
      <c r="K46" s="8">
        <v>220</v>
      </c>
      <c r="L46" s="8">
        <v>80</v>
      </c>
      <c r="M46" s="8">
        <v>98</v>
      </c>
      <c r="N46" s="8">
        <v>68</v>
      </c>
      <c r="O46" s="8">
        <v>80</v>
      </c>
      <c r="P46" s="8">
        <v>85</v>
      </c>
      <c r="Q46" s="8">
        <v>20.94</v>
      </c>
      <c r="R46" s="8">
        <v>21.07</v>
      </c>
      <c r="S46" s="8">
        <v>21.45</v>
      </c>
      <c r="T46" s="8">
        <v>20.87</v>
      </c>
      <c r="U46" s="8">
        <v>21.42</v>
      </c>
      <c r="V46" s="8">
        <v>18.93</v>
      </c>
      <c r="W46" s="8">
        <v>18.57</v>
      </c>
      <c r="X46" s="8">
        <v>20.05</v>
      </c>
      <c r="Y46" s="8">
        <v>19.18</v>
      </c>
      <c r="Z46" s="8">
        <v>20.309999999999999</v>
      </c>
      <c r="AA46" s="5">
        <v>23.4</v>
      </c>
      <c r="AB46" s="5">
        <v>23.8</v>
      </c>
      <c r="AC46" s="5">
        <v>25.6</v>
      </c>
      <c r="AD46" s="5">
        <v>50.8</v>
      </c>
      <c r="AE46" s="5">
        <v>53.2</v>
      </c>
      <c r="AF46" s="5">
        <v>49.8</v>
      </c>
      <c r="AG46" s="13">
        <v>9.6999999999999993</v>
      </c>
      <c r="AH46" s="13">
        <v>10.6</v>
      </c>
      <c r="AI46" s="13">
        <v>10.199999999999999</v>
      </c>
      <c r="AJ46" s="13">
        <v>54.3</v>
      </c>
      <c r="AK46" s="13">
        <v>52.2</v>
      </c>
      <c r="AL46" s="13">
        <v>54</v>
      </c>
      <c r="AM46" s="5">
        <v>25</v>
      </c>
      <c r="AN46" s="5">
        <v>23</v>
      </c>
      <c r="AO46" s="17">
        <v>23</v>
      </c>
      <c r="AP46" s="17">
        <v>25</v>
      </c>
      <c r="AQ46" s="17">
        <v>2696</v>
      </c>
      <c r="AR46" s="17">
        <v>2576</v>
      </c>
      <c r="AS46" s="17">
        <v>390</v>
      </c>
      <c r="AT46" s="17">
        <v>396</v>
      </c>
      <c r="AU46" s="17">
        <v>74.5</v>
      </c>
      <c r="AV46" s="17">
        <v>75.2</v>
      </c>
      <c r="AW46" s="5">
        <v>31.51</v>
      </c>
      <c r="AX46" s="5">
        <v>6.5</v>
      </c>
      <c r="AY46" s="5">
        <v>5.17</v>
      </c>
      <c r="AZ46" s="5">
        <v>101</v>
      </c>
      <c r="BA46" s="5">
        <v>12</v>
      </c>
      <c r="BB46" s="5">
        <v>23</v>
      </c>
      <c r="BC46" s="5">
        <v>4360</v>
      </c>
      <c r="BD46" s="5">
        <v>656</v>
      </c>
      <c r="BE46" s="5">
        <v>99</v>
      </c>
      <c r="BF46" s="5">
        <v>19</v>
      </c>
      <c r="BG46" s="5">
        <v>8</v>
      </c>
      <c r="BH46" s="5">
        <v>4.9000000000000004</v>
      </c>
      <c r="BI46" s="5">
        <v>14</v>
      </c>
      <c r="BJ46" s="36">
        <v>28.4</v>
      </c>
      <c r="BK46" s="49">
        <v>1.944</v>
      </c>
      <c r="BL46" s="41">
        <v>14.6343</v>
      </c>
      <c r="BM46" s="35">
        <v>1.6155378486055791</v>
      </c>
      <c r="BN46" s="35">
        <v>0.10557768924302799</v>
      </c>
      <c r="BO46" s="36">
        <v>15.2188</v>
      </c>
      <c r="BP46" s="36">
        <v>47.591999999999999</v>
      </c>
      <c r="BQ46" s="37">
        <v>750.25439999999992</v>
      </c>
      <c r="BR46" s="36" t="s">
        <v>140</v>
      </c>
      <c r="BS46" s="36">
        <v>1</v>
      </c>
      <c r="BT46" s="36">
        <v>61</v>
      </c>
      <c r="BU46" s="36">
        <v>38</v>
      </c>
      <c r="BV46" s="136">
        <v>9.6</v>
      </c>
      <c r="BW46" s="8">
        <v>9.5</v>
      </c>
      <c r="BX46" s="8">
        <v>8.6</v>
      </c>
      <c r="BY46" s="8">
        <v>8.4</v>
      </c>
      <c r="BZ46" s="8">
        <v>4.3</v>
      </c>
      <c r="CA46" s="8">
        <v>4.7</v>
      </c>
      <c r="CB46" s="8">
        <v>71</v>
      </c>
      <c r="CC46" s="8">
        <v>70.8</v>
      </c>
      <c r="CD46" s="8">
        <v>1.2549999999999999</v>
      </c>
      <c r="CE46" s="8">
        <v>1.2589999999999999</v>
      </c>
      <c r="CF46" s="8">
        <v>60.3</v>
      </c>
      <c r="CG46" s="8">
        <v>59.9</v>
      </c>
      <c r="CH46" s="8">
        <v>9.8699999999999992</v>
      </c>
      <c r="CI46" s="8">
        <v>9.9</v>
      </c>
      <c r="CJ46" s="81">
        <v>79.94</v>
      </c>
      <c r="CK46" s="81">
        <v>79.55</v>
      </c>
      <c r="CL46" s="81">
        <v>79.94</v>
      </c>
      <c r="CM46" s="81">
        <v>6.87</v>
      </c>
      <c r="CN46" s="81">
        <v>6.91</v>
      </c>
      <c r="CO46" s="81">
        <v>6.38</v>
      </c>
      <c r="CP46" s="81">
        <v>32.64</v>
      </c>
      <c r="CQ46" s="81">
        <v>32.69</v>
      </c>
      <c r="CR46" s="81">
        <v>32.32</v>
      </c>
      <c r="CS46" s="109" t="s">
        <v>326</v>
      </c>
      <c r="CT46" s="81">
        <f t="shared" si="12"/>
        <v>33.355157022565493</v>
      </c>
      <c r="CU46" s="81">
        <f t="shared" si="13"/>
        <v>33.412336045239336</v>
      </c>
      <c r="CV46" s="81">
        <f t="shared" si="14"/>
        <v>32.943691353580888</v>
      </c>
      <c r="CW46" s="81">
        <f t="shared" si="15"/>
        <v>78.113996017231031</v>
      </c>
      <c r="CX46" s="81">
        <f t="shared" si="16"/>
        <v>78.064533858042665</v>
      </c>
      <c r="CY46" s="81">
        <f t="shared" si="17"/>
        <v>78.833323730587111</v>
      </c>
      <c r="CZ46" s="81">
        <v>3.3460000000000001</v>
      </c>
      <c r="DA46" s="81">
        <v>3.1110000000000002</v>
      </c>
      <c r="DB46" s="81">
        <v>1.7649999999999999</v>
      </c>
      <c r="DC46" s="81">
        <v>1.6539999999999999</v>
      </c>
      <c r="DD46" s="81">
        <v>0.68899999999999995</v>
      </c>
      <c r="DE46" s="81">
        <v>0.58299999999999996</v>
      </c>
      <c r="DF46" s="81">
        <v>0.17899999999999999</v>
      </c>
      <c r="DG46" s="81">
        <v>0.13</v>
      </c>
      <c r="DH46" s="84">
        <v>1.7028776147001041</v>
      </c>
      <c r="DI46" s="84">
        <v>1.6667635433620094</v>
      </c>
      <c r="DJ46" s="83">
        <v>9</v>
      </c>
      <c r="DK46" s="83">
        <v>8.5882352941176467</v>
      </c>
      <c r="DL46" s="83">
        <v>4.7058823529411766</v>
      </c>
      <c r="DM46" s="83">
        <v>72</v>
      </c>
      <c r="DN46" s="84">
        <v>1.2809999999999999</v>
      </c>
      <c r="DO46" s="81">
        <v>2.7829239999999995</v>
      </c>
      <c r="DP46" s="84">
        <v>0.30500000000000005</v>
      </c>
      <c r="DQ46" s="84">
        <v>0.197268</v>
      </c>
      <c r="DR46" s="84">
        <v>0.19700000000000001</v>
      </c>
      <c r="DS46" s="81">
        <f t="shared" si="9"/>
        <v>3.5513698630136994</v>
      </c>
      <c r="DT46" s="81">
        <f t="shared" si="10"/>
        <v>2.2969561643835616</v>
      </c>
      <c r="DU46" s="81">
        <f t="shared" si="11"/>
        <v>2.2938356164383564</v>
      </c>
      <c r="DV46" s="44">
        <v>1.26</v>
      </c>
      <c r="DW46" s="85">
        <v>0.29699999999999999</v>
      </c>
      <c r="DX46" s="44">
        <v>0.10199999999999999</v>
      </c>
      <c r="DY46" s="44">
        <v>0.33</v>
      </c>
      <c r="DZ46" s="120">
        <v>0</v>
      </c>
      <c r="EA46" s="44">
        <v>0.114</v>
      </c>
      <c r="EB46" s="44">
        <v>2.2000000000000002</v>
      </c>
      <c r="EC46" s="44">
        <v>20</v>
      </c>
      <c r="ED46" s="44">
        <v>4.0999999999999996</v>
      </c>
      <c r="EE46" s="85">
        <v>1.1000000000000001</v>
      </c>
      <c r="EF46" s="85">
        <v>20.9</v>
      </c>
      <c r="EG46" s="108">
        <v>1</v>
      </c>
      <c r="EH46" s="108">
        <v>0</v>
      </c>
    </row>
    <row r="47" spans="1:138" x14ac:dyDescent="0.25">
      <c r="A47" s="8" t="s">
        <v>464</v>
      </c>
      <c r="B47" s="8">
        <v>2018</v>
      </c>
      <c r="C47" s="5" t="s">
        <v>343</v>
      </c>
      <c r="D47" s="8">
        <v>4</v>
      </c>
      <c r="E47" s="1" t="s">
        <v>42</v>
      </c>
      <c r="F47" s="1" t="s">
        <v>324</v>
      </c>
      <c r="G47" s="8">
        <v>190</v>
      </c>
      <c r="H47" s="8">
        <v>197</v>
      </c>
      <c r="I47" s="8">
        <v>204</v>
      </c>
      <c r="J47" s="8">
        <v>217</v>
      </c>
      <c r="K47" s="8">
        <v>200</v>
      </c>
      <c r="L47" s="8">
        <v>70</v>
      </c>
      <c r="M47" s="8">
        <v>95</v>
      </c>
      <c r="N47" s="8">
        <v>90</v>
      </c>
      <c r="O47" s="8">
        <v>87</v>
      </c>
      <c r="P47" s="8">
        <v>85</v>
      </c>
      <c r="Q47" s="8">
        <v>24.62</v>
      </c>
      <c r="R47" s="8">
        <v>19.399999999999999</v>
      </c>
      <c r="S47" s="8">
        <v>21.06</v>
      </c>
      <c r="T47" s="8">
        <v>20.86</v>
      </c>
      <c r="U47" s="8">
        <v>19.010000000000002</v>
      </c>
      <c r="V47" s="8">
        <v>20.75</v>
      </c>
      <c r="W47" s="8">
        <v>15.68</v>
      </c>
      <c r="X47" s="8">
        <v>18.18</v>
      </c>
      <c r="Y47" s="8">
        <v>19.329999999999998</v>
      </c>
      <c r="Z47" s="8">
        <v>17.71</v>
      </c>
      <c r="AA47" s="5">
        <v>20.2</v>
      </c>
      <c r="AB47" s="5">
        <v>19.600000000000001</v>
      </c>
      <c r="AC47" s="5">
        <v>20.100000000000001</v>
      </c>
      <c r="AD47" s="5">
        <v>48</v>
      </c>
      <c r="AE47" s="5">
        <v>51.2</v>
      </c>
      <c r="AF47" s="5">
        <v>50.6</v>
      </c>
      <c r="AG47" s="13">
        <v>8.9</v>
      </c>
      <c r="AH47" s="13">
        <v>9.8000000000000007</v>
      </c>
      <c r="AI47" s="13">
        <v>9.6</v>
      </c>
      <c r="AJ47" s="13">
        <v>50.7</v>
      </c>
      <c r="AK47" s="13">
        <v>48</v>
      </c>
      <c r="AL47" s="13">
        <v>48.8</v>
      </c>
      <c r="AM47" s="5">
        <v>20</v>
      </c>
      <c r="AN47" s="5">
        <v>27</v>
      </c>
      <c r="AO47" s="17">
        <v>19</v>
      </c>
      <c r="AP47" s="17">
        <v>27</v>
      </c>
      <c r="AQ47" s="17">
        <v>1807</v>
      </c>
      <c r="AR47" s="17">
        <v>2610</v>
      </c>
      <c r="AS47" s="17">
        <v>350</v>
      </c>
      <c r="AT47" s="17">
        <v>473</v>
      </c>
      <c r="AU47" s="17">
        <v>68.7</v>
      </c>
      <c r="AV47" s="17">
        <v>60.5</v>
      </c>
      <c r="AW47" s="5">
        <v>31.22</v>
      </c>
      <c r="AX47" s="5">
        <v>6.5</v>
      </c>
      <c r="AY47" s="5">
        <v>5.4</v>
      </c>
      <c r="AZ47" s="5">
        <v>102</v>
      </c>
      <c r="BA47" s="5">
        <v>12</v>
      </c>
      <c r="BB47" s="5">
        <v>25</v>
      </c>
      <c r="BC47" s="5">
        <v>4297</v>
      </c>
      <c r="BD47" s="5">
        <v>639</v>
      </c>
      <c r="BE47" s="5">
        <v>140</v>
      </c>
      <c r="BF47" s="5">
        <v>41</v>
      </c>
      <c r="BG47" s="5">
        <v>11.9</v>
      </c>
      <c r="BH47" s="5">
        <v>5.2</v>
      </c>
      <c r="BI47" s="5">
        <v>16</v>
      </c>
      <c r="BJ47" s="36">
        <v>28.799999999999997</v>
      </c>
      <c r="BK47" s="49">
        <v>2.0259999999999998</v>
      </c>
      <c r="BL47" s="41">
        <v>14.192500000000001</v>
      </c>
      <c r="BM47" s="35">
        <v>1.5924227318045878</v>
      </c>
      <c r="BN47" s="35">
        <v>0.10967098703888345</v>
      </c>
      <c r="BO47" s="36">
        <v>14.399699999999999</v>
      </c>
      <c r="BP47" s="36">
        <v>62.184000000000005</v>
      </c>
      <c r="BQ47" s="37">
        <v>808.22879999999998</v>
      </c>
      <c r="BR47" s="36" t="s">
        <v>138</v>
      </c>
      <c r="BS47" s="36">
        <v>2</v>
      </c>
      <c r="BT47" s="36">
        <v>51</v>
      </c>
      <c r="BU47" s="36">
        <v>47</v>
      </c>
      <c r="BV47" s="136">
        <v>9.6</v>
      </c>
      <c r="BW47" s="8">
        <v>9.5</v>
      </c>
      <c r="BX47" s="8">
        <v>9.4</v>
      </c>
      <c r="BY47" s="8">
        <v>9.4</v>
      </c>
      <c r="BZ47" s="8">
        <v>4.8</v>
      </c>
      <c r="CA47" s="8">
        <v>4.9000000000000004</v>
      </c>
      <c r="CB47" s="8">
        <v>69.3</v>
      </c>
      <c r="CC47" s="8">
        <v>69.2</v>
      </c>
      <c r="CD47" s="8">
        <v>1.2070000000000001</v>
      </c>
      <c r="CE47" s="8">
        <v>1.2090000000000001</v>
      </c>
      <c r="CF47" s="8">
        <v>57.5</v>
      </c>
      <c r="CG47" s="8">
        <v>56.8</v>
      </c>
      <c r="CH47" s="8">
        <v>9.57</v>
      </c>
      <c r="CI47" s="8">
        <v>9.6</v>
      </c>
      <c r="CJ47" s="81">
        <v>80.89</v>
      </c>
      <c r="CK47" s="81">
        <v>81.44</v>
      </c>
      <c r="CL47" s="81">
        <v>81.760000000000005</v>
      </c>
      <c r="CM47" s="81">
        <v>6.37</v>
      </c>
      <c r="CN47" s="81">
        <v>6.03</v>
      </c>
      <c r="CO47" s="81">
        <v>5.79</v>
      </c>
      <c r="CP47" s="81">
        <v>33.369999999999997</v>
      </c>
      <c r="CQ47" s="81">
        <v>32.380000000000003</v>
      </c>
      <c r="CR47" s="81">
        <v>31.96</v>
      </c>
      <c r="CS47" s="109" t="s">
        <v>325</v>
      </c>
      <c r="CT47" s="81">
        <f t="shared" si="12"/>
        <v>33.972544797232956</v>
      </c>
      <c r="CU47" s="81">
        <f t="shared" si="13"/>
        <v>32.936686232831619</v>
      </c>
      <c r="CV47" s="81">
        <f t="shared" si="14"/>
        <v>32.480235528702686</v>
      </c>
      <c r="CW47" s="81">
        <f t="shared" si="15"/>
        <v>79.192823268167984</v>
      </c>
      <c r="CX47" s="81">
        <f t="shared" si="16"/>
        <v>79.450873092419911</v>
      </c>
      <c r="CY47" s="81">
        <f t="shared" si="17"/>
        <v>79.731442641565764</v>
      </c>
      <c r="CZ47" s="81">
        <v>5.0839999999999996</v>
      </c>
      <c r="DA47" s="81">
        <v>5.0019999999999998</v>
      </c>
      <c r="DB47" s="81">
        <v>1.649</v>
      </c>
      <c r="DC47" s="81">
        <v>1.629</v>
      </c>
      <c r="DD47" s="81">
        <v>0.95899999999999996</v>
      </c>
      <c r="DE47" s="81">
        <v>0.93100000000000005</v>
      </c>
      <c r="DF47" s="81">
        <v>0.47</v>
      </c>
      <c r="DG47" s="81">
        <v>0.439</v>
      </c>
      <c r="DH47" s="84">
        <v>1.5249360613810743</v>
      </c>
      <c r="DI47" s="84">
        <v>1.7141362473843293</v>
      </c>
      <c r="DJ47" s="83">
        <v>10.1</v>
      </c>
      <c r="DK47" s="83">
        <v>9.0588235294117645</v>
      </c>
      <c r="DL47" s="83">
        <v>4.9411764705882355</v>
      </c>
      <c r="DM47" s="83">
        <v>70.117647058823536</v>
      </c>
      <c r="DN47" s="84">
        <v>1.22</v>
      </c>
      <c r="DO47" s="81">
        <v>2.7261850000000001</v>
      </c>
      <c r="DP47" s="84">
        <v>0.33800000000000002</v>
      </c>
      <c r="DQ47" s="84">
        <v>0.24423600000000001</v>
      </c>
      <c r="DR47" s="84">
        <v>0.20900000000000002</v>
      </c>
      <c r="DS47" s="81">
        <f t="shared" si="9"/>
        <v>3.7311688311688318</v>
      </c>
      <c r="DT47" s="81">
        <f t="shared" si="10"/>
        <v>2.6961116883116887</v>
      </c>
      <c r="DU47" s="81">
        <f t="shared" si="11"/>
        <v>2.3071428571428574</v>
      </c>
      <c r="DV47" s="44">
        <v>1.4</v>
      </c>
      <c r="DW47" s="85">
        <v>0.26600000000000001</v>
      </c>
      <c r="DX47" s="44">
        <v>9.5000000000000001E-2</v>
      </c>
      <c r="DY47" s="44">
        <v>0.3</v>
      </c>
      <c r="DZ47" s="120">
        <v>0</v>
      </c>
      <c r="EA47" s="44">
        <v>0.114</v>
      </c>
      <c r="EB47" s="44">
        <v>1.9</v>
      </c>
      <c r="EC47" s="44">
        <v>19.399999999999999</v>
      </c>
      <c r="ED47" s="44">
        <v>4.2</v>
      </c>
      <c r="EE47" s="85">
        <v>0.9</v>
      </c>
      <c r="EF47" s="85">
        <v>18.899999999999999</v>
      </c>
      <c r="EG47" s="108">
        <v>0</v>
      </c>
      <c r="EH47" s="108">
        <v>0</v>
      </c>
    </row>
    <row r="48" spans="1:138" x14ac:dyDescent="0.25">
      <c r="A48" s="8" t="s">
        <v>464</v>
      </c>
      <c r="B48" s="8">
        <v>2018</v>
      </c>
      <c r="C48" s="5" t="s">
        <v>343</v>
      </c>
      <c r="D48" s="8">
        <v>5</v>
      </c>
      <c r="E48" s="1" t="s">
        <v>49</v>
      </c>
      <c r="F48" s="1" t="s">
        <v>324</v>
      </c>
      <c r="G48" s="8">
        <v>228</v>
      </c>
      <c r="H48" s="8">
        <v>220</v>
      </c>
      <c r="I48" s="8">
        <v>237</v>
      </c>
      <c r="J48" s="8">
        <v>214</v>
      </c>
      <c r="K48" s="8">
        <v>230</v>
      </c>
      <c r="L48" s="8">
        <v>102</v>
      </c>
      <c r="M48" s="8">
        <v>107</v>
      </c>
      <c r="N48" s="8">
        <v>90</v>
      </c>
      <c r="O48" s="8">
        <v>95</v>
      </c>
      <c r="P48" s="8">
        <v>102</v>
      </c>
      <c r="Q48" s="8">
        <v>22.36</v>
      </c>
      <c r="R48" s="8">
        <v>19.71</v>
      </c>
      <c r="S48" s="8">
        <v>20.52</v>
      </c>
      <c r="T48" s="8">
        <v>21.26</v>
      </c>
      <c r="U48" s="8">
        <v>23.78</v>
      </c>
      <c r="V48" s="8">
        <v>20.41</v>
      </c>
      <c r="W48" s="8">
        <v>17.190000000000001</v>
      </c>
      <c r="X48" s="8">
        <v>20.54</v>
      </c>
      <c r="Y48" s="8">
        <v>18.97</v>
      </c>
      <c r="Z48" s="8">
        <v>22.42</v>
      </c>
      <c r="AA48" s="5">
        <v>23.1</v>
      </c>
      <c r="AB48" s="5">
        <v>22.2</v>
      </c>
      <c r="AC48" s="5">
        <v>23.5</v>
      </c>
      <c r="AD48" s="5">
        <v>55.1</v>
      </c>
      <c r="AE48" s="5">
        <v>56</v>
      </c>
      <c r="AF48" s="5">
        <v>54.8</v>
      </c>
      <c r="AG48" s="13">
        <v>9.1999999999999993</v>
      </c>
      <c r="AH48" s="13">
        <v>8.5</v>
      </c>
      <c r="AI48" s="13">
        <v>8.8000000000000007</v>
      </c>
      <c r="AJ48" s="13">
        <v>54.9</v>
      </c>
      <c r="AK48" s="13">
        <v>57.3</v>
      </c>
      <c r="AL48" s="13">
        <v>55.9</v>
      </c>
      <c r="AM48" s="5">
        <v>26</v>
      </c>
      <c r="AN48" s="5">
        <v>23</v>
      </c>
      <c r="AO48" s="17">
        <v>27</v>
      </c>
      <c r="AP48" s="17">
        <v>22</v>
      </c>
      <c r="AQ48" s="17">
        <v>3135</v>
      </c>
      <c r="AR48" s="17">
        <v>2553</v>
      </c>
      <c r="AS48" s="17">
        <v>541</v>
      </c>
      <c r="AT48" s="17">
        <v>415</v>
      </c>
      <c r="AU48" s="17">
        <v>71.5</v>
      </c>
      <c r="AV48" s="17">
        <v>66.599999999999994</v>
      </c>
      <c r="AW48" s="5">
        <v>31.1</v>
      </c>
      <c r="AX48" s="5">
        <v>6.3</v>
      </c>
      <c r="AY48" s="5">
        <v>5.28</v>
      </c>
      <c r="AZ48" s="5">
        <v>101</v>
      </c>
      <c r="BA48" s="5">
        <v>10</v>
      </c>
      <c r="BB48" s="5">
        <v>24</v>
      </c>
      <c r="BC48" s="5">
        <v>4168</v>
      </c>
      <c r="BD48" s="5">
        <v>616</v>
      </c>
      <c r="BE48" s="5">
        <v>80</v>
      </c>
      <c r="BF48" s="5">
        <v>17</v>
      </c>
      <c r="BG48" s="5">
        <v>10</v>
      </c>
      <c r="BH48" s="5">
        <v>4.2</v>
      </c>
      <c r="BI48" s="5">
        <v>16</v>
      </c>
      <c r="BJ48" s="36">
        <v>28.900000000000002</v>
      </c>
      <c r="BK48" s="49">
        <v>1.9419999999999999</v>
      </c>
      <c r="BL48" s="41">
        <v>14.886900000000001</v>
      </c>
      <c r="BM48" s="35">
        <v>1.8683582089552242</v>
      </c>
      <c r="BN48" s="35">
        <v>0.14119402985074628</v>
      </c>
      <c r="BO48" s="36">
        <v>13.2911</v>
      </c>
      <c r="BP48" s="36">
        <v>58.744000000000007</v>
      </c>
      <c r="BQ48" s="37">
        <v>740.59199999999998</v>
      </c>
      <c r="BR48" s="36" t="s">
        <v>138</v>
      </c>
      <c r="BS48" s="36">
        <v>2</v>
      </c>
      <c r="BT48" s="36">
        <v>43</v>
      </c>
      <c r="BU48" s="36">
        <v>55</v>
      </c>
      <c r="BV48" s="136">
        <v>9.5</v>
      </c>
      <c r="BW48" s="8">
        <v>9.5</v>
      </c>
      <c r="BX48" s="8">
        <v>8.9</v>
      </c>
      <c r="BY48" s="8">
        <v>8.8000000000000007</v>
      </c>
      <c r="BZ48" s="8">
        <v>4.7</v>
      </c>
      <c r="CA48" s="8">
        <v>4.4000000000000004</v>
      </c>
      <c r="CB48" s="8">
        <v>70.099999999999994</v>
      </c>
      <c r="CC48" s="8">
        <v>70.599999999999994</v>
      </c>
      <c r="CD48" s="8">
        <v>1.244</v>
      </c>
      <c r="CE48" s="8">
        <v>1.238</v>
      </c>
      <c r="CF48" s="8">
        <v>59.7</v>
      </c>
      <c r="CG48" s="8">
        <v>59.4</v>
      </c>
      <c r="CH48" s="8">
        <v>9.76</v>
      </c>
      <c r="CI48" s="8">
        <v>9.77</v>
      </c>
      <c r="CJ48" s="81">
        <v>79.77</v>
      </c>
      <c r="CK48" s="81">
        <v>79.95</v>
      </c>
      <c r="CL48" s="81">
        <v>79.400000000000006</v>
      </c>
      <c r="CM48" s="81">
        <v>6.37</v>
      </c>
      <c r="CN48" s="81">
        <v>6.25</v>
      </c>
      <c r="CO48" s="81">
        <v>6.19</v>
      </c>
      <c r="CP48" s="81">
        <v>31.97</v>
      </c>
      <c r="CQ48" s="81">
        <v>31.68</v>
      </c>
      <c r="CR48" s="81">
        <v>31.19</v>
      </c>
      <c r="CS48" s="109" t="s">
        <v>344</v>
      </c>
      <c r="CT48" s="81">
        <f t="shared" si="12"/>
        <v>32.598432477651436</v>
      </c>
      <c r="CU48" s="81">
        <f t="shared" si="13"/>
        <v>32.290631768362786</v>
      </c>
      <c r="CV48" s="81">
        <f t="shared" si="14"/>
        <v>31.798304986272463</v>
      </c>
      <c r="CW48" s="81">
        <f t="shared" si="15"/>
        <v>78.731431335070695</v>
      </c>
      <c r="CX48" s="81">
        <f t="shared" si="16"/>
        <v>78.839700864446669</v>
      </c>
      <c r="CY48" s="81">
        <f t="shared" si="17"/>
        <v>78.774876808330561</v>
      </c>
      <c r="CZ48" s="81">
        <v>5.62</v>
      </c>
      <c r="DA48" s="81">
        <v>5.2309999999999999</v>
      </c>
      <c r="DB48" s="81">
        <v>1.419</v>
      </c>
      <c r="DC48" s="81">
        <v>1.423</v>
      </c>
      <c r="DD48" s="81">
        <v>0.79300000000000004</v>
      </c>
      <c r="DE48" s="81">
        <v>0.81</v>
      </c>
      <c r="DF48" s="81">
        <v>0.30199999999999999</v>
      </c>
      <c r="DG48" s="81">
        <v>0.30599999999999999</v>
      </c>
      <c r="DH48" s="84">
        <v>1.3644117647058824</v>
      </c>
      <c r="DI48" s="84">
        <v>1.3110323180655663</v>
      </c>
      <c r="DJ48" s="83">
        <v>8.9</v>
      </c>
      <c r="DK48" s="83">
        <v>8.5882352941176467</v>
      </c>
      <c r="DL48" s="83">
        <v>4.7058823529411766</v>
      </c>
      <c r="DM48" s="83">
        <v>71.17647058823529</v>
      </c>
      <c r="DN48" s="84">
        <v>1.2609999999999999</v>
      </c>
      <c r="DO48" s="81">
        <v>2.7750639999999995</v>
      </c>
      <c r="DP48" s="84">
        <v>0.317</v>
      </c>
      <c r="DQ48" s="84">
        <v>0.20715600000000001</v>
      </c>
      <c r="DR48" s="84">
        <v>0.19600000000000001</v>
      </c>
      <c r="DS48" s="81">
        <f t="shared" si="9"/>
        <v>3.6910958904109594</v>
      </c>
      <c r="DT48" s="81">
        <f t="shared" si="10"/>
        <v>2.4120904109589043</v>
      </c>
      <c r="DU48" s="81">
        <f t="shared" si="11"/>
        <v>2.2821917808219179</v>
      </c>
      <c r="DV48" s="44">
        <v>1.32</v>
      </c>
      <c r="DW48" s="85">
        <v>0.28999999999999998</v>
      </c>
      <c r="DX48" s="44">
        <v>0.10199999999999999</v>
      </c>
      <c r="DY48" s="44">
        <v>0.32</v>
      </c>
      <c r="DZ48" s="120">
        <v>0</v>
      </c>
      <c r="EA48" s="44">
        <v>0.111</v>
      </c>
      <c r="EB48" s="44">
        <v>2</v>
      </c>
      <c r="EC48" s="44">
        <v>19.399999999999999</v>
      </c>
      <c r="ED48" s="44">
        <v>4.5999999999999996</v>
      </c>
      <c r="EE48" s="85">
        <v>1.1000000000000001</v>
      </c>
      <c r="EF48" s="85">
        <v>20.100000000000001</v>
      </c>
      <c r="EG48" s="108">
        <v>1.3</v>
      </c>
      <c r="EH48" s="108">
        <v>0</v>
      </c>
    </row>
    <row r="49" spans="1:138" x14ac:dyDescent="0.25">
      <c r="A49" s="8" t="s">
        <v>464</v>
      </c>
      <c r="B49" s="8">
        <v>2018</v>
      </c>
      <c r="C49" s="5" t="s">
        <v>343</v>
      </c>
      <c r="D49" s="8">
        <v>6</v>
      </c>
      <c r="E49" s="1" t="s">
        <v>38</v>
      </c>
      <c r="F49" s="1" t="s">
        <v>324</v>
      </c>
      <c r="G49" s="8">
        <v>227</v>
      </c>
      <c r="H49" s="8">
        <v>227</v>
      </c>
      <c r="I49" s="8">
        <v>226</v>
      </c>
      <c r="J49" s="8">
        <v>236</v>
      </c>
      <c r="K49" s="8">
        <v>231</v>
      </c>
      <c r="L49" s="8">
        <v>100</v>
      </c>
      <c r="M49" s="8">
        <v>86</v>
      </c>
      <c r="N49" s="8">
        <v>86</v>
      </c>
      <c r="O49" s="8">
        <v>105</v>
      </c>
      <c r="P49" s="8">
        <v>105</v>
      </c>
      <c r="Q49" s="8">
        <v>26.28</v>
      </c>
      <c r="R49" s="8">
        <v>21.48</v>
      </c>
      <c r="S49" s="8">
        <v>20.52</v>
      </c>
      <c r="T49" s="8">
        <v>24.2</v>
      </c>
      <c r="U49" s="8">
        <v>24.65</v>
      </c>
      <c r="V49" s="8">
        <v>24.32</v>
      </c>
      <c r="W49" s="8">
        <v>19.510000000000002</v>
      </c>
      <c r="X49" s="8">
        <v>18.64</v>
      </c>
      <c r="Y49" s="8">
        <v>20.02</v>
      </c>
      <c r="Z49" s="8">
        <v>23.1</v>
      </c>
      <c r="AA49" s="5">
        <v>21</v>
      </c>
      <c r="AB49" s="5">
        <v>21.1</v>
      </c>
      <c r="AC49" s="5">
        <v>21.6</v>
      </c>
      <c r="AD49" s="5">
        <v>53.6</v>
      </c>
      <c r="AE49" s="5">
        <v>56.1</v>
      </c>
      <c r="AF49" s="5">
        <v>54.4</v>
      </c>
      <c r="AG49" s="13">
        <v>8.6999999999999993</v>
      </c>
      <c r="AH49" s="13">
        <v>9</v>
      </c>
      <c r="AI49" s="13">
        <v>8.5</v>
      </c>
      <c r="AJ49" s="13">
        <v>57</v>
      </c>
      <c r="AK49" s="13">
        <v>58.1</v>
      </c>
      <c r="AL49" s="13">
        <v>58.8</v>
      </c>
      <c r="AM49" s="5">
        <v>19</v>
      </c>
      <c r="AN49" s="5">
        <v>25</v>
      </c>
      <c r="AO49" s="17">
        <v>26</v>
      </c>
      <c r="AP49" s="17">
        <v>20</v>
      </c>
      <c r="AQ49" s="17">
        <v>3103</v>
      </c>
      <c r="AR49" s="17">
        <v>2425</v>
      </c>
      <c r="AS49" s="17">
        <v>477</v>
      </c>
      <c r="AT49" s="17">
        <v>387</v>
      </c>
      <c r="AU49" s="17">
        <v>78.599999999999994</v>
      </c>
      <c r="AV49" s="17">
        <v>71.900000000000006</v>
      </c>
      <c r="AW49" s="5">
        <v>29.46</v>
      </c>
      <c r="AX49" s="5">
        <v>6.3</v>
      </c>
      <c r="AY49" s="5">
        <v>5.38</v>
      </c>
      <c r="AZ49" s="5">
        <v>102</v>
      </c>
      <c r="BA49" s="5">
        <v>11</v>
      </c>
      <c r="BB49" s="5">
        <v>33</v>
      </c>
      <c r="BC49" s="5">
        <v>3932</v>
      </c>
      <c r="BD49" s="5">
        <v>588</v>
      </c>
      <c r="BE49" s="5">
        <v>95</v>
      </c>
      <c r="BF49" s="5">
        <v>14</v>
      </c>
      <c r="BG49" s="5">
        <v>8.9</v>
      </c>
      <c r="BH49" s="5">
        <v>4.4000000000000004</v>
      </c>
      <c r="BI49" s="5">
        <v>23</v>
      </c>
      <c r="BJ49" s="36">
        <v>30.099999999999998</v>
      </c>
      <c r="BK49" s="49">
        <v>2.0299999999999998</v>
      </c>
      <c r="BL49" s="41">
        <v>14.8316</v>
      </c>
      <c r="BM49" s="35">
        <v>1.8507462686567178</v>
      </c>
      <c r="BN49" s="35">
        <v>0.12656716417910457</v>
      </c>
      <c r="BO49" s="36">
        <v>14.753</v>
      </c>
      <c r="BP49" s="36">
        <v>66.048000000000002</v>
      </c>
      <c r="BQ49" s="37">
        <v>776.60639999999989</v>
      </c>
      <c r="BR49" s="36" t="s">
        <v>138</v>
      </c>
      <c r="BS49" s="36">
        <v>1</v>
      </c>
      <c r="BT49" s="36">
        <v>46</v>
      </c>
      <c r="BU49" s="36">
        <v>53</v>
      </c>
      <c r="BV49" s="136">
        <v>9.6</v>
      </c>
      <c r="BW49" s="8">
        <v>9.6</v>
      </c>
      <c r="BX49" s="8">
        <v>8.6999999999999993</v>
      </c>
      <c r="BY49" s="8">
        <v>8.6999999999999993</v>
      </c>
      <c r="BZ49" s="8">
        <v>4.5999999999999996</v>
      </c>
      <c r="CA49" s="8">
        <v>4.4000000000000004</v>
      </c>
      <c r="CB49" s="8">
        <v>70.599999999999994</v>
      </c>
      <c r="CC49" s="8">
        <v>70.900000000000006</v>
      </c>
      <c r="CD49" s="8">
        <v>1.266</v>
      </c>
      <c r="CE49" s="8">
        <v>1.2809999999999999</v>
      </c>
      <c r="CF49" s="8">
        <v>60.6</v>
      </c>
      <c r="CG49" s="8">
        <v>60.9</v>
      </c>
      <c r="CH49" s="8">
        <v>9.8699999999999992</v>
      </c>
      <c r="CI49" s="8">
        <v>9.9600000000000009</v>
      </c>
      <c r="CJ49" s="81">
        <v>79.680000000000007</v>
      </c>
      <c r="CK49" s="81">
        <v>79.14</v>
      </c>
      <c r="CL49" s="81">
        <v>79.69</v>
      </c>
      <c r="CM49" s="81">
        <v>6.85</v>
      </c>
      <c r="CN49" s="81">
        <v>7</v>
      </c>
      <c r="CO49" s="81">
        <v>6.51</v>
      </c>
      <c r="CP49" s="81">
        <v>33.31</v>
      </c>
      <c r="CQ49" s="81">
        <v>33.22</v>
      </c>
      <c r="CR49" s="81">
        <v>32.159999999999997</v>
      </c>
      <c r="CS49" s="109" t="s">
        <v>344</v>
      </c>
      <c r="CT49" s="81">
        <f t="shared" si="12"/>
        <v>34.007037506963172</v>
      </c>
      <c r="CU49" s="81">
        <f t="shared" si="13"/>
        <v>33.949497787154378</v>
      </c>
      <c r="CV49" s="81">
        <f t="shared" si="14"/>
        <v>32.812279713546268</v>
      </c>
      <c r="CW49" s="81">
        <f t="shared" si="15"/>
        <v>78.379470610330955</v>
      </c>
      <c r="CX49" s="81">
        <f t="shared" si="16"/>
        <v>78.100911587081541</v>
      </c>
      <c r="CY49" s="81">
        <f t="shared" si="17"/>
        <v>78.556511172273858</v>
      </c>
      <c r="CZ49" s="81">
        <v>4.2919999999999998</v>
      </c>
      <c r="DA49" s="81">
        <v>4.4340000000000002</v>
      </c>
      <c r="DB49" s="81">
        <v>1.4690000000000001</v>
      </c>
      <c r="DC49" s="81">
        <v>1.5209999999999999</v>
      </c>
      <c r="DD49" s="81">
        <v>0.69499999999999995</v>
      </c>
      <c r="DE49" s="81">
        <v>0.78500000000000003</v>
      </c>
      <c r="DF49" s="81">
        <v>0.26400000000000001</v>
      </c>
      <c r="DG49" s="81">
        <v>0.29499999999999998</v>
      </c>
      <c r="DH49" s="84">
        <v>1.497485674190153</v>
      </c>
      <c r="DI49" s="84">
        <v>1.4540223203906071</v>
      </c>
      <c r="DJ49" s="83">
        <v>10.1</v>
      </c>
      <c r="DK49" s="83">
        <v>8.7058823529411757</v>
      </c>
      <c r="DL49" s="83">
        <v>4.7058823529411766</v>
      </c>
      <c r="DM49" s="83">
        <v>71.647058823529406</v>
      </c>
      <c r="DN49" s="84">
        <v>1.282</v>
      </c>
      <c r="DO49" s="81">
        <v>2.7771399999999997</v>
      </c>
      <c r="DP49" s="84">
        <v>0.32</v>
      </c>
      <c r="DQ49" s="84">
        <v>0.19356000000000001</v>
      </c>
      <c r="DR49" s="84">
        <v>0.20100000000000001</v>
      </c>
      <c r="DS49" s="81">
        <f t="shared" si="9"/>
        <v>3.6756756756756763</v>
      </c>
      <c r="DT49" s="81">
        <f t="shared" si="10"/>
        <v>2.2233243243243246</v>
      </c>
      <c r="DU49" s="81">
        <f t="shared" si="11"/>
        <v>2.3087837837837841</v>
      </c>
      <c r="DV49" s="44">
        <v>1.26</v>
      </c>
      <c r="DW49" s="85">
        <v>0.28999999999999998</v>
      </c>
      <c r="DX49" s="44">
        <v>9.7000000000000003E-2</v>
      </c>
      <c r="DY49" s="44">
        <v>0.3</v>
      </c>
      <c r="DZ49" s="120">
        <v>0</v>
      </c>
      <c r="EA49" s="44">
        <v>0.10199999999999999</v>
      </c>
      <c r="EB49" s="44">
        <v>1.8</v>
      </c>
      <c r="EC49" s="44">
        <v>21.2</v>
      </c>
      <c r="ED49" s="44">
        <v>4.4000000000000004</v>
      </c>
      <c r="EE49" s="85">
        <v>1.1000000000000001</v>
      </c>
      <c r="EF49" s="85">
        <v>19.100000000000001</v>
      </c>
      <c r="EG49" s="108">
        <v>1.4</v>
      </c>
      <c r="EH49" s="108">
        <v>0</v>
      </c>
    </row>
    <row r="50" spans="1:138" x14ac:dyDescent="0.25">
      <c r="A50" s="8" t="s">
        <v>464</v>
      </c>
      <c r="B50" s="8">
        <v>2018</v>
      </c>
      <c r="C50" s="5" t="s">
        <v>343</v>
      </c>
      <c r="D50" s="8">
        <v>7</v>
      </c>
      <c r="E50" s="1" t="s">
        <v>53</v>
      </c>
      <c r="F50" s="1" t="s">
        <v>324</v>
      </c>
      <c r="G50" s="8">
        <v>221</v>
      </c>
      <c r="H50" s="8">
        <v>226</v>
      </c>
      <c r="I50" s="8">
        <v>220</v>
      </c>
      <c r="J50" s="8">
        <v>225</v>
      </c>
      <c r="K50" s="8">
        <v>221</v>
      </c>
      <c r="L50" s="8">
        <v>96</v>
      </c>
      <c r="M50" s="8">
        <v>105</v>
      </c>
      <c r="N50" s="8">
        <v>90</v>
      </c>
      <c r="O50" s="8">
        <v>102</v>
      </c>
      <c r="P50" s="8">
        <v>100</v>
      </c>
      <c r="Q50" s="8">
        <v>20.02</v>
      </c>
      <c r="R50" s="8">
        <v>21.61</v>
      </c>
      <c r="S50" s="8">
        <v>23.45</v>
      </c>
      <c r="T50" s="8">
        <v>18.760000000000002</v>
      </c>
      <c r="U50" s="8">
        <v>18.649999999999999</v>
      </c>
      <c r="V50" s="8">
        <v>17.68</v>
      </c>
      <c r="W50" s="8">
        <v>19.43</v>
      </c>
      <c r="X50" s="8">
        <v>22.25</v>
      </c>
      <c r="Y50" s="8">
        <v>16.579999999999998</v>
      </c>
      <c r="Z50" s="8">
        <v>16.05</v>
      </c>
      <c r="AA50" s="5">
        <v>22.8</v>
      </c>
      <c r="AB50" s="5">
        <v>24.2</v>
      </c>
      <c r="AC50" s="5">
        <v>23.1</v>
      </c>
      <c r="AD50" s="5">
        <v>50.9</v>
      </c>
      <c r="AE50" s="5">
        <v>48</v>
      </c>
      <c r="AF50" s="5">
        <v>51.6</v>
      </c>
      <c r="AG50" s="13">
        <v>8.6</v>
      </c>
      <c r="AH50" s="13">
        <v>8.1999999999999993</v>
      </c>
      <c r="AI50" s="13">
        <v>8.5</v>
      </c>
      <c r="AJ50" s="13">
        <v>56.3</v>
      </c>
      <c r="AK50" s="13">
        <v>56.1</v>
      </c>
      <c r="AL50" s="13">
        <v>56.4</v>
      </c>
      <c r="AM50" s="5">
        <v>27</v>
      </c>
      <c r="AN50" s="5">
        <v>24</v>
      </c>
      <c r="AO50" s="17">
        <v>27</v>
      </c>
      <c r="AP50" s="17">
        <v>21</v>
      </c>
      <c r="AQ50" s="17">
        <v>2946</v>
      </c>
      <c r="AR50" s="17">
        <v>2045</v>
      </c>
      <c r="AS50" s="17">
        <v>427</v>
      </c>
      <c r="AT50" s="17">
        <v>318</v>
      </c>
      <c r="AU50" s="17">
        <v>65.400000000000006</v>
      </c>
      <c r="AV50" s="17">
        <v>69.5</v>
      </c>
      <c r="AW50" s="5">
        <v>31.39</v>
      </c>
      <c r="AX50" s="5">
        <v>6.2</v>
      </c>
      <c r="AY50" s="5">
        <v>5.47</v>
      </c>
      <c r="AZ50" s="5">
        <v>102</v>
      </c>
      <c r="BA50" s="5">
        <v>10</v>
      </c>
      <c r="BB50" s="5">
        <v>28</v>
      </c>
      <c r="BC50" s="5">
        <v>4117</v>
      </c>
      <c r="BD50" s="5">
        <v>619</v>
      </c>
      <c r="BE50" s="5">
        <v>74</v>
      </c>
      <c r="BF50" s="5">
        <v>14</v>
      </c>
      <c r="BG50" s="5">
        <v>8.8000000000000007</v>
      </c>
      <c r="BH50" s="5">
        <v>4.7</v>
      </c>
      <c r="BI50" s="5">
        <v>21</v>
      </c>
      <c r="BJ50" s="36">
        <v>30.099999999999998</v>
      </c>
      <c r="BK50" s="49">
        <v>1.998</v>
      </c>
      <c r="BL50" s="41">
        <v>15.064399999999999</v>
      </c>
      <c r="BM50" s="35">
        <v>0.85194805194805134</v>
      </c>
      <c r="BN50" s="35">
        <v>5.9740259740259698E-2</v>
      </c>
      <c r="BO50" s="36">
        <v>14.0639</v>
      </c>
      <c r="BP50" s="36">
        <v>53.976000000000013</v>
      </c>
      <c r="BQ50" s="37">
        <v>778.36320000000001</v>
      </c>
      <c r="BR50" s="36" t="s">
        <v>138</v>
      </c>
      <c r="BS50" s="36">
        <v>1</v>
      </c>
      <c r="BT50" s="36">
        <v>52</v>
      </c>
      <c r="BU50" s="36">
        <v>47</v>
      </c>
      <c r="BV50" s="136">
        <v>9.5</v>
      </c>
      <c r="BW50" s="8">
        <v>9.6999999999999993</v>
      </c>
      <c r="BX50" s="8">
        <v>8.3000000000000007</v>
      </c>
      <c r="BY50" s="8">
        <v>8.3000000000000007</v>
      </c>
      <c r="BZ50" s="8">
        <v>4.5</v>
      </c>
      <c r="CA50" s="8">
        <v>4.4000000000000004</v>
      </c>
      <c r="CB50" s="8">
        <v>71.099999999999994</v>
      </c>
      <c r="CC50" s="8">
        <v>71.2</v>
      </c>
      <c r="CD50" s="8">
        <v>1.258</v>
      </c>
      <c r="CE50" s="8">
        <v>1.2729999999999999</v>
      </c>
      <c r="CF50" s="8">
        <v>59.9</v>
      </c>
      <c r="CG50" s="8">
        <v>60</v>
      </c>
      <c r="CH50" s="8">
        <v>9.9</v>
      </c>
      <c r="CI50" s="8">
        <v>9.9600000000000009</v>
      </c>
      <c r="CJ50" s="81">
        <v>79.42</v>
      </c>
      <c r="CK50" s="81">
        <v>79.92</v>
      </c>
      <c r="CL50" s="81">
        <v>78.88</v>
      </c>
      <c r="CM50" s="81">
        <v>6.49</v>
      </c>
      <c r="CN50" s="81">
        <v>6.03</v>
      </c>
      <c r="CO50" s="81">
        <v>6.41</v>
      </c>
      <c r="CP50" s="81">
        <v>31.54</v>
      </c>
      <c r="CQ50" s="81">
        <v>31.67</v>
      </c>
      <c r="CR50" s="81">
        <v>31.66</v>
      </c>
      <c r="CS50" s="109" t="s">
        <v>330</v>
      </c>
      <c r="CT50" s="81">
        <f t="shared" si="12"/>
        <v>32.200802785023853</v>
      </c>
      <c r="CU50" s="81">
        <f t="shared" si="13"/>
        <v>32.238948494018842</v>
      </c>
      <c r="CV50" s="81">
        <f t="shared" si="14"/>
        <v>32.302379169342927</v>
      </c>
      <c r="CW50" s="81">
        <f t="shared" si="15"/>
        <v>78.372516971738463</v>
      </c>
      <c r="CX50" s="81">
        <f t="shared" si="16"/>
        <v>79.219858880171159</v>
      </c>
      <c r="CY50" s="81">
        <f t="shared" si="17"/>
        <v>78.554402950357513</v>
      </c>
      <c r="CZ50" s="81">
        <v>4.0389999999999997</v>
      </c>
      <c r="DA50" s="81">
        <v>3.9980000000000002</v>
      </c>
      <c r="DB50" s="81">
        <v>1.5429999999999999</v>
      </c>
      <c r="DC50" s="81">
        <v>1.5429999999999999</v>
      </c>
      <c r="DD50" s="81">
        <v>0.67400000000000004</v>
      </c>
      <c r="DE50" s="81">
        <v>0.66100000000000003</v>
      </c>
      <c r="DF50" s="81">
        <v>0.32200000000000001</v>
      </c>
      <c r="DG50" s="81">
        <v>0.31900000000000001</v>
      </c>
      <c r="DH50" s="84">
        <v>1.596845024846874</v>
      </c>
      <c r="DI50" s="84">
        <v>1.6456582633053223</v>
      </c>
      <c r="DJ50" s="83">
        <v>9.1999999999999993</v>
      </c>
      <c r="DK50" s="83">
        <v>8.4705882352941178</v>
      </c>
      <c r="DL50" s="83">
        <v>4.5882352941176467</v>
      </c>
      <c r="DM50" s="83">
        <v>71.882352941176464</v>
      </c>
      <c r="DN50" s="84">
        <v>1.2709999999999999</v>
      </c>
      <c r="DO50" s="81">
        <v>2.7891999999999997</v>
      </c>
      <c r="DP50" s="84">
        <v>0.308</v>
      </c>
      <c r="DQ50" s="84">
        <v>0.20097599999999999</v>
      </c>
      <c r="DR50" s="84">
        <v>0.19500000000000001</v>
      </c>
      <c r="DS50" s="81">
        <f t="shared" si="9"/>
        <v>3.6361111111111106</v>
      </c>
      <c r="DT50" s="81">
        <f t="shared" si="10"/>
        <v>2.3726333333333334</v>
      </c>
      <c r="DU50" s="81">
        <f t="shared" si="11"/>
        <v>2.3020833333333335</v>
      </c>
      <c r="DV50" s="44">
        <v>1.29</v>
      </c>
      <c r="DW50" s="85">
        <v>0.25800000000000001</v>
      </c>
      <c r="DX50" s="44">
        <v>8.8999999999999996E-2</v>
      </c>
      <c r="DY50" s="44">
        <v>0.26</v>
      </c>
      <c r="DZ50" s="120">
        <v>0</v>
      </c>
      <c r="EA50" s="44">
        <v>9.0999999999999998E-2</v>
      </c>
      <c r="EB50" s="44">
        <v>1.7</v>
      </c>
      <c r="EC50" s="44">
        <v>18.8</v>
      </c>
      <c r="ED50" s="44">
        <v>4.2</v>
      </c>
      <c r="EE50" s="85">
        <v>0.7</v>
      </c>
      <c r="EF50" s="85">
        <v>18.7</v>
      </c>
      <c r="EG50" s="108">
        <v>0</v>
      </c>
      <c r="EH50" s="108">
        <v>0</v>
      </c>
    </row>
    <row r="51" spans="1:138" x14ac:dyDescent="0.25">
      <c r="A51" s="8" t="s">
        <v>464</v>
      </c>
      <c r="B51" s="8">
        <v>2018</v>
      </c>
      <c r="C51" s="5" t="s">
        <v>343</v>
      </c>
      <c r="D51" s="8">
        <v>8</v>
      </c>
      <c r="E51" s="1">
        <v>17.460999999999999</v>
      </c>
      <c r="F51" s="1" t="s">
        <v>324</v>
      </c>
      <c r="G51" s="8">
        <v>215</v>
      </c>
      <c r="H51" s="8">
        <v>230</v>
      </c>
      <c r="I51" s="8">
        <v>230</v>
      </c>
      <c r="J51" s="8">
        <v>212</v>
      </c>
      <c r="K51" s="8">
        <v>215</v>
      </c>
      <c r="L51" s="8">
        <v>81</v>
      </c>
      <c r="M51" s="8">
        <v>105</v>
      </c>
      <c r="N51" s="8">
        <v>87</v>
      </c>
      <c r="O51" s="8">
        <v>97</v>
      </c>
      <c r="P51" s="8">
        <v>89</v>
      </c>
      <c r="Q51" s="8">
        <v>21.77</v>
      </c>
      <c r="R51" s="8">
        <v>19.04</v>
      </c>
      <c r="S51" s="8">
        <v>21.09</v>
      </c>
      <c r="T51" s="8">
        <v>18.829999999999998</v>
      </c>
      <c r="U51" s="8">
        <v>27.04</v>
      </c>
      <c r="V51" s="8">
        <v>19.14</v>
      </c>
      <c r="W51" s="8">
        <v>17.39</v>
      </c>
      <c r="X51" s="8">
        <v>19.72</v>
      </c>
      <c r="Y51" s="8">
        <v>17.5</v>
      </c>
      <c r="Z51" s="8">
        <v>21.27</v>
      </c>
      <c r="AA51" s="5">
        <v>22.2</v>
      </c>
      <c r="AB51" s="5">
        <v>22.1</v>
      </c>
      <c r="AC51" s="5">
        <v>23</v>
      </c>
      <c r="AD51" s="5">
        <v>48.8</v>
      </c>
      <c r="AE51" s="5">
        <v>52.1</v>
      </c>
      <c r="AF51" s="5">
        <v>49.3</v>
      </c>
      <c r="AG51" s="13">
        <v>9</v>
      </c>
      <c r="AH51" s="13">
        <v>8.6</v>
      </c>
      <c r="AI51" s="13">
        <v>9</v>
      </c>
      <c r="AJ51" s="13">
        <v>53.7</v>
      </c>
      <c r="AK51" s="13">
        <v>55.1</v>
      </c>
      <c r="AL51" s="13">
        <v>54.3</v>
      </c>
      <c r="AM51" s="5">
        <v>23</v>
      </c>
      <c r="AN51" s="5">
        <v>27</v>
      </c>
      <c r="AO51" s="17">
        <v>28</v>
      </c>
      <c r="AP51" s="17">
        <v>23</v>
      </c>
      <c r="AQ51" s="17">
        <v>2443</v>
      </c>
      <c r="AR51" s="17">
        <v>2659</v>
      </c>
      <c r="AS51" s="17">
        <v>401</v>
      </c>
      <c r="AT51" s="17">
        <v>368.8</v>
      </c>
      <c r="AU51" s="17">
        <v>62.8</v>
      </c>
      <c r="AV51" s="17">
        <v>71.7</v>
      </c>
      <c r="AW51" s="5">
        <v>31.4</v>
      </c>
      <c r="AX51" s="5">
        <v>6.3</v>
      </c>
      <c r="AY51" s="5">
        <v>5.5</v>
      </c>
      <c r="AZ51" s="5">
        <v>102</v>
      </c>
      <c r="BA51" s="5">
        <v>11</v>
      </c>
      <c r="BB51" s="5">
        <v>32</v>
      </c>
      <c r="BC51" s="5">
        <v>4193</v>
      </c>
      <c r="BD51" s="5">
        <v>630</v>
      </c>
      <c r="BE51" s="5">
        <v>86</v>
      </c>
      <c r="BF51" s="5">
        <v>16</v>
      </c>
      <c r="BG51" s="5">
        <v>8.6999999999999993</v>
      </c>
      <c r="BH51" s="5">
        <v>4.9000000000000004</v>
      </c>
      <c r="BI51" s="5">
        <v>25</v>
      </c>
      <c r="BJ51" s="36">
        <v>29.3</v>
      </c>
      <c r="BK51" s="49">
        <v>1.9550000000000001</v>
      </c>
      <c r="BL51" s="41">
        <v>14.9627</v>
      </c>
      <c r="BM51" s="35">
        <v>1.6711864406779677</v>
      </c>
      <c r="BN51" s="35">
        <v>0.1185443668993022</v>
      </c>
      <c r="BO51" s="36">
        <v>14.0261</v>
      </c>
      <c r="BP51" s="36">
        <v>51.344000000000008</v>
      </c>
      <c r="BQ51" s="37">
        <v>793.29600000000005</v>
      </c>
      <c r="BR51" s="36" t="s">
        <v>138</v>
      </c>
      <c r="BS51" s="36">
        <v>1</v>
      </c>
      <c r="BT51" s="36">
        <v>47</v>
      </c>
      <c r="BU51" s="36">
        <v>52</v>
      </c>
      <c r="BV51" s="136">
        <v>9.5</v>
      </c>
      <c r="BW51" s="8">
        <v>9.5</v>
      </c>
      <c r="BX51" s="8">
        <v>8.9</v>
      </c>
      <c r="BY51" s="8">
        <v>9</v>
      </c>
      <c r="BZ51" s="8">
        <v>4.3</v>
      </c>
      <c r="CA51" s="8">
        <v>4.5</v>
      </c>
      <c r="CB51" s="8">
        <v>70.599999999999994</v>
      </c>
      <c r="CC51" s="8">
        <v>70.400000000000006</v>
      </c>
      <c r="CD51" s="8">
        <v>1.2509999999999999</v>
      </c>
      <c r="CE51" s="8">
        <v>1.252</v>
      </c>
      <c r="CF51" s="8">
        <v>58.9</v>
      </c>
      <c r="CG51" s="8">
        <v>58.7</v>
      </c>
      <c r="CH51" s="8">
        <v>9.82</v>
      </c>
      <c r="CI51" s="8">
        <v>9.84</v>
      </c>
      <c r="CJ51" s="81">
        <v>81.17</v>
      </c>
      <c r="CK51" s="81">
        <v>81.040000000000006</v>
      </c>
      <c r="CL51" s="81">
        <v>80.56</v>
      </c>
      <c r="CM51" s="81">
        <v>5.6</v>
      </c>
      <c r="CN51" s="81">
        <v>5.78</v>
      </c>
      <c r="CO51" s="81">
        <v>5.69</v>
      </c>
      <c r="CP51" s="81">
        <v>30.88</v>
      </c>
      <c r="CQ51" s="81">
        <v>31.68</v>
      </c>
      <c r="CR51" s="81">
        <v>30.69</v>
      </c>
      <c r="CS51" s="109" t="s">
        <v>345</v>
      </c>
      <c r="CT51" s="81">
        <f t="shared" si="12"/>
        <v>31.383664540649168</v>
      </c>
      <c r="CU51" s="81">
        <f t="shared" si="13"/>
        <v>32.202962596630762</v>
      </c>
      <c r="CV51" s="81">
        <f t="shared" si="14"/>
        <v>31.213013311758285</v>
      </c>
      <c r="CW51" s="81">
        <f t="shared" si="15"/>
        <v>79.721280195867749</v>
      </c>
      <c r="CX51" s="81">
        <f t="shared" si="16"/>
        <v>79.660143338132983</v>
      </c>
      <c r="CY51" s="81">
        <f t="shared" si="17"/>
        <v>79.496489991727856</v>
      </c>
      <c r="CZ51" s="81">
        <v>3.9969999999999999</v>
      </c>
      <c r="DA51" s="81">
        <v>3.8170000000000002</v>
      </c>
      <c r="DB51" s="81">
        <v>1.335</v>
      </c>
      <c r="DC51" s="81">
        <v>1.2649999999999999</v>
      </c>
      <c r="DD51" s="81">
        <v>0.49299999999999999</v>
      </c>
      <c r="DE51" s="81">
        <v>0.504</v>
      </c>
      <c r="DF51" s="81">
        <v>0.32500000000000001</v>
      </c>
      <c r="DG51" s="81">
        <v>0.33400000000000002</v>
      </c>
      <c r="DH51" s="84">
        <v>1.5536706808707732</v>
      </c>
      <c r="DI51" s="84">
        <v>1.6708078123194272</v>
      </c>
      <c r="DJ51" s="83">
        <v>10</v>
      </c>
      <c r="DK51" s="83">
        <v>8.8235294117647065</v>
      </c>
      <c r="DL51" s="83">
        <v>4.7058823529411766</v>
      </c>
      <c r="DM51" s="83">
        <v>71.529411764705884</v>
      </c>
      <c r="DN51" s="84">
        <v>1.262</v>
      </c>
      <c r="DO51" s="81">
        <v>2.7631030000000001</v>
      </c>
      <c r="DP51" s="84">
        <v>0.32500000000000001</v>
      </c>
      <c r="DQ51" s="84">
        <v>0.20591999999999999</v>
      </c>
      <c r="DR51" s="84">
        <v>0.20100000000000001</v>
      </c>
      <c r="DS51" s="81">
        <f t="shared" si="9"/>
        <v>3.6833333333333327</v>
      </c>
      <c r="DT51" s="81">
        <f t="shared" si="10"/>
        <v>2.3337599999999998</v>
      </c>
      <c r="DU51" s="81">
        <f t="shared" si="11"/>
        <v>2.278</v>
      </c>
      <c r="DV51" s="44">
        <v>1.23</v>
      </c>
      <c r="DW51" s="85">
        <v>0.26200000000000001</v>
      </c>
      <c r="DX51" s="44">
        <v>9.1999999999999998E-2</v>
      </c>
      <c r="DY51" s="44">
        <v>0.3</v>
      </c>
      <c r="DZ51" s="120">
        <v>0</v>
      </c>
      <c r="EA51" s="44">
        <v>9.2999999999999999E-2</v>
      </c>
      <c r="EB51" s="44">
        <v>1.7</v>
      </c>
      <c r="EC51" s="44">
        <v>16.3</v>
      </c>
      <c r="ED51" s="44">
        <v>4.5</v>
      </c>
      <c r="EE51" s="85">
        <v>0.8</v>
      </c>
      <c r="EF51" s="85">
        <v>18.100000000000001</v>
      </c>
      <c r="EG51" s="108">
        <v>4.9000000000000004</v>
      </c>
      <c r="EH51" s="108">
        <v>0</v>
      </c>
    </row>
    <row r="52" spans="1:138" x14ac:dyDescent="0.25">
      <c r="A52" s="8" t="s">
        <v>464</v>
      </c>
      <c r="B52" s="8">
        <v>2018</v>
      </c>
      <c r="C52" s="5" t="s">
        <v>343</v>
      </c>
      <c r="D52" s="8">
        <v>9</v>
      </c>
      <c r="E52" s="1" t="s">
        <v>24</v>
      </c>
      <c r="F52" s="1" t="s">
        <v>324</v>
      </c>
      <c r="G52" s="8" t="s">
        <v>329</v>
      </c>
      <c r="H52" s="8" t="s">
        <v>329</v>
      </c>
      <c r="I52" s="8" t="s">
        <v>329</v>
      </c>
      <c r="J52" s="8" t="s">
        <v>329</v>
      </c>
      <c r="K52" s="8" t="s">
        <v>329</v>
      </c>
      <c r="L52" s="8" t="s">
        <v>329</v>
      </c>
      <c r="M52" s="8" t="s">
        <v>329</v>
      </c>
      <c r="N52" s="8" t="s">
        <v>329</v>
      </c>
      <c r="O52" s="8" t="s">
        <v>329</v>
      </c>
      <c r="P52" s="8" t="s">
        <v>329</v>
      </c>
      <c r="Q52" s="8" t="s">
        <v>329</v>
      </c>
      <c r="R52" s="8" t="s">
        <v>329</v>
      </c>
      <c r="S52" s="8" t="s">
        <v>329</v>
      </c>
      <c r="T52" s="8" t="s">
        <v>329</v>
      </c>
      <c r="U52" s="8" t="s">
        <v>329</v>
      </c>
      <c r="V52" s="8" t="s">
        <v>329</v>
      </c>
      <c r="W52" s="8" t="s">
        <v>329</v>
      </c>
      <c r="X52" s="8" t="s">
        <v>329</v>
      </c>
      <c r="Y52" s="8" t="s">
        <v>329</v>
      </c>
      <c r="Z52" s="8" t="s">
        <v>329</v>
      </c>
      <c r="AA52" s="8" t="s">
        <v>329</v>
      </c>
      <c r="AB52" s="8" t="s">
        <v>329</v>
      </c>
      <c r="AC52" s="8" t="s">
        <v>329</v>
      </c>
      <c r="AD52" s="8" t="s">
        <v>329</v>
      </c>
      <c r="AE52" s="8" t="s">
        <v>329</v>
      </c>
      <c r="AF52" s="8" t="s">
        <v>329</v>
      </c>
      <c r="AG52" s="8" t="s">
        <v>329</v>
      </c>
      <c r="AH52" s="8" t="s">
        <v>329</v>
      </c>
      <c r="AI52" s="8" t="s">
        <v>329</v>
      </c>
      <c r="AJ52" s="8" t="s">
        <v>329</v>
      </c>
      <c r="AK52" s="8" t="s">
        <v>329</v>
      </c>
      <c r="AL52" s="8" t="s">
        <v>329</v>
      </c>
      <c r="AM52" s="8" t="s">
        <v>329</v>
      </c>
      <c r="AN52" s="8" t="s">
        <v>329</v>
      </c>
      <c r="AO52" s="8" t="s">
        <v>329</v>
      </c>
      <c r="AP52" s="8" t="s">
        <v>329</v>
      </c>
      <c r="AQ52" s="8" t="s">
        <v>329</v>
      </c>
      <c r="AR52" s="8" t="s">
        <v>329</v>
      </c>
      <c r="AS52" s="8" t="s">
        <v>329</v>
      </c>
      <c r="AT52" s="8" t="s">
        <v>329</v>
      </c>
      <c r="AU52" s="8" t="s">
        <v>329</v>
      </c>
      <c r="AV52" s="8" t="s">
        <v>329</v>
      </c>
      <c r="AW52" s="32" t="s">
        <v>346</v>
      </c>
      <c r="AX52" s="33">
        <v>6.2</v>
      </c>
      <c r="AY52" s="5">
        <v>5.35</v>
      </c>
      <c r="AZ52" s="33">
        <v>102</v>
      </c>
      <c r="BA52" s="5">
        <v>11</v>
      </c>
      <c r="BB52" s="5">
        <v>27</v>
      </c>
      <c r="BC52" s="5">
        <v>4329</v>
      </c>
      <c r="BD52" s="5">
        <v>677</v>
      </c>
      <c r="BE52" s="5">
        <v>88</v>
      </c>
      <c r="BF52" s="5">
        <v>17</v>
      </c>
      <c r="BG52" s="5">
        <v>8.3000000000000007</v>
      </c>
      <c r="BH52" s="5">
        <v>6.4</v>
      </c>
      <c r="BI52" s="5">
        <v>18</v>
      </c>
      <c r="BJ52" s="36" t="s">
        <v>329</v>
      </c>
      <c r="BK52" s="49" t="s">
        <v>329</v>
      </c>
      <c r="BL52" s="41" t="s">
        <v>329</v>
      </c>
      <c r="BM52" s="35">
        <v>1.9319999999999999</v>
      </c>
      <c r="BN52" s="35">
        <v>0.121</v>
      </c>
      <c r="BO52" s="36">
        <v>15.965999999999999</v>
      </c>
      <c r="BP52" s="36">
        <v>61.970999999999997</v>
      </c>
      <c r="BQ52" s="37">
        <v>807.11</v>
      </c>
      <c r="BR52" s="36" t="s">
        <v>138</v>
      </c>
      <c r="BS52" s="36">
        <v>1</v>
      </c>
      <c r="BT52" s="36">
        <v>51</v>
      </c>
      <c r="BU52" s="36">
        <v>48</v>
      </c>
      <c r="BV52" s="137" t="s">
        <v>329</v>
      </c>
      <c r="BW52" s="52" t="s">
        <v>329</v>
      </c>
      <c r="BX52" s="52" t="s">
        <v>329</v>
      </c>
      <c r="BY52" s="52" t="s">
        <v>329</v>
      </c>
      <c r="BZ52" s="52" t="s">
        <v>329</v>
      </c>
      <c r="CA52" s="52" t="s">
        <v>329</v>
      </c>
      <c r="CB52" s="52" t="s">
        <v>329</v>
      </c>
      <c r="CC52" s="52" t="s">
        <v>329</v>
      </c>
      <c r="CD52" s="52" t="s">
        <v>329</v>
      </c>
      <c r="CE52" s="52" t="s">
        <v>329</v>
      </c>
      <c r="CF52" s="52" t="s">
        <v>329</v>
      </c>
      <c r="CG52" s="52" t="s">
        <v>329</v>
      </c>
      <c r="CH52" s="52" t="s">
        <v>329</v>
      </c>
      <c r="CI52" s="52" t="s">
        <v>329</v>
      </c>
      <c r="CJ52" s="52" t="s">
        <v>329</v>
      </c>
      <c r="CK52" s="52" t="s">
        <v>329</v>
      </c>
      <c r="CL52" s="52" t="s">
        <v>329</v>
      </c>
      <c r="CM52" s="52" t="s">
        <v>329</v>
      </c>
      <c r="CN52" s="52" t="s">
        <v>329</v>
      </c>
      <c r="CO52" s="52" t="s">
        <v>329</v>
      </c>
      <c r="CP52" s="52" t="s">
        <v>329</v>
      </c>
      <c r="CQ52" s="52" t="s">
        <v>329</v>
      </c>
      <c r="CR52" s="52" t="s">
        <v>329</v>
      </c>
      <c r="CS52" s="117" t="s">
        <v>329</v>
      </c>
      <c r="CT52" s="86" t="s">
        <v>329</v>
      </c>
      <c r="CU52" s="86" t="s">
        <v>329</v>
      </c>
      <c r="CV52" s="86" t="s">
        <v>329</v>
      </c>
      <c r="CW52" s="86" t="s">
        <v>329</v>
      </c>
      <c r="CX52" s="86" t="s">
        <v>329</v>
      </c>
      <c r="CY52" s="86" t="s">
        <v>329</v>
      </c>
      <c r="CZ52" s="86" t="s">
        <v>329</v>
      </c>
      <c r="DA52" s="86" t="s">
        <v>329</v>
      </c>
      <c r="DB52" s="86" t="s">
        <v>329</v>
      </c>
      <c r="DC52" s="86" t="s">
        <v>329</v>
      </c>
      <c r="DD52" s="86" t="s">
        <v>329</v>
      </c>
      <c r="DE52" s="86" t="s">
        <v>329</v>
      </c>
      <c r="DF52" s="86" t="s">
        <v>329</v>
      </c>
      <c r="DG52" s="86" t="s">
        <v>329</v>
      </c>
      <c r="DH52" s="8" t="s">
        <v>329</v>
      </c>
      <c r="DI52" s="8" t="s">
        <v>329</v>
      </c>
      <c r="DJ52" s="86" t="s">
        <v>329</v>
      </c>
      <c r="DK52" s="86" t="s">
        <v>329</v>
      </c>
      <c r="DL52" s="86" t="s">
        <v>329</v>
      </c>
      <c r="DM52" s="86" t="s">
        <v>329</v>
      </c>
      <c r="DN52" s="86" t="s">
        <v>329</v>
      </c>
      <c r="DO52" s="86" t="s">
        <v>329</v>
      </c>
      <c r="DP52" s="86" t="s">
        <v>329</v>
      </c>
      <c r="DQ52" s="86" t="s">
        <v>329</v>
      </c>
      <c r="DR52" s="86" t="s">
        <v>329</v>
      </c>
      <c r="DS52" s="86" t="s">
        <v>329</v>
      </c>
      <c r="DT52" s="86" t="s">
        <v>329</v>
      </c>
      <c r="DU52" s="86" t="s">
        <v>329</v>
      </c>
      <c r="DV52" s="86" t="s">
        <v>329</v>
      </c>
      <c r="DW52" s="86" t="s">
        <v>329</v>
      </c>
      <c r="DX52" s="86" t="s">
        <v>329</v>
      </c>
      <c r="DY52" s="86" t="s">
        <v>329</v>
      </c>
      <c r="DZ52" s="119" t="s">
        <v>329</v>
      </c>
      <c r="EA52" s="86" t="s">
        <v>329</v>
      </c>
      <c r="EB52" s="86" t="s">
        <v>329</v>
      </c>
      <c r="EC52" s="86" t="s">
        <v>329</v>
      </c>
      <c r="ED52" s="86" t="s">
        <v>329</v>
      </c>
      <c r="EE52" s="86" t="s">
        <v>329</v>
      </c>
      <c r="EF52" s="86" t="s">
        <v>329</v>
      </c>
      <c r="EG52" s="119" t="s">
        <v>329</v>
      </c>
      <c r="EH52" s="119" t="s">
        <v>329</v>
      </c>
    </row>
    <row r="53" spans="1:138" x14ac:dyDescent="0.25">
      <c r="A53" s="8" t="s">
        <v>464</v>
      </c>
      <c r="B53" s="8">
        <v>2018</v>
      </c>
      <c r="C53" s="5" t="s">
        <v>343</v>
      </c>
      <c r="D53" s="8">
        <v>10</v>
      </c>
      <c r="E53" s="1" t="s">
        <v>24</v>
      </c>
      <c r="F53" s="1" t="s">
        <v>324</v>
      </c>
      <c r="G53" s="8" t="s">
        <v>329</v>
      </c>
      <c r="H53" s="8" t="s">
        <v>329</v>
      </c>
      <c r="I53" s="8" t="s">
        <v>329</v>
      </c>
      <c r="J53" s="8" t="s">
        <v>329</v>
      </c>
      <c r="K53" s="8" t="s">
        <v>329</v>
      </c>
      <c r="L53" s="8" t="s">
        <v>329</v>
      </c>
      <c r="M53" s="8" t="s">
        <v>329</v>
      </c>
      <c r="N53" s="8" t="s">
        <v>329</v>
      </c>
      <c r="O53" s="8" t="s">
        <v>329</v>
      </c>
      <c r="P53" s="8" t="s">
        <v>329</v>
      </c>
      <c r="Q53" s="8" t="s">
        <v>329</v>
      </c>
      <c r="R53" s="8" t="s">
        <v>329</v>
      </c>
      <c r="S53" s="8" t="s">
        <v>329</v>
      </c>
      <c r="T53" s="8" t="s">
        <v>329</v>
      </c>
      <c r="U53" s="8" t="s">
        <v>329</v>
      </c>
      <c r="V53" s="8" t="s">
        <v>329</v>
      </c>
      <c r="W53" s="8" t="s">
        <v>329</v>
      </c>
      <c r="X53" s="8" t="s">
        <v>329</v>
      </c>
      <c r="Y53" s="8" t="s">
        <v>329</v>
      </c>
      <c r="Z53" s="8" t="s">
        <v>329</v>
      </c>
      <c r="AA53" s="8" t="s">
        <v>329</v>
      </c>
      <c r="AB53" s="8" t="s">
        <v>329</v>
      </c>
      <c r="AC53" s="8" t="s">
        <v>329</v>
      </c>
      <c r="AD53" s="8" t="s">
        <v>329</v>
      </c>
      <c r="AE53" s="8" t="s">
        <v>329</v>
      </c>
      <c r="AF53" s="8" t="s">
        <v>329</v>
      </c>
      <c r="AG53" s="8" t="s">
        <v>329</v>
      </c>
      <c r="AH53" s="8" t="s">
        <v>329</v>
      </c>
      <c r="AI53" s="8" t="s">
        <v>329</v>
      </c>
      <c r="AJ53" s="8" t="s">
        <v>329</v>
      </c>
      <c r="AK53" s="8" t="s">
        <v>329</v>
      </c>
      <c r="AL53" s="8" t="s">
        <v>329</v>
      </c>
      <c r="AM53" s="8" t="s">
        <v>329</v>
      </c>
      <c r="AN53" s="8" t="s">
        <v>329</v>
      </c>
      <c r="AO53" s="8" t="s">
        <v>329</v>
      </c>
      <c r="AP53" s="8" t="s">
        <v>329</v>
      </c>
      <c r="AQ53" s="8" t="s">
        <v>329</v>
      </c>
      <c r="AR53" s="8" t="s">
        <v>329</v>
      </c>
      <c r="AS53" s="8" t="s">
        <v>329</v>
      </c>
      <c r="AT53" s="8" t="s">
        <v>329</v>
      </c>
      <c r="AU53" s="8" t="s">
        <v>329</v>
      </c>
      <c r="AV53" s="8" t="s">
        <v>329</v>
      </c>
      <c r="AW53" s="32" t="s">
        <v>347</v>
      </c>
      <c r="AX53" s="33">
        <v>6.2</v>
      </c>
      <c r="AY53" s="5">
        <v>5.46</v>
      </c>
      <c r="AZ53" s="33">
        <v>102</v>
      </c>
      <c r="BA53" s="5">
        <v>13</v>
      </c>
      <c r="BB53" s="5">
        <v>36</v>
      </c>
      <c r="BC53" s="5">
        <v>4301</v>
      </c>
      <c r="BD53" s="5">
        <v>668</v>
      </c>
      <c r="BE53" s="5">
        <v>117</v>
      </c>
      <c r="BF53" s="5">
        <v>18</v>
      </c>
      <c r="BG53" s="5">
        <v>12.8</v>
      </c>
      <c r="BH53" s="5">
        <v>7.3</v>
      </c>
      <c r="BI53" s="5">
        <v>28</v>
      </c>
      <c r="BJ53" s="36" t="s">
        <v>329</v>
      </c>
      <c r="BK53" s="49" t="s">
        <v>329</v>
      </c>
      <c r="BL53" s="41" t="s">
        <v>329</v>
      </c>
      <c r="BM53" s="35">
        <v>1.877</v>
      </c>
      <c r="BN53" s="35">
        <v>0.13300000000000001</v>
      </c>
      <c r="BO53" s="36">
        <v>14.113</v>
      </c>
      <c r="BP53" s="36">
        <v>58.332000000000001</v>
      </c>
      <c r="BQ53" s="37">
        <v>748.39</v>
      </c>
      <c r="BR53" s="36" t="s">
        <v>138</v>
      </c>
      <c r="BS53" s="36">
        <v>1</v>
      </c>
      <c r="BT53" s="36">
        <v>49</v>
      </c>
      <c r="BU53" s="36">
        <v>50</v>
      </c>
      <c r="BV53" s="137" t="s">
        <v>329</v>
      </c>
      <c r="BW53" s="52" t="s">
        <v>329</v>
      </c>
      <c r="BX53" s="52" t="s">
        <v>329</v>
      </c>
      <c r="BY53" s="52" t="s">
        <v>329</v>
      </c>
      <c r="BZ53" s="52" t="s">
        <v>329</v>
      </c>
      <c r="CA53" s="52" t="s">
        <v>329</v>
      </c>
      <c r="CB53" s="52" t="s">
        <v>329</v>
      </c>
      <c r="CC53" s="52" t="s">
        <v>329</v>
      </c>
      <c r="CD53" s="52" t="s">
        <v>329</v>
      </c>
      <c r="CE53" s="52" t="s">
        <v>329</v>
      </c>
      <c r="CF53" s="52" t="s">
        <v>329</v>
      </c>
      <c r="CG53" s="52" t="s">
        <v>329</v>
      </c>
      <c r="CH53" s="52" t="s">
        <v>329</v>
      </c>
      <c r="CI53" s="52" t="s">
        <v>329</v>
      </c>
      <c r="CJ53" s="52" t="s">
        <v>329</v>
      </c>
      <c r="CK53" s="52" t="s">
        <v>329</v>
      </c>
      <c r="CL53" s="52" t="s">
        <v>329</v>
      </c>
      <c r="CM53" s="52" t="s">
        <v>329</v>
      </c>
      <c r="CN53" s="52" t="s">
        <v>329</v>
      </c>
      <c r="CO53" s="52" t="s">
        <v>329</v>
      </c>
      <c r="CP53" s="52" t="s">
        <v>329</v>
      </c>
      <c r="CQ53" s="52" t="s">
        <v>329</v>
      </c>
      <c r="CR53" s="52" t="s">
        <v>329</v>
      </c>
      <c r="CS53" s="117" t="s">
        <v>329</v>
      </c>
      <c r="CT53" s="86" t="s">
        <v>329</v>
      </c>
      <c r="CU53" s="86" t="s">
        <v>329</v>
      </c>
      <c r="CV53" s="86" t="s">
        <v>329</v>
      </c>
      <c r="CW53" s="86" t="s">
        <v>329</v>
      </c>
      <c r="CX53" s="86" t="s">
        <v>329</v>
      </c>
      <c r="CY53" s="86" t="s">
        <v>329</v>
      </c>
      <c r="CZ53" s="86" t="s">
        <v>329</v>
      </c>
      <c r="DA53" s="86" t="s">
        <v>329</v>
      </c>
      <c r="DB53" s="86" t="s">
        <v>329</v>
      </c>
      <c r="DC53" s="86" t="s">
        <v>329</v>
      </c>
      <c r="DD53" s="86" t="s">
        <v>329</v>
      </c>
      <c r="DE53" s="86" t="s">
        <v>329</v>
      </c>
      <c r="DF53" s="86" t="s">
        <v>329</v>
      </c>
      <c r="DG53" s="86" t="s">
        <v>329</v>
      </c>
      <c r="DH53" s="8" t="s">
        <v>329</v>
      </c>
      <c r="DI53" s="8" t="s">
        <v>329</v>
      </c>
      <c r="DJ53" s="86" t="s">
        <v>329</v>
      </c>
      <c r="DK53" s="86" t="s">
        <v>329</v>
      </c>
      <c r="DL53" s="86" t="s">
        <v>329</v>
      </c>
      <c r="DM53" s="86" t="s">
        <v>329</v>
      </c>
      <c r="DN53" s="86" t="s">
        <v>329</v>
      </c>
      <c r="DO53" s="86" t="s">
        <v>329</v>
      </c>
      <c r="DP53" s="86" t="s">
        <v>329</v>
      </c>
      <c r="DQ53" s="86" t="s">
        <v>329</v>
      </c>
      <c r="DR53" s="86" t="s">
        <v>329</v>
      </c>
      <c r="DS53" s="86" t="s">
        <v>329</v>
      </c>
      <c r="DT53" s="86" t="s">
        <v>329</v>
      </c>
      <c r="DU53" s="86" t="s">
        <v>329</v>
      </c>
      <c r="DV53" s="86" t="s">
        <v>329</v>
      </c>
      <c r="DW53" s="86" t="s">
        <v>329</v>
      </c>
      <c r="DX53" s="86" t="s">
        <v>329</v>
      </c>
      <c r="DY53" s="86" t="s">
        <v>329</v>
      </c>
      <c r="DZ53" s="119" t="s">
        <v>329</v>
      </c>
      <c r="EA53" s="86" t="s">
        <v>329</v>
      </c>
      <c r="EB53" s="86" t="s">
        <v>329</v>
      </c>
      <c r="EC53" s="86" t="s">
        <v>329</v>
      </c>
      <c r="ED53" s="86" t="s">
        <v>329</v>
      </c>
      <c r="EE53" s="86" t="s">
        <v>329</v>
      </c>
      <c r="EF53" s="86" t="s">
        <v>329</v>
      </c>
      <c r="EG53" s="119" t="s">
        <v>329</v>
      </c>
      <c r="EH53" s="119" t="s">
        <v>329</v>
      </c>
    </row>
    <row r="54" spans="1:138" x14ac:dyDescent="0.25">
      <c r="A54" s="8" t="s">
        <v>464</v>
      </c>
      <c r="B54" s="8">
        <v>2018</v>
      </c>
      <c r="C54" s="5" t="s">
        <v>348</v>
      </c>
      <c r="D54" s="8">
        <v>1</v>
      </c>
      <c r="E54" s="1" t="s">
        <v>38</v>
      </c>
      <c r="F54" s="1" t="s">
        <v>349</v>
      </c>
      <c r="G54" s="8">
        <v>225</v>
      </c>
      <c r="H54" s="8">
        <v>225</v>
      </c>
      <c r="I54" s="8">
        <v>228</v>
      </c>
      <c r="J54" s="8">
        <v>227</v>
      </c>
      <c r="K54" s="8">
        <v>228</v>
      </c>
      <c r="L54" s="8">
        <v>116</v>
      </c>
      <c r="M54" s="8">
        <v>95</v>
      </c>
      <c r="N54" s="8">
        <v>126</v>
      </c>
      <c r="O54" s="8">
        <v>96</v>
      </c>
      <c r="P54" s="8">
        <v>124</v>
      </c>
      <c r="Q54" s="8">
        <v>19.489999999999998</v>
      </c>
      <c r="R54" s="8">
        <v>21.28</v>
      </c>
      <c r="S54" s="8">
        <v>18.3</v>
      </c>
      <c r="T54" s="8">
        <v>16.149999999999999</v>
      </c>
      <c r="U54" s="8">
        <v>16.170000000000002</v>
      </c>
      <c r="V54" s="8">
        <v>16.52</v>
      </c>
      <c r="W54" s="8">
        <v>20.25</v>
      </c>
      <c r="X54" s="8">
        <v>15.9</v>
      </c>
      <c r="Y54" s="8">
        <v>15.07</v>
      </c>
      <c r="Z54" s="8">
        <v>15.68</v>
      </c>
      <c r="AA54" s="5">
        <v>28.2</v>
      </c>
      <c r="AB54" s="5">
        <v>27</v>
      </c>
      <c r="AC54" s="5">
        <v>26.9</v>
      </c>
      <c r="AD54" s="5">
        <v>51.7</v>
      </c>
      <c r="AE54" s="5">
        <v>52.6</v>
      </c>
      <c r="AF54" s="5">
        <v>53.5</v>
      </c>
      <c r="AG54" s="21">
        <v>12.1</v>
      </c>
      <c r="AH54" s="21">
        <v>12.2</v>
      </c>
      <c r="AI54" s="21">
        <v>12.2</v>
      </c>
      <c r="AJ54" s="21">
        <v>55.7</v>
      </c>
      <c r="AK54" s="21">
        <v>55.6</v>
      </c>
      <c r="AL54" s="21">
        <v>56.2</v>
      </c>
      <c r="AM54" s="5" t="s">
        <v>329</v>
      </c>
      <c r="AN54" s="5" t="s">
        <v>329</v>
      </c>
      <c r="AO54" s="22">
        <v>21</v>
      </c>
      <c r="AP54" s="22" t="s">
        <v>329</v>
      </c>
      <c r="AQ54" s="22">
        <f>2491.7+858.4+732.3</f>
        <v>4082.3999999999996</v>
      </c>
      <c r="AR54" s="22" t="s">
        <v>329</v>
      </c>
      <c r="AS54" s="22">
        <v>453.4</v>
      </c>
      <c r="AT54" s="22" t="s">
        <v>329</v>
      </c>
      <c r="AU54" s="22">
        <v>75.7</v>
      </c>
      <c r="AV54" s="22" t="s">
        <v>329</v>
      </c>
      <c r="AW54" s="5">
        <v>14.18</v>
      </c>
      <c r="AX54" s="5">
        <v>5.9</v>
      </c>
      <c r="AY54" s="5">
        <v>3.37</v>
      </c>
      <c r="AZ54" s="5">
        <v>84</v>
      </c>
      <c r="BA54" s="5">
        <v>15</v>
      </c>
      <c r="BB54" s="5">
        <v>62</v>
      </c>
      <c r="BC54" s="5">
        <v>1621</v>
      </c>
      <c r="BD54" s="5">
        <v>256</v>
      </c>
      <c r="BE54" s="5">
        <v>199</v>
      </c>
      <c r="BF54" s="5">
        <v>20</v>
      </c>
      <c r="BG54" s="5">
        <v>7.2</v>
      </c>
      <c r="BH54" s="5">
        <v>4.7</v>
      </c>
      <c r="BI54" s="5">
        <v>48</v>
      </c>
      <c r="BJ54" s="36">
        <v>17.693999999999999</v>
      </c>
      <c r="BK54" s="49">
        <v>1.73</v>
      </c>
      <c r="BL54" s="41">
        <v>10.2271</v>
      </c>
      <c r="BM54" s="35">
        <v>1.8776119402985074</v>
      </c>
      <c r="BN54" s="35">
        <v>0.10149253731343283</v>
      </c>
      <c r="BO54" s="36">
        <v>16.642900000000001</v>
      </c>
      <c r="BP54" s="36">
        <v>48.311999999999998</v>
      </c>
      <c r="BQ54" s="37">
        <v>521.87040000000002</v>
      </c>
      <c r="BR54" s="36" t="s">
        <v>142</v>
      </c>
      <c r="BS54" s="36">
        <v>51</v>
      </c>
      <c r="BT54" s="36">
        <v>18</v>
      </c>
      <c r="BU54" s="36">
        <v>31</v>
      </c>
      <c r="BV54" s="138">
        <v>11.5</v>
      </c>
      <c r="BW54" s="4">
        <v>11.4</v>
      </c>
      <c r="BX54" s="4">
        <v>8.5</v>
      </c>
      <c r="BY54" s="4">
        <v>8.4</v>
      </c>
      <c r="BZ54" s="4">
        <v>4.3</v>
      </c>
      <c r="CA54" s="4">
        <v>4.3</v>
      </c>
      <c r="CB54" s="4">
        <v>71.3</v>
      </c>
      <c r="CC54" s="4">
        <v>71.2</v>
      </c>
      <c r="CD54" s="4">
        <v>1.296</v>
      </c>
      <c r="CE54" s="4">
        <v>1.2849999999999999</v>
      </c>
      <c r="CF54" s="4">
        <v>60.1</v>
      </c>
      <c r="CG54" s="4">
        <v>60.3</v>
      </c>
      <c r="CH54" s="4">
        <v>9.94</v>
      </c>
      <c r="CI54" s="4">
        <v>9.91</v>
      </c>
      <c r="CJ54" s="81">
        <v>79.260000000000005</v>
      </c>
      <c r="CK54" s="81">
        <v>79.459999999999994</v>
      </c>
      <c r="CL54" s="81">
        <v>78.42</v>
      </c>
      <c r="CM54" s="81">
        <v>6.76</v>
      </c>
      <c r="CN54" s="81">
        <v>6.6</v>
      </c>
      <c r="CO54" s="81">
        <v>7.11</v>
      </c>
      <c r="CP54" s="81">
        <v>32.11</v>
      </c>
      <c r="CQ54" s="81">
        <v>31.6</v>
      </c>
      <c r="CR54" s="81">
        <v>31.68</v>
      </c>
      <c r="CS54" s="116" t="s">
        <v>326</v>
      </c>
      <c r="CT54" s="81">
        <f t="shared" ref="CT54:CT62" si="18">SQRT((CM54^2)+(CP54^2))</f>
        <v>32.813864447821437</v>
      </c>
      <c r="CU54" s="81">
        <f t="shared" ref="CU54:CU62" si="19">SQRT((CN54^2)+(CQ54^2))</f>
        <v>32.281883464259025</v>
      </c>
      <c r="CV54" s="81">
        <f t="shared" ref="CV54:CV62" si="20">SQRT((CO54^2)+(CR54^2))</f>
        <v>32.468053529585049</v>
      </c>
      <c r="CW54" s="81">
        <f t="shared" ref="CW54:CW62" si="21">DEGREES(ATAN(CP54/CM54))</f>
        <v>78.111341960372016</v>
      </c>
      <c r="CX54" s="81">
        <f t="shared" ref="CX54:CX62" si="22">DEGREES(ATAN(CQ54/CN54))</f>
        <v>78.202751869276256</v>
      </c>
      <c r="CY54" s="81">
        <f t="shared" ref="CY54:CY62" si="23">DEGREES(ATAN(CR54/CO54))</f>
        <v>77.350606041775464</v>
      </c>
      <c r="CZ54" s="144">
        <v>1.6476615935993537</v>
      </c>
      <c r="DA54" s="144">
        <v>2.6798181286205311</v>
      </c>
      <c r="DB54" s="144">
        <v>0.780339115917693</v>
      </c>
      <c r="DC54" s="81">
        <v>1.3145660727493951</v>
      </c>
      <c r="DD54" s="144">
        <v>0.34894321804634137</v>
      </c>
      <c r="DE54" s="144">
        <v>0.49538220729377297</v>
      </c>
      <c r="DF54" s="144">
        <v>0.33426485736038331</v>
      </c>
      <c r="DG54" s="144">
        <v>0.45584964246794157</v>
      </c>
      <c r="DH54" s="84">
        <v>1.6314705882352944</v>
      </c>
      <c r="DI54" s="84">
        <v>1.5167647058823532</v>
      </c>
      <c r="DJ54" s="83">
        <v>11.6</v>
      </c>
      <c r="DK54" s="83">
        <v>8.5882352941176467</v>
      </c>
      <c r="DL54" s="83">
        <v>4.4705882352941178</v>
      </c>
      <c r="DM54" s="83">
        <v>72.352941176470594</v>
      </c>
      <c r="DN54" s="84">
        <v>1.3080000000000001</v>
      </c>
      <c r="DO54" s="81">
        <v>2.801593</v>
      </c>
      <c r="DP54" s="84">
        <v>0.308</v>
      </c>
      <c r="DQ54" s="84">
        <v>0.18737999999999999</v>
      </c>
      <c r="DR54" s="84">
        <v>0.19700000000000001</v>
      </c>
      <c r="DS54" s="81">
        <f t="shared" ref="DS54:DS62" si="24">(DP54/DK54)*100</f>
        <v>3.5863013698630137</v>
      </c>
      <c r="DT54" s="81">
        <f t="shared" ref="DT54:DT62" si="25">(DQ54/DK54)*100</f>
        <v>2.181821917808219</v>
      </c>
      <c r="DU54" s="81">
        <f t="shared" ref="DU54:DU62" si="26">(DR54/DK54)*100</f>
        <v>2.2938356164383564</v>
      </c>
      <c r="DV54" s="44">
        <v>1.1299999999999999</v>
      </c>
      <c r="DW54" s="44">
        <v>0.22900000000000001</v>
      </c>
      <c r="DX54" s="44">
        <v>7.4999999999999997E-2</v>
      </c>
      <c r="DY54" s="44">
        <v>0.27</v>
      </c>
      <c r="DZ54" s="120">
        <v>0</v>
      </c>
      <c r="EA54" s="44">
        <v>9.9000000000000005E-2</v>
      </c>
      <c r="EB54" s="44">
        <v>1.9</v>
      </c>
      <c r="EC54" s="44">
        <v>14.7</v>
      </c>
      <c r="ED54" s="85">
        <v>4.7</v>
      </c>
      <c r="EE54" s="85">
        <v>1</v>
      </c>
      <c r="EF54" s="85">
        <v>15.6</v>
      </c>
      <c r="EG54" s="108">
        <v>2.1</v>
      </c>
      <c r="EH54" s="108">
        <v>0</v>
      </c>
    </row>
    <row r="55" spans="1:138" x14ac:dyDescent="0.25">
      <c r="A55" s="8" t="s">
        <v>464</v>
      </c>
      <c r="B55" s="8">
        <v>2018</v>
      </c>
      <c r="C55" s="5" t="s">
        <v>348</v>
      </c>
      <c r="D55" s="8">
        <v>2</v>
      </c>
      <c r="E55" s="1">
        <v>17.460999999999999</v>
      </c>
      <c r="F55" s="1" t="s">
        <v>349</v>
      </c>
      <c r="G55" s="8">
        <v>230</v>
      </c>
      <c r="H55" s="8">
        <v>234</v>
      </c>
      <c r="I55" s="8">
        <v>230</v>
      </c>
      <c r="J55" s="8">
        <v>216</v>
      </c>
      <c r="K55" s="8">
        <v>220</v>
      </c>
      <c r="L55" s="8">
        <v>116</v>
      </c>
      <c r="M55" s="8">
        <v>116</v>
      </c>
      <c r="N55" s="8">
        <v>100</v>
      </c>
      <c r="O55" s="8">
        <v>118</v>
      </c>
      <c r="P55" s="8">
        <v>91</v>
      </c>
      <c r="Q55" s="8">
        <v>19.510000000000002</v>
      </c>
      <c r="R55" s="8">
        <v>17.149999999999999</v>
      </c>
      <c r="S55" s="8">
        <v>19.850000000000001</v>
      </c>
      <c r="T55" s="8">
        <v>23.44</v>
      </c>
      <c r="U55" s="8">
        <v>20.6</v>
      </c>
      <c r="V55" s="8">
        <v>17.63</v>
      </c>
      <c r="W55" s="8">
        <v>14.8</v>
      </c>
      <c r="X55" s="8">
        <v>17</v>
      </c>
      <c r="Y55" s="8">
        <v>21.28</v>
      </c>
      <c r="Z55" s="8">
        <v>19.2</v>
      </c>
      <c r="AA55" s="5">
        <v>21.3</v>
      </c>
      <c r="AB55" s="5">
        <v>20</v>
      </c>
      <c r="AC55" s="5">
        <v>20.7</v>
      </c>
      <c r="AD55" s="5">
        <v>49.6</v>
      </c>
      <c r="AE55" s="5">
        <v>50.7</v>
      </c>
      <c r="AF55" s="5">
        <v>51.4</v>
      </c>
      <c r="AG55" s="21">
        <v>9.4</v>
      </c>
      <c r="AH55" s="21">
        <v>8.4</v>
      </c>
      <c r="AI55" s="21">
        <v>9.3000000000000007</v>
      </c>
      <c r="AJ55" s="21">
        <v>50.4</v>
      </c>
      <c r="AK55" s="21">
        <v>54</v>
      </c>
      <c r="AL55" s="21">
        <v>51.2</v>
      </c>
      <c r="AM55" s="5" t="s">
        <v>329</v>
      </c>
      <c r="AN55" s="5" t="s">
        <v>329</v>
      </c>
      <c r="AO55" s="22">
        <v>23</v>
      </c>
      <c r="AP55" s="22" t="s">
        <v>329</v>
      </c>
      <c r="AQ55" s="22">
        <f>483.5+2714.7</f>
        <v>3198.2</v>
      </c>
      <c r="AR55" s="22" t="s">
        <v>329</v>
      </c>
      <c r="AS55" s="22">
        <v>420.8</v>
      </c>
      <c r="AT55" s="22" t="s">
        <v>329</v>
      </c>
      <c r="AU55" s="22">
        <v>69</v>
      </c>
      <c r="AV55" s="22" t="s">
        <v>329</v>
      </c>
      <c r="AW55" s="5">
        <v>14.8</v>
      </c>
      <c r="AX55" s="5">
        <v>5.9</v>
      </c>
      <c r="AY55" s="5">
        <v>3.49</v>
      </c>
      <c r="AZ55" s="5">
        <v>85</v>
      </c>
      <c r="BA55" s="5">
        <v>14</v>
      </c>
      <c r="BB55" s="5">
        <v>66</v>
      </c>
      <c r="BC55" s="5">
        <v>1729</v>
      </c>
      <c r="BD55" s="5">
        <v>242</v>
      </c>
      <c r="BE55" s="5">
        <v>217</v>
      </c>
      <c r="BF55" s="5">
        <v>20</v>
      </c>
      <c r="BG55" s="5">
        <v>8</v>
      </c>
      <c r="BH55" s="5">
        <v>6.9</v>
      </c>
      <c r="BI55" s="5">
        <v>53</v>
      </c>
      <c r="BJ55" s="36">
        <v>20.053999999999998</v>
      </c>
      <c r="BK55" s="49">
        <v>1.9570000000000001</v>
      </c>
      <c r="BL55" s="41">
        <v>10.245100000000001</v>
      </c>
      <c r="BM55" s="35">
        <v>1.8149253731343284</v>
      </c>
      <c r="BN55" s="35">
        <v>9.552238805970148E-2</v>
      </c>
      <c r="BO55" s="36">
        <v>17.0456</v>
      </c>
      <c r="BP55" s="36">
        <v>58.584000000000003</v>
      </c>
      <c r="BQ55" s="37">
        <v>597.41279999999995</v>
      </c>
      <c r="BR55" s="36" t="s">
        <v>148</v>
      </c>
      <c r="BS55" s="36">
        <v>44</v>
      </c>
      <c r="BT55" s="36">
        <v>24</v>
      </c>
      <c r="BU55" s="36">
        <v>32</v>
      </c>
      <c r="BV55" s="138">
        <v>11.2</v>
      </c>
      <c r="BW55" s="4">
        <v>11.2</v>
      </c>
      <c r="BX55" s="4">
        <v>9.1</v>
      </c>
      <c r="BY55" s="4">
        <v>8.8000000000000007</v>
      </c>
      <c r="BZ55" s="4">
        <v>4.5</v>
      </c>
      <c r="CA55" s="4">
        <v>4.5</v>
      </c>
      <c r="CB55" s="4">
        <v>69.400000000000006</v>
      </c>
      <c r="CC55" s="4">
        <v>69.7</v>
      </c>
      <c r="CD55" s="4">
        <v>1.161</v>
      </c>
      <c r="CE55" s="4">
        <v>1.1539999999999999</v>
      </c>
      <c r="CF55" s="4">
        <v>54.9</v>
      </c>
      <c r="CG55" s="4">
        <v>54.8</v>
      </c>
      <c r="CH55" s="4">
        <v>9.2100000000000009</v>
      </c>
      <c r="CI55" s="4">
        <v>9.2100000000000009</v>
      </c>
      <c r="CJ55" s="81">
        <v>84.59</v>
      </c>
      <c r="CK55" s="81">
        <v>84.42</v>
      </c>
      <c r="CL55" s="81">
        <v>84.64</v>
      </c>
      <c r="CM55" s="81">
        <v>4.32</v>
      </c>
      <c r="CN55" s="81">
        <v>4.3899999999999997</v>
      </c>
      <c r="CO55" s="81">
        <v>4.1900000000000004</v>
      </c>
      <c r="CP55" s="81">
        <v>28.91</v>
      </c>
      <c r="CQ55" s="81">
        <v>29.09</v>
      </c>
      <c r="CR55" s="81">
        <v>28.8</v>
      </c>
      <c r="CS55" s="116" t="s">
        <v>330</v>
      </c>
      <c r="CT55" s="81">
        <f t="shared" si="18"/>
        <v>29.230985272480982</v>
      </c>
      <c r="CU55" s="81">
        <f t="shared" si="19"/>
        <v>29.419384765830845</v>
      </c>
      <c r="CV55" s="81">
        <f t="shared" si="20"/>
        <v>29.103197418840427</v>
      </c>
      <c r="CW55" s="81">
        <f t="shared" si="21"/>
        <v>81.501218295044353</v>
      </c>
      <c r="CX55" s="81">
        <f t="shared" si="22"/>
        <v>81.418195253440516</v>
      </c>
      <c r="CY55" s="81">
        <f t="shared" si="23"/>
        <v>81.722336073355876</v>
      </c>
      <c r="CZ55" s="144">
        <v>4.1864602291900956</v>
      </c>
      <c r="DA55" s="144">
        <v>1.3171606527402695</v>
      </c>
      <c r="DB55" s="144">
        <v>1.1152164493638477</v>
      </c>
      <c r="DC55" s="81">
        <v>0.29883283317455667</v>
      </c>
      <c r="DD55" s="144">
        <v>0.55439971479977501</v>
      </c>
      <c r="DE55" s="144">
        <v>0.23736327192987347</v>
      </c>
      <c r="DF55" s="144">
        <v>0.38881076427764594</v>
      </c>
      <c r="DG55" s="144">
        <v>0.20601410223874286</v>
      </c>
      <c r="DH55" s="84">
        <v>1.1814705882352941</v>
      </c>
      <c r="DI55" s="84">
        <v>0.96088235294117663</v>
      </c>
      <c r="DJ55" s="83">
        <v>11.5</v>
      </c>
      <c r="DK55" s="83">
        <v>8.5882352941176467</v>
      </c>
      <c r="DL55" s="83">
        <v>5.1764705882352944</v>
      </c>
      <c r="DM55" s="83">
        <v>70.352941176470594</v>
      </c>
      <c r="DN55" s="84">
        <v>1.1759999999999999</v>
      </c>
      <c r="DO55" s="81">
        <v>2.725543</v>
      </c>
      <c r="DP55" s="84">
        <v>0.35500000000000004</v>
      </c>
      <c r="DQ55" s="84">
        <v>0.239292</v>
      </c>
      <c r="DR55" s="84">
        <v>0.20400000000000001</v>
      </c>
      <c r="DS55" s="81">
        <f t="shared" si="24"/>
        <v>4.1335616438356171</v>
      </c>
      <c r="DT55" s="81">
        <f t="shared" si="25"/>
        <v>2.7862767123287671</v>
      </c>
      <c r="DU55" s="81">
        <f t="shared" si="26"/>
        <v>2.375342465753425</v>
      </c>
      <c r="DV55" s="44">
        <v>1.38</v>
      </c>
      <c r="DW55" s="44">
        <v>0.31900000000000001</v>
      </c>
      <c r="DX55" s="44">
        <v>9.0999999999999998E-2</v>
      </c>
      <c r="DY55" s="44">
        <v>0.38</v>
      </c>
      <c r="DZ55" s="120">
        <v>0</v>
      </c>
      <c r="EA55" s="44">
        <v>9.8000000000000004E-2</v>
      </c>
      <c r="EB55" s="44">
        <v>2.1</v>
      </c>
      <c r="EC55" s="44">
        <v>18.600000000000001</v>
      </c>
      <c r="ED55" s="85">
        <v>5.3</v>
      </c>
      <c r="EE55" s="85">
        <v>1.8</v>
      </c>
      <c r="EF55" s="85">
        <v>18.7</v>
      </c>
      <c r="EG55" s="108">
        <v>1.7</v>
      </c>
      <c r="EH55" s="108">
        <v>0</v>
      </c>
    </row>
    <row r="56" spans="1:138" x14ac:dyDescent="0.25">
      <c r="A56" s="8" t="s">
        <v>464</v>
      </c>
      <c r="B56" s="8">
        <v>2018</v>
      </c>
      <c r="C56" s="5" t="s">
        <v>348</v>
      </c>
      <c r="D56" s="8">
        <v>3</v>
      </c>
      <c r="E56" s="1" t="s">
        <v>35</v>
      </c>
      <c r="F56" s="1" t="s">
        <v>349</v>
      </c>
      <c r="G56" s="8">
        <v>199</v>
      </c>
      <c r="H56" s="8">
        <v>195</v>
      </c>
      <c r="I56" s="8">
        <v>210</v>
      </c>
      <c r="J56" s="8">
        <v>212</v>
      </c>
      <c r="K56" s="8">
        <v>205</v>
      </c>
      <c r="L56" s="8">
        <v>92</v>
      </c>
      <c r="M56" s="8">
        <v>90</v>
      </c>
      <c r="N56" s="8">
        <v>105</v>
      </c>
      <c r="O56" s="8">
        <v>99</v>
      </c>
      <c r="P56" s="8">
        <v>111</v>
      </c>
      <c r="Q56" s="8">
        <v>15.87</v>
      </c>
      <c r="R56" s="8">
        <v>20.86</v>
      </c>
      <c r="S56" s="8">
        <v>14.09</v>
      </c>
      <c r="T56" s="8">
        <v>15.25</v>
      </c>
      <c r="U56" s="8">
        <v>14.21</v>
      </c>
      <c r="V56" s="8">
        <v>15.18</v>
      </c>
      <c r="W56" s="8">
        <v>19.25</v>
      </c>
      <c r="X56" s="8">
        <v>13.24</v>
      </c>
      <c r="Y56" s="8">
        <v>13.71</v>
      </c>
      <c r="Z56" s="8">
        <v>11.57</v>
      </c>
      <c r="AA56" s="5">
        <v>26.4</v>
      </c>
      <c r="AB56" s="5">
        <v>25.2</v>
      </c>
      <c r="AC56" s="5">
        <v>25.8</v>
      </c>
      <c r="AD56" s="5">
        <v>53.2</v>
      </c>
      <c r="AE56" s="5">
        <v>54.8</v>
      </c>
      <c r="AF56" s="5">
        <v>55.9</v>
      </c>
      <c r="AG56" s="21">
        <v>12.9</v>
      </c>
      <c r="AH56" s="21">
        <v>13.2</v>
      </c>
      <c r="AI56" s="21">
        <v>11.7</v>
      </c>
      <c r="AJ56" s="21">
        <v>56.8</v>
      </c>
      <c r="AK56" s="21">
        <v>56</v>
      </c>
      <c r="AL56" s="21">
        <v>60.5</v>
      </c>
      <c r="AM56" s="5" t="s">
        <v>329</v>
      </c>
      <c r="AN56" s="5" t="s">
        <v>329</v>
      </c>
      <c r="AO56" s="22">
        <v>24</v>
      </c>
      <c r="AP56" s="22" t="s">
        <v>329</v>
      </c>
      <c r="AQ56" s="22">
        <f>2170+576.3+476.2</f>
        <v>3222.5</v>
      </c>
      <c r="AR56" s="22" t="s">
        <v>329</v>
      </c>
      <c r="AS56" s="22">
        <v>406.5</v>
      </c>
      <c r="AT56" s="22" t="s">
        <v>329</v>
      </c>
      <c r="AU56" s="22">
        <v>84.1</v>
      </c>
      <c r="AV56" s="22" t="s">
        <v>329</v>
      </c>
      <c r="AW56" s="5">
        <v>14.28</v>
      </c>
      <c r="AX56" s="5">
        <v>6.2</v>
      </c>
      <c r="AY56" s="5">
        <v>3.18</v>
      </c>
      <c r="AZ56" s="5">
        <v>82</v>
      </c>
      <c r="BA56" s="5">
        <v>12</v>
      </c>
      <c r="BB56" s="5">
        <v>43</v>
      </c>
      <c r="BC56" s="5">
        <v>1793</v>
      </c>
      <c r="BD56" s="5">
        <v>268</v>
      </c>
      <c r="BE56" s="5">
        <v>212</v>
      </c>
      <c r="BF56" s="5">
        <v>18</v>
      </c>
      <c r="BG56" s="5">
        <v>6.9</v>
      </c>
      <c r="BH56" s="5">
        <v>4.9000000000000004</v>
      </c>
      <c r="BI56" s="5">
        <v>29</v>
      </c>
      <c r="BJ56" s="36">
        <v>20.445</v>
      </c>
      <c r="BK56" s="49">
        <v>1.9910000000000001</v>
      </c>
      <c r="BL56" s="41">
        <v>10.267799999999999</v>
      </c>
      <c r="BM56" s="35">
        <v>1.7982</v>
      </c>
      <c r="BN56" s="35">
        <v>9.7200000000000009E-2</v>
      </c>
      <c r="BO56" s="36">
        <v>17.432099999999998</v>
      </c>
      <c r="BP56" s="36">
        <v>56.096000000000004</v>
      </c>
      <c r="BQ56" s="37">
        <v>544.7088</v>
      </c>
      <c r="BR56" s="36" t="s">
        <v>148</v>
      </c>
      <c r="BS56" s="36">
        <v>44</v>
      </c>
      <c r="BT56" s="36">
        <v>21</v>
      </c>
      <c r="BU56" s="36">
        <v>35</v>
      </c>
      <c r="BV56" s="138">
        <v>11.4</v>
      </c>
      <c r="BW56" s="4">
        <v>11.5</v>
      </c>
      <c r="BX56" s="4">
        <v>8.9</v>
      </c>
      <c r="BY56" s="4">
        <v>8.6</v>
      </c>
      <c r="BZ56" s="4">
        <v>4.4000000000000004</v>
      </c>
      <c r="CA56" s="4">
        <v>4.2</v>
      </c>
      <c r="CB56" s="4">
        <v>71</v>
      </c>
      <c r="CC56" s="4">
        <v>71.2</v>
      </c>
      <c r="CD56" s="4">
        <v>1.292</v>
      </c>
      <c r="CE56" s="4">
        <v>1.278</v>
      </c>
      <c r="CF56" s="4">
        <v>61.3</v>
      </c>
      <c r="CG56" s="4">
        <v>61.2</v>
      </c>
      <c r="CH56" s="4">
        <v>9.9499999999999993</v>
      </c>
      <c r="CI56" s="4">
        <v>9.86</v>
      </c>
      <c r="CJ56" s="81">
        <v>78.38</v>
      </c>
      <c r="CK56" s="81">
        <v>78.28</v>
      </c>
      <c r="CL56" s="81">
        <v>78.3</v>
      </c>
      <c r="CM56" s="81">
        <v>7.28</v>
      </c>
      <c r="CN56" s="81">
        <v>7.26</v>
      </c>
      <c r="CO56" s="81">
        <v>6.98</v>
      </c>
      <c r="CP56" s="81">
        <v>31.53</v>
      </c>
      <c r="CQ56" s="81">
        <v>31.38</v>
      </c>
      <c r="CR56" s="81">
        <v>31.44</v>
      </c>
      <c r="CS56" s="116" t="s">
        <v>326</v>
      </c>
      <c r="CT56" s="81">
        <f t="shared" si="18"/>
        <v>32.359531826032345</v>
      </c>
      <c r="CU56" s="81">
        <f t="shared" si="19"/>
        <v>32.208880762920032</v>
      </c>
      <c r="CV56" s="81">
        <f t="shared" si="20"/>
        <v>32.205496425299827</v>
      </c>
      <c r="CW56" s="81">
        <f t="shared" si="21"/>
        <v>76.998747604898995</v>
      </c>
      <c r="CX56" s="81">
        <f t="shared" si="22"/>
        <v>76.973383334553347</v>
      </c>
      <c r="CY56" s="81">
        <f t="shared" si="23"/>
        <v>77.482770314302599</v>
      </c>
      <c r="CZ56" s="144">
        <v>2.4005947089412931</v>
      </c>
      <c r="DA56" s="144">
        <v>2.2825362906128159</v>
      </c>
      <c r="DB56" s="144">
        <v>1.6822058728414999</v>
      </c>
      <c r="DC56" s="81">
        <v>1.5595432093902444</v>
      </c>
      <c r="DD56" s="144">
        <v>0.6546700608464282</v>
      </c>
      <c r="DE56" s="144">
        <v>0.65197681262753715</v>
      </c>
      <c r="DF56" s="144">
        <v>0.28024542075328046</v>
      </c>
      <c r="DG56" s="144">
        <v>0.27117201845134131</v>
      </c>
      <c r="DH56" s="84">
        <v>1.2520588235294117</v>
      </c>
      <c r="DI56" s="84">
        <v>1.3755882352941178</v>
      </c>
      <c r="DJ56" s="83">
        <v>11.5</v>
      </c>
      <c r="DK56" s="83">
        <v>8.8235294117647065</v>
      </c>
      <c r="DL56" s="83">
        <v>4.4705882352941178</v>
      </c>
      <c r="DM56" s="83">
        <v>71.882352941176464</v>
      </c>
      <c r="DN56" s="84">
        <v>1.319</v>
      </c>
      <c r="DO56" s="81">
        <v>2.7935620000000001</v>
      </c>
      <c r="DP56" s="84">
        <v>0.309</v>
      </c>
      <c r="DQ56" s="84">
        <v>0.19973999999999997</v>
      </c>
      <c r="DR56" s="84">
        <v>0.20600000000000002</v>
      </c>
      <c r="DS56" s="81">
        <f t="shared" si="24"/>
        <v>3.5019999999999998</v>
      </c>
      <c r="DT56" s="81">
        <f t="shared" si="25"/>
        <v>2.2637199999999997</v>
      </c>
      <c r="DU56" s="81">
        <f t="shared" si="26"/>
        <v>2.3346666666666667</v>
      </c>
      <c r="DV56" s="44">
        <v>1.29</v>
      </c>
      <c r="DW56" s="44">
        <v>0.29599999999999999</v>
      </c>
      <c r="DX56" s="44">
        <v>9.5000000000000001E-2</v>
      </c>
      <c r="DY56" s="44">
        <v>0.33</v>
      </c>
      <c r="DZ56" s="120">
        <v>0</v>
      </c>
      <c r="EA56" s="44">
        <v>0.104</v>
      </c>
      <c r="EB56" s="44">
        <v>2</v>
      </c>
      <c r="EC56" s="44">
        <v>16.399999999999999</v>
      </c>
      <c r="ED56" s="85">
        <v>4.4000000000000004</v>
      </c>
      <c r="EE56" s="85">
        <v>1.2</v>
      </c>
      <c r="EF56" s="85">
        <v>19.899999999999999</v>
      </c>
      <c r="EG56" s="108">
        <v>3</v>
      </c>
      <c r="EH56" s="108">
        <v>0</v>
      </c>
    </row>
    <row r="57" spans="1:138" x14ac:dyDescent="0.25">
      <c r="A57" s="8" t="s">
        <v>464</v>
      </c>
      <c r="B57" s="8">
        <v>2018</v>
      </c>
      <c r="C57" s="5" t="s">
        <v>348</v>
      </c>
      <c r="D57" s="8">
        <v>4</v>
      </c>
      <c r="E57" s="1" t="s">
        <v>53</v>
      </c>
      <c r="F57" s="1" t="s">
        <v>349</v>
      </c>
      <c r="G57" s="8">
        <v>230</v>
      </c>
      <c r="H57" s="8">
        <v>220</v>
      </c>
      <c r="I57" s="8">
        <v>237</v>
      </c>
      <c r="J57" s="8">
        <v>236</v>
      </c>
      <c r="K57" s="8">
        <v>224</v>
      </c>
      <c r="L57" s="8">
        <v>94</v>
      </c>
      <c r="M57" s="8">
        <v>85</v>
      </c>
      <c r="N57" s="8">
        <v>114</v>
      </c>
      <c r="O57" s="8">
        <v>122</v>
      </c>
      <c r="P57" s="8">
        <v>90</v>
      </c>
      <c r="Q57" s="8">
        <v>17.45</v>
      </c>
      <c r="R57" s="8">
        <v>18.16</v>
      </c>
      <c r="S57" s="8">
        <v>18.399999999999999</v>
      </c>
      <c r="T57" s="8">
        <v>15.44</v>
      </c>
      <c r="U57" s="8">
        <v>19.47</v>
      </c>
      <c r="V57" s="8">
        <v>15.81</v>
      </c>
      <c r="W57" s="8">
        <v>16.02</v>
      </c>
      <c r="X57" s="8">
        <v>17.559999999999999</v>
      </c>
      <c r="Y57" s="8">
        <v>14.79</v>
      </c>
      <c r="Z57" s="8">
        <v>17.440000000000001</v>
      </c>
      <c r="AA57" s="5">
        <v>20.3</v>
      </c>
      <c r="AB57" s="5">
        <v>19.7</v>
      </c>
      <c r="AC57" s="5">
        <v>19.8</v>
      </c>
      <c r="AD57" s="5">
        <v>50.9</v>
      </c>
      <c r="AE57" s="5">
        <v>52</v>
      </c>
      <c r="AF57" s="5">
        <v>51.9</v>
      </c>
      <c r="AG57" s="21">
        <v>7.9</v>
      </c>
      <c r="AH57" s="21">
        <v>8.5</v>
      </c>
      <c r="AI57" s="21">
        <v>8.5</v>
      </c>
      <c r="AJ57" s="21">
        <v>56.3</v>
      </c>
      <c r="AK57" s="21">
        <v>55.5</v>
      </c>
      <c r="AL57" s="21">
        <v>55.1</v>
      </c>
      <c r="AM57" s="5" t="s">
        <v>329</v>
      </c>
      <c r="AN57" s="5" t="s">
        <v>329</v>
      </c>
      <c r="AO57" s="22">
        <v>22</v>
      </c>
      <c r="AP57" s="22" t="s">
        <v>329</v>
      </c>
      <c r="AQ57" s="22">
        <f>539.3+2442.4</f>
        <v>2981.7</v>
      </c>
      <c r="AR57" s="22" t="s">
        <v>329</v>
      </c>
      <c r="AS57" s="22">
        <v>324.89999999999998</v>
      </c>
      <c r="AT57" s="22" t="s">
        <v>329</v>
      </c>
      <c r="AU57" s="22">
        <v>67.7</v>
      </c>
      <c r="AV57" s="22" t="s">
        <v>329</v>
      </c>
      <c r="AW57" s="5">
        <v>14.41</v>
      </c>
      <c r="AX57" s="5">
        <v>6.4</v>
      </c>
      <c r="AY57" s="5">
        <v>3.73</v>
      </c>
      <c r="AZ57" s="5">
        <v>87</v>
      </c>
      <c r="BA57" s="5">
        <v>12</v>
      </c>
      <c r="BB57" s="5">
        <v>39</v>
      </c>
      <c r="BC57" s="5">
        <v>1885</v>
      </c>
      <c r="BD57" s="5">
        <v>292</v>
      </c>
      <c r="BE57" s="5">
        <v>177</v>
      </c>
      <c r="BF57" s="5">
        <v>19</v>
      </c>
      <c r="BG57" s="5">
        <v>7.7</v>
      </c>
      <c r="BH57" s="5">
        <v>5.9</v>
      </c>
      <c r="BI57" s="5">
        <v>29</v>
      </c>
      <c r="BJ57" s="36">
        <v>18.082999999999998</v>
      </c>
      <c r="BK57" s="49">
        <v>1.72</v>
      </c>
      <c r="BL57" s="41">
        <v>10.514799999999999</v>
      </c>
      <c r="BM57" s="35">
        <v>2.2422310756972115</v>
      </c>
      <c r="BN57" s="35">
        <v>0.14013944223107572</v>
      </c>
      <c r="BO57" s="36">
        <v>16.421099999999999</v>
      </c>
      <c r="BP57" s="36">
        <v>52.56</v>
      </c>
      <c r="BQ57" s="37">
        <v>645.72479999999996</v>
      </c>
      <c r="BR57" s="36" t="s">
        <v>136</v>
      </c>
      <c r="BS57" s="36">
        <v>45</v>
      </c>
      <c r="BT57" s="36">
        <v>29</v>
      </c>
      <c r="BU57" s="36">
        <v>26</v>
      </c>
      <c r="BV57" s="138">
        <v>11.2</v>
      </c>
      <c r="BW57" s="4">
        <v>11.3</v>
      </c>
      <c r="BX57" s="4">
        <v>8.6</v>
      </c>
      <c r="BY57" s="4">
        <v>8.4</v>
      </c>
      <c r="BZ57" s="4">
        <v>3.8</v>
      </c>
      <c r="CA57" s="4">
        <v>3.7</v>
      </c>
      <c r="CB57" s="4">
        <v>71.099999999999994</v>
      </c>
      <c r="CC57" s="4">
        <v>71.3</v>
      </c>
      <c r="CD57" s="4">
        <v>1.2110000000000001</v>
      </c>
      <c r="CE57" s="4">
        <v>1.2070000000000001</v>
      </c>
      <c r="CF57" s="4">
        <v>55.8</v>
      </c>
      <c r="CG57" s="4">
        <v>55.5</v>
      </c>
      <c r="CH57" s="4">
        <v>9.5299999999999994</v>
      </c>
      <c r="CI57" s="4">
        <v>9.5</v>
      </c>
      <c r="CJ57" s="81">
        <v>83.45</v>
      </c>
      <c r="CK57" s="81">
        <v>83.23</v>
      </c>
      <c r="CL57" s="81">
        <v>83.57</v>
      </c>
      <c r="CM57" s="81">
        <v>4.84</v>
      </c>
      <c r="CN57" s="81">
        <v>4.7</v>
      </c>
      <c r="CO57" s="81">
        <v>4.76</v>
      </c>
      <c r="CP57" s="81">
        <v>29.52</v>
      </c>
      <c r="CQ57" s="81">
        <v>28.78</v>
      </c>
      <c r="CR57" s="81">
        <v>29.41</v>
      </c>
      <c r="CS57" s="116" t="s">
        <v>330</v>
      </c>
      <c r="CT57" s="81">
        <f t="shared" si="18"/>
        <v>29.91414381191613</v>
      </c>
      <c r="CU57" s="81">
        <f t="shared" si="19"/>
        <v>29.16124825860512</v>
      </c>
      <c r="CV57" s="81">
        <f t="shared" si="20"/>
        <v>29.792712196105946</v>
      </c>
      <c r="CW57" s="81">
        <f t="shared" si="21"/>
        <v>80.688820407788384</v>
      </c>
      <c r="CX57" s="81">
        <f t="shared" si="22"/>
        <v>80.725023793126937</v>
      </c>
      <c r="CY57" s="81">
        <f t="shared" si="23"/>
        <v>80.806417751386945</v>
      </c>
      <c r="CZ57" s="144">
        <v>4.8027000272021851</v>
      </c>
      <c r="DA57" s="144">
        <v>5.3532470154715925</v>
      </c>
      <c r="DB57" s="144">
        <v>1.1399919371584661</v>
      </c>
      <c r="DC57" s="81">
        <v>1.2503152434876019</v>
      </c>
      <c r="DD57" s="144">
        <v>0.50852165646370295</v>
      </c>
      <c r="DE57" s="144">
        <v>0.59514286934450378</v>
      </c>
      <c r="DF57" s="144">
        <v>0.42596424181806419</v>
      </c>
      <c r="DG57" s="144">
        <v>0.47174426878847142</v>
      </c>
      <c r="DH57" s="84">
        <v>1.5344117647058824</v>
      </c>
      <c r="DI57" s="84">
        <v>1.2961764705882353</v>
      </c>
      <c r="DJ57" s="83">
        <v>11.5</v>
      </c>
      <c r="DK57" s="83">
        <v>8.3529411764705888</v>
      </c>
      <c r="DL57" s="83">
        <v>4</v>
      </c>
      <c r="DM57" s="83">
        <v>72.588235294117652</v>
      </c>
      <c r="DN57" s="84">
        <v>1.2150000000000001</v>
      </c>
      <c r="DO57" s="81">
        <v>2.7935140000000005</v>
      </c>
      <c r="DP57" s="84">
        <v>0.33100000000000002</v>
      </c>
      <c r="DQ57" s="84">
        <v>0.20962799999999998</v>
      </c>
      <c r="DR57" s="84">
        <v>0.191</v>
      </c>
      <c r="DS57" s="81">
        <f t="shared" si="24"/>
        <v>3.9626760563380286</v>
      </c>
      <c r="DT57" s="81">
        <f t="shared" si="25"/>
        <v>2.5096309859154924</v>
      </c>
      <c r="DU57" s="81">
        <f t="shared" si="26"/>
        <v>2.2866197183098591</v>
      </c>
      <c r="DV57" s="44">
        <v>1.07</v>
      </c>
      <c r="DW57" s="44">
        <v>0.26400000000000001</v>
      </c>
      <c r="DX57" s="44">
        <v>8.6999999999999994E-2</v>
      </c>
      <c r="DY57" s="44">
        <v>0.38</v>
      </c>
      <c r="DZ57" s="120">
        <v>0</v>
      </c>
      <c r="EA57" s="44">
        <v>8.5999999999999993E-2</v>
      </c>
      <c r="EB57" s="44">
        <v>1.5</v>
      </c>
      <c r="EC57" s="44">
        <v>14.8</v>
      </c>
      <c r="ED57" s="85">
        <v>4</v>
      </c>
      <c r="EE57" s="85">
        <v>1.3</v>
      </c>
      <c r="EF57" s="85">
        <v>18.100000000000001</v>
      </c>
      <c r="EG57" s="108">
        <v>1.7</v>
      </c>
      <c r="EH57" s="108">
        <v>0</v>
      </c>
    </row>
    <row r="58" spans="1:138" x14ac:dyDescent="0.25">
      <c r="A58" s="8" t="s">
        <v>464</v>
      </c>
      <c r="B58" s="8">
        <v>2018</v>
      </c>
      <c r="C58" s="5" t="s">
        <v>348</v>
      </c>
      <c r="D58" s="8">
        <v>5</v>
      </c>
      <c r="E58" s="1" t="s">
        <v>46</v>
      </c>
      <c r="F58" s="1" t="s">
        <v>349</v>
      </c>
      <c r="G58" s="8">
        <v>236</v>
      </c>
      <c r="H58" s="8">
        <v>224</v>
      </c>
      <c r="I58" s="8">
        <v>222</v>
      </c>
      <c r="J58" s="8">
        <v>225</v>
      </c>
      <c r="K58" s="8">
        <v>222</v>
      </c>
      <c r="L58" s="8">
        <v>125</v>
      </c>
      <c r="M58" s="8">
        <v>100</v>
      </c>
      <c r="N58" s="8">
        <v>103</v>
      </c>
      <c r="O58" s="8">
        <v>107</v>
      </c>
      <c r="P58" s="8">
        <v>113</v>
      </c>
      <c r="Q58" s="8">
        <v>17.52</v>
      </c>
      <c r="R58" s="8">
        <v>19.809999999999999</v>
      </c>
      <c r="S58" s="8">
        <v>23.51</v>
      </c>
      <c r="T58" s="8">
        <v>18.03</v>
      </c>
      <c r="U58" s="8">
        <v>19.11</v>
      </c>
      <c r="V58" s="8">
        <v>15.9</v>
      </c>
      <c r="W58" s="8">
        <v>17.38</v>
      </c>
      <c r="X58" s="8">
        <v>21.6</v>
      </c>
      <c r="Y58" s="8">
        <v>17.48</v>
      </c>
      <c r="Z58" s="8">
        <v>16.809999999999999</v>
      </c>
      <c r="AA58" s="5">
        <v>26.7</v>
      </c>
      <c r="AB58" s="5">
        <v>26</v>
      </c>
      <c r="AC58" s="5">
        <v>26.7</v>
      </c>
      <c r="AD58" s="5">
        <v>49</v>
      </c>
      <c r="AE58" s="5">
        <v>50.4</v>
      </c>
      <c r="AF58" s="5">
        <v>48.9</v>
      </c>
      <c r="AG58" s="21">
        <v>10</v>
      </c>
      <c r="AH58" s="21">
        <v>10.1</v>
      </c>
      <c r="AI58" s="21">
        <v>8.6</v>
      </c>
      <c r="AJ58" s="21">
        <v>51.1</v>
      </c>
      <c r="AK58" s="21">
        <v>50.5</v>
      </c>
      <c r="AL58" s="21">
        <v>53.9</v>
      </c>
      <c r="AM58" s="5" t="s">
        <v>329</v>
      </c>
      <c r="AN58" s="5" t="s">
        <v>329</v>
      </c>
      <c r="AO58" s="22">
        <v>24</v>
      </c>
      <c r="AP58" s="22" t="s">
        <v>329</v>
      </c>
      <c r="AQ58" s="22">
        <f>482.8+2920.6</f>
        <v>3403.4</v>
      </c>
      <c r="AR58" s="22" t="s">
        <v>329</v>
      </c>
      <c r="AS58" s="22">
        <v>504</v>
      </c>
      <c r="AT58" s="22" t="s">
        <v>329</v>
      </c>
      <c r="AU58" s="22">
        <v>60.2</v>
      </c>
      <c r="AV58" s="22" t="s">
        <v>329</v>
      </c>
      <c r="AW58" s="5">
        <v>14.93</v>
      </c>
      <c r="AX58" s="5">
        <v>6.5</v>
      </c>
      <c r="AY58" s="5">
        <v>3.86</v>
      </c>
      <c r="AZ58" s="5">
        <v>89</v>
      </c>
      <c r="BA58" s="5">
        <v>12</v>
      </c>
      <c r="BB58" s="5">
        <v>34</v>
      </c>
      <c r="BC58" s="5">
        <v>2065</v>
      </c>
      <c r="BD58" s="5">
        <v>280</v>
      </c>
      <c r="BE58" s="5">
        <v>125</v>
      </c>
      <c r="BF58" s="5">
        <v>23</v>
      </c>
      <c r="BG58" s="5">
        <v>8.8000000000000007</v>
      </c>
      <c r="BH58" s="5">
        <v>4.8</v>
      </c>
      <c r="BI58" s="5">
        <v>26</v>
      </c>
      <c r="BJ58" s="36">
        <v>20.46</v>
      </c>
      <c r="BK58" s="49">
        <v>1.9950000000000001</v>
      </c>
      <c r="BL58" s="41">
        <v>10.256600000000001</v>
      </c>
      <c r="BM58" s="35">
        <v>2.0086653386454181</v>
      </c>
      <c r="BN58" s="35">
        <v>0.14013944223107566</v>
      </c>
      <c r="BO58" s="36">
        <v>15.9451</v>
      </c>
      <c r="BP58" s="36">
        <v>45.184000000000005</v>
      </c>
      <c r="BQ58" s="37">
        <v>632.54879999999991</v>
      </c>
      <c r="BR58" s="36" t="s">
        <v>148</v>
      </c>
      <c r="BS58" s="36">
        <v>45</v>
      </c>
      <c r="BT58" s="36">
        <v>25</v>
      </c>
      <c r="BU58" s="36">
        <v>30</v>
      </c>
      <c r="BV58" s="138">
        <v>11.3</v>
      </c>
      <c r="BW58" s="4">
        <v>11.1</v>
      </c>
      <c r="BX58" s="4">
        <v>8.3000000000000007</v>
      </c>
      <c r="BY58" s="4">
        <v>8.1999999999999993</v>
      </c>
      <c r="BZ58" s="4">
        <v>4.5999999999999996</v>
      </c>
      <c r="CA58" s="4">
        <v>4.5</v>
      </c>
      <c r="CB58" s="4">
        <v>70.2</v>
      </c>
      <c r="CC58" s="4">
        <v>70.400000000000006</v>
      </c>
      <c r="CD58" s="4">
        <v>1.1559999999999999</v>
      </c>
      <c r="CE58" s="4">
        <v>1.1519999999999999</v>
      </c>
      <c r="CF58" s="4">
        <v>54.4</v>
      </c>
      <c r="CG58" s="4">
        <v>54.3</v>
      </c>
      <c r="CH58" s="4">
        <v>9.3000000000000007</v>
      </c>
      <c r="CI58" s="4">
        <v>9.33</v>
      </c>
      <c r="CJ58" s="81">
        <v>84.04</v>
      </c>
      <c r="CK58" s="81">
        <v>84.73</v>
      </c>
      <c r="CL58" s="81">
        <v>83.82</v>
      </c>
      <c r="CM58" s="81">
        <v>4.8099999999999996</v>
      </c>
      <c r="CN58" s="81">
        <v>4.76</v>
      </c>
      <c r="CO58" s="81">
        <v>4.72</v>
      </c>
      <c r="CP58" s="81">
        <v>31.11</v>
      </c>
      <c r="CQ58" s="81">
        <v>31.04</v>
      </c>
      <c r="CR58" s="81">
        <v>30.61</v>
      </c>
      <c r="CS58" s="116" t="s">
        <v>330</v>
      </c>
      <c r="CT58" s="81">
        <f t="shared" si="18"/>
        <v>31.479647393196764</v>
      </c>
      <c r="CU58" s="81">
        <f t="shared" si="19"/>
        <v>31.402853373539163</v>
      </c>
      <c r="CV58" s="81">
        <f t="shared" si="20"/>
        <v>30.971769403765101</v>
      </c>
      <c r="CW58" s="81">
        <f t="shared" si="21"/>
        <v>81.210940289478955</v>
      </c>
      <c r="CX58" s="81">
        <f t="shared" si="22"/>
        <v>81.281581188459299</v>
      </c>
      <c r="CY58" s="81">
        <f t="shared" si="23"/>
        <v>81.234147016930194</v>
      </c>
      <c r="CZ58" s="144">
        <v>4.5639012981331453</v>
      </c>
      <c r="DA58" s="144">
        <v>4.2920850989047157</v>
      </c>
      <c r="DB58" s="144">
        <v>1.1963131708802064</v>
      </c>
      <c r="DC58" s="81">
        <v>1.1052171642237425</v>
      </c>
      <c r="DD58" s="144">
        <v>1.1051685113699452</v>
      </c>
      <c r="DE58" s="144">
        <v>1.0607990805263579</v>
      </c>
      <c r="DF58" s="144">
        <v>0.5212095879299965</v>
      </c>
      <c r="DG58" s="144">
        <v>0.45351386587447318</v>
      </c>
      <c r="DH58" s="84">
        <v>1.2167647058823532</v>
      </c>
      <c r="DI58" s="84">
        <v>0.91676470588235293</v>
      </c>
      <c r="DJ58" s="83">
        <v>11.7</v>
      </c>
      <c r="DK58" s="83">
        <v>7.5294117647058822</v>
      </c>
      <c r="DL58" s="83">
        <v>4.9411764705882355</v>
      </c>
      <c r="DM58" s="83">
        <v>71.647058823529406</v>
      </c>
      <c r="DN58" s="84">
        <v>1.171</v>
      </c>
      <c r="DO58" s="81">
        <v>2.787229</v>
      </c>
      <c r="DP58" s="84">
        <v>0.33400000000000002</v>
      </c>
      <c r="DQ58" s="84">
        <v>0.22445999999999999</v>
      </c>
      <c r="DR58" s="84">
        <v>0.188</v>
      </c>
      <c r="DS58" s="81">
        <f t="shared" si="24"/>
        <v>4.4359375000000005</v>
      </c>
      <c r="DT58" s="81">
        <f t="shared" si="25"/>
        <v>2.981109375</v>
      </c>
      <c r="DU58" s="81">
        <f t="shared" si="26"/>
        <v>2.4968750000000002</v>
      </c>
      <c r="DV58" s="44">
        <v>0.92</v>
      </c>
      <c r="DW58" s="44">
        <v>0.26500000000000001</v>
      </c>
      <c r="DX58" s="44">
        <v>7.9000000000000001E-2</v>
      </c>
      <c r="DY58" s="44">
        <v>0.36</v>
      </c>
      <c r="DZ58" s="120">
        <v>0</v>
      </c>
      <c r="EA58" s="44">
        <v>8.6999999999999994E-2</v>
      </c>
      <c r="EB58" s="44">
        <v>1.9</v>
      </c>
      <c r="EC58" s="44">
        <v>14.9</v>
      </c>
      <c r="ED58" s="85">
        <v>3.8</v>
      </c>
      <c r="EE58" s="85">
        <v>1.3</v>
      </c>
      <c r="EF58" s="85">
        <v>15.8</v>
      </c>
      <c r="EG58" s="108">
        <v>1.1000000000000001</v>
      </c>
      <c r="EH58" s="108">
        <v>0</v>
      </c>
    </row>
    <row r="59" spans="1:138" x14ac:dyDescent="0.25">
      <c r="A59" s="8" t="s">
        <v>464</v>
      </c>
      <c r="B59" s="8">
        <v>2018</v>
      </c>
      <c r="C59" s="5" t="s">
        <v>348</v>
      </c>
      <c r="D59" s="8">
        <v>6</v>
      </c>
      <c r="E59" s="1" t="s">
        <v>24</v>
      </c>
      <c r="F59" s="1" t="s">
        <v>349</v>
      </c>
      <c r="G59" s="8">
        <v>240</v>
      </c>
      <c r="H59" s="8">
        <v>230</v>
      </c>
      <c r="I59" s="8">
        <v>240</v>
      </c>
      <c r="J59" s="8">
        <v>237</v>
      </c>
      <c r="K59" s="8">
        <v>224</v>
      </c>
      <c r="L59" s="8">
        <v>113</v>
      </c>
      <c r="M59" s="8">
        <v>97</v>
      </c>
      <c r="N59" s="8">
        <v>98</v>
      </c>
      <c r="O59" s="8">
        <v>95</v>
      </c>
      <c r="P59" s="8">
        <v>98</v>
      </c>
      <c r="Q59" s="8">
        <v>21.62</v>
      </c>
      <c r="R59" s="8">
        <v>19.07</v>
      </c>
      <c r="S59" s="8">
        <v>20.76</v>
      </c>
      <c r="T59" s="8">
        <v>20.399999999999999</v>
      </c>
      <c r="U59" s="8">
        <v>18.46</v>
      </c>
      <c r="V59" s="8">
        <v>18.61</v>
      </c>
      <c r="W59" s="8">
        <v>17.48</v>
      </c>
      <c r="X59" s="8">
        <v>18.02</v>
      </c>
      <c r="Y59" s="8">
        <v>17.82</v>
      </c>
      <c r="Z59" s="8">
        <v>16.2</v>
      </c>
      <c r="AA59" s="5">
        <v>21.2</v>
      </c>
      <c r="AB59" s="5">
        <v>21.5</v>
      </c>
      <c r="AC59" s="5">
        <v>20.9</v>
      </c>
      <c r="AD59" s="5">
        <v>54.2</v>
      </c>
      <c r="AE59" s="5">
        <v>56.6</v>
      </c>
      <c r="AF59" s="5">
        <v>57.3</v>
      </c>
      <c r="AG59" s="21">
        <v>10.7</v>
      </c>
      <c r="AH59" s="21">
        <v>9.8000000000000007</v>
      </c>
      <c r="AI59" s="21">
        <v>9.6</v>
      </c>
      <c r="AJ59" s="21">
        <v>56.4</v>
      </c>
      <c r="AK59" s="21">
        <v>59.6</v>
      </c>
      <c r="AL59" s="21">
        <v>59.1</v>
      </c>
      <c r="AM59" s="5" t="s">
        <v>329</v>
      </c>
      <c r="AN59" s="5" t="s">
        <v>329</v>
      </c>
      <c r="AO59" s="22">
        <v>25</v>
      </c>
      <c r="AP59" s="22" t="s">
        <v>329</v>
      </c>
      <c r="AQ59" s="22">
        <f>485.2+2908.5</f>
        <v>3393.7</v>
      </c>
      <c r="AR59" s="22" t="s">
        <v>329</v>
      </c>
      <c r="AS59" s="22">
        <v>308.60000000000002</v>
      </c>
      <c r="AT59" s="22" t="s">
        <v>329</v>
      </c>
      <c r="AU59" s="22">
        <v>81.400000000000006</v>
      </c>
      <c r="AV59" s="22" t="s">
        <v>329</v>
      </c>
      <c r="AW59" s="5">
        <v>13.84</v>
      </c>
      <c r="AX59" s="5">
        <v>6.1</v>
      </c>
      <c r="AY59" s="5">
        <v>3.56</v>
      </c>
      <c r="AZ59" s="5">
        <v>86</v>
      </c>
      <c r="BA59" s="5">
        <v>13</v>
      </c>
      <c r="BB59" s="5">
        <v>58</v>
      </c>
      <c r="BC59" s="5">
        <v>1715</v>
      </c>
      <c r="BD59" s="5">
        <v>254</v>
      </c>
      <c r="BE59" s="5">
        <v>189</v>
      </c>
      <c r="BF59" s="5">
        <v>18</v>
      </c>
      <c r="BG59" s="5">
        <v>13.3</v>
      </c>
      <c r="BH59" s="5">
        <v>5.3</v>
      </c>
      <c r="BI59" s="5">
        <v>49</v>
      </c>
      <c r="BJ59" s="36">
        <v>19.27</v>
      </c>
      <c r="BK59" s="49">
        <v>1.86</v>
      </c>
      <c r="BL59" s="41">
        <v>10.3621</v>
      </c>
      <c r="BM59" s="35">
        <v>2.8474576271186436</v>
      </c>
      <c r="BN59" s="35">
        <v>0.18983050847457628</v>
      </c>
      <c r="BO59" s="36">
        <v>13.6442</v>
      </c>
      <c r="BP59" s="36">
        <v>34.751999999999995</v>
      </c>
      <c r="BQ59" s="37">
        <v>630.79200000000003</v>
      </c>
      <c r="BR59" s="36" t="s">
        <v>148</v>
      </c>
      <c r="BS59" s="36">
        <v>43</v>
      </c>
      <c r="BT59" s="36">
        <v>29</v>
      </c>
      <c r="BU59" s="36">
        <v>28</v>
      </c>
      <c r="BV59" s="138">
        <v>11.3</v>
      </c>
      <c r="BW59" s="4">
        <v>11.1</v>
      </c>
      <c r="BX59" s="4">
        <v>7</v>
      </c>
      <c r="BY59" s="4">
        <v>6.9</v>
      </c>
      <c r="BZ59" s="4">
        <v>3.2</v>
      </c>
      <c r="CA59" s="4">
        <v>3.1</v>
      </c>
      <c r="CB59" s="4">
        <v>73.400000000000006</v>
      </c>
      <c r="CC59" s="4">
        <v>73.7</v>
      </c>
      <c r="CD59" s="4">
        <v>1.2549999999999999</v>
      </c>
      <c r="CE59" s="4">
        <v>1.2490000000000001</v>
      </c>
      <c r="CF59" s="4">
        <v>60.1</v>
      </c>
      <c r="CG59" s="4">
        <v>60</v>
      </c>
      <c r="CH59" s="4">
        <v>9.83</v>
      </c>
      <c r="CI59" s="4">
        <v>9.85</v>
      </c>
      <c r="CJ59" s="81">
        <v>81.88</v>
      </c>
      <c r="CK59" s="81">
        <v>82.07</v>
      </c>
      <c r="CL59" s="81">
        <v>82.63</v>
      </c>
      <c r="CM59" s="81">
        <v>5.47</v>
      </c>
      <c r="CN59" s="81">
        <v>5.62</v>
      </c>
      <c r="CO59" s="81">
        <v>4.9400000000000004</v>
      </c>
      <c r="CP59" s="81">
        <v>30.04</v>
      </c>
      <c r="CQ59" s="81">
        <v>31</v>
      </c>
      <c r="CR59" s="81">
        <v>29.04</v>
      </c>
      <c r="CS59" s="116" t="s">
        <v>330</v>
      </c>
      <c r="CT59" s="81">
        <f t="shared" si="18"/>
        <v>30.533956507468858</v>
      </c>
      <c r="CU59" s="81">
        <f t="shared" si="19"/>
        <v>31.505307489373912</v>
      </c>
      <c r="CV59" s="81">
        <f t="shared" si="20"/>
        <v>29.457175696254385</v>
      </c>
      <c r="CW59" s="81">
        <f t="shared" si="21"/>
        <v>79.680048311136986</v>
      </c>
      <c r="CX59" s="81">
        <f t="shared" si="22"/>
        <v>79.724432543880553</v>
      </c>
      <c r="CY59" s="81">
        <f t="shared" si="23"/>
        <v>80.345818548661953</v>
      </c>
      <c r="CZ59" s="144">
        <v>3.55483016395159</v>
      </c>
      <c r="DA59" s="144">
        <v>3.5184643011048204</v>
      </c>
      <c r="DB59" s="144">
        <v>0.97196582094364425</v>
      </c>
      <c r="DC59" s="81">
        <v>0.95604292466203433</v>
      </c>
      <c r="DD59" s="144">
        <v>0.52444997762589385</v>
      </c>
      <c r="DE59" s="144">
        <v>0.55089412870031518</v>
      </c>
      <c r="DF59" s="144">
        <v>0.29383213658371526</v>
      </c>
      <c r="DG59" s="144">
        <v>0.31547812759689697</v>
      </c>
      <c r="DH59" s="84">
        <v>1.2079411764705883</v>
      </c>
      <c r="DI59" s="84">
        <v>1.1726470588235296</v>
      </c>
      <c r="DJ59" s="83">
        <v>11.6</v>
      </c>
      <c r="DK59" s="83">
        <v>7.1764705882352944</v>
      </c>
      <c r="DL59" s="83">
        <v>3.7647058823529411</v>
      </c>
      <c r="DM59" s="83">
        <v>74.941176470588232</v>
      </c>
      <c r="DN59" s="84">
        <v>1.264</v>
      </c>
      <c r="DO59" s="81">
        <v>2.8825989999999999</v>
      </c>
      <c r="DP59" s="84">
        <v>0.29200000000000004</v>
      </c>
      <c r="DQ59" s="84">
        <v>0.14659199999999997</v>
      </c>
      <c r="DR59" s="84">
        <v>0.16200000000000001</v>
      </c>
      <c r="DS59" s="81">
        <f t="shared" si="24"/>
        <v>4.0688524590163935</v>
      </c>
      <c r="DT59" s="81">
        <f t="shared" si="25"/>
        <v>2.0426754098360651</v>
      </c>
      <c r="DU59" s="81">
        <f t="shared" si="26"/>
        <v>2.2573770491803278</v>
      </c>
      <c r="DV59" s="44">
        <v>1</v>
      </c>
      <c r="DW59" s="44">
        <v>0.29599999999999999</v>
      </c>
      <c r="DX59" s="44">
        <v>9.0999999999999998E-2</v>
      </c>
      <c r="DY59" s="44">
        <v>0.36</v>
      </c>
      <c r="DZ59" s="120">
        <v>0</v>
      </c>
      <c r="EA59" s="44">
        <v>8.7999999999999995E-2</v>
      </c>
      <c r="EB59" s="44">
        <v>2.2000000000000002</v>
      </c>
      <c r="EC59" s="44">
        <v>11</v>
      </c>
      <c r="ED59" s="85">
        <v>3.6</v>
      </c>
      <c r="EE59" s="85">
        <v>1.1000000000000001</v>
      </c>
      <c r="EF59" s="85">
        <v>16.7</v>
      </c>
      <c r="EG59" s="108">
        <v>2.9</v>
      </c>
      <c r="EH59" s="108">
        <v>0</v>
      </c>
    </row>
    <row r="60" spans="1:138" x14ac:dyDescent="0.25">
      <c r="A60" s="8" t="s">
        <v>464</v>
      </c>
      <c r="B60" s="8">
        <v>2018</v>
      </c>
      <c r="C60" s="5" t="s">
        <v>348</v>
      </c>
      <c r="D60" s="8">
        <v>7</v>
      </c>
      <c r="E60" s="1" t="s">
        <v>42</v>
      </c>
      <c r="F60" s="1" t="s">
        <v>349</v>
      </c>
      <c r="G60" s="8">
        <v>245</v>
      </c>
      <c r="H60" s="8">
        <v>241</v>
      </c>
      <c r="I60" s="8">
        <v>273</v>
      </c>
      <c r="J60" s="8">
        <v>250</v>
      </c>
      <c r="K60" s="8">
        <v>235</v>
      </c>
      <c r="L60" s="8">
        <v>122</v>
      </c>
      <c r="M60" s="8">
        <v>107</v>
      </c>
      <c r="N60" s="8">
        <v>116</v>
      </c>
      <c r="O60" s="8">
        <v>123</v>
      </c>
      <c r="P60" s="8">
        <v>117</v>
      </c>
      <c r="Q60" s="8">
        <v>17.2</v>
      </c>
      <c r="R60" s="8">
        <v>18.16</v>
      </c>
      <c r="S60" s="8">
        <v>18.670000000000002</v>
      </c>
      <c r="T60" s="8">
        <v>19.18</v>
      </c>
      <c r="U60" s="8">
        <v>22.54</v>
      </c>
      <c r="V60" s="8">
        <v>15.08</v>
      </c>
      <c r="W60" s="8">
        <v>16.760000000000002</v>
      </c>
      <c r="X60" s="8">
        <v>15.9</v>
      </c>
      <c r="Y60" s="8">
        <v>17.16</v>
      </c>
      <c r="Z60" s="8">
        <v>18.71</v>
      </c>
      <c r="AA60" s="5">
        <v>22.3</v>
      </c>
      <c r="AB60" s="5">
        <v>21.5</v>
      </c>
      <c r="AC60" s="5">
        <v>21</v>
      </c>
      <c r="AD60" s="5">
        <v>47.9</v>
      </c>
      <c r="AE60" s="5">
        <v>51.4</v>
      </c>
      <c r="AF60" s="5">
        <v>52.9</v>
      </c>
      <c r="AG60" s="21">
        <v>10.7</v>
      </c>
      <c r="AH60" s="21">
        <v>9.1</v>
      </c>
      <c r="AI60" s="21">
        <v>9.8000000000000007</v>
      </c>
      <c r="AJ60" s="21">
        <v>48.2</v>
      </c>
      <c r="AK60" s="21">
        <v>50.9</v>
      </c>
      <c r="AL60" s="21">
        <v>51.2</v>
      </c>
      <c r="AM60" s="5" t="s">
        <v>329</v>
      </c>
      <c r="AN60" s="5" t="s">
        <v>329</v>
      </c>
      <c r="AO60" s="22">
        <v>17</v>
      </c>
      <c r="AP60" s="22" t="s">
        <v>329</v>
      </c>
      <c r="AQ60" s="22">
        <f>409.9+1910.4</f>
        <v>2320.3000000000002</v>
      </c>
      <c r="AR60" s="22" t="s">
        <v>329</v>
      </c>
      <c r="AS60" s="22">
        <v>326.5</v>
      </c>
      <c r="AT60" s="22" t="s">
        <v>329</v>
      </c>
      <c r="AU60" s="22">
        <v>68.3</v>
      </c>
      <c r="AV60" s="22" t="s">
        <v>329</v>
      </c>
      <c r="AW60" s="5">
        <v>11.9</v>
      </c>
      <c r="AX60" s="5">
        <v>6.3</v>
      </c>
      <c r="AY60" s="5">
        <v>3.11</v>
      </c>
      <c r="AZ60" s="5">
        <v>81</v>
      </c>
      <c r="BA60" s="5">
        <v>13</v>
      </c>
      <c r="BB60" s="5">
        <v>40</v>
      </c>
      <c r="BC60" s="5">
        <v>1519</v>
      </c>
      <c r="BD60" s="5">
        <v>226</v>
      </c>
      <c r="BE60" s="5">
        <v>188</v>
      </c>
      <c r="BF60" s="5">
        <v>20</v>
      </c>
      <c r="BG60" s="5">
        <v>12.6</v>
      </c>
      <c r="BH60" s="5">
        <v>6.2</v>
      </c>
      <c r="BI60" s="5">
        <v>39</v>
      </c>
      <c r="BJ60" s="36">
        <v>16.829999999999998</v>
      </c>
      <c r="BK60" s="49">
        <v>1.6240000000000001</v>
      </c>
      <c r="BL60" s="41">
        <v>10.3652</v>
      </c>
      <c r="BM60" s="35">
        <v>2.3476523476523474</v>
      </c>
      <c r="BN60" s="35">
        <v>0.14085914085914084</v>
      </c>
      <c r="BO60" s="36">
        <v>16.199300000000001</v>
      </c>
      <c r="BP60" s="36">
        <v>35.456000000000003</v>
      </c>
      <c r="BQ60" s="37">
        <v>580.72319999999991</v>
      </c>
      <c r="BR60" s="36" t="s">
        <v>136</v>
      </c>
      <c r="BS60" s="36">
        <v>44</v>
      </c>
      <c r="BT60" s="36">
        <v>35</v>
      </c>
      <c r="BU60" s="36">
        <v>21</v>
      </c>
      <c r="BV60" s="138">
        <v>11.1</v>
      </c>
      <c r="BW60" s="4">
        <v>11</v>
      </c>
      <c r="BX60" s="4">
        <v>9.6</v>
      </c>
      <c r="BY60" s="4">
        <v>9.5</v>
      </c>
      <c r="BZ60" s="4">
        <v>4.5999999999999996</v>
      </c>
      <c r="CA60" s="4">
        <v>4.5999999999999996</v>
      </c>
      <c r="CB60" s="4">
        <v>69.2</v>
      </c>
      <c r="CC60" s="4">
        <v>69.099999999999994</v>
      </c>
      <c r="CD60" s="4">
        <v>1.171</v>
      </c>
      <c r="CE60" s="4">
        <v>1.1579999999999999</v>
      </c>
      <c r="CF60" s="4">
        <v>55.3</v>
      </c>
      <c r="CG60" s="4">
        <v>55.5</v>
      </c>
      <c r="CH60" s="4">
        <v>9.27</v>
      </c>
      <c r="CI60" s="4">
        <v>9.24</v>
      </c>
      <c r="CJ60" s="81">
        <v>83.46</v>
      </c>
      <c r="CK60" s="81">
        <v>83.38</v>
      </c>
      <c r="CL60" s="81">
        <v>83</v>
      </c>
      <c r="CM60" s="81">
        <v>5.31</v>
      </c>
      <c r="CN60" s="81">
        <v>5.48</v>
      </c>
      <c r="CO60" s="81">
        <v>5.44</v>
      </c>
      <c r="CP60" s="81">
        <v>31.58</v>
      </c>
      <c r="CQ60" s="81">
        <v>31.77</v>
      </c>
      <c r="CR60" s="81">
        <v>31.29</v>
      </c>
      <c r="CS60" s="116" t="s">
        <v>325</v>
      </c>
      <c r="CT60" s="81">
        <f t="shared" si="18"/>
        <v>32.02331182123423</v>
      </c>
      <c r="CU60" s="81">
        <f t="shared" si="19"/>
        <v>32.239157867413347</v>
      </c>
      <c r="CV60" s="81">
        <f t="shared" si="20"/>
        <v>31.759371845173511</v>
      </c>
      <c r="CW60" s="81">
        <f t="shared" si="21"/>
        <v>80.455318290900465</v>
      </c>
      <c r="CX60" s="81">
        <f t="shared" si="22"/>
        <v>80.213365522493064</v>
      </c>
      <c r="CY60" s="81">
        <f t="shared" si="23"/>
        <v>80.137284152741671</v>
      </c>
      <c r="CZ60" s="144">
        <v>5.4345656577553809</v>
      </c>
      <c r="DA60" s="144">
        <v>5.513638951285655</v>
      </c>
      <c r="DB60" s="144">
        <v>1.3090436584875997</v>
      </c>
      <c r="DC60" s="81">
        <v>1.3227767492548681</v>
      </c>
      <c r="DD60" s="144">
        <v>1.0179884100273133</v>
      </c>
      <c r="DE60" s="144">
        <v>0.98468162853784746</v>
      </c>
      <c r="DF60" s="144">
        <v>0.69532993964002954</v>
      </c>
      <c r="DG60" s="144">
        <v>0.67375361388528121</v>
      </c>
      <c r="DH60" s="84">
        <v>1.0755882352941177</v>
      </c>
      <c r="DI60" s="84">
        <v>1.0049999999999999</v>
      </c>
      <c r="DJ60" s="83">
        <v>11.5</v>
      </c>
      <c r="DK60" s="83">
        <v>9.0588235294117645</v>
      </c>
      <c r="DL60" s="83">
        <v>4.7058823529411766</v>
      </c>
      <c r="DM60" s="83">
        <v>70.352941176470594</v>
      </c>
      <c r="DN60" s="84">
        <v>1.175</v>
      </c>
      <c r="DO60" s="81">
        <v>2.716558</v>
      </c>
      <c r="DP60" s="84">
        <v>0.35300000000000004</v>
      </c>
      <c r="DQ60" s="84">
        <v>0.25783200000000001</v>
      </c>
      <c r="DR60" s="84">
        <v>0.20600000000000002</v>
      </c>
      <c r="DS60" s="81">
        <f t="shared" si="24"/>
        <v>3.8967532467532471</v>
      </c>
      <c r="DT60" s="81">
        <f t="shared" si="25"/>
        <v>2.8461974025974026</v>
      </c>
      <c r="DU60" s="81">
        <f t="shared" si="26"/>
        <v>2.2740259740259741</v>
      </c>
      <c r="DV60" s="44">
        <v>1.34</v>
      </c>
      <c r="DW60" s="44">
        <v>0.29599999999999999</v>
      </c>
      <c r="DX60" s="44">
        <v>8.7999999999999995E-2</v>
      </c>
      <c r="DY60" s="44">
        <v>0.36</v>
      </c>
      <c r="DZ60" s="120">
        <v>0</v>
      </c>
      <c r="EA60" s="44">
        <v>0.10100000000000001</v>
      </c>
      <c r="EB60" s="44">
        <v>2.4</v>
      </c>
      <c r="EC60" s="44">
        <v>14.8</v>
      </c>
      <c r="ED60" s="85">
        <v>3.7</v>
      </c>
      <c r="EE60" s="85">
        <v>1</v>
      </c>
      <c r="EF60" s="85">
        <v>15.6</v>
      </c>
      <c r="EG60" s="108">
        <v>2.8</v>
      </c>
      <c r="EH60" s="108">
        <v>0</v>
      </c>
    </row>
    <row r="61" spans="1:138" x14ac:dyDescent="0.25">
      <c r="A61" s="8" t="s">
        <v>464</v>
      </c>
      <c r="B61" s="8">
        <v>2018</v>
      </c>
      <c r="C61" s="5" t="s">
        <v>348</v>
      </c>
      <c r="D61" s="8">
        <v>8</v>
      </c>
      <c r="E61" s="1" t="s">
        <v>49</v>
      </c>
      <c r="F61" s="1" t="s">
        <v>349</v>
      </c>
      <c r="G61" s="8">
        <v>235</v>
      </c>
      <c r="H61" s="8">
        <v>250</v>
      </c>
      <c r="I61" s="8">
        <v>230</v>
      </c>
      <c r="J61" s="8">
        <v>230</v>
      </c>
      <c r="K61" s="8">
        <v>241</v>
      </c>
      <c r="L61" s="8">
        <v>142</v>
      </c>
      <c r="M61" s="8">
        <v>121</v>
      </c>
      <c r="N61" s="8">
        <v>115</v>
      </c>
      <c r="O61" s="8">
        <v>120</v>
      </c>
      <c r="P61" s="8">
        <v>105</v>
      </c>
      <c r="Q61" s="8">
        <v>17.399999999999999</v>
      </c>
      <c r="R61" s="8">
        <v>20.99</v>
      </c>
      <c r="S61" s="8">
        <v>18.71</v>
      </c>
      <c r="T61" s="8">
        <v>21.46</v>
      </c>
      <c r="U61" s="8">
        <v>20.49</v>
      </c>
      <c r="V61" s="8">
        <v>16.87</v>
      </c>
      <c r="W61" s="8">
        <v>19.260000000000002</v>
      </c>
      <c r="X61" s="8">
        <v>1.86</v>
      </c>
      <c r="Y61" s="8">
        <v>19.559999999999999</v>
      </c>
      <c r="Z61" s="8">
        <v>19.899999999999999</v>
      </c>
      <c r="AA61" s="5">
        <v>24.1</v>
      </c>
      <c r="AB61" s="5">
        <v>24.1</v>
      </c>
      <c r="AC61" s="5">
        <v>23.6</v>
      </c>
      <c r="AD61" s="5">
        <v>55.5</v>
      </c>
      <c r="AE61" s="5">
        <v>56.1</v>
      </c>
      <c r="AF61" s="5">
        <v>56.7</v>
      </c>
      <c r="AG61" s="21">
        <v>11.9</v>
      </c>
      <c r="AH61" s="21">
        <v>13.4</v>
      </c>
      <c r="AI61" s="21">
        <v>10.9</v>
      </c>
      <c r="AJ61" s="21">
        <v>59.4</v>
      </c>
      <c r="AK61" s="21">
        <v>55.5</v>
      </c>
      <c r="AL61" s="21">
        <v>61.8</v>
      </c>
      <c r="AM61" s="5" t="s">
        <v>329</v>
      </c>
      <c r="AN61" s="5" t="s">
        <v>329</v>
      </c>
      <c r="AO61" s="22">
        <v>18</v>
      </c>
      <c r="AP61" s="22" t="s">
        <v>329</v>
      </c>
      <c r="AQ61" s="22">
        <f>580+2433.6</f>
        <v>3013.6</v>
      </c>
      <c r="AR61" s="22" t="s">
        <v>329</v>
      </c>
      <c r="AS61" s="22">
        <v>393.3</v>
      </c>
      <c r="AT61" s="22" t="s">
        <v>329</v>
      </c>
      <c r="AU61" s="22">
        <v>88.4</v>
      </c>
      <c r="AV61" s="22" t="s">
        <v>329</v>
      </c>
      <c r="AW61" s="5">
        <v>12.15</v>
      </c>
      <c r="AX61" s="5">
        <v>6.6</v>
      </c>
      <c r="AY61" s="5">
        <v>3.18</v>
      </c>
      <c r="AZ61" s="5">
        <v>82</v>
      </c>
      <c r="BA61" s="5">
        <v>12</v>
      </c>
      <c r="BB61" s="5">
        <v>46</v>
      </c>
      <c r="BC61" s="5">
        <v>1654</v>
      </c>
      <c r="BD61" s="5">
        <v>246</v>
      </c>
      <c r="BE61" s="5">
        <v>169</v>
      </c>
      <c r="BF61" s="5">
        <v>20</v>
      </c>
      <c r="BG61" s="5">
        <v>16.899999999999999</v>
      </c>
      <c r="BH61" s="5">
        <v>4</v>
      </c>
      <c r="BI61" s="5">
        <v>33</v>
      </c>
      <c r="BJ61" s="36">
        <v>17.978999999999999</v>
      </c>
      <c r="BK61" s="49">
        <v>1.6759999999999999</v>
      </c>
      <c r="BL61" s="41">
        <v>10.7242</v>
      </c>
      <c r="BM61" s="35">
        <v>2.5202797202797202</v>
      </c>
      <c r="BN61" s="35">
        <v>0.14265734265734265</v>
      </c>
      <c r="BO61" s="36">
        <v>15.947800000000001</v>
      </c>
      <c r="BP61" s="36">
        <v>38.088000000000001</v>
      </c>
      <c r="BQ61" s="37">
        <v>602.68319999999983</v>
      </c>
      <c r="BR61" s="36" t="s">
        <v>136</v>
      </c>
      <c r="BS61" s="36">
        <v>45</v>
      </c>
      <c r="BT61" s="36">
        <v>30</v>
      </c>
      <c r="BU61" s="36">
        <v>25</v>
      </c>
      <c r="BV61" s="138">
        <v>11.5</v>
      </c>
      <c r="BW61" s="4">
        <v>11.4</v>
      </c>
      <c r="BX61" s="4">
        <v>8.3000000000000007</v>
      </c>
      <c r="BY61" s="4">
        <v>8.1999999999999993</v>
      </c>
      <c r="BZ61" s="4">
        <v>4.4000000000000004</v>
      </c>
      <c r="CA61" s="4">
        <v>4.4000000000000004</v>
      </c>
      <c r="CB61" s="4">
        <v>71.3</v>
      </c>
      <c r="CC61" s="4">
        <v>71.3</v>
      </c>
      <c r="CD61" s="4">
        <v>1.2809999999999999</v>
      </c>
      <c r="CE61" s="4">
        <v>1.2809999999999999</v>
      </c>
      <c r="CF61" s="4">
        <v>61.6</v>
      </c>
      <c r="CG61" s="4">
        <v>61.9</v>
      </c>
      <c r="CH61" s="4">
        <v>9.8699999999999992</v>
      </c>
      <c r="CI61" s="4">
        <v>9.83</v>
      </c>
      <c r="CJ61" s="81">
        <v>76.569999999999993</v>
      </c>
      <c r="CK61" s="81">
        <v>76.66</v>
      </c>
      <c r="CL61" s="81">
        <v>76.63</v>
      </c>
      <c r="CM61" s="81">
        <v>7.56</v>
      </c>
      <c r="CN61" s="81">
        <v>7.63</v>
      </c>
      <c r="CO61" s="81">
        <v>7.5</v>
      </c>
      <c r="CP61" s="81">
        <v>31.28</v>
      </c>
      <c r="CQ61" s="81">
        <v>30.98</v>
      </c>
      <c r="CR61" s="81">
        <v>31.38</v>
      </c>
      <c r="CS61" s="116" t="s">
        <v>328</v>
      </c>
      <c r="CT61" s="81">
        <f t="shared" si="18"/>
        <v>32.180615283117255</v>
      </c>
      <c r="CU61" s="81">
        <f t="shared" si="19"/>
        <v>31.905756533892124</v>
      </c>
      <c r="CV61" s="81">
        <f t="shared" si="20"/>
        <v>32.263824943735358</v>
      </c>
      <c r="CW61" s="81">
        <f t="shared" si="21"/>
        <v>76.412855042561546</v>
      </c>
      <c r="CX61" s="81">
        <f t="shared" si="22"/>
        <v>76.164105837697406</v>
      </c>
      <c r="CY61" s="81">
        <f t="shared" si="23"/>
        <v>76.558143385687842</v>
      </c>
      <c r="CZ61" s="144">
        <v>4.2201002648240218</v>
      </c>
      <c r="DA61" s="144">
        <v>4.5559490991963676</v>
      </c>
      <c r="DB61" s="144">
        <v>1.1360013655282888</v>
      </c>
      <c r="DC61" s="81">
        <v>1.3102263382590584</v>
      </c>
      <c r="DD61" s="144">
        <v>0.54722328986629387</v>
      </c>
      <c r="DE61" s="144">
        <v>0.58169983790377833</v>
      </c>
      <c r="DF61" s="144">
        <v>0.34809838724926728</v>
      </c>
      <c r="DG61" s="144">
        <v>0.36857201148481544</v>
      </c>
      <c r="DH61" s="84">
        <v>1.0138235294117648</v>
      </c>
      <c r="DI61" s="84">
        <v>0.93441176470588239</v>
      </c>
      <c r="DJ61" s="83">
        <v>11.7</v>
      </c>
      <c r="DK61" s="83">
        <v>8.5882352941176467</v>
      </c>
      <c r="DL61" s="83">
        <v>4.4705882352941178</v>
      </c>
      <c r="DM61" s="83">
        <v>72.352941176470594</v>
      </c>
      <c r="DN61" s="84">
        <v>1.3</v>
      </c>
      <c r="DO61" s="81">
        <v>2.7984489999999997</v>
      </c>
      <c r="DP61" s="84">
        <v>0.32900000000000001</v>
      </c>
      <c r="DQ61" s="84">
        <v>0.160188</v>
      </c>
      <c r="DR61" s="84">
        <v>0.19600000000000001</v>
      </c>
      <c r="DS61" s="81">
        <f t="shared" si="24"/>
        <v>3.830821917808219</v>
      </c>
      <c r="DT61" s="81">
        <f t="shared" si="25"/>
        <v>1.8652027397260276</v>
      </c>
      <c r="DU61" s="81">
        <f t="shared" si="26"/>
        <v>2.2821917808219179</v>
      </c>
      <c r="DV61" s="44">
        <v>1.1000000000000001</v>
      </c>
      <c r="DW61" s="44">
        <v>0.27700000000000002</v>
      </c>
      <c r="DX61" s="44">
        <v>8.5999999999999993E-2</v>
      </c>
      <c r="DY61" s="44">
        <v>0.28999999999999998</v>
      </c>
      <c r="DZ61" s="120">
        <v>0</v>
      </c>
      <c r="EA61" s="44">
        <v>9.7000000000000003E-2</v>
      </c>
      <c r="EB61" s="44">
        <v>1.7</v>
      </c>
      <c r="EC61" s="44">
        <v>13.6</v>
      </c>
      <c r="ED61" s="85">
        <v>3.9</v>
      </c>
      <c r="EE61" s="85">
        <v>1.2</v>
      </c>
      <c r="EF61" s="85">
        <v>19.899999999999999</v>
      </c>
      <c r="EG61" s="108">
        <v>2</v>
      </c>
      <c r="EH61" s="108">
        <v>0</v>
      </c>
    </row>
    <row r="62" spans="1:138" x14ac:dyDescent="0.25">
      <c r="A62" s="8" t="s">
        <v>464</v>
      </c>
      <c r="B62" s="8">
        <v>2018</v>
      </c>
      <c r="C62" s="5" t="s">
        <v>348</v>
      </c>
      <c r="D62" s="8">
        <v>9</v>
      </c>
      <c r="E62" s="1" t="s">
        <v>351</v>
      </c>
      <c r="F62" s="1" t="s">
        <v>349</v>
      </c>
      <c r="G62" s="5" t="s">
        <v>329</v>
      </c>
      <c r="H62" s="5" t="s">
        <v>329</v>
      </c>
      <c r="I62" s="5" t="s">
        <v>329</v>
      </c>
      <c r="J62" s="5" t="s">
        <v>329</v>
      </c>
      <c r="K62" s="5" t="s">
        <v>329</v>
      </c>
      <c r="L62" s="5" t="s">
        <v>329</v>
      </c>
      <c r="M62" s="5" t="s">
        <v>329</v>
      </c>
      <c r="N62" s="5" t="s">
        <v>329</v>
      </c>
      <c r="O62" s="5" t="s">
        <v>329</v>
      </c>
      <c r="P62" s="5" t="s">
        <v>329</v>
      </c>
      <c r="Q62" s="5" t="s">
        <v>329</v>
      </c>
      <c r="R62" s="5" t="s">
        <v>329</v>
      </c>
      <c r="S62" s="5" t="s">
        <v>329</v>
      </c>
      <c r="T62" s="5" t="s">
        <v>329</v>
      </c>
      <c r="U62" s="5" t="s">
        <v>329</v>
      </c>
      <c r="V62" s="5" t="s">
        <v>329</v>
      </c>
      <c r="W62" s="5" t="s">
        <v>329</v>
      </c>
      <c r="X62" s="5" t="s">
        <v>329</v>
      </c>
      <c r="Y62" s="5" t="s">
        <v>329</v>
      </c>
      <c r="Z62" s="5" t="s">
        <v>329</v>
      </c>
      <c r="AA62" s="5" t="s">
        <v>329</v>
      </c>
      <c r="AB62" s="5" t="s">
        <v>329</v>
      </c>
      <c r="AC62" s="5" t="s">
        <v>329</v>
      </c>
      <c r="AD62" s="5" t="s">
        <v>329</v>
      </c>
      <c r="AE62" s="5" t="s">
        <v>329</v>
      </c>
      <c r="AF62" s="5" t="s">
        <v>329</v>
      </c>
      <c r="AG62" s="5" t="s">
        <v>329</v>
      </c>
      <c r="AH62" s="5" t="s">
        <v>329</v>
      </c>
      <c r="AI62" s="5" t="s">
        <v>329</v>
      </c>
      <c r="AJ62" s="5" t="s">
        <v>329</v>
      </c>
      <c r="AK62" s="5" t="s">
        <v>329</v>
      </c>
      <c r="AL62" s="5" t="s">
        <v>329</v>
      </c>
      <c r="AM62" s="5" t="s">
        <v>329</v>
      </c>
      <c r="AN62" s="5" t="s">
        <v>329</v>
      </c>
      <c r="AO62" s="5" t="s">
        <v>329</v>
      </c>
      <c r="AP62" s="5" t="s">
        <v>329</v>
      </c>
      <c r="AQ62" s="5" t="s">
        <v>329</v>
      </c>
      <c r="AR62" s="5" t="s">
        <v>329</v>
      </c>
      <c r="AS62" s="5" t="s">
        <v>329</v>
      </c>
      <c r="AT62" s="5" t="s">
        <v>329</v>
      </c>
      <c r="AU62" s="5" t="s">
        <v>329</v>
      </c>
      <c r="AV62" s="5" t="s">
        <v>329</v>
      </c>
      <c r="AW62" s="5" t="s">
        <v>329</v>
      </c>
      <c r="AX62" s="5" t="s">
        <v>329</v>
      </c>
      <c r="AY62" s="5" t="s">
        <v>329</v>
      </c>
      <c r="AZ62" s="5" t="s">
        <v>329</v>
      </c>
      <c r="BA62" s="5" t="s">
        <v>329</v>
      </c>
      <c r="BB62" s="5" t="s">
        <v>329</v>
      </c>
      <c r="BC62" s="5" t="s">
        <v>329</v>
      </c>
      <c r="BD62" s="5" t="s">
        <v>329</v>
      </c>
      <c r="BE62" s="5" t="s">
        <v>329</v>
      </c>
      <c r="BF62" s="5" t="s">
        <v>329</v>
      </c>
      <c r="BG62" s="5" t="s">
        <v>329</v>
      </c>
      <c r="BH62" s="5" t="s">
        <v>329</v>
      </c>
      <c r="BI62" s="5" t="s">
        <v>329</v>
      </c>
      <c r="BJ62" s="5" t="s">
        <v>329</v>
      </c>
      <c r="BK62" s="5" t="s">
        <v>329</v>
      </c>
      <c r="BL62" s="5" t="s">
        <v>329</v>
      </c>
      <c r="BM62" s="5" t="s">
        <v>329</v>
      </c>
      <c r="BN62" s="5" t="s">
        <v>329</v>
      </c>
      <c r="BO62" s="5" t="s">
        <v>329</v>
      </c>
      <c r="BP62" s="5" t="s">
        <v>329</v>
      </c>
      <c r="BQ62" s="5" t="s">
        <v>329</v>
      </c>
      <c r="BR62" s="5" t="s">
        <v>329</v>
      </c>
      <c r="BS62" s="5" t="s">
        <v>329</v>
      </c>
      <c r="BT62" s="5" t="s">
        <v>329</v>
      </c>
      <c r="BU62" s="5" t="s">
        <v>329</v>
      </c>
      <c r="BV62" s="138">
        <v>11.5</v>
      </c>
      <c r="BW62" s="4">
        <v>11.3</v>
      </c>
      <c r="BX62" s="4">
        <v>7.6</v>
      </c>
      <c r="BY62" s="4">
        <v>7.4</v>
      </c>
      <c r="BZ62" s="4">
        <v>3.5</v>
      </c>
      <c r="CA62" s="4">
        <v>3.6</v>
      </c>
      <c r="CB62" s="4">
        <v>72.599999999999994</v>
      </c>
      <c r="CC62" s="4">
        <v>72.400000000000006</v>
      </c>
      <c r="CD62" s="4">
        <v>1.254</v>
      </c>
      <c r="CE62" s="4">
        <v>1.242</v>
      </c>
      <c r="CF62" s="4">
        <v>57.7</v>
      </c>
      <c r="CG62" s="4">
        <v>57.9</v>
      </c>
      <c r="CH62" s="4">
        <v>9.7100000000000009</v>
      </c>
      <c r="CI62" s="4">
        <v>9.6300000000000008</v>
      </c>
      <c r="CJ62" s="81">
        <v>82.96</v>
      </c>
      <c r="CK62" s="81">
        <v>82.65</v>
      </c>
      <c r="CL62" s="81">
        <v>82.71</v>
      </c>
      <c r="CM62" s="81">
        <v>4.6100000000000003</v>
      </c>
      <c r="CN62" s="81">
        <v>4.88</v>
      </c>
      <c r="CO62" s="81">
        <v>4.67</v>
      </c>
      <c r="CP62" s="81">
        <v>28.4</v>
      </c>
      <c r="CQ62" s="81">
        <v>29.56</v>
      </c>
      <c r="CR62" s="81">
        <v>29.13</v>
      </c>
      <c r="CS62" s="116" t="s">
        <v>330</v>
      </c>
      <c r="CT62" s="81">
        <f t="shared" si="18"/>
        <v>28.771723966422311</v>
      </c>
      <c r="CU62" s="81">
        <f t="shared" si="19"/>
        <v>29.96010680888838</v>
      </c>
      <c r="CV62" s="81">
        <f t="shared" si="20"/>
        <v>29.501962646576583</v>
      </c>
      <c r="CW62" s="81">
        <f t="shared" si="21"/>
        <v>80.77994180067347</v>
      </c>
      <c r="CX62" s="81">
        <f t="shared" si="22"/>
        <v>80.625708990613219</v>
      </c>
      <c r="CY62" s="81">
        <f t="shared" si="23"/>
        <v>80.892080155648699</v>
      </c>
      <c r="CZ62" s="144">
        <v>3.2184858945919999</v>
      </c>
      <c r="DA62" s="144">
        <v>3.090434646049093</v>
      </c>
      <c r="DB62" s="144">
        <v>0.66970506436899979</v>
      </c>
      <c r="DC62" s="81">
        <v>0.63379381009139024</v>
      </c>
      <c r="DD62" s="144">
        <v>0.32986302590754391</v>
      </c>
      <c r="DE62" s="144">
        <v>0.3507090085021603</v>
      </c>
      <c r="DF62" s="144">
        <v>0.26895566801518705</v>
      </c>
      <c r="DG62" s="144">
        <v>0.27704181408332962</v>
      </c>
      <c r="DH62" s="84">
        <v>1.0691176470588237</v>
      </c>
      <c r="DI62" s="84">
        <v>1.10954561465305</v>
      </c>
      <c r="DJ62" s="83">
        <v>11.850000000000001</v>
      </c>
      <c r="DK62" s="83">
        <v>7.6470588235294121</v>
      </c>
      <c r="DL62" s="83">
        <v>3.8823529411764706</v>
      </c>
      <c r="DM62" s="83">
        <v>74.117647058823536</v>
      </c>
      <c r="DN62" s="84">
        <v>1.2589999999999999</v>
      </c>
      <c r="DO62" s="81">
        <v>2.8518970000000001</v>
      </c>
      <c r="DP62" s="84">
        <v>0.309</v>
      </c>
      <c r="DQ62" s="84">
        <v>0.15153599999999998</v>
      </c>
      <c r="DR62" s="84">
        <v>0.17949999999999999</v>
      </c>
      <c r="DS62" s="81">
        <f t="shared" si="24"/>
        <v>4.0407692307692304</v>
      </c>
      <c r="DT62" s="81">
        <f t="shared" si="25"/>
        <v>1.9816246153846151</v>
      </c>
      <c r="DU62" s="81">
        <f t="shared" si="26"/>
        <v>2.3473076923076919</v>
      </c>
      <c r="DV62" s="44">
        <v>1.02</v>
      </c>
      <c r="DW62" s="44">
        <v>0.252</v>
      </c>
      <c r="DX62" s="44">
        <v>8.5999999999999993E-2</v>
      </c>
      <c r="DY62" s="44">
        <v>0.33</v>
      </c>
      <c r="DZ62" s="120">
        <v>0</v>
      </c>
      <c r="EA62" s="44">
        <v>8.4000000000000005E-2</v>
      </c>
      <c r="EB62" s="44">
        <v>1.1000000000000001</v>
      </c>
      <c r="EC62" s="85">
        <v>16.100000000000001</v>
      </c>
      <c r="ED62" s="85">
        <v>4.7</v>
      </c>
      <c r="EE62" s="85">
        <v>1.1000000000000001</v>
      </c>
      <c r="EF62" s="85">
        <v>16.600000000000001</v>
      </c>
      <c r="EG62" s="108">
        <v>1.7</v>
      </c>
      <c r="EH62" s="108">
        <v>0</v>
      </c>
    </row>
    <row r="63" spans="1:138" x14ac:dyDescent="0.25">
      <c r="A63" s="8" t="s">
        <v>464</v>
      </c>
      <c r="B63" s="8">
        <v>2018</v>
      </c>
      <c r="C63" s="5" t="s">
        <v>352</v>
      </c>
      <c r="D63" s="5">
        <v>1</v>
      </c>
      <c r="E63" s="48" t="s">
        <v>329</v>
      </c>
      <c r="F63" s="1" t="s">
        <v>353</v>
      </c>
      <c r="G63" s="5" t="s">
        <v>329</v>
      </c>
      <c r="H63" s="5" t="s">
        <v>329</v>
      </c>
      <c r="I63" s="5" t="s">
        <v>329</v>
      </c>
      <c r="J63" s="5" t="s">
        <v>329</v>
      </c>
      <c r="K63" s="5" t="s">
        <v>329</v>
      </c>
      <c r="L63" s="5" t="s">
        <v>329</v>
      </c>
      <c r="M63" s="5" t="s">
        <v>329</v>
      </c>
      <c r="N63" s="5" t="s">
        <v>329</v>
      </c>
      <c r="O63" s="5" t="s">
        <v>329</v>
      </c>
      <c r="P63" s="5" t="s">
        <v>329</v>
      </c>
      <c r="Q63" s="5" t="s">
        <v>329</v>
      </c>
      <c r="R63" s="5" t="s">
        <v>329</v>
      </c>
      <c r="S63" s="5" t="s">
        <v>329</v>
      </c>
      <c r="T63" s="5" t="s">
        <v>329</v>
      </c>
      <c r="U63" s="5" t="s">
        <v>329</v>
      </c>
      <c r="V63" s="5" t="s">
        <v>329</v>
      </c>
      <c r="W63" s="5" t="s">
        <v>329</v>
      </c>
      <c r="X63" s="5" t="s">
        <v>329</v>
      </c>
      <c r="Y63" s="5" t="s">
        <v>329</v>
      </c>
      <c r="Z63" s="5" t="s">
        <v>329</v>
      </c>
      <c r="AA63" s="5" t="s">
        <v>329</v>
      </c>
      <c r="AB63" s="5" t="s">
        <v>329</v>
      </c>
      <c r="AC63" s="5" t="s">
        <v>329</v>
      </c>
      <c r="AD63" s="5" t="s">
        <v>329</v>
      </c>
      <c r="AE63" s="5" t="s">
        <v>329</v>
      </c>
      <c r="AF63" s="5" t="s">
        <v>329</v>
      </c>
      <c r="AG63" s="5" t="s">
        <v>329</v>
      </c>
      <c r="AH63" s="5" t="s">
        <v>329</v>
      </c>
      <c r="AI63" s="5" t="s">
        <v>329</v>
      </c>
      <c r="AJ63" s="5" t="s">
        <v>329</v>
      </c>
      <c r="AK63" s="5" t="s">
        <v>329</v>
      </c>
      <c r="AL63" s="5" t="s">
        <v>329</v>
      </c>
      <c r="AM63" s="5" t="s">
        <v>329</v>
      </c>
      <c r="AN63" s="5" t="s">
        <v>329</v>
      </c>
      <c r="AO63" s="5" t="s">
        <v>329</v>
      </c>
      <c r="AP63" s="5" t="s">
        <v>329</v>
      </c>
      <c r="AQ63" s="5" t="s">
        <v>329</v>
      </c>
      <c r="AR63" s="5" t="s">
        <v>329</v>
      </c>
      <c r="AS63" s="5" t="s">
        <v>329</v>
      </c>
      <c r="AT63" s="5" t="s">
        <v>329</v>
      </c>
      <c r="AU63" s="5" t="s">
        <v>329</v>
      </c>
      <c r="AV63" s="5" t="s">
        <v>329</v>
      </c>
      <c r="AW63" s="32" t="s">
        <v>354</v>
      </c>
      <c r="AX63" s="33">
        <v>6.8</v>
      </c>
      <c r="AY63" s="5">
        <v>3.48</v>
      </c>
      <c r="AZ63" s="33">
        <v>85</v>
      </c>
      <c r="BA63" s="5">
        <v>14</v>
      </c>
      <c r="BB63" s="5">
        <v>36</v>
      </c>
      <c r="BC63" s="5">
        <v>2488</v>
      </c>
      <c r="BD63" s="5">
        <v>556</v>
      </c>
      <c r="BE63" s="5">
        <v>112</v>
      </c>
      <c r="BF63" s="5">
        <v>23</v>
      </c>
      <c r="BG63" s="5">
        <v>15.7</v>
      </c>
      <c r="BH63" s="5">
        <v>8.6999999999999993</v>
      </c>
      <c r="BI63" s="5">
        <v>26</v>
      </c>
      <c r="BJ63" s="53">
        <v>17.773</v>
      </c>
      <c r="BK63" s="49">
        <v>1.6659999999999999</v>
      </c>
      <c r="BL63" s="41">
        <v>10.6418</v>
      </c>
      <c r="BM63" s="35">
        <v>1.8055999999999994</v>
      </c>
      <c r="BN63" s="35">
        <v>0.14059999999999995</v>
      </c>
      <c r="BO63" s="35">
        <v>12.8522</v>
      </c>
      <c r="BP63" s="36">
        <v>13.504</v>
      </c>
      <c r="BQ63" s="37">
        <v>407.99519999999995</v>
      </c>
      <c r="BR63" s="36" t="s">
        <v>140</v>
      </c>
      <c r="BS63" s="36">
        <v>2</v>
      </c>
      <c r="BT63" s="36">
        <v>67</v>
      </c>
      <c r="BU63" s="36">
        <v>31</v>
      </c>
      <c r="BV63" s="136" t="s">
        <v>329</v>
      </c>
      <c r="BW63" s="8" t="s">
        <v>329</v>
      </c>
      <c r="BX63" s="8" t="s">
        <v>329</v>
      </c>
      <c r="BY63" s="8" t="s">
        <v>329</v>
      </c>
      <c r="BZ63" s="8" t="s">
        <v>329</v>
      </c>
      <c r="CA63" s="8" t="s">
        <v>329</v>
      </c>
      <c r="CB63" s="8" t="s">
        <v>329</v>
      </c>
      <c r="CC63" s="8" t="s">
        <v>329</v>
      </c>
      <c r="CD63" s="8" t="s">
        <v>329</v>
      </c>
      <c r="CE63" s="8" t="s">
        <v>329</v>
      </c>
      <c r="CF63" s="8" t="s">
        <v>329</v>
      </c>
      <c r="CG63" s="8" t="s">
        <v>329</v>
      </c>
      <c r="CH63" s="8" t="s">
        <v>329</v>
      </c>
      <c r="CI63" s="8" t="s">
        <v>329</v>
      </c>
      <c r="CJ63" s="8" t="s">
        <v>329</v>
      </c>
      <c r="CK63" s="8" t="s">
        <v>329</v>
      </c>
      <c r="CL63" s="8" t="s">
        <v>329</v>
      </c>
      <c r="CM63" s="8" t="s">
        <v>329</v>
      </c>
      <c r="CN63" s="8" t="s">
        <v>329</v>
      </c>
      <c r="CO63" s="8" t="s">
        <v>329</v>
      </c>
      <c r="CP63" s="8" t="s">
        <v>329</v>
      </c>
      <c r="CQ63" s="8" t="s">
        <v>329</v>
      </c>
      <c r="CR63" s="8" t="s">
        <v>329</v>
      </c>
      <c r="CS63" s="116" t="s">
        <v>329</v>
      </c>
      <c r="CT63" s="8" t="s">
        <v>329</v>
      </c>
      <c r="CU63" s="8" t="s">
        <v>329</v>
      </c>
      <c r="CV63" s="8" t="s">
        <v>329</v>
      </c>
      <c r="CW63" s="8" t="s">
        <v>329</v>
      </c>
      <c r="CX63" s="8" t="s">
        <v>329</v>
      </c>
      <c r="CY63" s="8" t="s">
        <v>329</v>
      </c>
      <c r="CZ63" s="144"/>
      <c r="DA63" s="144"/>
      <c r="DB63" s="144"/>
      <c r="DC63" s="144"/>
      <c r="DD63" s="144"/>
      <c r="DE63" s="144"/>
      <c r="DF63" s="144"/>
      <c r="DG63" s="144"/>
      <c r="DH63" s="8" t="s">
        <v>329</v>
      </c>
      <c r="DI63" s="8" t="s">
        <v>329</v>
      </c>
      <c r="DJ63" s="8" t="s">
        <v>329</v>
      </c>
      <c r="DK63" s="8" t="s">
        <v>329</v>
      </c>
      <c r="DL63" s="8" t="s">
        <v>329</v>
      </c>
      <c r="DM63" s="8" t="s">
        <v>329</v>
      </c>
      <c r="DN63" s="8" t="s">
        <v>329</v>
      </c>
      <c r="DO63" s="8" t="s">
        <v>329</v>
      </c>
      <c r="DP63" s="8" t="s">
        <v>329</v>
      </c>
      <c r="DQ63" s="8" t="s">
        <v>329</v>
      </c>
      <c r="DR63" s="8" t="s">
        <v>329</v>
      </c>
      <c r="DS63" s="8" t="s">
        <v>329</v>
      </c>
      <c r="DT63" s="8" t="s">
        <v>329</v>
      </c>
      <c r="DU63" s="8" t="s">
        <v>329</v>
      </c>
      <c r="DV63" s="8" t="s">
        <v>329</v>
      </c>
      <c r="DW63" s="8" t="s">
        <v>329</v>
      </c>
      <c r="DX63" s="8" t="s">
        <v>329</v>
      </c>
      <c r="DY63" s="8" t="s">
        <v>329</v>
      </c>
      <c r="DZ63" s="116" t="s">
        <v>329</v>
      </c>
      <c r="EA63" s="8" t="s">
        <v>329</v>
      </c>
      <c r="EB63" s="8" t="s">
        <v>329</v>
      </c>
      <c r="EC63" s="8" t="s">
        <v>329</v>
      </c>
      <c r="ED63" s="8" t="s">
        <v>329</v>
      </c>
      <c r="EE63" s="8" t="s">
        <v>329</v>
      </c>
      <c r="EF63" s="8" t="s">
        <v>329</v>
      </c>
      <c r="EG63" s="116" t="s">
        <v>329</v>
      </c>
      <c r="EH63" s="116" t="s">
        <v>329</v>
      </c>
    </row>
    <row r="64" spans="1:138" x14ac:dyDescent="0.25">
      <c r="A64" s="8" t="s">
        <v>464</v>
      </c>
      <c r="B64" s="8">
        <v>2018</v>
      </c>
      <c r="C64" s="5" t="s">
        <v>352</v>
      </c>
      <c r="D64" s="5">
        <v>2</v>
      </c>
      <c r="E64" s="48" t="s">
        <v>329</v>
      </c>
      <c r="F64" s="1" t="s">
        <v>353</v>
      </c>
      <c r="G64" s="5" t="s">
        <v>329</v>
      </c>
      <c r="H64" s="5" t="s">
        <v>329</v>
      </c>
      <c r="I64" s="5" t="s">
        <v>329</v>
      </c>
      <c r="J64" s="5" t="s">
        <v>329</v>
      </c>
      <c r="K64" s="5" t="s">
        <v>329</v>
      </c>
      <c r="L64" s="5" t="s">
        <v>329</v>
      </c>
      <c r="M64" s="5" t="s">
        <v>329</v>
      </c>
      <c r="N64" s="5" t="s">
        <v>329</v>
      </c>
      <c r="O64" s="5" t="s">
        <v>329</v>
      </c>
      <c r="P64" s="5" t="s">
        <v>329</v>
      </c>
      <c r="Q64" s="5" t="s">
        <v>329</v>
      </c>
      <c r="R64" s="5" t="s">
        <v>329</v>
      </c>
      <c r="S64" s="5" t="s">
        <v>329</v>
      </c>
      <c r="T64" s="5" t="s">
        <v>329</v>
      </c>
      <c r="U64" s="5" t="s">
        <v>329</v>
      </c>
      <c r="V64" s="5" t="s">
        <v>329</v>
      </c>
      <c r="W64" s="5" t="s">
        <v>329</v>
      </c>
      <c r="X64" s="5" t="s">
        <v>329</v>
      </c>
      <c r="Y64" s="5" t="s">
        <v>329</v>
      </c>
      <c r="Z64" s="5" t="s">
        <v>329</v>
      </c>
      <c r="AA64" s="5" t="s">
        <v>329</v>
      </c>
      <c r="AB64" s="5" t="s">
        <v>329</v>
      </c>
      <c r="AC64" s="5" t="s">
        <v>329</v>
      </c>
      <c r="AD64" s="5" t="s">
        <v>329</v>
      </c>
      <c r="AE64" s="5" t="s">
        <v>329</v>
      </c>
      <c r="AF64" s="5" t="s">
        <v>329</v>
      </c>
      <c r="AG64" s="5" t="s">
        <v>329</v>
      </c>
      <c r="AH64" s="5" t="s">
        <v>329</v>
      </c>
      <c r="AI64" s="5" t="s">
        <v>329</v>
      </c>
      <c r="AJ64" s="5" t="s">
        <v>329</v>
      </c>
      <c r="AK64" s="5" t="s">
        <v>329</v>
      </c>
      <c r="AL64" s="5" t="s">
        <v>329</v>
      </c>
      <c r="AM64" s="5" t="s">
        <v>329</v>
      </c>
      <c r="AN64" s="5" t="s">
        <v>329</v>
      </c>
      <c r="AO64" s="5" t="s">
        <v>329</v>
      </c>
      <c r="AP64" s="5" t="s">
        <v>329</v>
      </c>
      <c r="AQ64" s="5" t="s">
        <v>329</v>
      </c>
      <c r="AR64" s="5" t="s">
        <v>329</v>
      </c>
      <c r="AS64" s="5" t="s">
        <v>329</v>
      </c>
      <c r="AT64" s="5" t="s">
        <v>329</v>
      </c>
      <c r="AU64" s="5" t="s">
        <v>329</v>
      </c>
      <c r="AV64" s="5" t="s">
        <v>329</v>
      </c>
      <c r="AW64" s="32" t="s">
        <v>355</v>
      </c>
      <c r="AX64" s="33">
        <v>6.8</v>
      </c>
      <c r="AY64" s="5">
        <v>3.41</v>
      </c>
      <c r="AZ64" s="33">
        <v>84</v>
      </c>
      <c r="BA64" s="5">
        <v>15</v>
      </c>
      <c r="BB64" s="5">
        <v>58</v>
      </c>
      <c r="BC64" s="5">
        <v>2538</v>
      </c>
      <c r="BD64" s="5">
        <v>573</v>
      </c>
      <c r="BE64" s="5">
        <v>119</v>
      </c>
      <c r="BF64" s="5">
        <v>25</v>
      </c>
      <c r="BG64" s="5">
        <v>20.5</v>
      </c>
      <c r="BH64" s="5">
        <v>8.1999999999999993</v>
      </c>
      <c r="BI64" s="5">
        <v>47</v>
      </c>
      <c r="BJ64" s="53">
        <v>18.029</v>
      </c>
      <c r="BK64" s="49">
        <v>1.6779999999999999</v>
      </c>
      <c r="BL64" s="41">
        <v>10.743399999999999</v>
      </c>
      <c r="BM64" s="35">
        <v>2.5387612387612379</v>
      </c>
      <c r="BN64" s="35">
        <v>0.20619380619380617</v>
      </c>
      <c r="BO64" s="35">
        <v>12.3057</v>
      </c>
      <c r="BP64" s="36">
        <v>14.32</v>
      </c>
      <c r="BQ64" s="37">
        <v>450.56520000000006</v>
      </c>
      <c r="BR64" s="36" t="s">
        <v>140</v>
      </c>
      <c r="BS64" s="36">
        <v>3</v>
      </c>
      <c r="BT64" s="36">
        <v>60</v>
      </c>
      <c r="BU64" s="36">
        <v>37</v>
      </c>
      <c r="BV64" s="136" t="s">
        <v>329</v>
      </c>
      <c r="BW64" s="8" t="s">
        <v>329</v>
      </c>
      <c r="BX64" s="8" t="s">
        <v>329</v>
      </c>
      <c r="BY64" s="8" t="s">
        <v>329</v>
      </c>
      <c r="BZ64" s="8" t="s">
        <v>329</v>
      </c>
      <c r="CA64" s="8" t="s">
        <v>329</v>
      </c>
      <c r="CB64" s="8" t="s">
        <v>329</v>
      </c>
      <c r="CC64" s="8" t="s">
        <v>329</v>
      </c>
      <c r="CD64" s="8" t="s">
        <v>329</v>
      </c>
      <c r="CE64" s="8" t="s">
        <v>329</v>
      </c>
      <c r="CF64" s="8" t="s">
        <v>329</v>
      </c>
      <c r="CG64" s="8" t="s">
        <v>329</v>
      </c>
      <c r="CH64" s="8" t="s">
        <v>329</v>
      </c>
      <c r="CI64" s="8" t="s">
        <v>329</v>
      </c>
      <c r="CJ64" s="8" t="s">
        <v>329</v>
      </c>
      <c r="CK64" s="8" t="s">
        <v>329</v>
      </c>
      <c r="CL64" s="8" t="s">
        <v>329</v>
      </c>
      <c r="CM64" s="8" t="s">
        <v>329</v>
      </c>
      <c r="CN64" s="8" t="s">
        <v>329</v>
      </c>
      <c r="CO64" s="8" t="s">
        <v>329</v>
      </c>
      <c r="CP64" s="8" t="s">
        <v>329</v>
      </c>
      <c r="CQ64" s="8" t="s">
        <v>329</v>
      </c>
      <c r="CR64" s="8" t="s">
        <v>329</v>
      </c>
      <c r="CS64" s="116" t="s">
        <v>329</v>
      </c>
      <c r="CT64" s="8" t="s">
        <v>329</v>
      </c>
      <c r="CU64" s="8" t="s">
        <v>329</v>
      </c>
      <c r="CV64" s="8" t="s">
        <v>329</v>
      </c>
      <c r="CW64" s="8" t="s">
        <v>329</v>
      </c>
      <c r="CX64" s="8" t="s">
        <v>329</v>
      </c>
      <c r="CY64" s="8" t="s">
        <v>329</v>
      </c>
      <c r="CZ64" s="144"/>
      <c r="DA64" s="144"/>
      <c r="DB64" s="144"/>
      <c r="DC64" s="144"/>
      <c r="DD64" s="144"/>
      <c r="DE64" s="144"/>
      <c r="DF64" s="144"/>
      <c r="DG64" s="144"/>
      <c r="DH64" s="8" t="s">
        <v>329</v>
      </c>
      <c r="DI64" s="8" t="s">
        <v>329</v>
      </c>
      <c r="DJ64" s="8" t="s">
        <v>329</v>
      </c>
      <c r="DK64" s="8" t="s">
        <v>329</v>
      </c>
      <c r="DL64" s="8" t="s">
        <v>329</v>
      </c>
      <c r="DM64" s="8" t="s">
        <v>329</v>
      </c>
      <c r="DN64" s="8" t="s">
        <v>329</v>
      </c>
      <c r="DO64" s="8" t="s">
        <v>329</v>
      </c>
      <c r="DP64" s="8" t="s">
        <v>329</v>
      </c>
      <c r="DQ64" s="8" t="s">
        <v>329</v>
      </c>
      <c r="DR64" s="8" t="s">
        <v>329</v>
      </c>
      <c r="DS64" s="8" t="s">
        <v>329</v>
      </c>
      <c r="DT64" s="8" t="s">
        <v>329</v>
      </c>
      <c r="DU64" s="8" t="s">
        <v>329</v>
      </c>
      <c r="DV64" s="8" t="s">
        <v>329</v>
      </c>
      <c r="DW64" s="8" t="s">
        <v>329</v>
      </c>
      <c r="DX64" s="8" t="s">
        <v>329</v>
      </c>
      <c r="DY64" s="8" t="s">
        <v>329</v>
      </c>
      <c r="DZ64" s="116" t="s">
        <v>329</v>
      </c>
      <c r="EA64" s="8" t="s">
        <v>329</v>
      </c>
      <c r="EB64" s="8" t="s">
        <v>329</v>
      </c>
      <c r="EC64" s="8" t="s">
        <v>329</v>
      </c>
      <c r="ED64" s="8" t="s">
        <v>329</v>
      </c>
      <c r="EE64" s="8" t="s">
        <v>329</v>
      </c>
      <c r="EF64" s="8" t="s">
        <v>329</v>
      </c>
      <c r="EG64" s="116" t="s">
        <v>329</v>
      </c>
      <c r="EH64" s="116" t="s">
        <v>329</v>
      </c>
    </row>
    <row r="65" spans="1:138" x14ac:dyDescent="0.25">
      <c r="A65" s="8" t="s">
        <v>464</v>
      </c>
      <c r="B65" s="8">
        <v>2018</v>
      </c>
      <c r="C65" s="5" t="s">
        <v>352</v>
      </c>
      <c r="D65" s="5">
        <v>3</v>
      </c>
      <c r="E65" s="48" t="s">
        <v>329</v>
      </c>
      <c r="F65" s="1" t="s">
        <v>353</v>
      </c>
      <c r="G65" s="5" t="s">
        <v>329</v>
      </c>
      <c r="H65" s="5" t="s">
        <v>329</v>
      </c>
      <c r="I65" s="5" t="s">
        <v>329</v>
      </c>
      <c r="J65" s="5" t="s">
        <v>329</v>
      </c>
      <c r="K65" s="5" t="s">
        <v>329</v>
      </c>
      <c r="L65" s="5" t="s">
        <v>329</v>
      </c>
      <c r="M65" s="5" t="s">
        <v>329</v>
      </c>
      <c r="N65" s="5" t="s">
        <v>329</v>
      </c>
      <c r="O65" s="5" t="s">
        <v>329</v>
      </c>
      <c r="P65" s="5" t="s">
        <v>329</v>
      </c>
      <c r="Q65" s="5" t="s">
        <v>329</v>
      </c>
      <c r="R65" s="5" t="s">
        <v>329</v>
      </c>
      <c r="S65" s="5" t="s">
        <v>329</v>
      </c>
      <c r="T65" s="5" t="s">
        <v>329</v>
      </c>
      <c r="U65" s="5" t="s">
        <v>329</v>
      </c>
      <c r="V65" s="5" t="s">
        <v>329</v>
      </c>
      <c r="W65" s="5" t="s">
        <v>329</v>
      </c>
      <c r="X65" s="5" t="s">
        <v>329</v>
      </c>
      <c r="Y65" s="5" t="s">
        <v>329</v>
      </c>
      <c r="Z65" s="5" t="s">
        <v>329</v>
      </c>
      <c r="AA65" s="5" t="s">
        <v>329</v>
      </c>
      <c r="AB65" s="5" t="s">
        <v>329</v>
      </c>
      <c r="AC65" s="5" t="s">
        <v>329</v>
      </c>
      <c r="AD65" s="5" t="s">
        <v>329</v>
      </c>
      <c r="AE65" s="5" t="s">
        <v>329</v>
      </c>
      <c r="AF65" s="5" t="s">
        <v>329</v>
      </c>
      <c r="AG65" s="5" t="s">
        <v>329</v>
      </c>
      <c r="AH65" s="5" t="s">
        <v>329</v>
      </c>
      <c r="AI65" s="5" t="s">
        <v>329</v>
      </c>
      <c r="AJ65" s="5" t="s">
        <v>329</v>
      </c>
      <c r="AK65" s="5" t="s">
        <v>329</v>
      </c>
      <c r="AL65" s="5" t="s">
        <v>329</v>
      </c>
      <c r="AM65" s="5" t="s">
        <v>329</v>
      </c>
      <c r="AN65" s="5" t="s">
        <v>329</v>
      </c>
      <c r="AO65" s="5" t="s">
        <v>329</v>
      </c>
      <c r="AP65" s="5" t="s">
        <v>329</v>
      </c>
      <c r="AQ65" s="5" t="s">
        <v>329</v>
      </c>
      <c r="AR65" s="5" t="s">
        <v>329</v>
      </c>
      <c r="AS65" s="5" t="s">
        <v>329</v>
      </c>
      <c r="AT65" s="5" t="s">
        <v>329</v>
      </c>
      <c r="AU65" s="5" t="s">
        <v>329</v>
      </c>
      <c r="AV65" s="5" t="s">
        <v>329</v>
      </c>
      <c r="AW65" s="32" t="s">
        <v>356</v>
      </c>
      <c r="AX65" s="33">
        <v>6.8</v>
      </c>
      <c r="AY65" s="5">
        <v>3.59</v>
      </c>
      <c r="AZ65" s="33">
        <v>86</v>
      </c>
      <c r="BA65" s="5">
        <v>15</v>
      </c>
      <c r="BB65" s="5">
        <v>62</v>
      </c>
      <c r="BC65" s="5">
        <v>2702</v>
      </c>
      <c r="BD65" s="5">
        <v>585</v>
      </c>
      <c r="BE65" s="5">
        <v>111</v>
      </c>
      <c r="BF65" s="5">
        <v>21</v>
      </c>
      <c r="BG65" s="5">
        <v>24.8</v>
      </c>
      <c r="BH65" s="5">
        <v>7.7</v>
      </c>
      <c r="BI65" s="5">
        <v>49</v>
      </c>
      <c r="BJ65" s="53">
        <v>18.736000000000001</v>
      </c>
      <c r="BK65" s="49">
        <v>1.778</v>
      </c>
      <c r="BL65" s="41">
        <v>10.5382</v>
      </c>
      <c r="BM65" s="35">
        <v>2.0825870646766163</v>
      </c>
      <c r="BN65" s="35">
        <v>0.17064676616915417</v>
      </c>
      <c r="BO65" s="35">
        <v>12.3072</v>
      </c>
      <c r="BP65" s="36">
        <v>11.52</v>
      </c>
      <c r="BQ65" s="37">
        <v>534.00239999999997</v>
      </c>
      <c r="BR65" s="36" t="s">
        <v>146</v>
      </c>
      <c r="BS65" s="36">
        <v>4</v>
      </c>
      <c r="BT65" s="36">
        <v>78</v>
      </c>
      <c r="BU65" s="36">
        <v>18</v>
      </c>
      <c r="BV65" s="136" t="s">
        <v>329</v>
      </c>
      <c r="BW65" s="8" t="s">
        <v>329</v>
      </c>
      <c r="BX65" s="8" t="s">
        <v>329</v>
      </c>
      <c r="BY65" s="8" t="s">
        <v>329</v>
      </c>
      <c r="BZ65" s="8" t="s">
        <v>329</v>
      </c>
      <c r="CA65" s="8" t="s">
        <v>329</v>
      </c>
      <c r="CB65" s="8" t="s">
        <v>329</v>
      </c>
      <c r="CC65" s="8" t="s">
        <v>329</v>
      </c>
      <c r="CD65" s="8" t="s">
        <v>329</v>
      </c>
      <c r="CE65" s="8" t="s">
        <v>329</v>
      </c>
      <c r="CF65" s="8" t="s">
        <v>329</v>
      </c>
      <c r="CG65" s="8" t="s">
        <v>329</v>
      </c>
      <c r="CH65" s="8" t="s">
        <v>329</v>
      </c>
      <c r="CI65" s="8" t="s">
        <v>329</v>
      </c>
      <c r="CJ65" s="8" t="s">
        <v>329</v>
      </c>
      <c r="CK65" s="8" t="s">
        <v>329</v>
      </c>
      <c r="CL65" s="8" t="s">
        <v>329</v>
      </c>
      <c r="CM65" s="8" t="s">
        <v>329</v>
      </c>
      <c r="CN65" s="8" t="s">
        <v>329</v>
      </c>
      <c r="CO65" s="8" t="s">
        <v>329</v>
      </c>
      <c r="CP65" s="8" t="s">
        <v>329</v>
      </c>
      <c r="CQ65" s="8" t="s">
        <v>329</v>
      </c>
      <c r="CR65" s="8" t="s">
        <v>329</v>
      </c>
      <c r="CS65" s="116" t="s">
        <v>329</v>
      </c>
      <c r="CT65" s="8" t="s">
        <v>329</v>
      </c>
      <c r="CU65" s="8" t="s">
        <v>329</v>
      </c>
      <c r="CV65" s="8" t="s">
        <v>329</v>
      </c>
      <c r="CW65" s="8" t="s">
        <v>329</v>
      </c>
      <c r="CX65" s="8" t="s">
        <v>329</v>
      </c>
      <c r="CY65" s="8" t="s">
        <v>329</v>
      </c>
      <c r="CZ65" s="144"/>
      <c r="DA65" s="144"/>
      <c r="DB65" s="144"/>
      <c r="DC65" s="144"/>
      <c r="DD65" s="144"/>
      <c r="DE65" s="144"/>
      <c r="DF65" s="144"/>
      <c r="DG65" s="144"/>
      <c r="DH65" s="8" t="s">
        <v>329</v>
      </c>
      <c r="DI65" s="8" t="s">
        <v>329</v>
      </c>
      <c r="DJ65" s="8" t="s">
        <v>329</v>
      </c>
      <c r="DK65" s="8" t="s">
        <v>329</v>
      </c>
      <c r="DL65" s="8" t="s">
        <v>329</v>
      </c>
      <c r="DM65" s="8" t="s">
        <v>329</v>
      </c>
      <c r="DN65" s="8" t="s">
        <v>329</v>
      </c>
      <c r="DO65" s="8" t="s">
        <v>329</v>
      </c>
      <c r="DP65" s="8" t="s">
        <v>329</v>
      </c>
      <c r="DQ65" s="8" t="s">
        <v>329</v>
      </c>
      <c r="DR65" s="8" t="s">
        <v>329</v>
      </c>
      <c r="DS65" s="8" t="s">
        <v>329</v>
      </c>
      <c r="DT65" s="8" t="s">
        <v>329</v>
      </c>
      <c r="DU65" s="8" t="s">
        <v>329</v>
      </c>
      <c r="DV65" s="8" t="s">
        <v>329</v>
      </c>
      <c r="DW65" s="8" t="s">
        <v>329</v>
      </c>
      <c r="DX65" s="8" t="s">
        <v>329</v>
      </c>
      <c r="DY65" s="8" t="s">
        <v>329</v>
      </c>
      <c r="DZ65" s="116" t="s">
        <v>329</v>
      </c>
      <c r="EA65" s="8" t="s">
        <v>329</v>
      </c>
      <c r="EB65" s="8" t="s">
        <v>329</v>
      </c>
      <c r="EC65" s="8" t="s">
        <v>329</v>
      </c>
      <c r="ED65" s="8" t="s">
        <v>329</v>
      </c>
      <c r="EE65" s="8" t="s">
        <v>329</v>
      </c>
      <c r="EF65" s="8" t="s">
        <v>329</v>
      </c>
      <c r="EG65" s="116" t="s">
        <v>329</v>
      </c>
      <c r="EH65" s="116" t="s">
        <v>329</v>
      </c>
    </row>
    <row r="66" spans="1:138" x14ac:dyDescent="0.25">
      <c r="A66" s="8" t="s">
        <v>464</v>
      </c>
      <c r="B66" s="8">
        <v>2018</v>
      </c>
      <c r="C66" s="5" t="s">
        <v>352</v>
      </c>
      <c r="D66" s="5">
        <v>4</v>
      </c>
      <c r="E66" s="48" t="s">
        <v>329</v>
      </c>
      <c r="F66" s="1" t="s">
        <v>353</v>
      </c>
      <c r="G66" s="5" t="s">
        <v>329</v>
      </c>
      <c r="H66" s="5" t="s">
        <v>329</v>
      </c>
      <c r="I66" s="5" t="s">
        <v>329</v>
      </c>
      <c r="J66" s="5" t="s">
        <v>329</v>
      </c>
      <c r="K66" s="5" t="s">
        <v>329</v>
      </c>
      <c r="L66" s="5" t="s">
        <v>329</v>
      </c>
      <c r="M66" s="5" t="s">
        <v>329</v>
      </c>
      <c r="N66" s="5" t="s">
        <v>329</v>
      </c>
      <c r="O66" s="5" t="s">
        <v>329</v>
      </c>
      <c r="P66" s="5" t="s">
        <v>329</v>
      </c>
      <c r="Q66" s="5" t="s">
        <v>329</v>
      </c>
      <c r="R66" s="5" t="s">
        <v>329</v>
      </c>
      <c r="S66" s="5" t="s">
        <v>329</v>
      </c>
      <c r="T66" s="5" t="s">
        <v>329</v>
      </c>
      <c r="U66" s="5" t="s">
        <v>329</v>
      </c>
      <c r="V66" s="5" t="s">
        <v>329</v>
      </c>
      <c r="W66" s="5" t="s">
        <v>329</v>
      </c>
      <c r="X66" s="5" t="s">
        <v>329</v>
      </c>
      <c r="Y66" s="5" t="s">
        <v>329</v>
      </c>
      <c r="Z66" s="5" t="s">
        <v>329</v>
      </c>
      <c r="AA66" s="5" t="s">
        <v>329</v>
      </c>
      <c r="AB66" s="5" t="s">
        <v>329</v>
      </c>
      <c r="AC66" s="5" t="s">
        <v>329</v>
      </c>
      <c r="AD66" s="5" t="s">
        <v>329</v>
      </c>
      <c r="AE66" s="5" t="s">
        <v>329</v>
      </c>
      <c r="AF66" s="5" t="s">
        <v>329</v>
      </c>
      <c r="AG66" s="5" t="s">
        <v>329</v>
      </c>
      <c r="AH66" s="5" t="s">
        <v>329</v>
      </c>
      <c r="AI66" s="5" t="s">
        <v>329</v>
      </c>
      <c r="AJ66" s="5" t="s">
        <v>329</v>
      </c>
      <c r="AK66" s="5" t="s">
        <v>329</v>
      </c>
      <c r="AL66" s="5" t="s">
        <v>329</v>
      </c>
      <c r="AM66" s="5" t="s">
        <v>329</v>
      </c>
      <c r="AN66" s="5" t="s">
        <v>329</v>
      </c>
      <c r="AO66" s="5" t="s">
        <v>329</v>
      </c>
      <c r="AP66" s="5" t="s">
        <v>329</v>
      </c>
      <c r="AQ66" s="5" t="s">
        <v>329</v>
      </c>
      <c r="AR66" s="5" t="s">
        <v>329</v>
      </c>
      <c r="AS66" s="5" t="s">
        <v>329</v>
      </c>
      <c r="AT66" s="5" t="s">
        <v>329</v>
      </c>
      <c r="AU66" s="5" t="s">
        <v>329</v>
      </c>
      <c r="AV66" s="5" t="s">
        <v>329</v>
      </c>
      <c r="AW66" s="32" t="s">
        <v>357</v>
      </c>
      <c r="AX66" s="33">
        <v>6.8</v>
      </c>
      <c r="AY66" s="5">
        <v>3.35</v>
      </c>
      <c r="AZ66" s="33">
        <v>84</v>
      </c>
      <c r="BA66" s="5">
        <v>13</v>
      </c>
      <c r="BB66" s="5">
        <v>42</v>
      </c>
      <c r="BC66" s="5">
        <v>2596</v>
      </c>
      <c r="BD66" s="5">
        <v>538</v>
      </c>
      <c r="BE66" s="5">
        <v>104</v>
      </c>
      <c r="BF66" s="5">
        <v>16</v>
      </c>
      <c r="BG66" s="5">
        <v>10.9</v>
      </c>
      <c r="BH66" s="5">
        <v>6.8</v>
      </c>
      <c r="BI66" s="5">
        <v>36</v>
      </c>
      <c r="BJ66" s="53">
        <v>16.541</v>
      </c>
      <c r="BK66" s="49">
        <v>1.5580000000000001</v>
      </c>
      <c r="BL66" s="41">
        <v>10.619899999999999</v>
      </c>
      <c r="BM66" s="35">
        <v>1.7619142572283149</v>
      </c>
      <c r="BN66" s="35">
        <v>0.14995014955134595</v>
      </c>
      <c r="BO66" s="35">
        <v>11.7356</v>
      </c>
      <c r="BP66" s="36">
        <v>9.9440000000000008</v>
      </c>
      <c r="BQ66" s="37">
        <v>465.89039999999983</v>
      </c>
      <c r="BR66" s="36" t="s">
        <v>146</v>
      </c>
      <c r="BS66" s="36">
        <v>5</v>
      </c>
      <c r="BT66" s="36">
        <v>75</v>
      </c>
      <c r="BU66" s="36">
        <v>20</v>
      </c>
      <c r="BV66" s="136" t="s">
        <v>329</v>
      </c>
      <c r="BW66" s="8" t="s">
        <v>329</v>
      </c>
      <c r="BX66" s="8" t="s">
        <v>329</v>
      </c>
      <c r="BY66" s="8" t="s">
        <v>329</v>
      </c>
      <c r="BZ66" s="8" t="s">
        <v>329</v>
      </c>
      <c r="CA66" s="8" t="s">
        <v>329</v>
      </c>
      <c r="CB66" s="8" t="s">
        <v>329</v>
      </c>
      <c r="CC66" s="8" t="s">
        <v>329</v>
      </c>
      <c r="CD66" s="8" t="s">
        <v>329</v>
      </c>
      <c r="CE66" s="8" t="s">
        <v>329</v>
      </c>
      <c r="CF66" s="8" t="s">
        <v>329</v>
      </c>
      <c r="CG66" s="8" t="s">
        <v>329</v>
      </c>
      <c r="CH66" s="8" t="s">
        <v>329</v>
      </c>
      <c r="CI66" s="8" t="s">
        <v>329</v>
      </c>
      <c r="CJ66" s="8" t="s">
        <v>329</v>
      </c>
      <c r="CK66" s="8" t="s">
        <v>329</v>
      </c>
      <c r="CL66" s="8" t="s">
        <v>329</v>
      </c>
      <c r="CM66" s="8" t="s">
        <v>329</v>
      </c>
      <c r="CN66" s="8" t="s">
        <v>329</v>
      </c>
      <c r="CO66" s="8" t="s">
        <v>329</v>
      </c>
      <c r="CP66" s="8" t="s">
        <v>329</v>
      </c>
      <c r="CQ66" s="8" t="s">
        <v>329</v>
      </c>
      <c r="CR66" s="8" t="s">
        <v>329</v>
      </c>
      <c r="CS66" s="116" t="s">
        <v>329</v>
      </c>
      <c r="CT66" s="8" t="s">
        <v>329</v>
      </c>
      <c r="CU66" s="8" t="s">
        <v>329</v>
      </c>
      <c r="CV66" s="8" t="s">
        <v>329</v>
      </c>
      <c r="CW66" s="8" t="s">
        <v>329</v>
      </c>
      <c r="CX66" s="8" t="s">
        <v>329</v>
      </c>
      <c r="CY66" s="8" t="s">
        <v>329</v>
      </c>
      <c r="CZ66" s="144"/>
      <c r="DA66" s="144"/>
      <c r="DB66" s="144"/>
      <c r="DC66" s="144"/>
      <c r="DD66" s="144"/>
      <c r="DE66" s="144"/>
      <c r="DF66" s="144"/>
      <c r="DG66" s="144"/>
      <c r="DH66" s="8" t="s">
        <v>329</v>
      </c>
      <c r="DI66" s="8" t="s">
        <v>329</v>
      </c>
      <c r="DJ66" s="8" t="s">
        <v>329</v>
      </c>
      <c r="DK66" s="8" t="s">
        <v>329</v>
      </c>
      <c r="DL66" s="8" t="s">
        <v>329</v>
      </c>
      <c r="DM66" s="8" t="s">
        <v>329</v>
      </c>
      <c r="DN66" s="8" t="s">
        <v>329</v>
      </c>
      <c r="DO66" s="8" t="s">
        <v>329</v>
      </c>
      <c r="DP66" s="8" t="s">
        <v>329</v>
      </c>
      <c r="DQ66" s="8" t="s">
        <v>329</v>
      </c>
      <c r="DR66" s="8" t="s">
        <v>329</v>
      </c>
      <c r="DS66" s="8" t="s">
        <v>329</v>
      </c>
      <c r="DT66" s="8" t="s">
        <v>329</v>
      </c>
      <c r="DU66" s="8" t="s">
        <v>329</v>
      </c>
      <c r="DV66" s="8" t="s">
        <v>329</v>
      </c>
      <c r="DW66" s="8" t="s">
        <v>329</v>
      </c>
      <c r="DX66" s="8" t="s">
        <v>329</v>
      </c>
      <c r="DY66" s="8" t="s">
        <v>329</v>
      </c>
      <c r="DZ66" s="116" t="s">
        <v>329</v>
      </c>
      <c r="EA66" s="8" t="s">
        <v>329</v>
      </c>
      <c r="EB66" s="8" t="s">
        <v>329</v>
      </c>
      <c r="EC66" s="8" t="s">
        <v>329</v>
      </c>
      <c r="ED66" s="8" t="s">
        <v>329</v>
      </c>
      <c r="EE66" s="8" t="s">
        <v>329</v>
      </c>
      <c r="EF66" s="8" t="s">
        <v>329</v>
      </c>
      <c r="EG66" s="116" t="s">
        <v>329</v>
      </c>
      <c r="EH66" s="116" t="s">
        <v>329</v>
      </c>
    </row>
    <row r="67" spans="1:138" x14ac:dyDescent="0.25">
      <c r="A67" s="8" t="s">
        <v>464</v>
      </c>
      <c r="B67" s="8">
        <v>2018</v>
      </c>
      <c r="C67" s="5" t="s">
        <v>352</v>
      </c>
      <c r="D67" s="5">
        <v>5</v>
      </c>
      <c r="E67" s="48" t="s">
        <v>329</v>
      </c>
      <c r="F67" s="1" t="s">
        <v>353</v>
      </c>
      <c r="G67" s="5" t="s">
        <v>329</v>
      </c>
      <c r="H67" s="5" t="s">
        <v>329</v>
      </c>
      <c r="I67" s="5" t="s">
        <v>329</v>
      </c>
      <c r="J67" s="5" t="s">
        <v>329</v>
      </c>
      <c r="K67" s="5" t="s">
        <v>329</v>
      </c>
      <c r="L67" s="5" t="s">
        <v>329</v>
      </c>
      <c r="M67" s="5" t="s">
        <v>329</v>
      </c>
      <c r="N67" s="5" t="s">
        <v>329</v>
      </c>
      <c r="O67" s="5" t="s">
        <v>329</v>
      </c>
      <c r="P67" s="5" t="s">
        <v>329</v>
      </c>
      <c r="Q67" s="5" t="s">
        <v>329</v>
      </c>
      <c r="R67" s="5" t="s">
        <v>329</v>
      </c>
      <c r="S67" s="5" t="s">
        <v>329</v>
      </c>
      <c r="T67" s="5" t="s">
        <v>329</v>
      </c>
      <c r="U67" s="5" t="s">
        <v>329</v>
      </c>
      <c r="V67" s="5" t="s">
        <v>329</v>
      </c>
      <c r="W67" s="5" t="s">
        <v>329</v>
      </c>
      <c r="X67" s="5" t="s">
        <v>329</v>
      </c>
      <c r="Y67" s="5" t="s">
        <v>329</v>
      </c>
      <c r="Z67" s="5" t="s">
        <v>329</v>
      </c>
      <c r="AA67" s="5" t="s">
        <v>329</v>
      </c>
      <c r="AB67" s="5" t="s">
        <v>329</v>
      </c>
      <c r="AC67" s="5" t="s">
        <v>329</v>
      </c>
      <c r="AD67" s="5" t="s">
        <v>329</v>
      </c>
      <c r="AE67" s="5" t="s">
        <v>329</v>
      </c>
      <c r="AF67" s="5" t="s">
        <v>329</v>
      </c>
      <c r="AG67" s="5" t="s">
        <v>329</v>
      </c>
      <c r="AH67" s="5" t="s">
        <v>329</v>
      </c>
      <c r="AI67" s="5" t="s">
        <v>329</v>
      </c>
      <c r="AJ67" s="5" t="s">
        <v>329</v>
      </c>
      <c r="AK67" s="5" t="s">
        <v>329</v>
      </c>
      <c r="AL67" s="5" t="s">
        <v>329</v>
      </c>
      <c r="AM67" s="5" t="s">
        <v>329</v>
      </c>
      <c r="AN67" s="5" t="s">
        <v>329</v>
      </c>
      <c r="AO67" s="5" t="s">
        <v>329</v>
      </c>
      <c r="AP67" s="5" t="s">
        <v>329</v>
      </c>
      <c r="AQ67" s="5" t="s">
        <v>329</v>
      </c>
      <c r="AR67" s="5" t="s">
        <v>329</v>
      </c>
      <c r="AS67" s="5" t="s">
        <v>329</v>
      </c>
      <c r="AT67" s="5" t="s">
        <v>329</v>
      </c>
      <c r="AU67" s="5" t="s">
        <v>329</v>
      </c>
      <c r="AV67" s="5" t="s">
        <v>329</v>
      </c>
      <c r="AW67" s="32" t="s">
        <v>358</v>
      </c>
      <c r="AX67" s="33">
        <v>6.9</v>
      </c>
      <c r="AY67" s="5">
        <v>3.49</v>
      </c>
      <c r="AZ67" s="33">
        <v>85</v>
      </c>
      <c r="BA67" s="5">
        <v>13</v>
      </c>
      <c r="BB67" s="5">
        <v>42</v>
      </c>
      <c r="BC67" s="5">
        <v>2609</v>
      </c>
      <c r="BD67" s="5">
        <v>547</v>
      </c>
      <c r="BE67" s="5">
        <v>117</v>
      </c>
      <c r="BF67" s="5">
        <v>19</v>
      </c>
      <c r="BG67" s="5">
        <v>10.8</v>
      </c>
      <c r="BH67" s="5">
        <v>7.2</v>
      </c>
      <c r="BI67" s="5">
        <v>31</v>
      </c>
      <c r="BJ67" s="53">
        <v>17.225999999999999</v>
      </c>
      <c r="BK67" s="49">
        <v>1.6279999999999999</v>
      </c>
      <c r="BL67" s="41">
        <v>12.260999999999999</v>
      </c>
      <c r="BM67" s="35">
        <v>1.9288135593220332</v>
      </c>
      <c r="BN67" s="35">
        <v>0.15254237288135589</v>
      </c>
      <c r="BO67" s="35">
        <v>12.588800000000001</v>
      </c>
      <c r="BP67" s="36">
        <v>21.192</v>
      </c>
      <c r="BQ67" s="37">
        <v>516.97439999999995</v>
      </c>
      <c r="BR67" s="36" t="s">
        <v>140</v>
      </c>
      <c r="BS67" s="36">
        <v>3</v>
      </c>
      <c r="BT67" s="36">
        <v>64</v>
      </c>
      <c r="BU67" s="36">
        <v>33</v>
      </c>
      <c r="BV67" s="136" t="s">
        <v>329</v>
      </c>
      <c r="BW67" s="8" t="s">
        <v>329</v>
      </c>
      <c r="BX67" s="8" t="s">
        <v>329</v>
      </c>
      <c r="BY67" s="8" t="s">
        <v>329</v>
      </c>
      <c r="BZ67" s="8" t="s">
        <v>329</v>
      </c>
      <c r="CA67" s="8" t="s">
        <v>329</v>
      </c>
      <c r="CB67" s="8" t="s">
        <v>329</v>
      </c>
      <c r="CC67" s="8" t="s">
        <v>329</v>
      </c>
      <c r="CD67" s="8" t="s">
        <v>329</v>
      </c>
      <c r="CE67" s="8" t="s">
        <v>329</v>
      </c>
      <c r="CF67" s="8" t="s">
        <v>329</v>
      </c>
      <c r="CG67" s="8" t="s">
        <v>329</v>
      </c>
      <c r="CH67" s="8" t="s">
        <v>329</v>
      </c>
      <c r="CI67" s="8" t="s">
        <v>329</v>
      </c>
      <c r="CJ67" s="8" t="s">
        <v>329</v>
      </c>
      <c r="CK67" s="8" t="s">
        <v>329</v>
      </c>
      <c r="CL67" s="8" t="s">
        <v>329</v>
      </c>
      <c r="CM67" s="8" t="s">
        <v>329</v>
      </c>
      <c r="CN67" s="8" t="s">
        <v>329</v>
      </c>
      <c r="CO67" s="8" t="s">
        <v>329</v>
      </c>
      <c r="CP67" s="8" t="s">
        <v>329</v>
      </c>
      <c r="CQ67" s="8" t="s">
        <v>329</v>
      </c>
      <c r="CR67" s="8" t="s">
        <v>329</v>
      </c>
      <c r="CS67" s="116" t="s">
        <v>329</v>
      </c>
      <c r="CT67" s="8" t="s">
        <v>329</v>
      </c>
      <c r="CU67" s="8" t="s">
        <v>329</v>
      </c>
      <c r="CV67" s="8" t="s">
        <v>329</v>
      </c>
      <c r="CW67" s="8" t="s">
        <v>329</v>
      </c>
      <c r="CX67" s="8" t="s">
        <v>329</v>
      </c>
      <c r="CY67" s="8" t="s">
        <v>329</v>
      </c>
      <c r="CZ67" s="144"/>
      <c r="DA67" s="144"/>
      <c r="DB67" s="144"/>
      <c r="DC67" s="144"/>
      <c r="DD67" s="144"/>
      <c r="DE67" s="144"/>
      <c r="DF67" s="144"/>
      <c r="DG67" s="144"/>
      <c r="DH67" s="8" t="s">
        <v>329</v>
      </c>
      <c r="DI67" s="8" t="s">
        <v>329</v>
      </c>
      <c r="DJ67" s="8" t="s">
        <v>329</v>
      </c>
      <c r="DK67" s="8" t="s">
        <v>329</v>
      </c>
      <c r="DL67" s="8" t="s">
        <v>329</v>
      </c>
      <c r="DM67" s="8" t="s">
        <v>329</v>
      </c>
      <c r="DN67" s="8" t="s">
        <v>329</v>
      </c>
      <c r="DO67" s="8" t="s">
        <v>329</v>
      </c>
      <c r="DP67" s="8" t="s">
        <v>329</v>
      </c>
      <c r="DQ67" s="8" t="s">
        <v>329</v>
      </c>
      <c r="DR67" s="8" t="s">
        <v>329</v>
      </c>
      <c r="DS67" s="8" t="s">
        <v>329</v>
      </c>
      <c r="DT67" s="8" t="s">
        <v>329</v>
      </c>
      <c r="DU67" s="8" t="s">
        <v>329</v>
      </c>
      <c r="DV67" s="8" t="s">
        <v>329</v>
      </c>
      <c r="DW67" s="8" t="s">
        <v>329</v>
      </c>
      <c r="DX67" s="8" t="s">
        <v>329</v>
      </c>
      <c r="DY67" s="8" t="s">
        <v>329</v>
      </c>
      <c r="DZ67" s="116" t="s">
        <v>329</v>
      </c>
      <c r="EA67" s="8" t="s">
        <v>329</v>
      </c>
      <c r="EB67" s="8" t="s">
        <v>329</v>
      </c>
      <c r="EC67" s="8" t="s">
        <v>329</v>
      </c>
      <c r="ED67" s="8" t="s">
        <v>329</v>
      </c>
      <c r="EE67" s="8" t="s">
        <v>329</v>
      </c>
      <c r="EF67" s="8" t="s">
        <v>329</v>
      </c>
      <c r="EG67" s="116" t="s">
        <v>329</v>
      </c>
      <c r="EH67" s="116" t="s">
        <v>329</v>
      </c>
    </row>
    <row r="68" spans="1:138" x14ac:dyDescent="0.25">
      <c r="A68" s="8" t="s">
        <v>464</v>
      </c>
      <c r="B68" s="8">
        <v>2018</v>
      </c>
      <c r="C68" s="5" t="s">
        <v>352</v>
      </c>
      <c r="D68" s="5">
        <v>6</v>
      </c>
      <c r="E68" s="48" t="s">
        <v>329</v>
      </c>
      <c r="F68" s="1" t="s">
        <v>353</v>
      </c>
      <c r="G68" s="5" t="s">
        <v>329</v>
      </c>
      <c r="H68" s="5" t="s">
        <v>329</v>
      </c>
      <c r="I68" s="5" t="s">
        <v>329</v>
      </c>
      <c r="J68" s="5" t="s">
        <v>329</v>
      </c>
      <c r="K68" s="5" t="s">
        <v>329</v>
      </c>
      <c r="L68" s="5" t="s">
        <v>329</v>
      </c>
      <c r="M68" s="5" t="s">
        <v>329</v>
      </c>
      <c r="N68" s="5" t="s">
        <v>329</v>
      </c>
      <c r="O68" s="5" t="s">
        <v>329</v>
      </c>
      <c r="P68" s="5" t="s">
        <v>329</v>
      </c>
      <c r="Q68" s="5" t="s">
        <v>329</v>
      </c>
      <c r="R68" s="5" t="s">
        <v>329</v>
      </c>
      <c r="S68" s="5" t="s">
        <v>329</v>
      </c>
      <c r="T68" s="5" t="s">
        <v>329</v>
      </c>
      <c r="U68" s="5" t="s">
        <v>329</v>
      </c>
      <c r="V68" s="5" t="s">
        <v>329</v>
      </c>
      <c r="W68" s="5" t="s">
        <v>329</v>
      </c>
      <c r="X68" s="5" t="s">
        <v>329</v>
      </c>
      <c r="Y68" s="5" t="s">
        <v>329</v>
      </c>
      <c r="Z68" s="5" t="s">
        <v>329</v>
      </c>
      <c r="AA68" s="5" t="s">
        <v>329</v>
      </c>
      <c r="AB68" s="5" t="s">
        <v>329</v>
      </c>
      <c r="AC68" s="5" t="s">
        <v>329</v>
      </c>
      <c r="AD68" s="5" t="s">
        <v>329</v>
      </c>
      <c r="AE68" s="5" t="s">
        <v>329</v>
      </c>
      <c r="AF68" s="5" t="s">
        <v>329</v>
      </c>
      <c r="AG68" s="5" t="s">
        <v>329</v>
      </c>
      <c r="AH68" s="5" t="s">
        <v>329</v>
      </c>
      <c r="AI68" s="5" t="s">
        <v>329</v>
      </c>
      <c r="AJ68" s="5" t="s">
        <v>329</v>
      </c>
      <c r="AK68" s="5" t="s">
        <v>329</v>
      </c>
      <c r="AL68" s="5" t="s">
        <v>329</v>
      </c>
      <c r="AM68" s="5" t="s">
        <v>329</v>
      </c>
      <c r="AN68" s="5" t="s">
        <v>329</v>
      </c>
      <c r="AO68" s="5" t="s">
        <v>329</v>
      </c>
      <c r="AP68" s="5" t="s">
        <v>329</v>
      </c>
      <c r="AQ68" s="5" t="s">
        <v>329</v>
      </c>
      <c r="AR68" s="5" t="s">
        <v>329</v>
      </c>
      <c r="AS68" s="5" t="s">
        <v>329</v>
      </c>
      <c r="AT68" s="5" t="s">
        <v>329</v>
      </c>
      <c r="AU68" s="5" t="s">
        <v>329</v>
      </c>
      <c r="AV68" s="5" t="s">
        <v>329</v>
      </c>
      <c r="AW68" s="32" t="s">
        <v>359</v>
      </c>
      <c r="AX68" s="33">
        <v>6.6</v>
      </c>
      <c r="AY68" s="5">
        <v>3.01</v>
      </c>
      <c r="AZ68" s="33">
        <v>80</v>
      </c>
      <c r="BA68" s="5">
        <v>12</v>
      </c>
      <c r="BB68" s="5">
        <v>24</v>
      </c>
      <c r="BC68" s="5">
        <v>2402</v>
      </c>
      <c r="BD68" s="5">
        <v>576</v>
      </c>
      <c r="BE68" s="5">
        <v>102</v>
      </c>
      <c r="BF68" s="5">
        <v>20</v>
      </c>
      <c r="BG68" s="5">
        <v>3.7</v>
      </c>
      <c r="BH68" s="5">
        <v>7.8</v>
      </c>
      <c r="BI68" s="5">
        <v>16</v>
      </c>
      <c r="BJ68" s="53">
        <v>15.279</v>
      </c>
      <c r="BK68" s="49">
        <v>1.403</v>
      </c>
      <c r="BL68" s="41">
        <v>10.582599999999999</v>
      </c>
      <c r="BM68" s="35">
        <v>1.2902999999999996</v>
      </c>
      <c r="BN68" s="35">
        <v>9.8999999999999949E-2</v>
      </c>
      <c r="BO68" s="35">
        <v>12.899900000000001</v>
      </c>
      <c r="BP68" s="36">
        <v>21.776</v>
      </c>
      <c r="BQ68" s="37">
        <v>510.16319999999996</v>
      </c>
      <c r="BR68" s="36" t="s">
        <v>140</v>
      </c>
      <c r="BS68" s="36">
        <v>3</v>
      </c>
      <c r="BT68" s="36">
        <v>63</v>
      </c>
      <c r="BU68" s="36">
        <v>34</v>
      </c>
      <c r="BV68" s="136" t="s">
        <v>329</v>
      </c>
      <c r="BW68" s="8" t="s">
        <v>329</v>
      </c>
      <c r="BX68" s="8" t="s">
        <v>329</v>
      </c>
      <c r="BY68" s="8" t="s">
        <v>329</v>
      </c>
      <c r="BZ68" s="8" t="s">
        <v>329</v>
      </c>
      <c r="CA68" s="8" t="s">
        <v>329</v>
      </c>
      <c r="CB68" s="8" t="s">
        <v>329</v>
      </c>
      <c r="CC68" s="8" t="s">
        <v>329</v>
      </c>
      <c r="CD68" s="8" t="s">
        <v>329</v>
      </c>
      <c r="CE68" s="8" t="s">
        <v>329</v>
      </c>
      <c r="CF68" s="8" t="s">
        <v>329</v>
      </c>
      <c r="CG68" s="8" t="s">
        <v>329</v>
      </c>
      <c r="CH68" s="8" t="s">
        <v>329</v>
      </c>
      <c r="CI68" s="8" t="s">
        <v>329</v>
      </c>
      <c r="CJ68" s="8" t="s">
        <v>329</v>
      </c>
      <c r="CK68" s="8" t="s">
        <v>329</v>
      </c>
      <c r="CL68" s="8" t="s">
        <v>329</v>
      </c>
      <c r="CM68" s="8" t="s">
        <v>329</v>
      </c>
      <c r="CN68" s="8" t="s">
        <v>329</v>
      </c>
      <c r="CO68" s="8" t="s">
        <v>329</v>
      </c>
      <c r="CP68" s="8" t="s">
        <v>329</v>
      </c>
      <c r="CQ68" s="8" t="s">
        <v>329</v>
      </c>
      <c r="CR68" s="8" t="s">
        <v>329</v>
      </c>
      <c r="CS68" s="116" t="s">
        <v>329</v>
      </c>
      <c r="CT68" s="8" t="s">
        <v>329</v>
      </c>
      <c r="CU68" s="8" t="s">
        <v>329</v>
      </c>
      <c r="CV68" s="8" t="s">
        <v>329</v>
      </c>
      <c r="CW68" s="8" t="s">
        <v>329</v>
      </c>
      <c r="CX68" s="8" t="s">
        <v>329</v>
      </c>
      <c r="CY68" s="8" t="s">
        <v>329</v>
      </c>
      <c r="CZ68" s="144"/>
      <c r="DA68" s="144"/>
      <c r="DB68" s="144"/>
      <c r="DC68" s="144"/>
      <c r="DD68" s="144"/>
      <c r="DE68" s="144"/>
      <c r="DF68" s="144"/>
      <c r="DG68" s="144"/>
      <c r="DH68" s="8" t="s">
        <v>329</v>
      </c>
      <c r="DI68" s="8" t="s">
        <v>329</v>
      </c>
      <c r="DJ68" s="8" t="s">
        <v>329</v>
      </c>
      <c r="DK68" s="8" t="s">
        <v>329</v>
      </c>
      <c r="DL68" s="8" t="s">
        <v>329</v>
      </c>
      <c r="DM68" s="8" t="s">
        <v>329</v>
      </c>
      <c r="DN68" s="8" t="s">
        <v>329</v>
      </c>
      <c r="DO68" s="8" t="s">
        <v>329</v>
      </c>
      <c r="DP68" s="8" t="s">
        <v>329</v>
      </c>
      <c r="DQ68" s="8" t="s">
        <v>329</v>
      </c>
      <c r="DR68" s="8" t="s">
        <v>329</v>
      </c>
      <c r="DS68" s="8" t="s">
        <v>329</v>
      </c>
      <c r="DT68" s="8" t="s">
        <v>329</v>
      </c>
      <c r="DU68" s="8" t="s">
        <v>329</v>
      </c>
      <c r="DV68" s="8" t="s">
        <v>329</v>
      </c>
      <c r="DW68" s="8" t="s">
        <v>329</v>
      </c>
      <c r="DX68" s="8" t="s">
        <v>329</v>
      </c>
      <c r="DY68" s="8" t="s">
        <v>329</v>
      </c>
      <c r="DZ68" s="116" t="s">
        <v>329</v>
      </c>
      <c r="EA68" s="8" t="s">
        <v>329</v>
      </c>
      <c r="EB68" s="8" t="s">
        <v>329</v>
      </c>
      <c r="EC68" s="8" t="s">
        <v>329</v>
      </c>
      <c r="ED68" s="8" t="s">
        <v>329</v>
      </c>
      <c r="EE68" s="8" t="s">
        <v>329</v>
      </c>
      <c r="EF68" s="8" t="s">
        <v>329</v>
      </c>
      <c r="EG68" s="116" t="s">
        <v>329</v>
      </c>
      <c r="EH68" s="116" t="s">
        <v>329</v>
      </c>
    </row>
    <row r="69" spans="1:138" x14ac:dyDescent="0.25">
      <c r="A69" s="8" t="s">
        <v>464</v>
      </c>
      <c r="B69" s="8">
        <v>2018</v>
      </c>
      <c r="C69" s="5" t="s">
        <v>352</v>
      </c>
      <c r="D69" s="5">
        <v>7</v>
      </c>
      <c r="E69" s="48" t="s">
        <v>329</v>
      </c>
      <c r="F69" s="1" t="s">
        <v>353</v>
      </c>
      <c r="G69" s="5" t="s">
        <v>329</v>
      </c>
      <c r="H69" s="5" t="s">
        <v>329</v>
      </c>
      <c r="I69" s="5" t="s">
        <v>329</v>
      </c>
      <c r="J69" s="5" t="s">
        <v>329</v>
      </c>
      <c r="K69" s="5" t="s">
        <v>329</v>
      </c>
      <c r="L69" s="5" t="s">
        <v>329</v>
      </c>
      <c r="M69" s="5" t="s">
        <v>329</v>
      </c>
      <c r="N69" s="5" t="s">
        <v>329</v>
      </c>
      <c r="O69" s="5" t="s">
        <v>329</v>
      </c>
      <c r="P69" s="5" t="s">
        <v>329</v>
      </c>
      <c r="Q69" s="5" t="s">
        <v>329</v>
      </c>
      <c r="R69" s="5" t="s">
        <v>329</v>
      </c>
      <c r="S69" s="5" t="s">
        <v>329</v>
      </c>
      <c r="T69" s="5" t="s">
        <v>329</v>
      </c>
      <c r="U69" s="5" t="s">
        <v>329</v>
      </c>
      <c r="V69" s="5" t="s">
        <v>329</v>
      </c>
      <c r="W69" s="5" t="s">
        <v>329</v>
      </c>
      <c r="X69" s="5" t="s">
        <v>329</v>
      </c>
      <c r="Y69" s="5" t="s">
        <v>329</v>
      </c>
      <c r="Z69" s="5" t="s">
        <v>329</v>
      </c>
      <c r="AA69" s="5" t="s">
        <v>329</v>
      </c>
      <c r="AB69" s="5" t="s">
        <v>329</v>
      </c>
      <c r="AC69" s="5" t="s">
        <v>329</v>
      </c>
      <c r="AD69" s="5" t="s">
        <v>329</v>
      </c>
      <c r="AE69" s="5" t="s">
        <v>329</v>
      </c>
      <c r="AF69" s="5" t="s">
        <v>329</v>
      </c>
      <c r="AG69" s="5" t="s">
        <v>329</v>
      </c>
      <c r="AH69" s="5" t="s">
        <v>329</v>
      </c>
      <c r="AI69" s="5" t="s">
        <v>329</v>
      </c>
      <c r="AJ69" s="5" t="s">
        <v>329</v>
      </c>
      <c r="AK69" s="5" t="s">
        <v>329</v>
      </c>
      <c r="AL69" s="5" t="s">
        <v>329</v>
      </c>
      <c r="AM69" s="5" t="s">
        <v>329</v>
      </c>
      <c r="AN69" s="5" t="s">
        <v>329</v>
      </c>
      <c r="AO69" s="5" t="s">
        <v>329</v>
      </c>
      <c r="AP69" s="5" t="s">
        <v>329</v>
      </c>
      <c r="AQ69" s="5" t="s">
        <v>329</v>
      </c>
      <c r="AR69" s="5" t="s">
        <v>329</v>
      </c>
      <c r="AS69" s="5" t="s">
        <v>329</v>
      </c>
      <c r="AT69" s="5" t="s">
        <v>329</v>
      </c>
      <c r="AU69" s="5" t="s">
        <v>329</v>
      </c>
      <c r="AV69" s="5" t="s">
        <v>329</v>
      </c>
      <c r="AW69" s="32" t="s">
        <v>360</v>
      </c>
      <c r="AX69" s="33">
        <v>6.5</v>
      </c>
      <c r="AY69" s="5">
        <v>3.1</v>
      </c>
      <c r="AZ69" s="33">
        <v>81</v>
      </c>
      <c r="BA69" s="5">
        <v>14</v>
      </c>
      <c r="BB69" s="5">
        <v>49</v>
      </c>
      <c r="BC69" s="5">
        <v>2612</v>
      </c>
      <c r="BD69" s="5">
        <v>650</v>
      </c>
      <c r="BE69" s="5">
        <v>138</v>
      </c>
      <c r="BF69" s="5">
        <v>27</v>
      </c>
      <c r="BG69" s="5">
        <v>25.7</v>
      </c>
      <c r="BH69" s="5">
        <v>7.1</v>
      </c>
      <c r="BI69" s="5">
        <v>40</v>
      </c>
      <c r="BJ69" s="53">
        <v>14.691000000000001</v>
      </c>
      <c r="BK69" s="49">
        <v>1.472</v>
      </c>
      <c r="BL69" s="41">
        <v>10.8909</v>
      </c>
      <c r="BM69" s="35">
        <v>1.6981037924151705</v>
      </c>
      <c r="BN69" s="35">
        <v>0.13912175648702602</v>
      </c>
      <c r="BO69" s="35">
        <v>12.1387</v>
      </c>
      <c r="BP69" s="36">
        <v>10.352</v>
      </c>
      <c r="BQ69" s="37">
        <v>327.96359999999999</v>
      </c>
      <c r="BR69" s="36" t="s">
        <v>146</v>
      </c>
      <c r="BS69" s="36">
        <v>2</v>
      </c>
      <c r="BT69" s="36">
        <v>77</v>
      </c>
      <c r="BU69" s="36">
        <v>21</v>
      </c>
      <c r="BV69" s="136" t="s">
        <v>329</v>
      </c>
      <c r="BW69" s="8" t="s">
        <v>329</v>
      </c>
      <c r="BX69" s="8" t="s">
        <v>329</v>
      </c>
      <c r="BY69" s="8" t="s">
        <v>329</v>
      </c>
      <c r="BZ69" s="8" t="s">
        <v>329</v>
      </c>
      <c r="CA69" s="8" t="s">
        <v>329</v>
      </c>
      <c r="CB69" s="8" t="s">
        <v>329</v>
      </c>
      <c r="CC69" s="8" t="s">
        <v>329</v>
      </c>
      <c r="CD69" s="8" t="s">
        <v>329</v>
      </c>
      <c r="CE69" s="8" t="s">
        <v>329</v>
      </c>
      <c r="CF69" s="8" t="s">
        <v>329</v>
      </c>
      <c r="CG69" s="8" t="s">
        <v>329</v>
      </c>
      <c r="CH69" s="8" t="s">
        <v>329</v>
      </c>
      <c r="CI69" s="8" t="s">
        <v>329</v>
      </c>
      <c r="CJ69" s="8" t="s">
        <v>329</v>
      </c>
      <c r="CK69" s="8" t="s">
        <v>329</v>
      </c>
      <c r="CL69" s="8" t="s">
        <v>329</v>
      </c>
      <c r="CM69" s="8" t="s">
        <v>329</v>
      </c>
      <c r="CN69" s="8" t="s">
        <v>329</v>
      </c>
      <c r="CO69" s="8" t="s">
        <v>329</v>
      </c>
      <c r="CP69" s="8" t="s">
        <v>329</v>
      </c>
      <c r="CQ69" s="8" t="s">
        <v>329</v>
      </c>
      <c r="CR69" s="8" t="s">
        <v>329</v>
      </c>
      <c r="CS69" s="116" t="s">
        <v>329</v>
      </c>
      <c r="CT69" s="8" t="s">
        <v>329</v>
      </c>
      <c r="CU69" s="8" t="s">
        <v>329</v>
      </c>
      <c r="CV69" s="8" t="s">
        <v>329</v>
      </c>
      <c r="CW69" s="8" t="s">
        <v>329</v>
      </c>
      <c r="CX69" s="8" t="s">
        <v>329</v>
      </c>
      <c r="CY69" s="8" t="s">
        <v>329</v>
      </c>
      <c r="CZ69" s="144"/>
      <c r="DA69" s="144"/>
      <c r="DB69" s="144"/>
      <c r="DC69" s="144"/>
      <c r="DD69" s="144"/>
      <c r="DE69" s="144"/>
      <c r="DF69" s="144"/>
      <c r="DG69" s="144"/>
      <c r="DH69" s="8" t="s">
        <v>329</v>
      </c>
      <c r="DI69" s="8" t="s">
        <v>329</v>
      </c>
      <c r="DJ69" s="8" t="s">
        <v>329</v>
      </c>
      <c r="DK69" s="8" t="s">
        <v>329</v>
      </c>
      <c r="DL69" s="8" t="s">
        <v>329</v>
      </c>
      <c r="DM69" s="8" t="s">
        <v>329</v>
      </c>
      <c r="DN69" s="8" t="s">
        <v>329</v>
      </c>
      <c r="DO69" s="8" t="s">
        <v>329</v>
      </c>
      <c r="DP69" s="8" t="s">
        <v>329</v>
      </c>
      <c r="DQ69" s="8" t="s">
        <v>329</v>
      </c>
      <c r="DR69" s="8" t="s">
        <v>329</v>
      </c>
      <c r="DS69" s="8" t="s">
        <v>329</v>
      </c>
      <c r="DT69" s="8" t="s">
        <v>329</v>
      </c>
      <c r="DU69" s="8" t="s">
        <v>329</v>
      </c>
      <c r="DV69" s="8" t="s">
        <v>329</v>
      </c>
      <c r="DW69" s="8" t="s">
        <v>329</v>
      </c>
      <c r="DX69" s="8" t="s">
        <v>329</v>
      </c>
      <c r="DY69" s="8" t="s">
        <v>329</v>
      </c>
      <c r="DZ69" s="116" t="s">
        <v>329</v>
      </c>
      <c r="EA69" s="8" t="s">
        <v>329</v>
      </c>
      <c r="EB69" s="8" t="s">
        <v>329</v>
      </c>
      <c r="EC69" s="8" t="s">
        <v>329</v>
      </c>
      <c r="ED69" s="8" t="s">
        <v>329</v>
      </c>
      <c r="EE69" s="8" t="s">
        <v>329</v>
      </c>
      <c r="EF69" s="8" t="s">
        <v>329</v>
      </c>
      <c r="EG69" s="116" t="s">
        <v>329</v>
      </c>
      <c r="EH69" s="116" t="s">
        <v>329</v>
      </c>
    </row>
    <row r="70" spans="1:138" x14ac:dyDescent="0.25">
      <c r="A70" s="8" t="s">
        <v>464</v>
      </c>
      <c r="B70" s="8">
        <v>2018</v>
      </c>
      <c r="C70" s="5" t="s">
        <v>352</v>
      </c>
      <c r="D70" s="5">
        <v>8</v>
      </c>
      <c r="E70" s="48" t="s">
        <v>329</v>
      </c>
      <c r="F70" s="1" t="s">
        <v>353</v>
      </c>
      <c r="G70" s="5" t="s">
        <v>329</v>
      </c>
      <c r="H70" s="5" t="s">
        <v>329</v>
      </c>
      <c r="I70" s="5" t="s">
        <v>329</v>
      </c>
      <c r="J70" s="5" t="s">
        <v>329</v>
      </c>
      <c r="K70" s="5" t="s">
        <v>329</v>
      </c>
      <c r="L70" s="5" t="s">
        <v>329</v>
      </c>
      <c r="M70" s="5" t="s">
        <v>329</v>
      </c>
      <c r="N70" s="5" t="s">
        <v>329</v>
      </c>
      <c r="O70" s="5" t="s">
        <v>329</v>
      </c>
      <c r="P70" s="5" t="s">
        <v>329</v>
      </c>
      <c r="Q70" s="5" t="s">
        <v>329</v>
      </c>
      <c r="R70" s="5" t="s">
        <v>329</v>
      </c>
      <c r="S70" s="5" t="s">
        <v>329</v>
      </c>
      <c r="T70" s="5" t="s">
        <v>329</v>
      </c>
      <c r="U70" s="5" t="s">
        <v>329</v>
      </c>
      <c r="V70" s="5" t="s">
        <v>329</v>
      </c>
      <c r="W70" s="5" t="s">
        <v>329</v>
      </c>
      <c r="X70" s="5" t="s">
        <v>329</v>
      </c>
      <c r="Y70" s="5" t="s">
        <v>329</v>
      </c>
      <c r="Z70" s="5" t="s">
        <v>329</v>
      </c>
      <c r="AA70" s="5" t="s">
        <v>329</v>
      </c>
      <c r="AB70" s="5" t="s">
        <v>329</v>
      </c>
      <c r="AC70" s="5" t="s">
        <v>329</v>
      </c>
      <c r="AD70" s="5" t="s">
        <v>329</v>
      </c>
      <c r="AE70" s="5" t="s">
        <v>329</v>
      </c>
      <c r="AF70" s="5" t="s">
        <v>329</v>
      </c>
      <c r="AG70" s="5" t="s">
        <v>329</v>
      </c>
      <c r="AH70" s="5" t="s">
        <v>329</v>
      </c>
      <c r="AI70" s="5" t="s">
        <v>329</v>
      </c>
      <c r="AJ70" s="5" t="s">
        <v>329</v>
      </c>
      <c r="AK70" s="5" t="s">
        <v>329</v>
      </c>
      <c r="AL70" s="5" t="s">
        <v>329</v>
      </c>
      <c r="AM70" s="5" t="s">
        <v>329</v>
      </c>
      <c r="AN70" s="5" t="s">
        <v>329</v>
      </c>
      <c r="AO70" s="5" t="s">
        <v>329</v>
      </c>
      <c r="AP70" s="5" t="s">
        <v>329</v>
      </c>
      <c r="AQ70" s="5" t="s">
        <v>329</v>
      </c>
      <c r="AR70" s="5" t="s">
        <v>329</v>
      </c>
      <c r="AS70" s="5" t="s">
        <v>329</v>
      </c>
      <c r="AT70" s="5" t="s">
        <v>329</v>
      </c>
      <c r="AU70" s="5" t="s">
        <v>329</v>
      </c>
      <c r="AV70" s="5" t="s">
        <v>329</v>
      </c>
      <c r="AW70" s="32" t="s">
        <v>361</v>
      </c>
      <c r="AX70" s="33">
        <v>6.5</v>
      </c>
      <c r="AY70" s="5">
        <v>3.27</v>
      </c>
      <c r="AZ70" s="33">
        <v>83</v>
      </c>
      <c r="BA70" s="5">
        <v>14</v>
      </c>
      <c r="BB70" s="5">
        <v>38</v>
      </c>
      <c r="BC70" s="5">
        <v>2614</v>
      </c>
      <c r="BD70" s="5">
        <v>640</v>
      </c>
      <c r="BE70" s="5">
        <v>120</v>
      </c>
      <c r="BF70" s="5">
        <v>20</v>
      </c>
      <c r="BG70" s="5">
        <v>8.5</v>
      </c>
      <c r="BH70" s="5">
        <v>8.5</v>
      </c>
      <c r="BI70" s="5">
        <v>28</v>
      </c>
      <c r="BJ70" s="53">
        <v>15.750999999999999</v>
      </c>
      <c r="BK70" s="49">
        <v>1.5409999999999999</v>
      </c>
      <c r="BL70" s="41">
        <v>9.9809999999999999</v>
      </c>
      <c r="BM70" s="35">
        <v>1.6813559322033893</v>
      </c>
      <c r="BN70" s="35">
        <v>0.13290129611166496</v>
      </c>
      <c r="BO70" s="35">
        <v>12.6454</v>
      </c>
      <c r="BP70" s="36">
        <v>17.256</v>
      </c>
      <c r="BQ70" s="37">
        <v>523.78559999999993</v>
      </c>
      <c r="BR70" s="36" t="s">
        <v>146</v>
      </c>
      <c r="BS70" s="36">
        <v>3</v>
      </c>
      <c r="BT70" s="36">
        <v>75</v>
      </c>
      <c r="BU70" s="36">
        <v>22</v>
      </c>
      <c r="BV70" s="136" t="s">
        <v>329</v>
      </c>
      <c r="BW70" s="8" t="s">
        <v>329</v>
      </c>
      <c r="BX70" s="8" t="s">
        <v>329</v>
      </c>
      <c r="BY70" s="8" t="s">
        <v>329</v>
      </c>
      <c r="BZ70" s="8" t="s">
        <v>329</v>
      </c>
      <c r="CA70" s="8" t="s">
        <v>329</v>
      </c>
      <c r="CB70" s="8" t="s">
        <v>329</v>
      </c>
      <c r="CC70" s="8" t="s">
        <v>329</v>
      </c>
      <c r="CD70" s="8" t="s">
        <v>329</v>
      </c>
      <c r="CE70" s="8" t="s">
        <v>329</v>
      </c>
      <c r="CF70" s="8" t="s">
        <v>329</v>
      </c>
      <c r="CG70" s="8" t="s">
        <v>329</v>
      </c>
      <c r="CH70" s="8" t="s">
        <v>329</v>
      </c>
      <c r="CI70" s="8" t="s">
        <v>329</v>
      </c>
      <c r="CJ70" s="8" t="s">
        <v>329</v>
      </c>
      <c r="CK70" s="8" t="s">
        <v>329</v>
      </c>
      <c r="CL70" s="8" t="s">
        <v>329</v>
      </c>
      <c r="CM70" s="8" t="s">
        <v>329</v>
      </c>
      <c r="CN70" s="8" t="s">
        <v>329</v>
      </c>
      <c r="CO70" s="8" t="s">
        <v>329</v>
      </c>
      <c r="CP70" s="8" t="s">
        <v>329</v>
      </c>
      <c r="CQ70" s="8" t="s">
        <v>329</v>
      </c>
      <c r="CR70" s="8" t="s">
        <v>329</v>
      </c>
      <c r="CS70" s="116" t="s">
        <v>329</v>
      </c>
      <c r="CT70" s="8" t="s">
        <v>329</v>
      </c>
      <c r="CU70" s="8" t="s">
        <v>329</v>
      </c>
      <c r="CV70" s="8" t="s">
        <v>329</v>
      </c>
      <c r="CW70" s="8" t="s">
        <v>329</v>
      </c>
      <c r="CX70" s="8" t="s">
        <v>329</v>
      </c>
      <c r="CY70" s="8" t="s">
        <v>329</v>
      </c>
      <c r="CZ70" s="144"/>
      <c r="DA70" s="144"/>
      <c r="DB70" s="144"/>
      <c r="DC70" s="144"/>
      <c r="DD70" s="144"/>
      <c r="DE70" s="144"/>
      <c r="DF70" s="144"/>
      <c r="DG70" s="144"/>
      <c r="DH70" s="8" t="s">
        <v>329</v>
      </c>
      <c r="DI70" s="8" t="s">
        <v>329</v>
      </c>
      <c r="DJ70" s="8" t="s">
        <v>329</v>
      </c>
      <c r="DK70" s="8" t="s">
        <v>329</v>
      </c>
      <c r="DL70" s="8" t="s">
        <v>329</v>
      </c>
      <c r="DM70" s="8" t="s">
        <v>329</v>
      </c>
      <c r="DN70" s="8" t="s">
        <v>329</v>
      </c>
      <c r="DO70" s="8" t="s">
        <v>329</v>
      </c>
      <c r="DP70" s="8" t="s">
        <v>329</v>
      </c>
      <c r="DQ70" s="8" t="s">
        <v>329</v>
      </c>
      <c r="DR70" s="8" t="s">
        <v>329</v>
      </c>
      <c r="DS70" s="8" t="s">
        <v>329</v>
      </c>
      <c r="DT70" s="8" t="s">
        <v>329</v>
      </c>
      <c r="DU70" s="8" t="s">
        <v>329</v>
      </c>
      <c r="DV70" s="8" t="s">
        <v>329</v>
      </c>
      <c r="DW70" s="8" t="s">
        <v>329</v>
      </c>
      <c r="DX70" s="8" t="s">
        <v>329</v>
      </c>
      <c r="DY70" s="8" t="s">
        <v>329</v>
      </c>
      <c r="DZ70" s="116" t="s">
        <v>329</v>
      </c>
      <c r="EA70" s="8" t="s">
        <v>329</v>
      </c>
      <c r="EB70" s="8" t="s">
        <v>329</v>
      </c>
      <c r="EC70" s="8" t="s">
        <v>329</v>
      </c>
      <c r="ED70" s="8" t="s">
        <v>329</v>
      </c>
      <c r="EE70" s="8" t="s">
        <v>329</v>
      </c>
      <c r="EF70" s="8" t="s">
        <v>329</v>
      </c>
      <c r="EG70" s="116" t="s">
        <v>329</v>
      </c>
      <c r="EH70" s="116" t="s">
        <v>329</v>
      </c>
    </row>
    <row r="71" spans="1:138" x14ac:dyDescent="0.25">
      <c r="CZ71" s="145"/>
      <c r="DA71" s="145"/>
      <c r="DB71" s="145"/>
      <c r="DC71" s="145"/>
      <c r="DD71" s="145"/>
      <c r="DE71" s="145"/>
      <c r="DF71" s="145"/>
      <c r="DG71" s="145"/>
    </row>
  </sheetData>
  <autoFilter ref="A1:EH70" xr:uid="{00000000-0009-0000-0000-000001000000}"/>
  <sortState xmlns:xlrd2="http://schemas.microsoft.com/office/spreadsheetml/2017/richdata2" ref="A2:BU53">
    <sortCondition ref="C60:C107"/>
  </sortState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K62"/>
  <sheetViews>
    <sheetView topLeftCell="BC1" zoomScaleNormal="100" workbookViewId="0">
      <selection activeCell="BS1" sqref="BS1:BU1"/>
    </sheetView>
  </sheetViews>
  <sheetFormatPr defaultColWidth="8.85546875" defaultRowHeight="15" x14ac:dyDescent="0.25"/>
  <cols>
    <col min="1" max="1" width="17.42578125" bestFit="1" customWidth="1"/>
    <col min="2" max="2" width="16" bestFit="1" customWidth="1"/>
    <col min="3" max="3" width="6.28515625" bestFit="1" customWidth="1"/>
    <col min="4" max="4" width="14.42578125" bestFit="1" customWidth="1"/>
    <col min="5" max="5" width="10" bestFit="1" customWidth="1"/>
    <col min="6" max="6" width="10.140625" bestFit="1" customWidth="1"/>
    <col min="7" max="7" width="9.7109375" bestFit="1" customWidth="1"/>
    <col min="8" max="8" width="9.42578125" bestFit="1" customWidth="1"/>
    <col min="9" max="9" width="10.140625" bestFit="1" customWidth="1"/>
    <col min="10" max="10" width="10.28515625" bestFit="1" customWidth="1"/>
    <col min="11" max="12" width="8.28515625" bestFit="1" customWidth="1"/>
    <col min="13" max="13" width="11.85546875" bestFit="1" customWidth="1"/>
    <col min="14" max="14" width="8.7109375" bestFit="1" customWidth="1"/>
    <col min="15" max="16" width="8.42578125" bestFit="1" customWidth="1"/>
    <col min="17" max="17" width="8.28515625" bestFit="1" customWidth="1"/>
    <col min="18" max="18" width="8.7109375" bestFit="1" customWidth="1"/>
    <col min="19" max="19" width="10.7109375" style="25" bestFit="1" customWidth="1"/>
    <col min="20" max="20" width="8.28515625" bestFit="1" customWidth="1"/>
    <col min="21" max="21" width="10" bestFit="1" customWidth="1"/>
    <col min="22" max="22" width="10" style="79" bestFit="1" customWidth="1"/>
    <col min="23" max="23" width="8.42578125" style="79" bestFit="1" customWidth="1"/>
    <col min="24" max="24" width="9.42578125" style="79" bestFit="1" customWidth="1"/>
    <col min="25" max="25" width="13.42578125" style="79" bestFit="1" customWidth="1"/>
    <col min="26" max="26" width="7.85546875" style="79" bestFit="1" customWidth="1"/>
    <col min="27" max="27" width="6.85546875" style="79" bestFit="1" customWidth="1"/>
    <col min="28" max="28" width="8.140625" style="79" bestFit="1" customWidth="1"/>
    <col min="29" max="29" width="8.85546875" style="79" bestFit="1" customWidth="1"/>
    <col min="30" max="30" width="7.28515625" style="79" bestFit="1" customWidth="1"/>
    <col min="31" max="31" width="8.140625" style="79" bestFit="1" customWidth="1"/>
    <col min="32" max="33" width="11.42578125" style="79" bestFit="1" customWidth="1"/>
    <col min="34" max="34" width="12.42578125" style="79" bestFit="1" customWidth="1"/>
    <col min="35" max="35" width="10.28515625" style="79" bestFit="1" customWidth="1"/>
    <col min="36" max="36" width="8.42578125" style="79" bestFit="1" customWidth="1"/>
    <col min="37" max="37" width="12.140625" style="79" bestFit="1" customWidth="1"/>
    <col min="38" max="39" width="12.28515625" style="79" bestFit="1" customWidth="1"/>
    <col min="40" max="40" width="13.85546875" style="79" bestFit="1" customWidth="1"/>
    <col min="41" max="41" width="10.42578125" style="79" bestFit="1" customWidth="1"/>
    <col min="42" max="42" width="12.140625" style="79" bestFit="1" customWidth="1"/>
    <col min="43" max="43" width="13.140625" style="79" bestFit="1" customWidth="1"/>
    <col min="44" max="44" width="12.140625" style="79" bestFit="1" customWidth="1"/>
    <col min="45" max="45" width="10.7109375" style="79" bestFit="1" customWidth="1"/>
    <col min="46" max="46" width="11.85546875" style="79" bestFit="1" customWidth="1"/>
    <col min="47" max="47" width="8.85546875" style="142"/>
    <col min="48" max="56" width="8.85546875" style="79"/>
    <col min="57" max="57" width="15.42578125" style="79" bestFit="1" customWidth="1"/>
    <col min="58" max="89" width="8.85546875" style="79"/>
  </cols>
  <sheetData>
    <row r="1" spans="1:89" s="104" customFormat="1" x14ac:dyDescent="0.25">
      <c r="A1" s="98" t="s">
        <v>240</v>
      </c>
      <c r="B1" s="98" t="s">
        <v>241</v>
      </c>
      <c r="C1" s="98" t="s">
        <v>362</v>
      </c>
      <c r="D1" s="98" t="s">
        <v>243</v>
      </c>
      <c r="E1" s="98" t="s">
        <v>21</v>
      </c>
      <c r="F1" s="98" t="s">
        <v>28</v>
      </c>
      <c r="G1" s="98" t="s">
        <v>32</v>
      </c>
      <c r="H1" s="98" t="s">
        <v>36</v>
      </c>
      <c r="I1" s="98" t="s">
        <v>54</v>
      </c>
      <c r="J1" s="99" t="s">
        <v>58</v>
      </c>
      <c r="K1" s="105" t="s">
        <v>62</v>
      </c>
      <c r="L1" s="105" t="s">
        <v>66</v>
      </c>
      <c r="M1" s="105" t="s">
        <v>363</v>
      </c>
      <c r="N1" s="105" t="s">
        <v>39</v>
      </c>
      <c r="O1" s="105" t="s">
        <v>43</v>
      </c>
      <c r="P1" s="105" t="s">
        <v>47</v>
      </c>
      <c r="Q1" s="105" t="s">
        <v>51</v>
      </c>
      <c r="R1" s="105" t="s">
        <v>70</v>
      </c>
      <c r="S1" s="98" t="s">
        <v>74</v>
      </c>
      <c r="T1" s="105" t="s">
        <v>364</v>
      </c>
      <c r="U1" s="105" t="s">
        <v>365</v>
      </c>
      <c r="V1" s="98" t="s">
        <v>460</v>
      </c>
      <c r="W1" s="98" t="s">
        <v>287</v>
      </c>
      <c r="X1" s="98" t="s">
        <v>104</v>
      </c>
      <c r="Y1" s="98" t="s">
        <v>106</v>
      </c>
      <c r="Z1" s="98" t="s">
        <v>109</v>
      </c>
      <c r="AA1" s="98" t="s">
        <v>111</v>
      </c>
      <c r="AB1" s="98" t="s">
        <v>113</v>
      </c>
      <c r="AC1" s="98" t="s">
        <v>115</v>
      </c>
      <c r="AD1" s="98" t="s">
        <v>117</v>
      </c>
      <c r="AE1" s="98" t="s">
        <v>119</v>
      </c>
      <c r="AF1" s="98" t="s">
        <v>123</v>
      </c>
      <c r="AG1" s="98" t="s">
        <v>125</v>
      </c>
      <c r="AH1" s="98" t="s">
        <v>121</v>
      </c>
      <c r="AI1" s="100" t="s">
        <v>97</v>
      </c>
      <c r="AJ1" s="106" t="s">
        <v>95</v>
      </c>
      <c r="AK1" s="106" t="s">
        <v>99</v>
      </c>
      <c r="AL1" s="106" t="s">
        <v>89</v>
      </c>
      <c r="AM1" s="106" t="s">
        <v>91</v>
      </c>
      <c r="AN1" s="106" t="s">
        <v>288</v>
      </c>
      <c r="AO1" s="106" t="s">
        <v>84</v>
      </c>
      <c r="AP1" s="106" t="s">
        <v>289</v>
      </c>
      <c r="AQ1" s="106" t="s">
        <v>127</v>
      </c>
      <c r="AR1" s="106" t="s">
        <v>290</v>
      </c>
      <c r="AS1" s="106" t="s">
        <v>291</v>
      </c>
      <c r="AT1" s="106" t="s">
        <v>292</v>
      </c>
      <c r="AU1" s="140" t="s">
        <v>154</v>
      </c>
      <c r="AV1" s="98" t="s">
        <v>156</v>
      </c>
      <c r="AW1" s="98" t="s">
        <v>158</v>
      </c>
      <c r="AX1" s="98" t="s">
        <v>160</v>
      </c>
      <c r="AY1" s="98" t="s">
        <v>162</v>
      </c>
      <c r="AZ1" s="98" t="s">
        <v>164</v>
      </c>
      <c r="BA1" s="98" t="s">
        <v>166</v>
      </c>
      <c r="BB1" s="98" t="s">
        <v>168</v>
      </c>
      <c r="BC1" s="98" t="s">
        <v>171</v>
      </c>
      <c r="BD1" s="98" t="s">
        <v>173</v>
      </c>
      <c r="BE1" s="98" t="s">
        <v>175</v>
      </c>
      <c r="BF1" s="98" t="s">
        <v>177</v>
      </c>
      <c r="BG1" s="98" t="s">
        <v>180</v>
      </c>
      <c r="BH1" s="98" t="s">
        <v>439</v>
      </c>
      <c r="BI1" s="98" t="s">
        <v>440</v>
      </c>
      <c r="BJ1" s="98" t="s">
        <v>445</v>
      </c>
      <c r="BK1" s="98" t="s">
        <v>441</v>
      </c>
      <c r="BL1" s="98" t="s">
        <v>457</v>
      </c>
      <c r="BM1" s="98" t="s">
        <v>192</v>
      </c>
      <c r="BN1" s="98" t="s">
        <v>193</v>
      </c>
      <c r="BO1" s="98" t="s">
        <v>194</v>
      </c>
      <c r="BP1" s="98" t="s">
        <v>195</v>
      </c>
      <c r="BQ1" s="98" t="s">
        <v>196</v>
      </c>
      <c r="BR1" s="98" t="s">
        <v>197</v>
      </c>
      <c r="BS1" s="98" t="s">
        <v>199</v>
      </c>
      <c r="BT1" s="98" t="s">
        <v>201</v>
      </c>
      <c r="BU1" s="98" t="s">
        <v>203</v>
      </c>
      <c r="BV1" s="98" t="s">
        <v>205</v>
      </c>
      <c r="BW1" s="98" t="s">
        <v>207</v>
      </c>
      <c r="BX1" s="98" t="s">
        <v>209</v>
      </c>
      <c r="BY1" s="98" t="s">
        <v>212</v>
      </c>
      <c r="BZ1" s="98" t="s">
        <v>214</v>
      </c>
      <c r="CA1" s="98" t="s">
        <v>216</v>
      </c>
      <c r="CB1" s="98" t="s">
        <v>218</v>
      </c>
      <c r="CC1" s="98" t="s">
        <v>220</v>
      </c>
      <c r="CD1" s="98" t="s">
        <v>222</v>
      </c>
      <c r="CE1" s="98" t="s">
        <v>224</v>
      </c>
      <c r="CF1" s="98" t="s">
        <v>227</v>
      </c>
      <c r="CG1" s="98" t="s">
        <v>229</v>
      </c>
      <c r="CH1" s="98" t="s">
        <v>231</v>
      </c>
      <c r="CI1" s="98" t="s">
        <v>233</v>
      </c>
      <c r="CJ1" s="98" t="s">
        <v>235</v>
      </c>
      <c r="CK1" s="98" t="s">
        <v>238</v>
      </c>
    </row>
    <row r="2" spans="1:89" x14ac:dyDescent="0.25">
      <c r="A2" s="54" t="s">
        <v>322</v>
      </c>
      <c r="B2" s="54" t="s">
        <v>323</v>
      </c>
      <c r="C2" s="54" t="s">
        <v>324</v>
      </c>
      <c r="D2" s="54" t="s">
        <v>38</v>
      </c>
      <c r="E2" s="54">
        <v>200.4</v>
      </c>
      <c r="F2" s="54">
        <v>104</v>
      </c>
      <c r="G2" s="54">
        <v>19.79</v>
      </c>
      <c r="H2" s="54">
        <v>17.68</v>
      </c>
      <c r="I2" s="54">
        <v>26.5</v>
      </c>
      <c r="J2" s="24">
        <v>25.5</v>
      </c>
      <c r="K2" s="24">
        <v>2420.5</v>
      </c>
      <c r="L2" s="24">
        <v>376</v>
      </c>
      <c r="M2" s="24">
        <v>70.8</v>
      </c>
      <c r="N2" s="24">
        <v>17.066666666666666</v>
      </c>
      <c r="O2" s="24">
        <v>56.266666666666673</v>
      </c>
      <c r="P2" s="24">
        <v>9.0666666666666664</v>
      </c>
      <c r="Q2" s="24">
        <v>63.033333333333331</v>
      </c>
      <c r="R2" s="24">
        <v>2534.4047672148445</v>
      </c>
      <c r="S2" s="24">
        <v>0.23599999999999999</v>
      </c>
      <c r="T2" s="24">
        <v>91.103660878227899</v>
      </c>
      <c r="U2" s="24">
        <v>5718.58</v>
      </c>
      <c r="V2" s="8">
        <v>33.25</v>
      </c>
      <c r="W2" s="8">
        <v>6.5</v>
      </c>
      <c r="X2" s="8">
        <v>5.17</v>
      </c>
      <c r="Y2" s="8">
        <v>101</v>
      </c>
      <c r="Z2" s="8">
        <v>11</v>
      </c>
      <c r="AA2" s="8">
        <v>19</v>
      </c>
      <c r="AB2" s="8">
        <v>4496</v>
      </c>
      <c r="AC2" s="8">
        <v>735</v>
      </c>
      <c r="AD2" s="8">
        <v>179</v>
      </c>
      <c r="AE2" s="8">
        <v>15</v>
      </c>
      <c r="AF2" s="8">
        <v>10.8</v>
      </c>
      <c r="AG2" s="8">
        <v>6</v>
      </c>
      <c r="AH2" s="8">
        <v>13</v>
      </c>
      <c r="AI2" s="88">
        <v>27.78</v>
      </c>
      <c r="AJ2" s="89">
        <v>2.1480000000000001</v>
      </c>
      <c r="AK2" s="90">
        <v>12.9307</v>
      </c>
      <c r="AL2" s="91">
        <v>2.9351944167497517</v>
      </c>
      <c r="AM2" s="91">
        <v>0.21784646061814564</v>
      </c>
      <c r="AN2" s="88">
        <v>13.7384</v>
      </c>
      <c r="AO2" s="88">
        <v>71.007999999999996</v>
      </c>
      <c r="AP2" s="92">
        <v>747.03359999999998</v>
      </c>
      <c r="AQ2" s="88" t="s">
        <v>134</v>
      </c>
      <c r="AR2" s="88">
        <v>8</v>
      </c>
      <c r="AS2" s="88">
        <v>29</v>
      </c>
      <c r="AT2" s="88">
        <v>63</v>
      </c>
      <c r="AU2" s="141">
        <v>10.95</v>
      </c>
      <c r="AV2" s="82">
        <v>7.1</v>
      </c>
      <c r="AW2" s="82">
        <v>3.9</v>
      </c>
      <c r="AX2" s="82">
        <v>72.7</v>
      </c>
      <c r="AY2" s="82">
        <v>1.2809999999999999</v>
      </c>
      <c r="AZ2" s="82">
        <v>60</v>
      </c>
      <c r="BA2" s="82">
        <v>9.92</v>
      </c>
      <c r="BB2" s="82">
        <v>81.576666666666668</v>
      </c>
      <c r="BC2" s="82">
        <v>6.2633333333333328</v>
      </c>
      <c r="BD2" s="82">
        <v>28.673333333333332</v>
      </c>
      <c r="BE2" s="8" t="s">
        <v>325</v>
      </c>
      <c r="BF2" s="82">
        <v>29.349446741394832</v>
      </c>
      <c r="BG2" s="82">
        <v>77.678828696996433</v>
      </c>
      <c r="BH2" s="82">
        <v>2.601</v>
      </c>
      <c r="BI2" s="82">
        <v>1.5074999999999998</v>
      </c>
      <c r="BJ2" s="82">
        <v>0.29449999999999998</v>
      </c>
      <c r="BK2" s="82">
        <v>0.26350000000000001</v>
      </c>
      <c r="BL2" s="144">
        <v>1.0138235294117648</v>
      </c>
      <c r="BM2" s="82">
        <v>11.4</v>
      </c>
      <c r="BN2" s="82">
        <v>7.117647058823529</v>
      </c>
      <c r="BO2" s="82">
        <v>4.2352941176470589</v>
      </c>
      <c r="BP2" s="82">
        <v>75</v>
      </c>
      <c r="BQ2" s="82">
        <v>1.2894999999999999</v>
      </c>
      <c r="BR2" s="82">
        <v>2.8795930000000003</v>
      </c>
      <c r="BS2" s="82">
        <v>0.27850000000000003</v>
      </c>
      <c r="BT2" s="82">
        <v>0.12990599999999999</v>
      </c>
      <c r="BU2" s="82">
        <v>0.16300000000000001</v>
      </c>
      <c r="BV2" s="82">
        <v>3.9128099173553728</v>
      </c>
      <c r="BW2" s="82">
        <v>1.8251256198347106</v>
      </c>
      <c r="BX2" s="82">
        <v>2.2900826446280993</v>
      </c>
      <c r="BY2" s="82">
        <v>1.03</v>
      </c>
      <c r="BZ2" s="82">
        <v>0.25600000000000001</v>
      </c>
      <c r="CA2" s="82">
        <v>8.6999999999999994E-2</v>
      </c>
      <c r="CB2" s="82">
        <v>0.33</v>
      </c>
      <c r="CC2" s="82">
        <v>0</v>
      </c>
      <c r="CD2" s="82">
        <v>8.5999999999999993E-2</v>
      </c>
      <c r="CE2" s="82">
        <v>1.6</v>
      </c>
      <c r="CF2" s="82">
        <v>12.9</v>
      </c>
      <c r="CG2" s="82">
        <v>2.9</v>
      </c>
      <c r="CH2" s="82">
        <v>0.8</v>
      </c>
      <c r="CI2" s="82">
        <v>17.899999999999999</v>
      </c>
      <c r="CJ2" s="82">
        <v>0</v>
      </c>
      <c r="CK2" s="82">
        <v>0</v>
      </c>
    </row>
    <row r="3" spans="1:89" x14ac:dyDescent="0.25">
      <c r="A3" s="54" t="s">
        <v>322</v>
      </c>
      <c r="B3" s="54" t="s">
        <v>323</v>
      </c>
      <c r="C3" s="54" t="s">
        <v>324</v>
      </c>
      <c r="D3" s="54" t="s">
        <v>35</v>
      </c>
      <c r="E3" s="54">
        <v>198.2</v>
      </c>
      <c r="F3" s="54">
        <v>99</v>
      </c>
      <c r="G3" s="54">
        <v>21.41</v>
      </c>
      <c r="H3" s="54">
        <v>19.239999999999998</v>
      </c>
      <c r="I3" s="54">
        <v>25</v>
      </c>
      <c r="J3" s="24">
        <v>24.5</v>
      </c>
      <c r="K3" s="24">
        <v>2419.5</v>
      </c>
      <c r="L3" s="24">
        <v>354</v>
      </c>
      <c r="M3" s="24">
        <v>71.199999999999989</v>
      </c>
      <c r="N3" s="24">
        <v>23.566666666666663</v>
      </c>
      <c r="O3" s="24">
        <v>55.533333333333331</v>
      </c>
      <c r="P3" s="24">
        <v>8.7666666666666675</v>
      </c>
      <c r="Q3" s="24">
        <v>63.366666666666674</v>
      </c>
      <c r="R3" s="24">
        <v>2519.1253621730757</v>
      </c>
      <c r="S3" s="24">
        <v>0.23733333333333329</v>
      </c>
      <c r="T3" s="24">
        <v>90.885837124310385</v>
      </c>
      <c r="U3" s="24">
        <v>5704.9</v>
      </c>
      <c r="V3" s="8">
        <v>32.53</v>
      </c>
      <c r="W3" s="8">
        <v>6.7</v>
      </c>
      <c r="X3" s="8">
        <v>5.19</v>
      </c>
      <c r="Y3" s="8">
        <v>101</v>
      </c>
      <c r="Z3" s="8">
        <v>13</v>
      </c>
      <c r="AA3" s="8">
        <v>24</v>
      </c>
      <c r="AB3" s="8">
        <v>4562</v>
      </c>
      <c r="AC3" s="8">
        <v>734</v>
      </c>
      <c r="AD3" s="8">
        <v>215</v>
      </c>
      <c r="AE3" s="8">
        <v>14</v>
      </c>
      <c r="AF3" s="8">
        <v>12.3</v>
      </c>
      <c r="AG3" s="8">
        <v>6.3</v>
      </c>
      <c r="AH3" s="8">
        <v>18</v>
      </c>
      <c r="AI3" s="88">
        <v>29.026</v>
      </c>
      <c r="AJ3" s="89">
        <v>2.181</v>
      </c>
      <c r="AK3" s="90">
        <v>13.307</v>
      </c>
      <c r="AL3" s="91">
        <v>0.97744510978043919</v>
      </c>
      <c r="AM3" s="91">
        <v>6.6267465069860282E-2</v>
      </c>
      <c r="AN3" s="88">
        <v>14.2715</v>
      </c>
      <c r="AO3" s="88">
        <v>69.760000000000005</v>
      </c>
      <c r="AP3" s="92">
        <v>806.47199999999987</v>
      </c>
      <c r="AQ3" s="88" t="s">
        <v>134</v>
      </c>
      <c r="AR3" s="88">
        <v>8</v>
      </c>
      <c r="AS3" s="88">
        <v>32</v>
      </c>
      <c r="AT3" s="88">
        <v>60</v>
      </c>
      <c r="AU3" s="141">
        <v>11.149999999999999</v>
      </c>
      <c r="AV3" s="82">
        <v>7.35</v>
      </c>
      <c r="AW3" s="82">
        <v>4.1500000000000004</v>
      </c>
      <c r="AX3" s="82">
        <v>72.400000000000006</v>
      </c>
      <c r="AY3" s="82">
        <v>1.2789999999999999</v>
      </c>
      <c r="AZ3" s="82">
        <v>60.6</v>
      </c>
      <c r="BA3" s="82">
        <v>10.024999999999999</v>
      </c>
      <c r="BB3" s="82">
        <v>80.323333333333338</v>
      </c>
      <c r="BC3" s="82">
        <v>6.5166666666666666</v>
      </c>
      <c r="BD3" s="82">
        <v>29.626666666666665</v>
      </c>
      <c r="BE3" s="8" t="s">
        <v>326</v>
      </c>
      <c r="BF3" s="82">
        <v>30.335531334565559</v>
      </c>
      <c r="BG3" s="82">
        <v>77.600233421320993</v>
      </c>
      <c r="BH3" s="82">
        <v>2.3449999999999998</v>
      </c>
      <c r="BI3" s="82">
        <v>1.5665</v>
      </c>
      <c r="BJ3" s="82">
        <v>0.52750000000000008</v>
      </c>
      <c r="BK3" s="82">
        <v>0.28999999999999998</v>
      </c>
      <c r="BL3" s="144">
        <v>1.1682352941176473</v>
      </c>
      <c r="BM3" s="82">
        <v>11.1</v>
      </c>
      <c r="BN3" s="82">
        <v>7.1764705882352944</v>
      </c>
      <c r="BO3" s="82">
        <v>4.4705882352941178</v>
      </c>
      <c r="BP3" s="82">
        <v>74.588235294117652</v>
      </c>
      <c r="BQ3" s="82">
        <v>1.2889999999999999</v>
      </c>
      <c r="BR3" s="82">
        <v>2.8682500000000002</v>
      </c>
      <c r="BS3" s="82">
        <v>0.27700000000000002</v>
      </c>
      <c r="BT3" s="82">
        <v>0.14412</v>
      </c>
      <c r="BU3" s="82">
        <v>0.16800000000000001</v>
      </c>
      <c r="BV3" s="82">
        <v>3.8598360655737705</v>
      </c>
      <c r="BW3" s="82">
        <v>2.0082295081967212</v>
      </c>
      <c r="BX3" s="82">
        <v>2.3409836065573773</v>
      </c>
      <c r="BY3" s="82">
        <v>0.95</v>
      </c>
      <c r="BZ3" s="82">
        <v>0.27700000000000002</v>
      </c>
      <c r="CA3" s="82">
        <v>9.1999999999999998E-2</v>
      </c>
      <c r="CB3" s="82">
        <v>0.34</v>
      </c>
      <c r="CC3" s="82">
        <v>0</v>
      </c>
      <c r="CD3" s="82">
        <v>9.7000000000000003E-2</v>
      </c>
      <c r="CE3" s="82">
        <v>1.8</v>
      </c>
      <c r="CF3" s="82">
        <v>13.8</v>
      </c>
      <c r="CG3" s="82">
        <v>3.5</v>
      </c>
      <c r="CH3" s="82">
        <v>1</v>
      </c>
      <c r="CI3" s="82">
        <v>21.5</v>
      </c>
      <c r="CJ3" s="82">
        <v>2.5</v>
      </c>
      <c r="CK3" s="82">
        <v>0</v>
      </c>
    </row>
    <row r="4" spans="1:89" x14ac:dyDescent="0.25">
      <c r="A4" s="54" t="s">
        <v>322</v>
      </c>
      <c r="B4" s="54" t="s">
        <v>323</v>
      </c>
      <c r="C4" s="54" t="s">
        <v>324</v>
      </c>
      <c r="D4" s="54" t="s">
        <v>24</v>
      </c>
      <c r="E4" s="54">
        <v>237</v>
      </c>
      <c r="F4" s="54">
        <v>112.2</v>
      </c>
      <c r="G4" s="54">
        <v>19.899999999999999</v>
      </c>
      <c r="H4" s="54">
        <v>17.38</v>
      </c>
      <c r="I4" s="54">
        <v>23</v>
      </c>
      <c r="J4" s="24">
        <v>22</v>
      </c>
      <c r="K4" s="24">
        <v>2941</v>
      </c>
      <c r="L4" s="24">
        <v>378.5</v>
      </c>
      <c r="M4" s="24">
        <v>80.599999999999994</v>
      </c>
      <c r="N4" s="24">
        <v>18.666666666666668</v>
      </c>
      <c r="O4" s="24">
        <v>58</v>
      </c>
      <c r="P4" s="24">
        <v>9.1</v>
      </c>
      <c r="Q4" s="24">
        <v>62.833333333333336</v>
      </c>
      <c r="R4" s="24">
        <v>2704.9804475257247</v>
      </c>
      <c r="S4" s="24">
        <v>0.26866666666666666</v>
      </c>
      <c r="T4" s="24">
        <v>111.00606623255447</v>
      </c>
      <c r="U4" s="24">
        <v>6967.85</v>
      </c>
      <c r="V4" s="8">
        <v>29.04</v>
      </c>
      <c r="W4" s="8">
        <v>6.5</v>
      </c>
      <c r="X4" s="8">
        <v>4.28</v>
      </c>
      <c r="Y4" s="8">
        <v>93</v>
      </c>
      <c r="Z4" s="8">
        <v>15</v>
      </c>
      <c r="AA4" s="8">
        <v>15</v>
      </c>
      <c r="AB4" s="8">
        <v>3918</v>
      </c>
      <c r="AC4" s="8">
        <v>646</v>
      </c>
      <c r="AD4" s="8">
        <v>158</v>
      </c>
      <c r="AE4" s="8">
        <v>13</v>
      </c>
      <c r="AF4" s="8">
        <v>6.3</v>
      </c>
      <c r="AG4" s="8">
        <v>4.5999999999999996</v>
      </c>
      <c r="AH4" s="8">
        <v>8</v>
      </c>
      <c r="AI4" s="88">
        <v>23.151</v>
      </c>
      <c r="AJ4" s="89">
        <v>1.7889999999999999</v>
      </c>
      <c r="AK4" s="90">
        <v>12.9391</v>
      </c>
      <c r="AL4" s="91">
        <v>1.968955223880597</v>
      </c>
      <c r="AM4" s="91">
        <v>0.13512437810945274</v>
      </c>
      <c r="AN4" s="88">
        <v>14.8796</v>
      </c>
      <c r="AO4" s="88">
        <v>55.751999999999995</v>
      </c>
      <c r="AP4" s="92">
        <v>701.06399999999996</v>
      </c>
      <c r="AQ4" s="88" t="s">
        <v>134</v>
      </c>
      <c r="AR4" s="88">
        <v>9</v>
      </c>
      <c r="AS4" s="88">
        <v>34</v>
      </c>
      <c r="AT4" s="88">
        <v>57</v>
      </c>
      <c r="AU4" s="141">
        <v>11.149999999999999</v>
      </c>
      <c r="AV4" s="82">
        <v>6.75</v>
      </c>
      <c r="AW4" s="82">
        <v>3.5</v>
      </c>
      <c r="AX4" s="82">
        <v>73.400000000000006</v>
      </c>
      <c r="AY4" s="82">
        <v>1.2585</v>
      </c>
      <c r="AZ4" s="82">
        <v>60.150000000000006</v>
      </c>
      <c r="BA4" s="82">
        <v>9.9499999999999993</v>
      </c>
      <c r="BB4" s="82">
        <v>82.023333333333326</v>
      </c>
      <c r="BC4" s="82">
        <v>5.373333333333334</v>
      </c>
      <c r="BD4" s="82">
        <v>29.183333333333334</v>
      </c>
      <c r="BE4" s="8" t="s">
        <v>327</v>
      </c>
      <c r="BF4" s="82">
        <v>29.674352258811634</v>
      </c>
      <c r="BG4" s="82">
        <v>79.575473763182927</v>
      </c>
      <c r="BH4" s="82">
        <v>2.2570000000000001</v>
      </c>
      <c r="BI4" s="82">
        <v>0.95900000000000007</v>
      </c>
      <c r="BJ4" s="82">
        <v>0.4385</v>
      </c>
      <c r="BK4" s="82">
        <v>0.1865</v>
      </c>
      <c r="BL4" s="144">
        <v>0.95205882352941185</v>
      </c>
      <c r="BM4" s="82">
        <v>10.9</v>
      </c>
      <c r="BN4" s="82">
        <v>6.7058823529411766</v>
      </c>
      <c r="BO4" s="82">
        <v>3.8823529411764706</v>
      </c>
      <c r="BP4" s="82">
        <v>75.529411764705884</v>
      </c>
      <c r="BQ4" s="82">
        <v>1.2769999999999999</v>
      </c>
      <c r="BR4" s="82">
        <v>2.9083870000000003</v>
      </c>
      <c r="BS4" s="82">
        <v>0.27700000000000002</v>
      </c>
      <c r="BT4" s="82">
        <v>0.13175999999999999</v>
      </c>
      <c r="BU4" s="82">
        <v>0.158</v>
      </c>
      <c r="BV4" s="82">
        <v>4.1307017543859654</v>
      </c>
      <c r="BW4" s="82">
        <v>1.9648421052631575</v>
      </c>
      <c r="BX4" s="82">
        <v>2.356140350877193</v>
      </c>
      <c r="BY4" s="82">
        <v>0.98</v>
      </c>
      <c r="BZ4" s="82">
        <v>0.28100000000000003</v>
      </c>
      <c r="CA4" s="82">
        <v>9.1999999999999998E-2</v>
      </c>
      <c r="CB4" s="82">
        <v>0.35</v>
      </c>
      <c r="CC4" s="82">
        <v>0</v>
      </c>
      <c r="CD4" s="82">
        <v>0.09</v>
      </c>
      <c r="CE4" s="82">
        <v>2.1</v>
      </c>
      <c r="CF4" s="82">
        <v>11.1</v>
      </c>
      <c r="CG4" s="82">
        <v>3.4</v>
      </c>
      <c r="CH4" s="82">
        <v>1</v>
      </c>
      <c r="CI4" s="82">
        <v>17.100000000000001</v>
      </c>
      <c r="CJ4" s="82">
        <v>0</v>
      </c>
      <c r="CK4" s="82">
        <v>0</v>
      </c>
    </row>
    <row r="5" spans="1:89" x14ac:dyDescent="0.25">
      <c r="A5" s="54" t="s">
        <v>322</v>
      </c>
      <c r="B5" s="54" t="s">
        <v>323</v>
      </c>
      <c r="C5" s="54" t="s">
        <v>324</v>
      </c>
      <c r="D5" s="54" t="s">
        <v>65</v>
      </c>
      <c r="E5" s="54">
        <v>237</v>
      </c>
      <c r="F5" s="54">
        <v>113.4</v>
      </c>
      <c r="G5" s="54">
        <v>20.420000000000002</v>
      </c>
      <c r="H5" s="54">
        <v>19.559999999999999</v>
      </c>
      <c r="I5" s="54">
        <v>19</v>
      </c>
      <c r="J5" s="24">
        <v>18.5</v>
      </c>
      <c r="K5" s="24">
        <v>2160</v>
      </c>
      <c r="L5" s="24">
        <v>421</v>
      </c>
      <c r="M5" s="24">
        <v>77.5</v>
      </c>
      <c r="N5" s="24">
        <v>18.900000000000002</v>
      </c>
      <c r="O5" s="24">
        <v>55.566666666666663</v>
      </c>
      <c r="P5" s="24">
        <v>8.8666666666666671</v>
      </c>
      <c r="Q5" s="24">
        <v>60.933333333333337</v>
      </c>
      <c r="R5" s="24">
        <v>2066.1231136762285</v>
      </c>
      <c r="S5" s="24">
        <v>0.25833333333333336</v>
      </c>
      <c r="T5" s="24">
        <v>84.285714888260756</v>
      </c>
      <c r="U5" s="24">
        <v>5290.61</v>
      </c>
      <c r="V5" s="8">
        <v>25.67</v>
      </c>
      <c r="W5" s="8">
        <v>6.7</v>
      </c>
      <c r="X5" s="8">
        <v>3.98</v>
      </c>
      <c r="Y5" s="8">
        <v>90</v>
      </c>
      <c r="Z5" s="8">
        <v>14</v>
      </c>
      <c r="AA5" s="8">
        <v>20</v>
      </c>
      <c r="AB5" s="8">
        <v>3597</v>
      </c>
      <c r="AC5" s="8">
        <v>585</v>
      </c>
      <c r="AD5" s="8">
        <v>152</v>
      </c>
      <c r="AE5" s="8">
        <v>14</v>
      </c>
      <c r="AF5" s="8">
        <v>12.7</v>
      </c>
      <c r="AG5" s="8">
        <v>5.7</v>
      </c>
      <c r="AH5" s="8">
        <v>14</v>
      </c>
      <c r="AI5" s="88">
        <v>22.765000000000001</v>
      </c>
      <c r="AJ5" s="89">
        <v>1.764</v>
      </c>
      <c r="AK5" s="90">
        <v>12.904</v>
      </c>
      <c r="AL5" s="91">
        <v>2.5071641791044779</v>
      </c>
      <c r="AM5" s="91">
        <v>0.17671641791044776</v>
      </c>
      <c r="AN5" s="88">
        <v>14.0046</v>
      </c>
      <c r="AO5" s="88">
        <v>55.576000000000001</v>
      </c>
      <c r="AP5" s="92">
        <v>712.4831999999999</v>
      </c>
      <c r="AQ5" s="88" t="s">
        <v>138</v>
      </c>
      <c r="AR5" s="88">
        <v>9</v>
      </c>
      <c r="AS5" s="88">
        <v>43</v>
      </c>
      <c r="AT5" s="88">
        <v>48</v>
      </c>
      <c r="AU5" s="141">
        <v>10.7</v>
      </c>
      <c r="AV5" s="82">
        <v>6.65</v>
      </c>
      <c r="AW5" s="82">
        <v>3.55</v>
      </c>
      <c r="AX5" s="82">
        <v>73.150000000000006</v>
      </c>
      <c r="AY5" s="82">
        <v>1.2395</v>
      </c>
      <c r="AZ5" s="82">
        <v>58.849999999999994</v>
      </c>
      <c r="BA5" s="82">
        <v>9.7949999999999999</v>
      </c>
      <c r="BB5" s="82">
        <v>83.306666666666672</v>
      </c>
      <c r="BC5" s="82">
        <v>4.7799999999999994</v>
      </c>
      <c r="BD5" s="82">
        <v>27.61</v>
      </c>
      <c r="BE5" s="8" t="s">
        <v>327</v>
      </c>
      <c r="BF5" s="82">
        <v>28.020721108956085</v>
      </c>
      <c r="BG5" s="82">
        <v>80.177695842486514</v>
      </c>
      <c r="BH5" s="82">
        <v>1.5535000000000001</v>
      </c>
      <c r="BI5" s="82">
        <v>0.76849999999999996</v>
      </c>
      <c r="BJ5" s="82">
        <v>0.42599999999999999</v>
      </c>
      <c r="BK5" s="82">
        <v>0.28249999999999997</v>
      </c>
      <c r="BL5" s="144">
        <v>1.4417647058823531</v>
      </c>
      <c r="BM5" s="82">
        <v>10.8</v>
      </c>
      <c r="BN5" s="82">
        <v>6.8235294117647056</v>
      </c>
      <c r="BO5" s="82">
        <v>4.5882352941176467</v>
      </c>
      <c r="BP5" s="82">
        <v>74.117647058823536</v>
      </c>
      <c r="BQ5" s="82">
        <v>1.24</v>
      </c>
      <c r="BR5" s="82">
        <v>2.8634949999999999</v>
      </c>
      <c r="BS5" s="82">
        <v>0.315</v>
      </c>
      <c r="BT5" s="82">
        <v>0.128052</v>
      </c>
      <c r="BU5" s="82">
        <v>0.16200000000000001</v>
      </c>
      <c r="BV5" s="82">
        <v>4.6163793103448283</v>
      </c>
      <c r="BW5" s="82">
        <v>1.8766241379310347</v>
      </c>
      <c r="BX5" s="82">
        <v>2.374137931034483</v>
      </c>
      <c r="BY5" s="82">
        <v>1.05</v>
      </c>
      <c r="BZ5" s="82">
        <v>0.23499999999999999</v>
      </c>
      <c r="CA5" s="82">
        <v>8.5000000000000006E-2</v>
      </c>
      <c r="CB5" s="82">
        <v>0.33</v>
      </c>
      <c r="CC5" s="82">
        <v>0</v>
      </c>
      <c r="CD5" s="82">
        <v>8.4000000000000005E-2</v>
      </c>
      <c r="CE5" s="82">
        <v>1.8</v>
      </c>
      <c r="CF5" s="82">
        <v>11.3</v>
      </c>
      <c r="CG5" s="82">
        <v>3</v>
      </c>
      <c r="CH5" s="82">
        <v>0.8</v>
      </c>
      <c r="CI5" s="82">
        <v>18.5</v>
      </c>
      <c r="CJ5" s="82">
        <v>1.5</v>
      </c>
      <c r="CK5" s="82">
        <v>0</v>
      </c>
    </row>
    <row r="6" spans="1:89" x14ac:dyDescent="0.25">
      <c r="A6" s="54" t="s">
        <v>322</v>
      </c>
      <c r="B6" s="54" t="s">
        <v>323</v>
      </c>
      <c r="C6" s="54" t="s">
        <v>324</v>
      </c>
      <c r="D6" s="54" t="s">
        <v>49</v>
      </c>
      <c r="E6" s="54">
        <v>236.6</v>
      </c>
      <c r="F6" s="54">
        <v>121.2</v>
      </c>
      <c r="G6" s="54">
        <v>22.08</v>
      </c>
      <c r="H6" s="54">
        <v>20.329999999999998</v>
      </c>
      <c r="I6" s="54">
        <v>17.5</v>
      </c>
      <c r="J6" s="24">
        <v>17.5</v>
      </c>
      <c r="K6" s="24">
        <v>2044</v>
      </c>
      <c r="L6" s="24">
        <v>381</v>
      </c>
      <c r="M6" s="24">
        <v>75.349999999999994</v>
      </c>
      <c r="N6" s="24">
        <v>24.466666666666669</v>
      </c>
      <c r="O6" s="24">
        <v>54.533333333333331</v>
      </c>
      <c r="P6" s="24">
        <v>9.1333333333333346</v>
      </c>
      <c r="Q6" s="24">
        <v>62.466666666666661</v>
      </c>
      <c r="R6" s="24">
        <v>2010.9523608189643</v>
      </c>
      <c r="S6" s="24">
        <v>0.25116666666666665</v>
      </c>
      <c r="T6" s="24">
        <v>77.573799108930544</v>
      </c>
      <c r="U6" s="24">
        <v>4869.3100000000004</v>
      </c>
      <c r="V6" s="8">
        <v>30.76</v>
      </c>
      <c r="W6" s="8">
        <v>6.5</v>
      </c>
      <c r="X6" s="8">
        <v>4.2300000000000004</v>
      </c>
      <c r="Y6" s="8">
        <v>92</v>
      </c>
      <c r="Z6" s="8">
        <v>13</v>
      </c>
      <c r="AA6" s="8">
        <v>10</v>
      </c>
      <c r="AB6" s="8">
        <v>3973</v>
      </c>
      <c r="AC6" s="8">
        <v>784</v>
      </c>
      <c r="AD6" s="8">
        <v>189</v>
      </c>
      <c r="AE6" s="8">
        <v>14</v>
      </c>
      <c r="AF6" s="8">
        <v>7.6</v>
      </c>
      <c r="AG6" s="8">
        <v>5.8</v>
      </c>
      <c r="AH6" s="8">
        <v>6</v>
      </c>
      <c r="AI6" s="88">
        <v>23.687999999999999</v>
      </c>
      <c r="AJ6" s="89">
        <v>1.8959999999999999</v>
      </c>
      <c r="AK6" s="90">
        <v>12.495900000000001</v>
      </c>
      <c r="AL6" s="91">
        <v>1.8022908366533872</v>
      </c>
      <c r="AM6" s="91">
        <v>0.1227091633466136</v>
      </c>
      <c r="AN6" s="88">
        <v>14.5158</v>
      </c>
      <c r="AO6" s="88">
        <v>42.552</v>
      </c>
      <c r="AP6" s="92">
        <v>688.76639999999986</v>
      </c>
      <c r="AQ6" s="88" t="s">
        <v>134</v>
      </c>
      <c r="AR6" s="88">
        <v>6</v>
      </c>
      <c r="AS6" s="88">
        <v>33</v>
      </c>
      <c r="AT6" s="88">
        <v>61</v>
      </c>
      <c r="AU6" s="141">
        <v>11.05</v>
      </c>
      <c r="AV6" s="82">
        <v>8.5500000000000007</v>
      </c>
      <c r="AW6" s="82">
        <v>4.1999999999999993</v>
      </c>
      <c r="AX6" s="82">
        <v>71.349999999999994</v>
      </c>
      <c r="AY6" s="82">
        <v>1.2865</v>
      </c>
      <c r="AZ6" s="82">
        <v>60.4</v>
      </c>
      <c r="BA6" s="82">
        <v>9.9450000000000003</v>
      </c>
      <c r="BB6" s="82">
        <v>76.45</v>
      </c>
      <c r="BC6" s="82">
        <v>7.1266666666666678</v>
      </c>
      <c r="BD6" s="82">
        <v>30.853333333333335</v>
      </c>
      <c r="BE6" s="8" t="s">
        <v>328</v>
      </c>
      <c r="BF6" s="82">
        <v>31.666389660592404</v>
      </c>
      <c r="BG6" s="82">
        <v>76.992804268987882</v>
      </c>
      <c r="BH6" s="82">
        <v>4.0765000000000002</v>
      </c>
      <c r="BI6" s="82">
        <v>1.2235</v>
      </c>
      <c r="BJ6" s="82">
        <v>0.34499999999999997</v>
      </c>
      <c r="BK6" s="82">
        <v>0.2495</v>
      </c>
      <c r="BL6" s="144">
        <v>1.0976470588235296</v>
      </c>
      <c r="BM6" s="82" t="s">
        <v>329</v>
      </c>
      <c r="BN6" s="82" t="s">
        <v>329</v>
      </c>
      <c r="BO6" s="82" t="s">
        <v>329</v>
      </c>
      <c r="BP6" s="82" t="s">
        <v>329</v>
      </c>
      <c r="BQ6" s="82" t="s">
        <v>329</v>
      </c>
      <c r="BR6" s="82" t="s">
        <v>329</v>
      </c>
      <c r="BS6" s="82" t="s">
        <v>329</v>
      </c>
      <c r="BT6" s="82" t="s">
        <v>329</v>
      </c>
      <c r="BU6" s="82" t="s">
        <v>329</v>
      </c>
      <c r="BV6" s="82" t="s">
        <v>329</v>
      </c>
      <c r="BW6" s="82" t="s">
        <v>329</v>
      </c>
      <c r="BX6" s="82" t="s">
        <v>329</v>
      </c>
      <c r="BY6" s="82">
        <v>1.26</v>
      </c>
      <c r="BZ6" s="82">
        <v>0.247</v>
      </c>
      <c r="CA6" s="82">
        <v>0.08</v>
      </c>
      <c r="CB6" s="82">
        <v>0.3</v>
      </c>
      <c r="CC6" s="82">
        <v>0</v>
      </c>
      <c r="CD6" s="82">
        <v>0.109</v>
      </c>
      <c r="CE6" s="82">
        <v>2.1</v>
      </c>
      <c r="CF6" s="82">
        <v>13.5</v>
      </c>
      <c r="CG6" s="82">
        <v>4.0999999999999996</v>
      </c>
      <c r="CH6" s="82">
        <v>1.4</v>
      </c>
      <c r="CI6" s="82">
        <v>20.3</v>
      </c>
      <c r="CJ6" s="82">
        <v>0</v>
      </c>
      <c r="CK6" s="82">
        <v>0</v>
      </c>
    </row>
    <row r="7" spans="1:89" x14ac:dyDescent="0.25">
      <c r="A7" s="54" t="s">
        <v>322</v>
      </c>
      <c r="B7" s="54" t="s">
        <v>323</v>
      </c>
      <c r="C7" s="54" t="s">
        <v>324</v>
      </c>
      <c r="D7" s="54" t="s">
        <v>68</v>
      </c>
      <c r="E7" s="54">
        <v>237.2</v>
      </c>
      <c r="F7" s="54">
        <v>117.6</v>
      </c>
      <c r="G7" s="54">
        <v>21.83</v>
      </c>
      <c r="H7" s="54">
        <v>19.399999999999999</v>
      </c>
      <c r="I7" s="54">
        <v>18.5</v>
      </c>
      <c r="J7" s="24">
        <v>18</v>
      </c>
      <c r="K7" s="24">
        <v>1477.1</v>
      </c>
      <c r="L7" s="24">
        <v>228.25</v>
      </c>
      <c r="M7" s="24">
        <v>68.5</v>
      </c>
      <c r="N7" s="24">
        <v>19.766666666666666</v>
      </c>
      <c r="O7" s="24">
        <v>55.066666666666663</v>
      </c>
      <c r="P7" s="24">
        <v>8.9333333333333336</v>
      </c>
      <c r="Q7" s="24">
        <v>61.833333333333336</v>
      </c>
      <c r="R7" s="24">
        <v>1598.5398754316345</v>
      </c>
      <c r="S7" s="24">
        <v>0.22833333333333333</v>
      </c>
      <c r="T7" s="24">
        <v>56.757673310502859</v>
      </c>
      <c r="U7" s="24">
        <v>3562.68</v>
      </c>
      <c r="V7" s="8">
        <v>29.29</v>
      </c>
      <c r="W7" s="8">
        <v>6.6</v>
      </c>
      <c r="X7" s="8">
        <v>4.41</v>
      </c>
      <c r="Y7" s="8">
        <v>94</v>
      </c>
      <c r="Z7" s="8">
        <v>12</v>
      </c>
      <c r="AA7" s="8">
        <v>15</v>
      </c>
      <c r="AB7" s="8">
        <v>3872</v>
      </c>
      <c r="AC7" s="8">
        <v>748</v>
      </c>
      <c r="AD7" s="8">
        <v>186</v>
      </c>
      <c r="AE7" s="8">
        <v>13</v>
      </c>
      <c r="AF7" s="8">
        <v>10.8</v>
      </c>
      <c r="AG7" s="8">
        <v>5.4</v>
      </c>
      <c r="AH7" s="8">
        <v>13</v>
      </c>
      <c r="AI7" s="88">
        <v>25.262</v>
      </c>
      <c r="AJ7" s="89">
        <v>2.0369999999999999</v>
      </c>
      <c r="AK7" s="90">
        <v>12.403</v>
      </c>
      <c r="AL7" s="91">
        <v>2.0649350649350651</v>
      </c>
      <c r="AM7" s="91">
        <v>0.14805194805194807</v>
      </c>
      <c r="AN7" s="88">
        <v>13.772</v>
      </c>
      <c r="AO7" s="88">
        <v>52.472000000000001</v>
      </c>
      <c r="AP7" s="92">
        <v>737.95679999999993</v>
      </c>
      <c r="AQ7" s="88" t="s">
        <v>134</v>
      </c>
      <c r="AR7" s="88">
        <v>7</v>
      </c>
      <c r="AS7" s="88">
        <v>32</v>
      </c>
      <c r="AT7" s="88">
        <v>61</v>
      </c>
      <c r="AU7" s="141">
        <v>11.05</v>
      </c>
      <c r="AV7" s="82">
        <v>7.9</v>
      </c>
      <c r="AW7" s="82">
        <v>3.75</v>
      </c>
      <c r="AX7" s="82">
        <v>72</v>
      </c>
      <c r="AY7" s="82">
        <v>1.2614999999999998</v>
      </c>
      <c r="AZ7" s="82">
        <v>59.1</v>
      </c>
      <c r="BA7" s="82">
        <v>9.76</v>
      </c>
      <c r="BB7" s="82">
        <v>82.02</v>
      </c>
      <c r="BC7" s="82">
        <v>5.0100000000000007</v>
      </c>
      <c r="BD7" s="82">
        <v>28.763333333333332</v>
      </c>
      <c r="BE7" s="8" t="s">
        <v>330</v>
      </c>
      <c r="BF7" s="82">
        <v>29.196520952486864</v>
      </c>
      <c r="BG7" s="82">
        <v>80.119661394566961</v>
      </c>
      <c r="BH7" s="82">
        <v>3.1915</v>
      </c>
      <c r="BI7" s="82">
        <v>0.96049999999999991</v>
      </c>
      <c r="BJ7" s="82">
        <v>0.28049999999999997</v>
      </c>
      <c r="BK7" s="82">
        <v>0.2175</v>
      </c>
      <c r="BL7" s="144">
        <v>1.3623529411764705</v>
      </c>
      <c r="BM7" s="82">
        <v>11</v>
      </c>
      <c r="BN7" s="82">
        <v>7.6470588235294121</v>
      </c>
      <c r="BO7" s="82">
        <v>3.7647058823529411</v>
      </c>
      <c r="BP7" s="82">
        <v>74.352941176470594</v>
      </c>
      <c r="BQ7" s="82">
        <v>1.286</v>
      </c>
      <c r="BR7" s="82">
        <v>2.8665369999999997</v>
      </c>
      <c r="BS7" s="82">
        <v>0.30000000000000004</v>
      </c>
      <c r="BT7" s="82">
        <v>0.14782799999999999</v>
      </c>
      <c r="BU7" s="82">
        <v>0.17300000000000001</v>
      </c>
      <c r="BV7" s="82">
        <v>3.9230769230769234</v>
      </c>
      <c r="BW7" s="82">
        <v>1.9331353846153845</v>
      </c>
      <c r="BX7" s="82">
        <v>2.2623076923076924</v>
      </c>
      <c r="BY7" s="82">
        <v>1.17</v>
      </c>
      <c r="BZ7" s="82">
        <v>0.30399999999999999</v>
      </c>
      <c r="CA7" s="82">
        <v>9.6000000000000002E-2</v>
      </c>
      <c r="CB7" s="82">
        <v>0.36</v>
      </c>
      <c r="CC7" s="82">
        <v>0</v>
      </c>
      <c r="CD7" s="82">
        <v>9.9000000000000005E-2</v>
      </c>
      <c r="CE7" s="82">
        <v>2.1</v>
      </c>
      <c r="CF7" s="82">
        <v>12.6</v>
      </c>
      <c r="CG7" s="82">
        <v>4</v>
      </c>
      <c r="CH7" s="82">
        <v>1.5</v>
      </c>
      <c r="CI7" s="82">
        <v>22.6</v>
      </c>
      <c r="CJ7" s="82">
        <v>1.8</v>
      </c>
      <c r="CK7" s="82">
        <v>0</v>
      </c>
    </row>
    <row r="8" spans="1:89" x14ac:dyDescent="0.25">
      <c r="A8" s="54" t="s">
        <v>322</v>
      </c>
      <c r="B8" s="54" t="s">
        <v>323</v>
      </c>
      <c r="C8" s="54" t="s">
        <v>324</v>
      </c>
      <c r="D8" s="54" t="s">
        <v>331</v>
      </c>
      <c r="E8" s="54">
        <v>254.8</v>
      </c>
      <c r="F8" s="54">
        <v>134.80000000000001</v>
      </c>
      <c r="G8" s="54">
        <v>23.46</v>
      </c>
      <c r="H8" s="54">
        <v>21.87</v>
      </c>
      <c r="I8" s="54">
        <v>12</v>
      </c>
      <c r="J8" s="24">
        <v>12.5</v>
      </c>
      <c r="K8" s="24">
        <v>1512.7</v>
      </c>
      <c r="L8" s="24">
        <v>316.3</v>
      </c>
      <c r="M8" s="24">
        <v>71.5</v>
      </c>
      <c r="N8" s="24">
        <v>23.400000000000002</v>
      </c>
      <c r="O8" s="24">
        <v>54.033333333333331</v>
      </c>
      <c r="P8" s="24">
        <v>8.9</v>
      </c>
      <c r="Q8" s="24">
        <v>62.5</v>
      </c>
      <c r="R8" s="24">
        <v>1568.378617194363</v>
      </c>
      <c r="S8" s="24">
        <v>0.23833333333333334</v>
      </c>
      <c r="T8" s="24">
        <v>57.526648299840609</v>
      </c>
      <c r="U8" s="24">
        <v>3610.95</v>
      </c>
      <c r="V8" s="93" t="s">
        <v>329</v>
      </c>
      <c r="W8" s="93" t="s">
        <v>329</v>
      </c>
      <c r="X8" s="93" t="s">
        <v>329</v>
      </c>
      <c r="Y8" s="93" t="s">
        <v>329</v>
      </c>
      <c r="Z8" s="93" t="s">
        <v>329</v>
      </c>
      <c r="AA8" s="93" t="s">
        <v>329</v>
      </c>
      <c r="AB8" s="93" t="s">
        <v>329</v>
      </c>
      <c r="AC8" s="93" t="s">
        <v>329</v>
      </c>
      <c r="AD8" s="93" t="s">
        <v>329</v>
      </c>
      <c r="AE8" s="93" t="s">
        <v>329</v>
      </c>
      <c r="AF8" s="8" t="s">
        <v>329</v>
      </c>
      <c r="AG8" s="8" t="s">
        <v>329</v>
      </c>
      <c r="AH8" s="8" t="s">
        <v>329</v>
      </c>
      <c r="AI8" s="89">
        <v>24.739000000000001</v>
      </c>
      <c r="AJ8" s="89">
        <v>1.9419999999999999</v>
      </c>
      <c r="AK8" s="90">
        <v>13</v>
      </c>
      <c r="AL8" s="91">
        <v>2.1320000000000001</v>
      </c>
      <c r="AM8" s="91">
        <v>0.16200000000000001</v>
      </c>
      <c r="AN8" s="88">
        <v>13.16</v>
      </c>
      <c r="AO8" s="88">
        <v>57.631</v>
      </c>
      <c r="AP8" s="88">
        <v>782.31</v>
      </c>
      <c r="AQ8" s="88" t="s">
        <v>134</v>
      </c>
      <c r="AR8" s="88">
        <v>7</v>
      </c>
      <c r="AS8" s="88">
        <v>33</v>
      </c>
      <c r="AT8" s="88">
        <v>60</v>
      </c>
      <c r="AU8" s="141">
        <v>11.350000000000001</v>
      </c>
      <c r="AV8" s="82">
        <v>11.1</v>
      </c>
      <c r="AW8" s="82">
        <v>5.05</v>
      </c>
      <c r="AX8" s="82">
        <v>68.45</v>
      </c>
      <c r="AY8" s="82">
        <v>1.248</v>
      </c>
      <c r="AZ8" s="82">
        <v>60.45</v>
      </c>
      <c r="BA8" s="82">
        <v>9.8999999999999986</v>
      </c>
      <c r="BB8" s="82">
        <v>67.66</v>
      </c>
      <c r="BC8" s="82">
        <v>3.793333333333333</v>
      </c>
      <c r="BD8" s="82">
        <v>7.1133333333333333</v>
      </c>
      <c r="BE8" s="8" t="s">
        <v>332</v>
      </c>
      <c r="BF8" s="82">
        <v>8.0635140419994382</v>
      </c>
      <c r="BG8" s="82">
        <v>61.88329636939136</v>
      </c>
      <c r="BH8" s="82">
        <v>0.13550000000000001</v>
      </c>
      <c r="BI8" s="82">
        <v>-1.2E-2</v>
      </c>
      <c r="BJ8" s="82">
        <v>4.2499999999999996E-2</v>
      </c>
      <c r="BK8" s="82">
        <v>6.8000000000000005E-2</v>
      </c>
      <c r="BL8" s="144">
        <v>1.5079411764705883</v>
      </c>
      <c r="BM8" s="82">
        <v>11.2</v>
      </c>
      <c r="BN8" s="82">
        <v>9.4117647058823533</v>
      </c>
      <c r="BO8" s="82">
        <v>4.117647058823529</v>
      </c>
      <c r="BP8" s="82">
        <v>69.764705882352942</v>
      </c>
      <c r="BQ8" s="82">
        <v>1.302</v>
      </c>
      <c r="BR8" s="82">
        <v>2.7680830000000003</v>
      </c>
      <c r="BS8" s="82">
        <v>0.36100000000000004</v>
      </c>
      <c r="BT8" s="82">
        <v>0.21951599999999999</v>
      </c>
      <c r="BU8" s="82">
        <v>0.21300000000000002</v>
      </c>
      <c r="BV8" s="82">
        <v>3.8356250000000003</v>
      </c>
      <c r="BW8" s="82">
        <v>2.3323575000000001</v>
      </c>
      <c r="BX8" s="82">
        <v>2.2631250000000001</v>
      </c>
      <c r="BY8" s="82">
        <v>1.51</v>
      </c>
      <c r="BZ8" s="82">
        <v>0.32300000000000001</v>
      </c>
      <c r="CA8" s="82">
        <v>0.105</v>
      </c>
      <c r="CB8" s="82">
        <v>0.31</v>
      </c>
      <c r="CC8" s="82">
        <v>0</v>
      </c>
      <c r="CD8" s="82">
        <v>0.123</v>
      </c>
      <c r="CE8" s="82">
        <v>2</v>
      </c>
      <c r="CF8" s="82">
        <v>20.5</v>
      </c>
      <c r="CG8" s="82">
        <v>5.7</v>
      </c>
      <c r="CH8" s="82">
        <v>1.4</v>
      </c>
      <c r="CI8" s="82">
        <v>21.6</v>
      </c>
      <c r="CJ8" s="82">
        <v>3.1</v>
      </c>
      <c r="CK8" s="82">
        <v>0</v>
      </c>
    </row>
    <row r="9" spans="1:89" x14ac:dyDescent="0.25">
      <c r="A9" s="54" t="s">
        <v>322</v>
      </c>
      <c r="B9" s="54" t="s">
        <v>323</v>
      </c>
      <c r="C9" s="54" t="s">
        <v>324</v>
      </c>
      <c r="D9" s="54" t="s">
        <v>333</v>
      </c>
      <c r="E9" s="54">
        <v>237.6</v>
      </c>
      <c r="F9" s="54">
        <v>117</v>
      </c>
      <c r="G9" s="54">
        <v>23.97</v>
      </c>
      <c r="H9" s="54">
        <v>21.29</v>
      </c>
      <c r="I9" s="54">
        <v>13.5</v>
      </c>
      <c r="J9" s="24">
        <v>15</v>
      </c>
      <c r="K9" s="24">
        <v>1244.8499999999999</v>
      </c>
      <c r="L9" s="24">
        <v>284.05</v>
      </c>
      <c r="M9" s="24">
        <v>63.05</v>
      </c>
      <c r="N9" s="24">
        <v>18.733333333333334</v>
      </c>
      <c r="O9" s="24">
        <v>59.066666666666663</v>
      </c>
      <c r="P9" s="24">
        <v>8.5666666666666664</v>
      </c>
      <c r="Q9" s="24">
        <v>60.766666666666673</v>
      </c>
      <c r="R9" s="24">
        <v>1463.6461013425455</v>
      </c>
      <c r="S9" s="24">
        <v>0.21016666666666667</v>
      </c>
      <c r="T9" s="24">
        <v>48.869069217880806</v>
      </c>
      <c r="U9" s="24">
        <v>3067.51</v>
      </c>
      <c r="V9" s="93" t="s">
        <v>329</v>
      </c>
      <c r="W9" s="93" t="s">
        <v>329</v>
      </c>
      <c r="X9" s="93" t="s">
        <v>329</v>
      </c>
      <c r="Y9" s="93" t="s">
        <v>329</v>
      </c>
      <c r="Z9" s="93" t="s">
        <v>329</v>
      </c>
      <c r="AA9" s="93" t="s">
        <v>329</v>
      </c>
      <c r="AB9" s="93" t="s">
        <v>329</v>
      </c>
      <c r="AC9" s="93" t="s">
        <v>329</v>
      </c>
      <c r="AD9" s="93" t="s">
        <v>329</v>
      </c>
      <c r="AE9" s="93" t="s">
        <v>329</v>
      </c>
      <c r="AF9" s="8" t="s">
        <v>329</v>
      </c>
      <c r="AG9" s="8" t="s">
        <v>329</v>
      </c>
      <c r="AH9" s="8" t="s">
        <v>329</v>
      </c>
      <c r="AI9" s="94" t="s">
        <v>329</v>
      </c>
      <c r="AJ9" s="89" t="s">
        <v>329</v>
      </c>
      <c r="AK9" s="90" t="s">
        <v>329</v>
      </c>
      <c r="AL9" s="91" t="s">
        <v>329</v>
      </c>
      <c r="AM9" s="91" t="s">
        <v>329</v>
      </c>
      <c r="AN9" s="88" t="s">
        <v>329</v>
      </c>
      <c r="AO9" s="88" t="s">
        <v>329</v>
      </c>
      <c r="AP9" s="88" t="s">
        <v>329</v>
      </c>
      <c r="AQ9" s="88" t="s">
        <v>329</v>
      </c>
      <c r="AR9" s="88" t="s">
        <v>329</v>
      </c>
      <c r="AS9" s="88" t="s">
        <v>329</v>
      </c>
      <c r="AT9" s="88" t="s">
        <v>329</v>
      </c>
      <c r="AU9" s="141">
        <v>11.1</v>
      </c>
      <c r="AV9" s="82">
        <v>8.5500000000000007</v>
      </c>
      <c r="AW9" s="82">
        <v>4.4499999999999993</v>
      </c>
      <c r="AX9" s="82">
        <v>71</v>
      </c>
      <c r="AY9" s="82">
        <v>1.2845</v>
      </c>
      <c r="AZ9" s="82">
        <v>58.5</v>
      </c>
      <c r="BA9" s="82">
        <v>9.9149999999999991</v>
      </c>
      <c r="BB9" s="82">
        <v>79.779999999999987</v>
      </c>
      <c r="BC9" s="82">
        <v>6.8666666666666671</v>
      </c>
      <c r="BD9" s="82">
        <v>31.483333333333334</v>
      </c>
      <c r="BE9" s="8" t="s">
        <v>330</v>
      </c>
      <c r="BF9" s="82">
        <v>32.223899267815085</v>
      </c>
      <c r="BG9" s="82">
        <v>77.698116404565667</v>
      </c>
      <c r="BH9" s="82">
        <v>3.6715</v>
      </c>
      <c r="BI9" s="82">
        <v>1.4055</v>
      </c>
      <c r="BJ9" s="82">
        <v>0.4415</v>
      </c>
      <c r="BK9" s="82">
        <v>0.53800000000000003</v>
      </c>
      <c r="BL9" s="144">
        <v>1.2523275055549061</v>
      </c>
      <c r="BM9" s="82">
        <v>11</v>
      </c>
      <c r="BN9" s="82">
        <v>8.235294117647058</v>
      </c>
      <c r="BO9" s="82">
        <v>4.5882352941176467</v>
      </c>
      <c r="BP9" s="82">
        <v>72.82352941176471</v>
      </c>
      <c r="BQ9" s="82">
        <v>1.302</v>
      </c>
      <c r="BR9" s="82">
        <v>2.8137370000000002</v>
      </c>
      <c r="BS9" s="82">
        <v>0.30400000000000005</v>
      </c>
      <c r="BT9" s="82">
        <v>0.183672</v>
      </c>
      <c r="BU9" s="82">
        <v>0.186</v>
      </c>
      <c r="BV9" s="82">
        <v>3.6914285714285726</v>
      </c>
      <c r="BW9" s="82">
        <v>2.2303028571428571</v>
      </c>
      <c r="BX9" s="82">
        <v>2.2585714285714289</v>
      </c>
      <c r="BY9" s="82">
        <v>1.49</v>
      </c>
      <c r="BZ9" s="82">
        <v>0.30199999999999999</v>
      </c>
      <c r="CA9" s="82">
        <v>9.9000000000000005E-2</v>
      </c>
      <c r="CB9" s="82">
        <v>0.35</v>
      </c>
      <c r="CC9" s="82">
        <v>0</v>
      </c>
      <c r="CD9" s="82">
        <v>0.105</v>
      </c>
      <c r="CE9" s="82">
        <v>2.1</v>
      </c>
      <c r="CF9" s="82">
        <v>14.4</v>
      </c>
      <c r="CG9" s="82">
        <v>4.7</v>
      </c>
      <c r="CH9" s="82">
        <v>1.1000000000000001</v>
      </c>
      <c r="CI9" s="82">
        <v>22.4</v>
      </c>
      <c r="CJ9" s="82">
        <v>2.7</v>
      </c>
      <c r="CK9" s="82">
        <v>0</v>
      </c>
    </row>
    <row r="10" spans="1:89" x14ac:dyDescent="0.25">
      <c r="A10" s="54" t="s">
        <v>322</v>
      </c>
      <c r="B10" s="54" t="s">
        <v>334</v>
      </c>
      <c r="C10" s="54" t="s">
        <v>324</v>
      </c>
      <c r="D10" s="54" t="s">
        <v>24</v>
      </c>
      <c r="E10" s="54">
        <v>260.60000000000002</v>
      </c>
      <c r="F10" s="54">
        <v>129.80000000000001</v>
      </c>
      <c r="G10" s="54">
        <v>24.38</v>
      </c>
      <c r="H10" s="54">
        <v>21.28</v>
      </c>
      <c r="I10" s="54">
        <v>21.5</v>
      </c>
      <c r="J10" s="24">
        <v>22</v>
      </c>
      <c r="K10" s="24">
        <v>4153.5</v>
      </c>
      <c r="L10" s="24">
        <v>475.45000000000005</v>
      </c>
      <c r="M10" s="24">
        <v>86.85</v>
      </c>
      <c r="N10" s="24">
        <v>19.466666666666665</v>
      </c>
      <c r="O10" s="24">
        <v>55.866666666666667</v>
      </c>
      <c r="P10" s="24">
        <v>9.1333333333333346</v>
      </c>
      <c r="Q10" s="24">
        <v>64.399999999999991</v>
      </c>
      <c r="R10" s="24">
        <v>3545.2636641010558</v>
      </c>
      <c r="S10" s="24">
        <v>0.28949999999999998</v>
      </c>
      <c r="T10" s="24">
        <v>152.90118419573201</v>
      </c>
      <c r="U10" s="24">
        <v>9597.61</v>
      </c>
      <c r="V10" s="8">
        <v>14.92</v>
      </c>
      <c r="W10" s="8">
        <v>6.4</v>
      </c>
      <c r="X10" s="8">
        <v>2.73</v>
      </c>
      <c r="Y10" s="8">
        <v>75</v>
      </c>
      <c r="Z10" s="8">
        <v>11</v>
      </c>
      <c r="AA10" s="8">
        <v>19</v>
      </c>
      <c r="AB10" s="8">
        <v>2145</v>
      </c>
      <c r="AC10" s="8">
        <v>216</v>
      </c>
      <c r="AD10" s="8">
        <v>87</v>
      </c>
      <c r="AE10" s="8">
        <v>20</v>
      </c>
      <c r="AF10" s="8">
        <v>24</v>
      </c>
      <c r="AG10" s="8">
        <v>6.2</v>
      </c>
      <c r="AH10" s="8">
        <v>14</v>
      </c>
      <c r="AI10" s="88">
        <v>15.275</v>
      </c>
      <c r="AJ10" s="89">
        <v>1.4350000000000001</v>
      </c>
      <c r="AK10" s="90">
        <v>10.641</v>
      </c>
      <c r="AL10" s="91">
        <v>2.3786640079760719</v>
      </c>
      <c r="AM10" s="91">
        <v>0.18115653040877372</v>
      </c>
      <c r="AN10" s="88">
        <v>13.1547</v>
      </c>
      <c r="AO10" s="88">
        <v>36.432000000000002</v>
      </c>
      <c r="AP10" s="92">
        <v>463.01760000000002</v>
      </c>
      <c r="AQ10" s="88" t="s">
        <v>140</v>
      </c>
      <c r="AR10" s="88">
        <v>4</v>
      </c>
      <c r="AS10" s="88">
        <v>66</v>
      </c>
      <c r="AT10" s="88">
        <v>30</v>
      </c>
      <c r="AU10" s="141">
        <v>11.2</v>
      </c>
      <c r="AV10" s="82">
        <v>7.25</v>
      </c>
      <c r="AW10" s="82">
        <v>3.3499999999999996</v>
      </c>
      <c r="AX10" s="82">
        <v>73.2</v>
      </c>
      <c r="AY10" s="82">
        <v>1.2469999999999999</v>
      </c>
      <c r="AZ10" s="82">
        <v>61</v>
      </c>
      <c r="BA10" s="82">
        <v>9.89</v>
      </c>
      <c r="BB10" s="82">
        <v>82.77</v>
      </c>
      <c r="BC10" s="82">
        <v>4.3266666666666671</v>
      </c>
      <c r="BD10" s="82">
        <v>26.033333333333331</v>
      </c>
      <c r="BE10" s="8" t="s">
        <v>330</v>
      </c>
      <c r="BF10" s="82">
        <v>26.390943803736715</v>
      </c>
      <c r="BG10" s="82">
        <v>80.579130089210466</v>
      </c>
      <c r="BH10" s="82">
        <v>2.4279999999999999</v>
      </c>
      <c r="BI10" s="82">
        <v>1.0680000000000001</v>
      </c>
      <c r="BJ10" s="82">
        <v>0.48</v>
      </c>
      <c r="BK10" s="82">
        <v>0.17199999999999999</v>
      </c>
      <c r="BL10" s="144">
        <v>1.6268200349446711</v>
      </c>
      <c r="BM10" s="82">
        <v>11.1</v>
      </c>
      <c r="BN10" s="82">
        <v>7.2941176470588234</v>
      </c>
      <c r="BO10" s="82">
        <v>3.5294117647058822</v>
      </c>
      <c r="BP10" s="82">
        <v>75.17647058823529</v>
      </c>
      <c r="BQ10" s="82">
        <v>1.274</v>
      </c>
      <c r="BR10" s="82">
        <v>2.8884100000000004</v>
      </c>
      <c r="BS10" s="82">
        <v>0.29500000000000004</v>
      </c>
      <c r="BT10" s="82">
        <v>0.13794000000000001</v>
      </c>
      <c r="BU10" s="82">
        <v>0.16400000000000001</v>
      </c>
      <c r="BV10" s="82">
        <v>4.0443548387096779</v>
      </c>
      <c r="BW10" s="82">
        <v>1.8911129032258067</v>
      </c>
      <c r="BX10" s="82">
        <v>2.2483870967741937</v>
      </c>
      <c r="BY10" s="82">
        <v>1</v>
      </c>
      <c r="BZ10" s="82">
        <v>0.28699999999999998</v>
      </c>
      <c r="CA10" s="82">
        <v>8.3000000000000004E-2</v>
      </c>
      <c r="CB10" s="82">
        <v>0.33</v>
      </c>
      <c r="CC10" s="82">
        <v>0</v>
      </c>
      <c r="CD10" s="82">
        <v>0.10100000000000001</v>
      </c>
      <c r="CE10" s="82">
        <v>2.2999999999999998</v>
      </c>
      <c r="CF10" s="82">
        <v>13.4</v>
      </c>
      <c r="CG10" s="82">
        <v>3.5</v>
      </c>
      <c r="CH10" s="82">
        <v>1.1000000000000001</v>
      </c>
      <c r="CI10" s="82">
        <v>19.600000000000001</v>
      </c>
      <c r="CJ10" s="82">
        <v>2.5</v>
      </c>
      <c r="CK10" s="82">
        <v>33.299999999999997</v>
      </c>
    </row>
    <row r="11" spans="1:89" x14ac:dyDescent="0.25">
      <c r="A11" s="54" t="s">
        <v>322</v>
      </c>
      <c r="B11" s="54" t="s">
        <v>334</v>
      </c>
      <c r="C11" s="54" t="s">
        <v>324</v>
      </c>
      <c r="D11" s="54">
        <v>17.460999999999999</v>
      </c>
      <c r="E11" s="54">
        <v>231.6</v>
      </c>
      <c r="F11" s="54">
        <v>107.2</v>
      </c>
      <c r="G11" s="54">
        <v>23.63</v>
      </c>
      <c r="H11" s="54">
        <v>21.31</v>
      </c>
      <c r="I11" s="54">
        <v>19</v>
      </c>
      <c r="J11" s="24">
        <v>18.5</v>
      </c>
      <c r="K11" s="24">
        <v>2459.35</v>
      </c>
      <c r="L11" s="24">
        <v>372.3</v>
      </c>
      <c r="M11" s="24">
        <v>86.35</v>
      </c>
      <c r="N11" s="24">
        <v>20.366666666666667</v>
      </c>
      <c r="O11" s="24">
        <v>51.933333333333337</v>
      </c>
      <c r="P11" s="24">
        <v>8.8333333333333339</v>
      </c>
      <c r="Q11" s="24">
        <v>58.833333333333336</v>
      </c>
      <c r="R11" s="24">
        <v>2111.3592971676508</v>
      </c>
      <c r="S11" s="24">
        <v>0.28783333333333333</v>
      </c>
      <c r="T11" s="24">
        <v>99.428494831288802</v>
      </c>
      <c r="U11" s="24">
        <v>6241.13</v>
      </c>
      <c r="V11" s="8">
        <v>15.89</v>
      </c>
      <c r="W11" s="8">
        <v>6.4</v>
      </c>
      <c r="X11" s="8">
        <v>2.67</v>
      </c>
      <c r="Y11" s="8">
        <v>73</v>
      </c>
      <c r="Z11" s="8">
        <v>11</v>
      </c>
      <c r="AA11" s="8">
        <v>16</v>
      </c>
      <c r="AB11" s="8">
        <v>2292</v>
      </c>
      <c r="AC11" s="8">
        <v>224</v>
      </c>
      <c r="AD11" s="8">
        <v>97</v>
      </c>
      <c r="AE11" s="8">
        <v>20</v>
      </c>
      <c r="AF11" s="8">
        <v>22</v>
      </c>
      <c r="AG11" s="8">
        <v>4</v>
      </c>
      <c r="AH11" s="8">
        <v>9</v>
      </c>
      <c r="AI11" s="88">
        <v>16.32</v>
      </c>
      <c r="AJ11" s="89">
        <v>1.476</v>
      </c>
      <c r="AK11" s="90">
        <v>11.054</v>
      </c>
      <c r="AL11" s="91">
        <v>2.4898507462686559</v>
      </c>
      <c r="AM11" s="91">
        <v>0.175820895522388</v>
      </c>
      <c r="AN11" s="88">
        <v>13.9811</v>
      </c>
      <c r="AO11" s="88">
        <v>39.256</v>
      </c>
      <c r="AP11" s="92">
        <v>596.53440000000001</v>
      </c>
      <c r="AQ11" s="88" t="s">
        <v>140</v>
      </c>
      <c r="AR11" s="88">
        <v>4</v>
      </c>
      <c r="AS11" s="88">
        <v>60</v>
      </c>
      <c r="AT11" s="88">
        <v>36</v>
      </c>
      <c r="AU11" s="141">
        <v>11.35</v>
      </c>
      <c r="AV11" s="82">
        <v>8.75</v>
      </c>
      <c r="AW11" s="82">
        <v>5</v>
      </c>
      <c r="AX11" s="82">
        <v>69.400000000000006</v>
      </c>
      <c r="AY11" s="82">
        <v>1.1545000000000001</v>
      </c>
      <c r="AZ11" s="82">
        <v>55.95</v>
      </c>
      <c r="BA11" s="82">
        <v>9.2749999999999986</v>
      </c>
      <c r="BB11" s="82">
        <v>84.023333333333326</v>
      </c>
      <c r="BC11" s="82">
        <v>3.7433333333333336</v>
      </c>
      <c r="BD11" s="82">
        <v>27.056666666666668</v>
      </c>
      <c r="BE11" s="8" t="s">
        <v>330</v>
      </c>
      <c r="BF11" s="82">
        <v>27.314552728305426</v>
      </c>
      <c r="BG11" s="82">
        <v>82.124233329539265</v>
      </c>
      <c r="BH11" s="82">
        <v>3.6755</v>
      </c>
      <c r="BI11" s="82">
        <v>1.2675000000000001</v>
      </c>
      <c r="BJ11" s="82">
        <v>0.50550000000000006</v>
      </c>
      <c r="BK11" s="82">
        <v>0.3095</v>
      </c>
      <c r="BL11" s="144">
        <v>1.612226352616895</v>
      </c>
      <c r="BM11" s="82">
        <v>11.7</v>
      </c>
      <c r="BN11" s="82">
        <v>7.882352941176471</v>
      </c>
      <c r="BO11" s="82">
        <v>4.9411764705882355</v>
      </c>
      <c r="BP11" s="82">
        <v>71.058823529411768</v>
      </c>
      <c r="BQ11" s="82">
        <v>1.1659999999999999</v>
      </c>
      <c r="BR11" s="82">
        <v>2.7667330000000003</v>
      </c>
      <c r="BS11" s="82">
        <v>0.34700000000000003</v>
      </c>
      <c r="BT11" s="82">
        <v>0.234348</v>
      </c>
      <c r="BU11" s="82">
        <v>0.191</v>
      </c>
      <c r="BV11" s="82">
        <v>4.4022388059701498</v>
      </c>
      <c r="BW11" s="82">
        <v>2.9730716417910448</v>
      </c>
      <c r="BX11" s="82">
        <v>2.4231343283582087</v>
      </c>
      <c r="BY11" s="82">
        <v>1.19</v>
      </c>
      <c r="BZ11" s="82">
        <v>0.34200000000000003</v>
      </c>
      <c r="CA11" s="82">
        <v>9.6000000000000002E-2</v>
      </c>
      <c r="CB11" s="82">
        <v>0.39</v>
      </c>
      <c r="CC11" s="82">
        <v>0</v>
      </c>
      <c r="CD11" s="82">
        <v>0.11799999999999999</v>
      </c>
      <c r="CE11" s="82">
        <v>2.5</v>
      </c>
      <c r="CF11" s="82">
        <v>20.100000000000001</v>
      </c>
      <c r="CG11" s="82">
        <v>6.5</v>
      </c>
      <c r="CH11" s="82">
        <v>2.1</v>
      </c>
      <c r="CI11" s="82">
        <v>25.3</v>
      </c>
      <c r="CJ11" s="82">
        <v>2.6</v>
      </c>
      <c r="CK11" s="82">
        <v>0</v>
      </c>
    </row>
    <row r="12" spans="1:89" x14ac:dyDescent="0.25">
      <c r="A12" s="54" t="s">
        <v>322</v>
      </c>
      <c r="B12" s="54" t="s">
        <v>334</v>
      </c>
      <c r="C12" s="54" t="s">
        <v>324</v>
      </c>
      <c r="D12" s="54" t="s">
        <v>35</v>
      </c>
      <c r="E12" s="54">
        <v>219.6</v>
      </c>
      <c r="F12" s="54">
        <v>98.2</v>
      </c>
      <c r="G12" s="54">
        <v>22.02</v>
      </c>
      <c r="H12" s="54">
        <v>20.98</v>
      </c>
      <c r="I12" s="54">
        <v>19.5</v>
      </c>
      <c r="J12" s="24">
        <v>20</v>
      </c>
      <c r="K12" s="24">
        <v>3118.35</v>
      </c>
      <c r="L12" s="24">
        <v>416</v>
      </c>
      <c r="M12" s="24">
        <v>87.7</v>
      </c>
      <c r="N12" s="24">
        <v>27.5</v>
      </c>
      <c r="O12" s="24">
        <v>51.933333333333337</v>
      </c>
      <c r="P12" s="24">
        <v>9.7666666666666657</v>
      </c>
      <c r="Q12" s="24">
        <v>65.333333333333329</v>
      </c>
      <c r="R12" s="24">
        <v>2635.9029276666597</v>
      </c>
      <c r="S12" s="24">
        <v>0.29233333333333333</v>
      </c>
      <c r="T12" s="24">
        <v>112.3660068093285</v>
      </c>
      <c r="U12" s="24">
        <v>7053.21</v>
      </c>
      <c r="V12" s="8">
        <v>15.71</v>
      </c>
      <c r="W12" s="8">
        <v>6.4</v>
      </c>
      <c r="X12" s="8">
        <v>2.8</v>
      </c>
      <c r="Y12" s="8">
        <v>76</v>
      </c>
      <c r="Z12" s="8">
        <v>10</v>
      </c>
      <c r="AA12" s="8">
        <v>13</v>
      </c>
      <c r="AB12" s="8">
        <v>2285</v>
      </c>
      <c r="AC12" s="8">
        <v>219</v>
      </c>
      <c r="AD12" s="8">
        <v>70</v>
      </c>
      <c r="AE12" s="8">
        <v>18</v>
      </c>
      <c r="AF12" s="8">
        <v>13.4</v>
      </c>
      <c r="AG12" s="8">
        <v>4.0999999999999996</v>
      </c>
      <c r="AH12" s="8">
        <v>7</v>
      </c>
      <c r="AI12" s="88">
        <v>15.186</v>
      </c>
      <c r="AJ12" s="89">
        <v>1.37</v>
      </c>
      <c r="AK12" s="90">
        <v>11.086</v>
      </c>
      <c r="AL12" s="91">
        <v>1.8591999999999984</v>
      </c>
      <c r="AM12" s="91">
        <v>0.1455999999999999</v>
      </c>
      <c r="AN12" s="88">
        <v>12.777100000000001</v>
      </c>
      <c r="AO12" s="88">
        <v>44.2</v>
      </c>
      <c r="AP12" s="92">
        <v>434.90879999999999</v>
      </c>
      <c r="AQ12" s="88" t="s">
        <v>138</v>
      </c>
      <c r="AR12" s="88">
        <v>5</v>
      </c>
      <c r="AS12" s="88">
        <v>55</v>
      </c>
      <c r="AT12" s="88">
        <v>40</v>
      </c>
      <c r="AU12" s="141">
        <v>11.55</v>
      </c>
      <c r="AV12" s="82">
        <v>8.25</v>
      </c>
      <c r="AW12" s="82">
        <v>4.5</v>
      </c>
      <c r="AX12" s="82">
        <v>71.25</v>
      </c>
      <c r="AY12" s="82">
        <v>1.2805</v>
      </c>
      <c r="AZ12" s="82">
        <v>62</v>
      </c>
      <c r="BA12" s="82">
        <v>9.98</v>
      </c>
      <c r="BB12" s="82">
        <v>78.056666666666672</v>
      </c>
      <c r="BC12" s="82">
        <v>6.9366666666666665</v>
      </c>
      <c r="BD12" s="82">
        <v>32.136666666666663</v>
      </c>
      <c r="BE12" s="8" t="s">
        <v>326</v>
      </c>
      <c r="BF12" s="82">
        <v>32.876801180586334</v>
      </c>
      <c r="BG12" s="82">
        <v>77.819587872181344</v>
      </c>
      <c r="BH12" s="82">
        <v>2.9535</v>
      </c>
      <c r="BI12" s="82">
        <v>1.4874999999999998</v>
      </c>
      <c r="BJ12" s="82">
        <v>0.57699999999999996</v>
      </c>
      <c r="BK12" s="82">
        <v>0.123</v>
      </c>
      <c r="BL12" s="144">
        <v>1.3721295964545517</v>
      </c>
      <c r="BM12" s="82">
        <v>11.4</v>
      </c>
      <c r="BN12" s="82">
        <v>8.117647058823529</v>
      </c>
      <c r="BO12" s="82">
        <v>4.5294117647058822</v>
      </c>
      <c r="BP12" s="82">
        <v>72.705882352941174</v>
      </c>
      <c r="BQ12" s="82">
        <v>1.3089999999999999</v>
      </c>
      <c r="BR12" s="82">
        <v>2.8246794999999998</v>
      </c>
      <c r="BS12" s="82">
        <v>0.29500000000000004</v>
      </c>
      <c r="BT12" s="82">
        <v>0.18614399999999998</v>
      </c>
      <c r="BU12" s="82">
        <v>0.19650000000000001</v>
      </c>
      <c r="BV12" s="82">
        <v>3.6340579710144936</v>
      </c>
      <c r="BW12" s="82">
        <v>2.293078260869565</v>
      </c>
      <c r="BX12" s="82">
        <v>2.4206521739130435</v>
      </c>
      <c r="BY12" s="82">
        <v>1.08</v>
      </c>
      <c r="BZ12" s="82">
        <v>0.29699999999999999</v>
      </c>
      <c r="CA12" s="82">
        <v>8.2000000000000003E-2</v>
      </c>
      <c r="CB12" s="82">
        <v>0.3</v>
      </c>
      <c r="CC12" s="82">
        <v>0</v>
      </c>
      <c r="CD12" s="82">
        <v>9.9000000000000005E-2</v>
      </c>
      <c r="CE12" s="82">
        <v>2</v>
      </c>
      <c r="CF12" s="82">
        <v>17.7</v>
      </c>
      <c r="CG12" s="82">
        <v>4</v>
      </c>
      <c r="CH12" s="82">
        <v>1</v>
      </c>
      <c r="CI12" s="82">
        <v>22.4</v>
      </c>
      <c r="CJ12" s="82">
        <v>1.6</v>
      </c>
      <c r="CK12" s="82">
        <v>0</v>
      </c>
    </row>
    <row r="13" spans="1:89" x14ac:dyDescent="0.25">
      <c r="A13" s="54" t="s">
        <v>322</v>
      </c>
      <c r="B13" s="54" t="s">
        <v>334</v>
      </c>
      <c r="C13" s="54" t="s">
        <v>324</v>
      </c>
      <c r="D13" s="54" t="s">
        <v>38</v>
      </c>
      <c r="E13" s="54">
        <v>232.4</v>
      </c>
      <c r="F13" s="54">
        <v>122.6</v>
      </c>
      <c r="G13" s="54">
        <v>21.73</v>
      </c>
      <c r="H13" s="54">
        <v>19.86</v>
      </c>
      <c r="I13" s="54">
        <v>22.5</v>
      </c>
      <c r="J13" s="24">
        <v>22</v>
      </c>
      <c r="K13" s="24">
        <v>2945.45</v>
      </c>
      <c r="L13" s="24">
        <v>447.6</v>
      </c>
      <c r="M13" s="24">
        <v>80.349999999999994</v>
      </c>
      <c r="N13" s="24">
        <v>25.966666666666669</v>
      </c>
      <c r="O13" s="24">
        <v>51.233333333333327</v>
      </c>
      <c r="P13" s="24">
        <v>10.033333333333333</v>
      </c>
      <c r="Q13" s="24">
        <v>63.133333333333333</v>
      </c>
      <c r="R13" s="24">
        <v>2717.5023058912839</v>
      </c>
      <c r="S13" s="24">
        <v>0.26783333333333331</v>
      </c>
      <c r="T13" s="24">
        <v>109.50966980601088</v>
      </c>
      <c r="U13" s="24">
        <v>6873.92</v>
      </c>
      <c r="V13" s="8">
        <v>15.46</v>
      </c>
      <c r="W13" s="8">
        <v>6.4</v>
      </c>
      <c r="X13" s="8">
        <v>2.9</v>
      </c>
      <c r="Y13" s="8">
        <v>78</v>
      </c>
      <c r="Z13" s="8">
        <v>11</v>
      </c>
      <c r="AA13" s="8">
        <v>13</v>
      </c>
      <c r="AB13" s="8">
        <v>2240</v>
      </c>
      <c r="AC13" s="8">
        <v>218</v>
      </c>
      <c r="AD13" s="8">
        <v>74</v>
      </c>
      <c r="AE13" s="8">
        <v>20</v>
      </c>
      <c r="AF13" s="8">
        <v>15.9</v>
      </c>
      <c r="AG13" s="8">
        <v>3.7</v>
      </c>
      <c r="AH13" s="8">
        <v>6</v>
      </c>
      <c r="AI13" s="88">
        <v>15.55</v>
      </c>
      <c r="AJ13" s="89">
        <v>1.3959999999999999</v>
      </c>
      <c r="AK13" s="90">
        <v>11.137</v>
      </c>
      <c r="AL13" s="91">
        <v>1.8089552238805973</v>
      </c>
      <c r="AM13" s="91">
        <v>0.13134328358208958</v>
      </c>
      <c r="AN13" s="88">
        <v>13.798500000000001</v>
      </c>
      <c r="AO13" s="88">
        <v>43.48</v>
      </c>
      <c r="AP13" s="92">
        <v>484.0992</v>
      </c>
      <c r="AQ13" s="88" t="s">
        <v>138</v>
      </c>
      <c r="AR13" s="88">
        <v>5</v>
      </c>
      <c r="AS13" s="88">
        <v>55</v>
      </c>
      <c r="AT13" s="88">
        <v>40</v>
      </c>
      <c r="AU13" s="141">
        <v>11.15</v>
      </c>
      <c r="AV13" s="82">
        <v>8.5</v>
      </c>
      <c r="AW13" s="82">
        <v>4.3000000000000007</v>
      </c>
      <c r="AX13" s="82">
        <v>71.25</v>
      </c>
      <c r="AY13" s="82">
        <v>1.2810000000000001</v>
      </c>
      <c r="AZ13" s="82">
        <v>60.8</v>
      </c>
      <c r="BA13" s="82">
        <v>9.9450000000000003</v>
      </c>
      <c r="BB13" s="82">
        <v>77.906666666666666</v>
      </c>
      <c r="BC13" s="82">
        <v>7.166666666666667</v>
      </c>
      <c r="BD13" s="82">
        <v>32.193333333333335</v>
      </c>
      <c r="BE13" s="8" t="s">
        <v>325</v>
      </c>
      <c r="BF13" s="82">
        <v>32.981700630232368</v>
      </c>
      <c r="BG13" s="82">
        <v>77.44875747647842</v>
      </c>
      <c r="BH13" s="82">
        <v>3.3375000000000004</v>
      </c>
      <c r="BI13" s="82">
        <v>1.8805000000000001</v>
      </c>
      <c r="BJ13" s="82">
        <v>0.55800000000000005</v>
      </c>
      <c r="BK13" s="82">
        <v>0.39600000000000002</v>
      </c>
      <c r="BL13" s="144">
        <v>1.1961022749806673</v>
      </c>
      <c r="BM13" s="82">
        <v>11.3</v>
      </c>
      <c r="BN13" s="82">
        <v>8.3529411764705888</v>
      </c>
      <c r="BO13" s="82">
        <v>4.3529411764705879</v>
      </c>
      <c r="BP13" s="82">
        <v>72.941176470588232</v>
      </c>
      <c r="BQ13" s="82">
        <v>1.3</v>
      </c>
      <c r="BR13" s="82">
        <v>2.814832</v>
      </c>
      <c r="BS13" s="82">
        <v>0.30300000000000005</v>
      </c>
      <c r="BT13" s="82">
        <v>0.1812</v>
      </c>
      <c r="BU13" s="82">
        <v>0.19600000000000001</v>
      </c>
      <c r="BV13" s="82">
        <v>3.6274647887323943</v>
      </c>
      <c r="BW13" s="82">
        <v>2.1692957746478871</v>
      </c>
      <c r="BX13" s="82">
        <v>2.3464788732394366</v>
      </c>
      <c r="BY13" s="82">
        <v>1.1599999999999999</v>
      </c>
      <c r="BZ13" s="82">
        <v>0.20499999999999999</v>
      </c>
      <c r="CA13" s="82">
        <v>6.0999999999999999E-2</v>
      </c>
      <c r="CB13" s="82">
        <v>0.23</v>
      </c>
      <c r="CC13" s="82">
        <v>0</v>
      </c>
      <c r="CD13" s="82">
        <v>0.105</v>
      </c>
      <c r="CE13" s="82">
        <v>1.7</v>
      </c>
      <c r="CF13" s="82">
        <v>20.8</v>
      </c>
      <c r="CG13" s="82">
        <v>4.5</v>
      </c>
      <c r="CH13" s="82">
        <v>1</v>
      </c>
      <c r="CI13" s="82">
        <v>17.899999999999999</v>
      </c>
      <c r="CJ13" s="82">
        <v>0</v>
      </c>
      <c r="CK13" s="82">
        <v>0</v>
      </c>
    </row>
    <row r="14" spans="1:89" x14ac:dyDescent="0.25">
      <c r="A14" s="54" t="s">
        <v>322</v>
      </c>
      <c r="B14" s="54" t="s">
        <v>334</v>
      </c>
      <c r="C14" s="54" t="s">
        <v>324</v>
      </c>
      <c r="D14" s="54" t="s">
        <v>42</v>
      </c>
      <c r="E14" s="54">
        <v>229</v>
      </c>
      <c r="F14" s="54">
        <v>116.4</v>
      </c>
      <c r="G14" s="54">
        <v>27.17</v>
      </c>
      <c r="H14" s="54">
        <v>23.42</v>
      </c>
      <c r="I14" s="54">
        <v>19</v>
      </c>
      <c r="J14" s="24">
        <v>20</v>
      </c>
      <c r="K14" s="24">
        <v>2657.95</v>
      </c>
      <c r="L14" s="24">
        <v>493.79999999999995</v>
      </c>
      <c r="M14" s="24">
        <v>77.550000000000011</v>
      </c>
      <c r="N14" s="24">
        <v>19.033333333333335</v>
      </c>
      <c r="O14" s="24">
        <v>51.566666666666663</v>
      </c>
      <c r="P14" s="24">
        <v>8.7666666666666675</v>
      </c>
      <c r="Q14" s="24">
        <v>59.933333333333337</v>
      </c>
      <c r="R14" s="24">
        <v>2540.7922282796585</v>
      </c>
      <c r="S14" s="24">
        <v>0.25850000000000006</v>
      </c>
      <c r="T14" s="24">
        <v>105.56253762738602</v>
      </c>
      <c r="U14" s="24">
        <v>6626.16</v>
      </c>
      <c r="V14" s="8">
        <v>16.920000000000002</v>
      </c>
      <c r="W14" s="8">
        <v>6.3</v>
      </c>
      <c r="X14" s="8">
        <v>2.75</v>
      </c>
      <c r="Y14" s="8">
        <v>75</v>
      </c>
      <c r="Z14" s="8">
        <v>11</v>
      </c>
      <c r="AA14" s="8">
        <v>12</v>
      </c>
      <c r="AB14" s="8">
        <v>2438</v>
      </c>
      <c r="AC14" s="8">
        <v>214</v>
      </c>
      <c r="AD14" s="8">
        <v>89</v>
      </c>
      <c r="AE14" s="8">
        <v>18</v>
      </c>
      <c r="AF14" s="8">
        <v>19.5</v>
      </c>
      <c r="AG14" s="8">
        <v>4.0999999999999996</v>
      </c>
      <c r="AH14" s="8">
        <v>4</v>
      </c>
      <c r="AI14" s="88">
        <v>16.291</v>
      </c>
      <c r="AJ14" s="89">
        <v>1.4419999999999999</v>
      </c>
      <c r="AK14" s="90">
        <v>11.3</v>
      </c>
      <c r="AL14" s="91">
        <v>2.0398009950248754</v>
      </c>
      <c r="AM14" s="91">
        <v>0.14686567164179101</v>
      </c>
      <c r="AN14" s="88">
        <v>13.6187</v>
      </c>
      <c r="AO14" s="88">
        <v>35.504000000000005</v>
      </c>
      <c r="AP14" s="92">
        <v>457.74719999999996</v>
      </c>
      <c r="AQ14" s="88" t="s">
        <v>140</v>
      </c>
      <c r="AR14" s="88">
        <v>7</v>
      </c>
      <c r="AS14" s="88">
        <v>57</v>
      </c>
      <c r="AT14" s="88">
        <v>36</v>
      </c>
      <c r="AU14" s="141">
        <v>10.850000000000001</v>
      </c>
      <c r="AV14" s="82">
        <v>10.1</v>
      </c>
      <c r="AW14" s="82">
        <v>4.7</v>
      </c>
      <c r="AX14" s="82">
        <v>68.650000000000006</v>
      </c>
      <c r="AY14" s="82">
        <v>1.1705000000000001</v>
      </c>
      <c r="AZ14" s="82">
        <v>56.45</v>
      </c>
      <c r="BA14" s="82">
        <v>9.35</v>
      </c>
      <c r="BB14" s="82">
        <v>82.963333333333324</v>
      </c>
      <c r="BC14" s="82">
        <v>5.206666666666667</v>
      </c>
      <c r="BD14" s="82">
        <v>31.306666666666668</v>
      </c>
      <c r="BE14" s="8" t="s">
        <v>325</v>
      </c>
      <c r="BF14" s="82">
        <v>31.736831325284196</v>
      </c>
      <c r="BG14" s="82">
        <v>80.558429551748205</v>
      </c>
      <c r="BH14" s="82">
        <v>5.8104999999999993</v>
      </c>
      <c r="BI14" s="82">
        <v>1.3330000000000002</v>
      </c>
      <c r="BJ14" s="82">
        <v>1.115</v>
      </c>
      <c r="BK14" s="82">
        <v>0.51049999999999995</v>
      </c>
      <c r="BL14" s="144">
        <v>1.3208103148165138</v>
      </c>
      <c r="BM14" s="82">
        <v>11.1</v>
      </c>
      <c r="BN14" s="82">
        <v>9.4117647058823533</v>
      </c>
      <c r="BO14" s="82">
        <v>4.9411764705882355</v>
      </c>
      <c r="BP14" s="82">
        <v>69.764705882352942</v>
      </c>
      <c r="BQ14" s="82">
        <v>1.1719999999999999</v>
      </c>
      <c r="BR14" s="82">
        <v>2.68879</v>
      </c>
      <c r="BS14" s="82" t="s">
        <v>329</v>
      </c>
      <c r="BT14" s="82" t="s">
        <v>329</v>
      </c>
      <c r="BU14" s="82" t="s">
        <v>329</v>
      </c>
      <c r="BV14" s="82" t="s">
        <v>329</v>
      </c>
      <c r="BW14" s="82" t="s">
        <v>329</v>
      </c>
      <c r="BX14" s="82" t="s">
        <v>329</v>
      </c>
      <c r="BY14" s="82">
        <v>1.48</v>
      </c>
      <c r="BZ14" s="82">
        <v>0.30099999999999999</v>
      </c>
      <c r="CA14" s="82">
        <v>9.1999999999999998E-2</v>
      </c>
      <c r="CB14" s="82">
        <v>0.33</v>
      </c>
      <c r="CC14" s="82">
        <v>0</v>
      </c>
      <c r="CD14" s="82">
        <v>0.11600000000000001</v>
      </c>
      <c r="CE14" s="82">
        <v>2.2999999999999998</v>
      </c>
      <c r="CF14" s="82">
        <v>19.8</v>
      </c>
      <c r="CG14" s="82">
        <v>4.9000000000000004</v>
      </c>
      <c r="CH14" s="82">
        <v>1.2</v>
      </c>
      <c r="CI14" s="82">
        <v>23.2</v>
      </c>
      <c r="CJ14" s="82">
        <v>2.7</v>
      </c>
      <c r="CK14" s="82">
        <v>0</v>
      </c>
    </row>
    <row r="15" spans="1:89" x14ac:dyDescent="0.25">
      <c r="A15" s="54" t="s">
        <v>322</v>
      </c>
      <c r="B15" s="54" t="s">
        <v>334</v>
      </c>
      <c r="C15" s="54" t="s">
        <v>324</v>
      </c>
      <c r="D15" s="54" t="s">
        <v>46</v>
      </c>
      <c r="E15" s="54">
        <v>218.4</v>
      </c>
      <c r="F15" s="54">
        <v>118.6</v>
      </c>
      <c r="G15" s="54">
        <v>21.55</v>
      </c>
      <c r="H15" s="54">
        <v>19.07</v>
      </c>
      <c r="I15" s="54">
        <v>17</v>
      </c>
      <c r="J15" s="24">
        <v>16.5</v>
      </c>
      <c r="K15" s="24">
        <v>2670.9</v>
      </c>
      <c r="L15" s="24">
        <v>481.15</v>
      </c>
      <c r="M15" s="24">
        <v>84.8</v>
      </c>
      <c r="N15" s="24">
        <v>21.933333333333334</v>
      </c>
      <c r="O15" s="24">
        <v>50.933333333333337</v>
      </c>
      <c r="P15" s="24">
        <v>8.7333333333333325</v>
      </c>
      <c r="Q15" s="24">
        <v>58.633333333333333</v>
      </c>
      <c r="R15" s="24">
        <v>2334.8873022833272</v>
      </c>
      <c r="S15" s="24">
        <v>0.28266666666666668</v>
      </c>
      <c r="T15" s="24">
        <v>108.46837582053357</v>
      </c>
      <c r="U15" s="24">
        <v>6808.56</v>
      </c>
      <c r="V15" s="8">
        <v>14.73</v>
      </c>
      <c r="W15" s="8">
        <v>6.3</v>
      </c>
      <c r="X15" s="8">
        <v>2.93</v>
      </c>
      <c r="Y15" s="8">
        <v>79</v>
      </c>
      <c r="Z15" s="8">
        <v>10</v>
      </c>
      <c r="AA15" s="8">
        <v>11</v>
      </c>
      <c r="AB15" s="8">
        <v>2128</v>
      </c>
      <c r="AC15" s="8">
        <v>186</v>
      </c>
      <c r="AD15" s="8">
        <v>64</v>
      </c>
      <c r="AE15" s="8">
        <v>17</v>
      </c>
      <c r="AF15" s="8">
        <v>14.5</v>
      </c>
      <c r="AG15" s="8">
        <v>4.0999999999999996</v>
      </c>
      <c r="AH15" s="8">
        <v>4</v>
      </c>
      <c r="AI15" s="88">
        <v>16</v>
      </c>
      <c r="AJ15" s="89">
        <v>1.369</v>
      </c>
      <c r="AK15" s="90">
        <v>11.691000000000001</v>
      </c>
      <c r="AL15" s="91">
        <v>2.1920318725099599</v>
      </c>
      <c r="AM15" s="91">
        <v>0.17569721115537845</v>
      </c>
      <c r="AN15" s="88">
        <v>12.686</v>
      </c>
      <c r="AO15" s="88">
        <v>46.12</v>
      </c>
      <c r="AP15" s="92">
        <v>447.20640000000003</v>
      </c>
      <c r="AQ15" s="88" t="s">
        <v>140</v>
      </c>
      <c r="AR15" s="88">
        <v>6</v>
      </c>
      <c r="AS15" s="88">
        <v>63</v>
      </c>
      <c r="AT15" s="88">
        <v>31</v>
      </c>
      <c r="AU15" s="141">
        <v>11.15</v>
      </c>
      <c r="AV15" s="82">
        <v>9.8000000000000007</v>
      </c>
      <c r="AW15" s="82">
        <v>4.75</v>
      </c>
      <c r="AX15" s="82">
        <v>68.8</v>
      </c>
      <c r="AY15" s="82">
        <v>1.173</v>
      </c>
      <c r="AZ15" s="82">
        <v>55.8</v>
      </c>
      <c r="BA15" s="82">
        <v>9.2949999999999999</v>
      </c>
      <c r="BB15" s="82">
        <v>83.073333333333323</v>
      </c>
      <c r="BC15" s="82">
        <v>5.41</v>
      </c>
      <c r="BD15" s="82">
        <v>32.616666666666667</v>
      </c>
      <c r="BE15" s="8" t="s">
        <v>330</v>
      </c>
      <c r="BF15" s="82">
        <v>33.062465339654317</v>
      </c>
      <c r="BG15" s="82">
        <v>80.585871900331838</v>
      </c>
      <c r="BH15" s="82">
        <v>4.1609999999999996</v>
      </c>
      <c r="BI15" s="82">
        <v>1.2665</v>
      </c>
      <c r="BJ15" s="82">
        <v>1.3025</v>
      </c>
      <c r="BK15" s="82">
        <v>0.35399999999999998</v>
      </c>
      <c r="BL15" s="144">
        <v>1.2959640035603375</v>
      </c>
      <c r="BM15" s="82">
        <v>11.5</v>
      </c>
      <c r="BN15" s="82">
        <v>8.9411764705882355</v>
      </c>
      <c r="BO15" s="82">
        <v>5.0588235294117645</v>
      </c>
      <c r="BP15" s="82">
        <v>70.117647058823536</v>
      </c>
      <c r="BQ15" s="82">
        <v>1.1719999999999999</v>
      </c>
      <c r="BR15" s="82">
        <v>2.7094690000000003</v>
      </c>
      <c r="BS15" s="82">
        <v>0.35200000000000004</v>
      </c>
      <c r="BT15" s="82">
        <v>0.26153999999999999</v>
      </c>
      <c r="BU15" s="82">
        <v>0.20500000000000002</v>
      </c>
      <c r="BV15" s="82">
        <v>3.9368421052631581</v>
      </c>
      <c r="BW15" s="82">
        <v>2.9251184210526313</v>
      </c>
      <c r="BX15" s="82">
        <v>2.2927631578947372</v>
      </c>
      <c r="BY15" s="82">
        <v>1.42</v>
      </c>
      <c r="BZ15" s="82">
        <v>0.29499999999999998</v>
      </c>
      <c r="CA15" s="82">
        <v>8.6999999999999994E-2</v>
      </c>
      <c r="CB15" s="82">
        <v>0.34</v>
      </c>
      <c r="CC15" s="82">
        <v>0</v>
      </c>
      <c r="CD15" s="82">
        <v>0.111</v>
      </c>
      <c r="CE15" s="82">
        <v>1.8</v>
      </c>
      <c r="CF15" s="82">
        <v>19.3</v>
      </c>
      <c r="CG15" s="82">
        <v>5.3</v>
      </c>
      <c r="CH15" s="82">
        <v>1.4</v>
      </c>
      <c r="CI15" s="82">
        <v>21.8</v>
      </c>
      <c r="CJ15" s="82">
        <v>0</v>
      </c>
      <c r="CK15" s="82">
        <v>0</v>
      </c>
    </row>
    <row r="16" spans="1:89" x14ac:dyDescent="0.25">
      <c r="A16" s="54" t="s">
        <v>322</v>
      </c>
      <c r="B16" s="54" t="s">
        <v>334</v>
      </c>
      <c r="C16" s="54" t="s">
        <v>324</v>
      </c>
      <c r="D16" s="54" t="s">
        <v>49</v>
      </c>
      <c r="E16" s="54">
        <v>208.2</v>
      </c>
      <c r="F16" s="54">
        <v>99.4</v>
      </c>
      <c r="G16" s="54">
        <v>19.100000000000001</v>
      </c>
      <c r="H16" s="54">
        <v>17.739999999999998</v>
      </c>
      <c r="I16" s="54">
        <v>15</v>
      </c>
      <c r="J16" s="24">
        <v>15.5</v>
      </c>
      <c r="K16" s="24">
        <v>2634.6</v>
      </c>
      <c r="L16" s="24">
        <v>428.75</v>
      </c>
      <c r="M16" s="24">
        <v>101.8</v>
      </c>
      <c r="N16" s="24">
        <v>23.566666666666663</v>
      </c>
      <c r="O16" s="24">
        <v>53.333333333333336</v>
      </c>
      <c r="P16" s="24">
        <v>9.8666666666666671</v>
      </c>
      <c r="Q16" s="24">
        <v>64.533333333333346</v>
      </c>
      <c r="R16" s="24">
        <v>1918.5408777881594</v>
      </c>
      <c r="S16" s="24">
        <v>0.33933333333333332</v>
      </c>
      <c r="T16" s="24">
        <v>96.005016486217812</v>
      </c>
      <c r="U16" s="24">
        <v>6026.23</v>
      </c>
      <c r="V16" s="8">
        <v>15.92</v>
      </c>
      <c r="W16" s="8">
        <v>6.2</v>
      </c>
      <c r="X16" s="8">
        <v>3.02</v>
      </c>
      <c r="Y16" s="8">
        <v>80</v>
      </c>
      <c r="Z16" s="8">
        <v>10</v>
      </c>
      <c r="AA16" s="8">
        <v>12</v>
      </c>
      <c r="AB16" s="8">
        <v>2231</v>
      </c>
      <c r="AC16" s="8">
        <v>213</v>
      </c>
      <c r="AD16" s="8">
        <v>68</v>
      </c>
      <c r="AE16" s="8">
        <v>18</v>
      </c>
      <c r="AF16" s="8">
        <v>14.2</v>
      </c>
      <c r="AG16" s="8">
        <v>4.8</v>
      </c>
      <c r="AH16" s="8">
        <v>4</v>
      </c>
      <c r="AI16" s="88">
        <v>16.146000000000001</v>
      </c>
      <c r="AJ16" s="89">
        <v>1.3819999999999999</v>
      </c>
      <c r="AK16" s="90">
        <v>11.683999999999999</v>
      </c>
      <c r="AL16" s="91">
        <v>1.6028884462151396</v>
      </c>
      <c r="AM16" s="91">
        <v>0.11503984063745021</v>
      </c>
      <c r="AN16" s="88">
        <v>14.034000000000001</v>
      </c>
      <c r="AO16" s="88">
        <v>39.295999999999999</v>
      </c>
      <c r="AP16" s="92">
        <v>436.66560000000004</v>
      </c>
      <c r="AQ16" s="88" t="s">
        <v>140</v>
      </c>
      <c r="AR16" s="88">
        <v>6</v>
      </c>
      <c r="AS16" s="88">
        <v>64</v>
      </c>
      <c r="AT16" s="88">
        <v>30</v>
      </c>
      <c r="AU16" s="141">
        <v>11.15</v>
      </c>
      <c r="AV16" s="82">
        <v>9.6</v>
      </c>
      <c r="AW16" s="82">
        <v>4.75</v>
      </c>
      <c r="AX16" s="82">
        <v>69.800000000000011</v>
      </c>
      <c r="AY16" s="82">
        <v>1.286</v>
      </c>
      <c r="AZ16" s="82">
        <v>62.95</v>
      </c>
      <c r="BA16" s="82">
        <v>9.8449999999999989</v>
      </c>
      <c r="BB16" s="82">
        <v>75.063333333333333</v>
      </c>
      <c r="BC16" s="82">
        <v>8.1266666666666669</v>
      </c>
      <c r="BD16" s="82">
        <v>32.266666666666666</v>
      </c>
      <c r="BE16" s="8" t="s">
        <v>335</v>
      </c>
      <c r="BF16" s="82">
        <v>33.275434842272233</v>
      </c>
      <c r="BG16" s="82">
        <v>75.862188538705894</v>
      </c>
      <c r="BH16" s="82">
        <v>5.1319999999999997</v>
      </c>
      <c r="BI16" s="82">
        <v>1.2770000000000001</v>
      </c>
      <c r="BJ16" s="82">
        <v>0.624</v>
      </c>
      <c r="BK16" s="82">
        <v>0.17099999999999999</v>
      </c>
      <c r="BL16" s="144">
        <v>1.4248157995058828</v>
      </c>
      <c r="BM16" s="82">
        <v>11.2</v>
      </c>
      <c r="BN16" s="82">
        <v>9.0588235294117645</v>
      </c>
      <c r="BO16" s="82">
        <v>4.3529411764705879</v>
      </c>
      <c r="BP16" s="82">
        <v>71.882352941176464</v>
      </c>
      <c r="BQ16" s="82">
        <v>1.3169999999999999</v>
      </c>
      <c r="BR16" s="82">
        <v>2.7844509999999998</v>
      </c>
      <c r="BS16" s="82">
        <v>0.314</v>
      </c>
      <c r="BT16" s="82">
        <v>0.20468399999999998</v>
      </c>
      <c r="BU16" s="82">
        <v>0.21000000000000002</v>
      </c>
      <c r="BV16" s="82">
        <v>3.4662337662337666</v>
      </c>
      <c r="BW16" s="82">
        <v>2.2594987012987011</v>
      </c>
      <c r="BX16" s="82">
        <v>2.3181818181818183</v>
      </c>
      <c r="BY16" s="82">
        <v>1.36</v>
      </c>
      <c r="BZ16" s="82">
        <v>0.26200000000000001</v>
      </c>
      <c r="CA16" s="82">
        <v>8.3000000000000004E-2</v>
      </c>
      <c r="CB16" s="82">
        <v>0.28000000000000003</v>
      </c>
      <c r="CC16" s="82">
        <v>0</v>
      </c>
      <c r="CD16" s="82">
        <v>0.11799999999999999</v>
      </c>
      <c r="CE16" s="82">
        <v>2</v>
      </c>
      <c r="CF16" s="82">
        <v>19.899999999999999</v>
      </c>
      <c r="CG16" s="82">
        <v>4.5</v>
      </c>
      <c r="CH16" s="82">
        <v>1.1000000000000001</v>
      </c>
      <c r="CI16" s="82">
        <v>22.4</v>
      </c>
      <c r="CJ16" s="82">
        <v>0</v>
      </c>
      <c r="CK16" s="82">
        <v>0</v>
      </c>
    </row>
    <row r="17" spans="1:89" x14ac:dyDescent="0.25">
      <c r="A17" s="54" t="s">
        <v>322</v>
      </c>
      <c r="B17" s="54" t="s">
        <v>334</v>
      </c>
      <c r="C17" s="54" t="s">
        <v>324</v>
      </c>
      <c r="D17" s="54" t="s">
        <v>53</v>
      </c>
      <c r="E17" s="54">
        <v>223.2</v>
      </c>
      <c r="F17" s="54">
        <v>112.4</v>
      </c>
      <c r="G17" s="54">
        <v>20.98</v>
      </c>
      <c r="H17" s="54">
        <v>18.98</v>
      </c>
      <c r="I17" s="54">
        <v>20</v>
      </c>
      <c r="J17" s="24">
        <v>18.5</v>
      </c>
      <c r="K17" s="24">
        <v>2475.25</v>
      </c>
      <c r="L17" s="24">
        <v>376.1</v>
      </c>
      <c r="M17" s="24">
        <v>73.599999999999994</v>
      </c>
      <c r="N17" s="24">
        <v>17.966666666666665</v>
      </c>
      <c r="O17" s="24">
        <v>53.133333333333333</v>
      </c>
      <c r="P17" s="24">
        <v>12.733333333333334</v>
      </c>
      <c r="Q17" s="24">
        <v>44.833333333333336</v>
      </c>
      <c r="R17" s="24">
        <v>2493.1327425356603</v>
      </c>
      <c r="S17" s="24">
        <v>0.24533333333333332</v>
      </c>
      <c r="T17" s="24">
        <v>125.70262060654017</v>
      </c>
      <c r="U17" s="24">
        <v>7890.35</v>
      </c>
      <c r="V17" s="8">
        <v>14.57</v>
      </c>
      <c r="W17" s="8">
        <v>6.2</v>
      </c>
      <c r="X17" s="8">
        <v>2.82</v>
      </c>
      <c r="Y17" s="8">
        <v>76</v>
      </c>
      <c r="Z17" s="8">
        <v>10</v>
      </c>
      <c r="AA17" s="8">
        <v>13</v>
      </c>
      <c r="AB17" s="8">
        <v>2041</v>
      </c>
      <c r="AC17" s="8">
        <v>189</v>
      </c>
      <c r="AD17" s="8">
        <v>80</v>
      </c>
      <c r="AE17" s="8">
        <v>18</v>
      </c>
      <c r="AF17" s="8">
        <v>15.8</v>
      </c>
      <c r="AG17" s="8">
        <v>5.4</v>
      </c>
      <c r="AH17" s="8">
        <v>4</v>
      </c>
      <c r="AI17" s="88">
        <v>16.062999999999999</v>
      </c>
      <c r="AJ17" s="89">
        <v>1.4410000000000001</v>
      </c>
      <c r="AK17" s="90">
        <v>11.15</v>
      </c>
      <c r="AL17" s="91">
        <v>2.4932067932067938</v>
      </c>
      <c r="AM17" s="91">
        <v>0.19720279720279724</v>
      </c>
      <c r="AN17" s="88">
        <v>12.667999999999999</v>
      </c>
      <c r="AO17" s="88">
        <v>29.631999999999998</v>
      </c>
      <c r="AP17" s="92">
        <v>440.17920000000004</v>
      </c>
      <c r="AQ17" s="88" t="s">
        <v>140</v>
      </c>
      <c r="AR17" s="88">
        <v>7</v>
      </c>
      <c r="AS17" s="88">
        <v>55</v>
      </c>
      <c r="AT17" s="88">
        <v>38</v>
      </c>
      <c r="AU17" s="141">
        <v>11.149999999999999</v>
      </c>
      <c r="AV17" s="82">
        <v>9.5</v>
      </c>
      <c r="AW17" s="82">
        <v>4.0999999999999996</v>
      </c>
      <c r="AX17" s="82">
        <v>69.900000000000006</v>
      </c>
      <c r="AY17" s="82">
        <v>1.21</v>
      </c>
      <c r="AZ17" s="82">
        <v>56.2</v>
      </c>
      <c r="BA17" s="82">
        <v>9.4849999999999994</v>
      </c>
      <c r="BB17" s="82">
        <v>82.393333333333331</v>
      </c>
      <c r="BC17" s="82">
        <v>4.7</v>
      </c>
      <c r="BD17" s="82">
        <v>30.36</v>
      </c>
      <c r="BE17" s="8" t="s">
        <v>330</v>
      </c>
      <c r="BF17" s="82">
        <v>30.721840237291119</v>
      </c>
      <c r="BG17" s="82">
        <v>81.203472495498005</v>
      </c>
      <c r="BH17" s="82">
        <v>4.5335000000000001</v>
      </c>
      <c r="BI17" s="82">
        <v>1.2250000000000001</v>
      </c>
      <c r="BJ17" s="82">
        <v>0.65650000000000008</v>
      </c>
      <c r="BK17" s="82">
        <v>0.36149999999999999</v>
      </c>
      <c r="BL17" s="144">
        <v>1.7532571845771361</v>
      </c>
      <c r="BM17" s="82" t="s">
        <v>329</v>
      </c>
      <c r="BN17" s="82" t="s">
        <v>329</v>
      </c>
      <c r="BO17" s="82" t="s">
        <v>329</v>
      </c>
      <c r="BP17" s="82" t="s">
        <v>329</v>
      </c>
      <c r="BQ17" s="82" t="s">
        <v>329</v>
      </c>
      <c r="BR17" s="82" t="s">
        <v>329</v>
      </c>
      <c r="BS17" s="82" t="s">
        <v>329</v>
      </c>
      <c r="BT17" s="82" t="s">
        <v>329</v>
      </c>
      <c r="BU17" s="82" t="s">
        <v>329</v>
      </c>
      <c r="BV17" s="82" t="s">
        <v>329</v>
      </c>
      <c r="BW17" s="82" t="s">
        <v>329</v>
      </c>
      <c r="BX17" s="82" t="s">
        <v>329</v>
      </c>
      <c r="BY17" s="82">
        <v>1.29</v>
      </c>
      <c r="BZ17" s="82">
        <v>0.26300000000000001</v>
      </c>
      <c r="CA17" s="82">
        <v>8.5999999999999993E-2</v>
      </c>
      <c r="CB17" s="82">
        <v>0.35</v>
      </c>
      <c r="CC17" s="82">
        <v>0</v>
      </c>
      <c r="CD17" s="82">
        <v>0.108</v>
      </c>
      <c r="CE17" s="82">
        <v>1.6</v>
      </c>
      <c r="CF17" s="82">
        <v>17.2</v>
      </c>
      <c r="CG17" s="82">
        <v>4</v>
      </c>
      <c r="CH17" s="82">
        <v>1.4</v>
      </c>
      <c r="CI17" s="82">
        <v>22.4</v>
      </c>
      <c r="CJ17" s="82">
        <v>0</v>
      </c>
      <c r="CK17" s="82">
        <v>0</v>
      </c>
    </row>
    <row r="18" spans="1:89" x14ac:dyDescent="0.25">
      <c r="A18" s="54" t="s">
        <v>322</v>
      </c>
      <c r="B18" s="54" t="s">
        <v>334</v>
      </c>
      <c r="C18" s="54" t="s">
        <v>324</v>
      </c>
      <c r="D18" s="54" t="s">
        <v>336</v>
      </c>
      <c r="E18" s="54">
        <v>242.8</v>
      </c>
      <c r="F18" s="54">
        <v>100.4</v>
      </c>
      <c r="G18" s="54">
        <v>22.17</v>
      </c>
      <c r="H18" s="54">
        <v>19.84</v>
      </c>
      <c r="I18" s="54">
        <v>20</v>
      </c>
      <c r="J18" s="24">
        <v>19</v>
      </c>
      <c r="K18" s="24">
        <v>4335.8999999999996</v>
      </c>
      <c r="L18" s="24">
        <v>633.25</v>
      </c>
      <c r="M18" s="24">
        <v>87.4</v>
      </c>
      <c r="N18" s="24">
        <v>18.233333333333334</v>
      </c>
      <c r="O18" s="24">
        <v>56.366666666666674</v>
      </c>
      <c r="P18" s="24">
        <v>9.8333333333333339</v>
      </c>
      <c r="Q18" s="24">
        <v>62.366666666666667</v>
      </c>
      <c r="R18" s="24">
        <v>3677.6633542335617</v>
      </c>
      <c r="S18" s="24">
        <v>0.29133333333333333</v>
      </c>
      <c r="T18" s="24">
        <v>163.55003601212809</v>
      </c>
      <c r="U18" s="24">
        <v>10266.040000000001</v>
      </c>
      <c r="V18" s="93" t="s">
        <v>337</v>
      </c>
      <c r="W18" s="95">
        <v>6.1</v>
      </c>
      <c r="X18" s="8">
        <v>3.14</v>
      </c>
      <c r="Y18" s="95">
        <v>81</v>
      </c>
      <c r="Z18" s="8">
        <v>11</v>
      </c>
      <c r="AA18" s="8">
        <v>15</v>
      </c>
      <c r="AB18" s="8">
        <v>2252</v>
      </c>
      <c r="AC18" s="8">
        <v>198</v>
      </c>
      <c r="AD18" s="8">
        <v>90</v>
      </c>
      <c r="AE18" s="8">
        <v>22</v>
      </c>
      <c r="AF18" s="8">
        <v>18.8</v>
      </c>
      <c r="AG18" s="8">
        <v>4.5999999999999996</v>
      </c>
      <c r="AH18" s="8">
        <v>3</v>
      </c>
      <c r="AI18" s="88">
        <v>15.861000000000001</v>
      </c>
      <c r="AJ18" s="89">
        <v>1.327</v>
      </c>
      <c r="AK18" s="90">
        <v>12.153</v>
      </c>
      <c r="AL18" s="91">
        <v>1.9730000000000001</v>
      </c>
      <c r="AM18" s="91">
        <v>0.161</v>
      </c>
      <c r="AN18" s="88">
        <v>12.254</v>
      </c>
      <c r="AO18" s="88">
        <v>33.210999999999999</v>
      </c>
      <c r="AP18" s="88">
        <v>507.33</v>
      </c>
      <c r="AQ18" s="88" t="s">
        <v>138</v>
      </c>
      <c r="AR18" s="88">
        <v>5</v>
      </c>
      <c r="AS18" s="88">
        <v>53</v>
      </c>
      <c r="AT18" s="88">
        <v>42</v>
      </c>
      <c r="AU18" s="141">
        <v>9.4499999999999993</v>
      </c>
      <c r="AV18" s="82">
        <v>7.85</v>
      </c>
      <c r="AW18" s="82">
        <v>3.4</v>
      </c>
      <c r="AX18" s="82">
        <v>72.75</v>
      </c>
      <c r="AY18" s="82">
        <v>1.2814999999999999</v>
      </c>
      <c r="AZ18" s="82">
        <v>60.7</v>
      </c>
      <c r="BA18" s="82">
        <v>9.9750000000000014</v>
      </c>
      <c r="BB18" s="82">
        <v>80.570000000000007</v>
      </c>
      <c r="BC18" s="82">
        <v>6.0233333333333334</v>
      </c>
      <c r="BD18" s="82">
        <v>27.5</v>
      </c>
      <c r="BE18" s="8" t="s">
        <v>330</v>
      </c>
      <c r="BF18" s="82">
        <v>28.152212182029373</v>
      </c>
      <c r="BG18" s="82">
        <v>77.647327363526969</v>
      </c>
      <c r="BH18" s="82">
        <v>1.976</v>
      </c>
      <c r="BI18" s="82">
        <v>1.5525000000000002</v>
      </c>
      <c r="BJ18" s="82">
        <v>0.42949999999999999</v>
      </c>
      <c r="BK18" s="82">
        <v>0.23</v>
      </c>
      <c r="BL18" s="144">
        <v>1.5132844891353647</v>
      </c>
      <c r="BM18" s="82">
        <v>8.9</v>
      </c>
      <c r="BN18" s="82">
        <v>7.882352941176471</v>
      </c>
      <c r="BO18" s="82">
        <v>3.7647058823529411</v>
      </c>
      <c r="BP18" s="82">
        <v>74.235294117647058</v>
      </c>
      <c r="BQ18" s="82">
        <v>1.3069999999999999</v>
      </c>
      <c r="BR18" s="82">
        <v>2.8624359999999998</v>
      </c>
      <c r="BS18" s="82">
        <v>0.29600000000000004</v>
      </c>
      <c r="BT18" s="82">
        <v>0.14535600000000001</v>
      </c>
      <c r="BU18" s="82">
        <v>0.17200000000000001</v>
      </c>
      <c r="BV18" s="82">
        <v>3.7552238805970153</v>
      </c>
      <c r="BW18" s="82">
        <v>1.8440686567164182</v>
      </c>
      <c r="BX18" s="82">
        <v>2.1820895522388062</v>
      </c>
      <c r="BY18" s="82">
        <v>1.1299999999999999</v>
      </c>
      <c r="BZ18" s="82">
        <v>0.255</v>
      </c>
      <c r="CA18" s="82">
        <v>8.6999999999999994E-2</v>
      </c>
      <c r="CB18" s="82">
        <v>0.32</v>
      </c>
      <c r="CC18" s="82">
        <v>0</v>
      </c>
      <c r="CD18" s="82">
        <v>0.10100000000000001</v>
      </c>
      <c r="CE18" s="82">
        <v>2.1</v>
      </c>
      <c r="CF18" s="82">
        <v>15.9</v>
      </c>
      <c r="CG18" s="82">
        <v>4</v>
      </c>
      <c r="CH18" s="82">
        <v>0.8</v>
      </c>
      <c r="CI18" s="82">
        <v>16.3</v>
      </c>
      <c r="CJ18" s="82">
        <v>2.2999999999999998</v>
      </c>
      <c r="CK18" s="82">
        <v>0</v>
      </c>
    </row>
    <row r="19" spans="1:89" x14ac:dyDescent="0.25">
      <c r="A19" s="54" t="s">
        <v>322</v>
      </c>
      <c r="B19" s="54" t="s">
        <v>338</v>
      </c>
      <c r="C19" s="54" t="s">
        <v>324</v>
      </c>
      <c r="D19" s="54" t="s">
        <v>35</v>
      </c>
      <c r="E19" s="54">
        <v>234.8</v>
      </c>
      <c r="F19" s="54">
        <v>100.8</v>
      </c>
      <c r="G19" s="54">
        <v>23.44</v>
      </c>
      <c r="H19" s="54">
        <v>21.58</v>
      </c>
      <c r="I19" s="54">
        <v>29</v>
      </c>
      <c r="J19" s="24">
        <v>29</v>
      </c>
      <c r="K19" s="24">
        <v>4444</v>
      </c>
      <c r="L19" s="24">
        <v>584</v>
      </c>
      <c r="M19" s="24">
        <v>88.85</v>
      </c>
      <c r="N19" s="24">
        <v>20.833333333333332</v>
      </c>
      <c r="O19" s="24">
        <v>56.966666666666669</v>
      </c>
      <c r="P19" s="24">
        <v>9.4666666666666668</v>
      </c>
      <c r="Q19" s="24">
        <v>63.866666666666667</v>
      </c>
      <c r="R19" s="24">
        <v>3707.838124915223</v>
      </c>
      <c r="S19" s="24">
        <v>0.29616666666666663</v>
      </c>
      <c r="T19" s="24">
        <v>164.3562470363174</v>
      </c>
      <c r="U19" s="24">
        <v>10316.64</v>
      </c>
      <c r="V19" s="8">
        <v>13.54</v>
      </c>
      <c r="W19" s="8">
        <v>7</v>
      </c>
      <c r="X19" s="8">
        <v>2.98</v>
      </c>
      <c r="Y19" s="8">
        <v>80</v>
      </c>
      <c r="Z19" s="8">
        <v>20</v>
      </c>
      <c r="AA19" s="8">
        <v>181</v>
      </c>
      <c r="AB19" s="8">
        <v>1961</v>
      </c>
      <c r="AC19" s="8">
        <v>256</v>
      </c>
      <c r="AD19" s="8">
        <v>360</v>
      </c>
      <c r="AE19" s="8">
        <v>19</v>
      </c>
      <c r="AF19" s="8">
        <v>32.9</v>
      </c>
      <c r="AG19" s="8">
        <v>5.4</v>
      </c>
      <c r="AH19" s="8">
        <v>158</v>
      </c>
      <c r="AI19" s="88">
        <v>18.948</v>
      </c>
      <c r="AJ19" s="89">
        <v>1.5840000000000001</v>
      </c>
      <c r="AK19" s="90">
        <v>11.9588</v>
      </c>
      <c r="AL19" s="91">
        <v>6.6249999999999982</v>
      </c>
      <c r="AM19" s="91">
        <v>0.43749999999999994</v>
      </c>
      <c r="AN19" s="88">
        <v>14.921799999999999</v>
      </c>
      <c r="AO19" s="88">
        <v>32.744</v>
      </c>
      <c r="AP19" s="92">
        <v>665.04959999999994</v>
      </c>
      <c r="AQ19" s="88" t="s">
        <v>134</v>
      </c>
      <c r="AR19" s="88">
        <v>11</v>
      </c>
      <c r="AS19" s="88">
        <v>39</v>
      </c>
      <c r="AT19" s="88">
        <v>50</v>
      </c>
      <c r="AU19" s="141">
        <v>11.45</v>
      </c>
      <c r="AV19" s="82">
        <v>8.8500000000000014</v>
      </c>
      <c r="AW19" s="82">
        <v>4.5</v>
      </c>
      <c r="AX19" s="82">
        <v>70.75</v>
      </c>
      <c r="AY19" s="82">
        <v>1.2825</v>
      </c>
      <c r="AZ19" s="82">
        <v>62</v>
      </c>
      <c r="BA19" s="82">
        <v>9.9</v>
      </c>
      <c r="BB19" s="82">
        <v>78.030000000000015</v>
      </c>
      <c r="BC19" s="82">
        <v>7.4933333333333332</v>
      </c>
      <c r="BD19" s="82">
        <v>32.36333333333333</v>
      </c>
      <c r="BE19" s="8" t="s">
        <v>326</v>
      </c>
      <c r="BF19" s="82">
        <v>33.219799636414486</v>
      </c>
      <c r="BG19" s="82">
        <v>76.965379384036012</v>
      </c>
      <c r="BH19" s="82">
        <v>2.3820000000000001</v>
      </c>
      <c r="BI19" s="82">
        <v>1.5615000000000001</v>
      </c>
      <c r="BJ19" s="82">
        <v>0.53449999999999998</v>
      </c>
      <c r="BK19" s="82">
        <v>0.1225</v>
      </c>
      <c r="BL19" s="144">
        <v>1.2670023275248812</v>
      </c>
      <c r="BM19" s="82">
        <v>11.2</v>
      </c>
      <c r="BN19" s="82">
        <v>8.8235294117647065</v>
      </c>
      <c r="BO19" s="82">
        <v>4.5882352941176467</v>
      </c>
      <c r="BP19" s="82">
        <v>72</v>
      </c>
      <c r="BQ19" s="82">
        <v>1.304</v>
      </c>
      <c r="BR19" s="82">
        <v>2.7836379999999998</v>
      </c>
      <c r="BS19" s="82">
        <v>0.311</v>
      </c>
      <c r="BT19" s="82">
        <v>0.20591999999999999</v>
      </c>
      <c r="BU19" s="82">
        <v>0.20700000000000002</v>
      </c>
      <c r="BV19" s="82">
        <v>3.5246666666666662</v>
      </c>
      <c r="BW19" s="82">
        <v>2.3337599999999998</v>
      </c>
      <c r="BX19" s="82">
        <v>2.3460000000000001</v>
      </c>
      <c r="BY19" s="82">
        <v>1.32</v>
      </c>
      <c r="BZ19" s="82">
        <v>0.26700000000000002</v>
      </c>
      <c r="CA19" s="82">
        <v>8.3000000000000004E-2</v>
      </c>
      <c r="CB19" s="82">
        <v>0.3</v>
      </c>
      <c r="CC19" s="82">
        <v>0</v>
      </c>
      <c r="CD19" s="82">
        <v>0.11</v>
      </c>
      <c r="CE19" s="82">
        <v>2</v>
      </c>
      <c r="CF19" s="82">
        <v>16.3</v>
      </c>
      <c r="CG19" s="82">
        <v>4.4000000000000004</v>
      </c>
      <c r="CH19" s="82">
        <v>1.2</v>
      </c>
      <c r="CI19" s="82">
        <v>16.5</v>
      </c>
      <c r="CJ19" s="82">
        <v>1.8</v>
      </c>
      <c r="CK19" s="82">
        <v>0</v>
      </c>
    </row>
    <row r="20" spans="1:89" x14ac:dyDescent="0.25">
      <c r="A20" s="54" t="s">
        <v>322</v>
      </c>
      <c r="B20" s="54" t="s">
        <v>338</v>
      </c>
      <c r="C20" s="54" t="s">
        <v>324</v>
      </c>
      <c r="D20" s="54" t="s">
        <v>49</v>
      </c>
      <c r="E20" s="54">
        <v>245.2</v>
      </c>
      <c r="F20" s="54">
        <v>122.8</v>
      </c>
      <c r="G20" s="54">
        <v>24.5</v>
      </c>
      <c r="H20" s="54">
        <v>23.01</v>
      </c>
      <c r="I20" s="54">
        <v>17</v>
      </c>
      <c r="J20" s="24">
        <v>20.5</v>
      </c>
      <c r="K20" s="24">
        <v>3615.5</v>
      </c>
      <c r="L20" s="24">
        <v>579</v>
      </c>
      <c r="M20" s="24">
        <v>101</v>
      </c>
      <c r="N20" s="24">
        <v>20.400000000000002</v>
      </c>
      <c r="O20" s="24">
        <v>57.699999999999996</v>
      </c>
      <c r="P20" s="24">
        <v>9.5666666666666682</v>
      </c>
      <c r="Q20" s="24">
        <v>65.63333333333334</v>
      </c>
      <c r="R20" s="24">
        <v>2653.6958154839167</v>
      </c>
      <c r="S20" s="24">
        <v>0.33666666666666667</v>
      </c>
      <c r="T20" s="24">
        <v>129.97216350988413</v>
      </c>
      <c r="U20" s="24">
        <v>8158.35</v>
      </c>
      <c r="V20" s="8">
        <v>14.65</v>
      </c>
      <c r="W20" s="8">
        <v>6.9</v>
      </c>
      <c r="X20" s="8">
        <v>3.05</v>
      </c>
      <c r="Y20" s="8">
        <v>80</v>
      </c>
      <c r="Z20" s="8">
        <v>19</v>
      </c>
      <c r="AA20" s="8">
        <v>174</v>
      </c>
      <c r="AB20" s="8">
        <v>2145</v>
      </c>
      <c r="AC20" s="8">
        <v>246</v>
      </c>
      <c r="AD20" s="8">
        <v>360</v>
      </c>
      <c r="AE20" s="8">
        <v>17</v>
      </c>
      <c r="AF20" s="8">
        <v>26.4</v>
      </c>
      <c r="AG20" s="8">
        <v>4.9000000000000004</v>
      </c>
      <c r="AH20" s="8">
        <v>151</v>
      </c>
      <c r="AI20" s="88">
        <v>18.577999999999999</v>
      </c>
      <c r="AJ20" s="89">
        <v>1.575</v>
      </c>
      <c r="AK20" s="90">
        <v>11.795500000000001</v>
      </c>
      <c r="AL20" s="91">
        <v>5.7074775672981071</v>
      </c>
      <c r="AM20" s="91">
        <v>0.3816550348953141</v>
      </c>
      <c r="AN20" s="88">
        <v>15.229799999999999</v>
      </c>
      <c r="AO20" s="88">
        <v>17.832000000000001</v>
      </c>
      <c r="AP20" s="92">
        <v>633.42719999999997</v>
      </c>
      <c r="AQ20" s="88" t="s">
        <v>134</v>
      </c>
      <c r="AR20" s="88">
        <v>13</v>
      </c>
      <c r="AS20" s="88">
        <v>36</v>
      </c>
      <c r="AT20" s="88">
        <v>51</v>
      </c>
      <c r="AU20" s="141">
        <v>11.5</v>
      </c>
      <c r="AV20" s="82">
        <v>9.6999999999999993</v>
      </c>
      <c r="AW20" s="82">
        <v>4.75</v>
      </c>
      <c r="AX20" s="82">
        <v>69.650000000000006</v>
      </c>
      <c r="AY20" s="82">
        <v>1.2875000000000001</v>
      </c>
      <c r="AZ20" s="82">
        <v>62.9</v>
      </c>
      <c r="BA20" s="82">
        <v>9.8049999999999997</v>
      </c>
      <c r="BB20" s="82">
        <v>74.086666666666659</v>
      </c>
      <c r="BC20" s="82">
        <v>8.16</v>
      </c>
      <c r="BD20" s="82">
        <v>31</v>
      </c>
      <c r="BE20" s="8" t="s">
        <v>328</v>
      </c>
      <c r="BF20" s="82">
        <v>32.056005288325402</v>
      </c>
      <c r="BG20" s="82">
        <v>75.252816934687573</v>
      </c>
      <c r="BH20" s="82">
        <v>3.9894999999999996</v>
      </c>
      <c r="BI20" s="82">
        <v>1.0805</v>
      </c>
      <c r="BJ20" s="82">
        <v>0.60650000000000004</v>
      </c>
      <c r="BK20" s="82">
        <v>0.20434336680239118</v>
      </c>
      <c r="BL20" s="144">
        <v>1.2405366500467718</v>
      </c>
      <c r="BM20" s="82">
        <v>11.6</v>
      </c>
      <c r="BN20" s="82">
        <v>9.6470588235294112</v>
      </c>
      <c r="BO20" s="82">
        <v>4.5882352941176467</v>
      </c>
      <c r="BP20" s="82">
        <v>70.82352941176471</v>
      </c>
      <c r="BQ20" s="82">
        <v>1.31</v>
      </c>
      <c r="BR20" s="82">
        <v>2.7427569999999997</v>
      </c>
      <c r="BS20" s="82">
        <v>0.33500000000000002</v>
      </c>
      <c r="BT20" s="82">
        <v>0.21704400000000001</v>
      </c>
      <c r="BU20" s="82">
        <v>0.221</v>
      </c>
      <c r="BV20" s="82">
        <v>3.4725609756097562</v>
      </c>
      <c r="BW20" s="82">
        <v>2.2498463414634151</v>
      </c>
      <c r="BX20" s="82">
        <v>2.2908536585365855</v>
      </c>
      <c r="BY20" s="82">
        <v>1.34</v>
      </c>
      <c r="BZ20" s="82">
        <v>0.36299999999999999</v>
      </c>
      <c r="CA20" s="82">
        <v>0.10199999999999999</v>
      </c>
      <c r="CB20" s="82">
        <v>0.36</v>
      </c>
      <c r="CC20" s="82">
        <v>0</v>
      </c>
      <c r="CD20" s="82">
        <v>0.11799999999999999</v>
      </c>
      <c r="CE20" s="82">
        <v>2.2000000000000002</v>
      </c>
      <c r="CF20" s="82">
        <v>20.100000000000001</v>
      </c>
      <c r="CG20" s="82">
        <v>6.1</v>
      </c>
      <c r="CH20" s="82">
        <v>1.5</v>
      </c>
      <c r="CI20" s="82">
        <v>22.1</v>
      </c>
      <c r="CJ20" s="82">
        <v>2.6</v>
      </c>
      <c r="CK20" s="82">
        <v>0</v>
      </c>
    </row>
    <row r="21" spans="1:89" x14ac:dyDescent="0.25">
      <c r="A21" s="54" t="s">
        <v>322</v>
      </c>
      <c r="B21" s="54" t="s">
        <v>338</v>
      </c>
      <c r="C21" s="54" t="s">
        <v>324</v>
      </c>
      <c r="D21" s="54" t="s">
        <v>42</v>
      </c>
      <c r="E21" s="54">
        <v>256</v>
      </c>
      <c r="F21" s="54">
        <v>120.4</v>
      </c>
      <c r="G21" s="54">
        <v>24</v>
      </c>
      <c r="H21" s="54">
        <v>21.8</v>
      </c>
      <c r="I21" s="54">
        <v>23.5</v>
      </c>
      <c r="J21" s="24">
        <v>24</v>
      </c>
      <c r="K21" s="24">
        <v>3680</v>
      </c>
      <c r="L21" s="24">
        <v>622.5</v>
      </c>
      <c r="M21" s="24">
        <v>79.5</v>
      </c>
      <c r="N21" s="24">
        <v>16.066666666666666</v>
      </c>
      <c r="O21" s="24">
        <v>57.333333333333336</v>
      </c>
      <c r="P21" s="24">
        <v>9.3000000000000007</v>
      </c>
      <c r="Q21" s="24">
        <v>59.9</v>
      </c>
      <c r="R21" s="24">
        <v>3431.506592245868</v>
      </c>
      <c r="S21" s="24">
        <v>0.26500000000000001</v>
      </c>
      <c r="T21" s="24">
        <v>145.38051001595571</v>
      </c>
      <c r="U21" s="24">
        <v>9125.5300000000007</v>
      </c>
      <c r="V21" s="8">
        <v>15.14</v>
      </c>
      <c r="W21" s="8">
        <v>6.7</v>
      </c>
      <c r="X21" s="8">
        <v>3.02</v>
      </c>
      <c r="Y21" s="8">
        <v>80</v>
      </c>
      <c r="Z21" s="8">
        <v>19</v>
      </c>
      <c r="AA21" s="8">
        <v>170</v>
      </c>
      <c r="AB21" s="8">
        <v>2136</v>
      </c>
      <c r="AC21" s="8">
        <v>244</v>
      </c>
      <c r="AD21" s="8">
        <v>362</v>
      </c>
      <c r="AE21" s="8">
        <v>24</v>
      </c>
      <c r="AF21" s="8">
        <v>36.1</v>
      </c>
      <c r="AG21" s="8">
        <v>9.3000000000000007</v>
      </c>
      <c r="AH21" s="8">
        <v>133</v>
      </c>
      <c r="AI21" s="88">
        <v>18.318000000000001</v>
      </c>
      <c r="AJ21" s="89">
        <v>1.587</v>
      </c>
      <c r="AK21" s="90">
        <v>11.5442</v>
      </c>
      <c r="AL21" s="91">
        <v>5.109561752988049</v>
      </c>
      <c r="AM21" s="91">
        <v>0.34063745019920327</v>
      </c>
      <c r="AN21" s="88">
        <v>14.8505</v>
      </c>
      <c r="AO21" s="88">
        <v>21.119999999999997</v>
      </c>
      <c r="AP21" s="92">
        <v>602.68319999999983</v>
      </c>
      <c r="AQ21" s="88" t="s">
        <v>134</v>
      </c>
      <c r="AR21" s="88">
        <v>10</v>
      </c>
      <c r="AS21" s="88">
        <v>33</v>
      </c>
      <c r="AT21" s="88">
        <v>57</v>
      </c>
      <c r="AU21" s="141">
        <v>11.3</v>
      </c>
      <c r="AV21" s="82">
        <v>11.05</v>
      </c>
      <c r="AW21" s="82">
        <v>4.5999999999999996</v>
      </c>
      <c r="AX21" s="82">
        <v>67.95</v>
      </c>
      <c r="AY21" s="82">
        <v>1.1989999999999998</v>
      </c>
      <c r="AZ21" s="82">
        <v>58.45</v>
      </c>
      <c r="BA21" s="82">
        <v>9.23</v>
      </c>
      <c r="BB21" s="82">
        <v>81.506666666666661</v>
      </c>
      <c r="BC21" s="82">
        <v>6.3266666666666671</v>
      </c>
      <c r="BD21" s="82">
        <v>33.653333333333329</v>
      </c>
      <c r="BE21" s="8" t="s">
        <v>325</v>
      </c>
      <c r="BF21" s="82">
        <v>34.242930974916156</v>
      </c>
      <c r="BG21" s="82">
        <v>79.354384247565818</v>
      </c>
      <c r="BH21" s="82">
        <v>4.1970000000000001</v>
      </c>
      <c r="BI21" s="82">
        <v>0.90999999999999992</v>
      </c>
      <c r="BJ21" s="82">
        <v>0.97150000000000003</v>
      </c>
      <c r="BK21" s="82">
        <v>0.3795</v>
      </c>
      <c r="BL21" s="144">
        <v>1.1635422502334265</v>
      </c>
      <c r="BM21" s="82">
        <v>11.6</v>
      </c>
      <c r="BN21" s="82">
        <v>10.941176470588237</v>
      </c>
      <c r="BO21" s="82">
        <v>4.8235294117647056</v>
      </c>
      <c r="BP21" s="82">
        <v>68.705882352941174</v>
      </c>
      <c r="BQ21" s="82">
        <v>1.2250000000000001</v>
      </c>
      <c r="BR21" s="82">
        <v>2.6333470000000005</v>
      </c>
      <c r="BS21" s="82">
        <v>0.374</v>
      </c>
      <c r="BT21" s="82">
        <v>0.28255199999999997</v>
      </c>
      <c r="BU21" s="82">
        <v>0.23400000000000001</v>
      </c>
      <c r="BV21" s="82">
        <v>3.4182795698924724</v>
      </c>
      <c r="BW21" s="82">
        <v>2.5824645161290314</v>
      </c>
      <c r="BX21" s="82">
        <v>2.1387096774193548</v>
      </c>
      <c r="BY21" s="82">
        <v>1.57</v>
      </c>
      <c r="BZ21" s="82">
        <v>0.33900000000000002</v>
      </c>
      <c r="CA21" s="82">
        <v>0.1</v>
      </c>
      <c r="CB21" s="82">
        <v>0.38</v>
      </c>
      <c r="CC21" s="82">
        <v>0</v>
      </c>
      <c r="CD21" s="82">
        <v>0.126</v>
      </c>
      <c r="CE21" s="82">
        <v>2.5</v>
      </c>
      <c r="CF21" s="82">
        <v>22.5</v>
      </c>
      <c r="CG21" s="82">
        <v>6.1</v>
      </c>
      <c r="CH21" s="82">
        <v>1.3</v>
      </c>
      <c r="CI21" s="82">
        <v>17.2</v>
      </c>
      <c r="CJ21" s="82">
        <v>0</v>
      </c>
      <c r="CK21" s="82">
        <v>0</v>
      </c>
    </row>
    <row r="22" spans="1:89" x14ac:dyDescent="0.25">
      <c r="A22" s="54" t="s">
        <v>322</v>
      </c>
      <c r="B22" s="54" t="s">
        <v>338</v>
      </c>
      <c r="C22" s="54" t="s">
        <v>324</v>
      </c>
      <c r="D22" s="54">
        <v>17.460999999999999</v>
      </c>
      <c r="E22" s="54">
        <v>250</v>
      </c>
      <c r="F22" s="54">
        <v>124</v>
      </c>
      <c r="G22" s="54">
        <v>24.92</v>
      </c>
      <c r="H22" s="54">
        <v>22.36</v>
      </c>
      <c r="I22" s="54">
        <v>17.5</v>
      </c>
      <c r="J22" s="24">
        <v>16.5</v>
      </c>
      <c r="K22" s="24">
        <v>2762.5</v>
      </c>
      <c r="L22" s="24">
        <v>367</v>
      </c>
      <c r="M22" s="24">
        <v>93.6</v>
      </c>
      <c r="N22" s="24">
        <v>15.800000000000002</v>
      </c>
      <c r="O22" s="24">
        <v>55.766666666666673</v>
      </c>
      <c r="P22" s="24">
        <v>8.4999999999999982</v>
      </c>
      <c r="Q22" s="24">
        <v>57.733333333333327</v>
      </c>
      <c r="R22" s="24">
        <v>2187.9157039837573</v>
      </c>
      <c r="S22" s="24">
        <v>0.312</v>
      </c>
      <c r="T22" s="24">
        <v>114.22854699755284</v>
      </c>
      <c r="U22" s="24">
        <v>7170.13</v>
      </c>
      <c r="V22" s="8">
        <v>13.32</v>
      </c>
      <c r="W22" s="8">
        <v>6.8</v>
      </c>
      <c r="X22" s="8">
        <v>2.86</v>
      </c>
      <c r="Y22" s="8">
        <v>77</v>
      </c>
      <c r="Z22" s="8">
        <v>17</v>
      </c>
      <c r="AA22" s="8">
        <v>151</v>
      </c>
      <c r="AB22" s="8">
        <v>1894</v>
      </c>
      <c r="AC22" s="8">
        <v>224</v>
      </c>
      <c r="AD22" s="8">
        <v>344</v>
      </c>
      <c r="AE22" s="8">
        <v>21</v>
      </c>
      <c r="AF22" s="8">
        <v>29</v>
      </c>
      <c r="AG22" s="8">
        <v>5.6</v>
      </c>
      <c r="AH22" s="8">
        <v>132</v>
      </c>
      <c r="AI22" s="88">
        <v>16.738</v>
      </c>
      <c r="AJ22" s="89">
        <v>1.5109999999999999</v>
      </c>
      <c r="AK22" s="90">
        <v>11.078799999999999</v>
      </c>
      <c r="AL22" s="91">
        <v>5.5660847880299258</v>
      </c>
      <c r="AM22" s="91">
        <v>0.37705735660847883</v>
      </c>
      <c r="AN22" s="88">
        <v>14.729900000000001</v>
      </c>
      <c r="AO22" s="88">
        <v>15.056000000000001</v>
      </c>
      <c r="AP22" s="92">
        <v>568.42559999999992</v>
      </c>
      <c r="AQ22" s="88" t="s">
        <v>134</v>
      </c>
      <c r="AR22" s="88">
        <v>11</v>
      </c>
      <c r="AS22" s="88">
        <v>36</v>
      </c>
      <c r="AT22" s="88">
        <v>53</v>
      </c>
      <c r="AU22" s="141">
        <v>7.95</v>
      </c>
      <c r="AV22" s="82">
        <v>10.85</v>
      </c>
      <c r="AW22" s="82">
        <v>4.55</v>
      </c>
      <c r="AX22" s="82">
        <v>68</v>
      </c>
      <c r="AY22" s="82">
        <v>1.1440000000000001</v>
      </c>
      <c r="AZ22" s="82">
        <v>55.95</v>
      </c>
      <c r="BA22" s="82">
        <v>9.2850000000000001</v>
      </c>
      <c r="BB22" s="82">
        <v>84.02</v>
      </c>
      <c r="BC22" s="82">
        <v>4.7399999999999993</v>
      </c>
      <c r="BD22" s="82">
        <v>29.876666666666665</v>
      </c>
      <c r="BE22" s="8" t="s">
        <v>330</v>
      </c>
      <c r="BF22" s="82">
        <v>30.250413705268027</v>
      </c>
      <c r="BG22" s="82">
        <v>80.984968405684683</v>
      </c>
      <c r="BH22" s="82">
        <v>4.1295000000000002</v>
      </c>
      <c r="BI22" s="82">
        <v>1.302</v>
      </c>
      <c r="BJ22" s="82">
        <v>0.81600000000000006</v>
      </c>
      <c r="BK22" s="82">
        <v>0.3725</v>
      </c>
      <c r="BL22" s="144">
        <v>1.2242863746677455</v>
      </c>
      <c r="BM22" s="82">
        <v>9.4</v>
      </c>
      <c r="BN22" s="82">
        <v>10.705882352941176</v>
      </c>
      <c r="BO22" s="82">
        <v>5.4705882352941186</v>
      </c>
      <c r="BP22" s="82">
        <v>68.705882352941174</v>
      </c>
      <c r="BQ22" s="82">
        <v>1.1869999999999998</v>
      </c>
      <c r="BR22" s="82">
        <v>2.6086074999999997</v>
      </c>
      <c r="BS22" s="82">
        <v>0.371</v>
      </c>
      <c r="BT22" s="82">
        <v>0.29058599999999996</v>
      </c>
      <c r="BU22" s="82">
        <v>0.23200000000000001</v>
      </c>
      <c r="BV22" s="82">
        <v>3.4653846153846155</v>
      </c>
      <c r="BW22" s="82">
        <v>2.7142648351648346</v>
      </c>
      <c r="BX22" s="82">
        <v>2.1670329670329673</v>
      </c>
      <c r="BY22" s="82">
        <v>1.64</v>
      </c>
      <c r="BZ22" s="82">
        <v>0.373</v>
      </c>
      <c r="CA22" s="82">
        <v>0.111</v>
      </c>
      <c r="CB22" s="82">
        <v>0.42</v>
      </c>
      <c r="CC22" s="82">
        <v>0</v>
      </c>
      <c r="CD22" s="82">
        <v>0.13100000000000001</v>
      </c>
      <c r="CE22" s="82">
        <v>2.5</v>
      </c>
      <c r="CF22" s="82">
        <v>25</v>
      </c>
      <c r="CG22" s="82">
        <v>7.1</v>
      </c>
      <c r="CH22" s="82">
        <v>1.8</v>
      </c>
      <c r="CI22" s="82">
        <v>21.3</v>
      </c>
      <c r="CJ22" s="82">
        <v>3.5</v>
      </c>
      <c r="CK22" s="82">
        <v>0</v>
      </c>
    </row>
    <row r="23" spans="1:89" x14ac:dyDescent="0.25">
      <c r="A23" s="54" t="s">
        <v>322</v>
      </c>
      <c r="B23" s="54" t="s">
        <v>338</v>
      </c>
      <c r="C23" s="54" t="s">
        <v>324</v>
      </c>
      <c r="D23" s="54" t="s">
        <v>53</v>
      </c>
      <c r="E23" s="54">
        <v>271.60000000000002</v>
      </c>
      <c r="F23" s="54">
        <v>129.19999999999999</v>
      </c>
      <c r="G23" s="54">
        <v>24.87</v>
      </c>
      <c r="H23" s="54">
        <v>22.49</v>
      </c>
      <c r="I23" s="54">
        <v>25.5</v>
      </c>
      <c r="J23" s="24">
        <v>24.5</v>
      </c>
      <c r="K23" s="24">
        <v>3722.45</v>
      </c>
      <c r="L23" s="24">
        <v>499.6</v>
      </c>
      <c r="M23" s="24">
        <v>82.699999999999989</v>
      </c>
      <c r="N23" s="24">
        <v>14.5</v>
      </c>
      <c r="O23" s="24">
        <v>57.1</v>
      </c>
      <c r="P23" s="24">
        <v>8.6999999999999993</v>
      </c>
      <c r="Q23" s="24">
        <v>60.06666666666667</v>
      </c>
      <c r="R23" s="24">
        <v>3336.7795176623786</v>
      </c>
      <c r="S23" s="24">
        <v>0.27566666666666662</v>
      </c>
      <c r="T23" s="24">
        <v>147.6195997189775</v>
      </c>
      <c r="U23" s="24">
        <v>9266.08</v>
      </c>
      <c r="V23" s="8">
        <v>13.47</v>
      </c>
      <c r="W23" s="8">
        <v>6.6</v>
      </c>
      <c r="X23" s="8">
        <v>2.75</v>
      </c>
      <c r="Y23" s="8">
        <v>75</v>
      </c>
      <c r="Z23" s="8">
        <v>17</v>
      </c>
      <c r="AA23" s="8">
        <v>138</v>
      </c>
      <c r="AB23" s="8">
        <v>1875</v>
      </c>
      <c r="AC23" s="8">
        <v>219</v>
      </c>
      <c r="AD23" s="8">
        <v>280</v>
      </c>
      <c r="AE23" s="8">
        <v>23</v>
      </c>
      <c r="AF23" s="8">
        <v>30.2</v>
      </c>
      <c r="AG23" s="8">
        <v>4.4000000000000004</v>
      </c>
      <c r="AH23" s="8">
        <v>120</v>
      </c>
      <c r="AI23" s="88">
        <v>14.471</v>
      </c>
      <c r="AJ23" s="89">
        <v>1.2929999999999999</v>
      </c>
      <c r="AK23" s="90">
        <v>11.1877</v>
      </c>
      <c r="AL23" s="91">
        <v>5.0005952380952374</v>
      </c>
      <c r="AM23" s="91">
        <v>0.35059523809523807</v>
      </c>
      <c r="AN23" s="88">
        <v>14.4693</v>
      </c>
      <c r="AO23" s="88">
        <v>0.84800000000000042</v>
      </c>
      <c r="AP23" s="92">
        <v>509.5728000000002</v>
      </c>
      <c r="AQ23" s="88" t="s">
        <v>140</v>
      </c>
      <c r="AR23" s="88">
        <v>15</v>
      </c>
      <c r="AS23" s="88">
        <v>56</v>
      </c>
      <c r="AT23" s="88">
        <v>29</v>
      </c>
      <c r="AU23" s="141">
        <v>11.149999999999999</v>
      </c>
      <c r="AV23" s="82">
        <v>9.4499999999999993</v>
      </c>
      <c r="AW23" s="82">
        <v>4.25</v>
      </c>
      <c r="AX23" s="82">
        <v>69.849999999999994</v>
      </c>
      <c r="AY23" s="82">
        <v>1.2189999999999999</v>
      </c>
      <c r="AZ23" s="82">
        <v>57.9</v>
      </c>
      <c r="BA23" s="82">
        <v>9.5100000000000016</v>
      </c>
      <c r="BB23" s="82">
        <v>81.993333333333339</v>
      </c>
      <c r="BC23" s="82">
        <v>5.3199999999999994</v>
      </c>
      <c r="BD23" s="82">
        <v>30.74</v>
      </c>
      <c r="BE23" s="8" t="s">
        <v>330</v>
      </c>
      <c r="BF23" s="82">
        <v>31.196973728370295</v>
      </c>
      <c r="BG23" s="82">
        <v>80.181872226629295</v>
      </c>
      <c r="BH23" s="82">
        <v>4.1855000000000002</v>
      </c>
      <c r="BI23" s="82">
        <v>1.1085</v>
      </c>
      <c r="BJ23" s="82">
        <v>0.60050000000000003</v>
      </c>
      <c r="BK23" s="82">
        <v>0.39800000000000002</v>
      </c>
      <c r="BL23" s="144">
        <v>1.4274042950513541</v>
      </c>
      <c r="BM23" s="82" t="s">
        <v>329</v>
      </c>
      <c r="BN23" s="82" t="s">
        <v>329</v>
      </c>
      <c r="BO23" s="82" t="s">
        <v>329</v>
      </c>
      <c r="BP23" s="82" t="s">
        <v>329</v>
      </c>
      <c r="BQ23" s="82" t="s">
        <v>329</v>
      </c>
      <c r="BR23" s="82" t="s">
        <v>329</v>
      </c>
      <c r="BS23" s="82" t="s">
        <v>329</v>
      </c>
      <c r="BT23" s="82" t="s">
        <v>329</v>
      </c>
      <c r="BU23" s="82" t="s">
        <v>329</v>
      </c>
      <c r="BV23" s="82" t="s">
        <v>329</v>
      </c>
      <c r="BW23" s="82" t="s">
        <v>329</v>
      </c>
      <c r="BX23" s="82" t="s">
        <v>329</v>
      </c>
      <c r="BY23" s="82">
        <v>1.35</v>
      </c>
      <c r="BZ23" s="82">
        <v>0.32400000000000001</v>
      </c>
      <c r="CA23" s="82">
        <v>0.108</v>
      </c>
      <c r="CB23" s="82">
        <v>0.41</v>
      </c>
      <c r="CC23" s="82">
        <v>0</v>
      </c>
      <c r="CD23" s="82">
        <v>0.108</v>
      </c>
      <c r="CE23" s="82">
        <v>1.7</v>
      </c>
      <c r="CF23" s="82">
        <v>18.5</v>
      </c>
      <c r="CG23" s="82">
        <v>6.2</v>
      </c>
      <c r="CH23" s="82">
        <v>1.5</v>
      </c>
      <c r="CI23" s="82">
        <v>21</v>
      </c>
      <c r="CJ23" s="82">
        <v>0</v>
      </c>
      <c r="CK23" s="82">
        <v>0</v>
      </c>
    </row>
    <row r="24" spans="1:89" x14ac:dyDescent="0.25">
      <c r="A24" s="54" t="s">
        <v>322</v>
      </c>
      <c r="B24" s="54" t="s">
        <v>338</v>
      </c>
      <c r="C24" s="54" t="s">
        <v>324</v>
      </c>
      <c r="D24" s="54" t="s">
        <v>24</v>
      </c>
      <c r="E24" s="54">
        <v>288.2</v>
      </c>
      <c r="F24" s="54">
        <v>138.80000000000001</v>
      </c>
      <c r="G24" s="54">
        <v>26.42</v>
      </c>
      <c r="H24" s="54">
        <v>22.85</v>
      </c>
      <c r="I24" s="54">
        <v>26</v>
      </c>
      <c r="J24" s="24">
        <v>27.5</v>
      </c>
      <c r="K24" s="24">
        <v>4793</v>
      </c>
      <c r="L24" s="24">
        <v>539.5</v>
      </c>
      <c r="M24" s="24">
        <v>75.400000000000006</v>
      </c>
      <c r="N24" s="24">
        <v>15.666666666666666</v>
      </c>
      <c r="O24" s="24">
        <v>61.166666666666664</v>
      </c>
      <c r="P24" s="24">
        <v>9.3666666666666671</v>
      </c>
      <c r="Q24" s="24">
        <v>64.633333333333326</v>
      </c>
      <c r="R24" s="24">
        <v>4712.3792028833113</v>
      </c>
      <c r="S24" s="24">
        <v>0.25133333333333335</v>
      </c>
      <c r="T24" s="24">
        <v>175.35442606671018</v>
      </c>
      <c r="U24" s="24">
        <v>11007</v>
      </c>
      <c r="V24" s="8">
        <v>13.92</v>
      </c>
      <c r="W24" s="8">
        <v>6.6</v>
      </c>
      <c r="X24" s="8">
        <v>2.62</v>
      </c>
      <c r="Y24" s="8">
        <v>72</v>
      </c>
      <c r="Z24" s="8">
        <v>18</v>
      </c>
      <c r="AA24" s="8">
        <v>140</v>
      </c>
      <c r="AB24" s="8">
        <v>1920</v>
      </c>
      <c r="AC24" s="8">
        <v>235</v>
      </c>
      <c r="AD24" s="8">
        <v>294</v>
      </c>
      <c r="AE24" s="8">
        <v>24</v>
      </c>
      <c r="AF24" s="8">
        <v>30.8</v>
      </c>
      <c r="AG24" s="8">
        <v>4.8</v>
      </c>
      <c r="AH24" s="8">
        <v>154</v>
      </c>
      <c r="AI24" s="88">
        <v>17.538</v>
      </c>
      <c r="AJ24" s="89">
        <v>1.5329999999999999</v>
      </c>
      <c r="AK24" s="90">
        <v>11.443300000000001</v>
      </c>
      <c r="AL24" s="91">
        <v>4.3062499999999995</v>
      </c>
      <c r="AM24" s="91">
        <v>0.29970238095238094</v>
      </c>
      <c r="AN24" s="88">
        <v>14.125299999999999</v>
      </c>
      <c r="AO24" s="88">
        <v>18.808</v>
      </c>
      <c r="AP24" s="92">
        <v>499.91039999999998</v>
      </c>
      <c r="AQ24" s="88" t="s">
        <v>140</v>
      </c>
      <c r="AR24" s="88">
        <v>13</v>
      </c>
      <c r="AS24" s="88">
        <v>58</v>
      </c>
      <c r="AT24" s="88">
        <v>29</v>
      </c>
      <c r="AU24" s="141">
        <v>11.45</v>
      </c>
      <c r="AV24" s="82">
        <v>7.4499999999999993</v>
      </c>
      <c r="AW24" s="82">
        <v>3.4</v>
      </c>
      <c r="AX24" s="82">
        <v>73</v>
      </c>
      <c r="AY24" s="82">
        <v>1.2729999999999999</v>
      </c>
      <c r="AZ24" s="82">
        <v>62</v>
      </c>
      <c r="BA24" s="82">
        <v>9.9499999999999993</v>
      </c>
      <c r="BB24" s="82">
        <v>81.556666666666672</v>
      </c>
      <c r="BC24" s="82">
        <v>5.1733333333333329</v>
      </c>
      <c r="BD24" s="82">
        <v>29.276666666666667</v>
      </c>
      <c r="BE24" s="8" t="s">
        <v>330</v>
      </c>
      <c r="BF24" s="82">
        <v>29.73058530775586</v>
      </c>
      <c r="BG24" s="82">
        <v>79.979632030790398</v>
      </c>
      <c r="BH24" s="82">
        <v>2.2655000000000003</v>
      </c>
      <c r="BI24" s="82">
        <v>0.8175</v>
      </c>
      <c r="BJ24" s="82">
        <v>0.42449999999999999</v>
      </c>
      <c r="BK24" s="82">
        <v>0.14400000000000002</v>
      </c>
      <c r="BL24" s="144">
        <v>1.3494120479131964</v>
      </c>
      <c r="BM24" s="82">
        <v>11.8</v>
      </c>
      <c r="BN24" s="82">
        <v>7.6470588235294121</v>
      </c>
      <c r="BO24" s="82">
        <v>3.7647058823529411</v>
      </c>
      <c r="BP24" s="82">
        <v>74.705882352941174</v>
      </c>
      <c r="BQ24" s="82">
        <v>1.302</v>
      </c>
      <c r="BR24" s="82">
        <v>2.8728249999999997</v>
      </c>
      <c r="BS24" s="82">
        <v>0.29300000000000004</v>
      </c>
      <c r="BT24" s="82">
        <v>0.16389599999999999</v>
      </c>
      <c r="BU24" s="82">
        <v>0.18000000000000002</v>
      </c>
      <c r="BV24" s="82">
        <v>3.8315384615384618</v>
      </c>
      <c r="BW24" s="82">
        <v>2.1432553846153843</v>
      </c>
      <c r="BX24" s="82">
        <v>2.3538461538461539</v>
      </c>
      <c r="BY24" s="82">
        <v>1.18</v>
      </c>
      <c r="BZ24" s="82">
        <v>0.29699999999999999</v>
      </c>
      <c r="CA24" s="82">
        <v>9.1999999999999998E-2</v>
      </c>
      <c r="CB24" s="82">
        <v>0.34</v>
      </c>
      <c r="CC24" s="82">
        <v>0</v>
      </c>
      <c r="CD24" s="82">
        <v>8.5999999999999993E-2</v>
      </c>
      <c r="CE24" s="82">
        <v>2</v>
      </c>
      <c r="CF24" s="82">
        <v>15.8</v>
      </c>
      <c r="CG24" s="82">
        <v>4.5</v>
      </c>
      <c r="CH24" s="82">
        <v>1</v>
      </c>
      <c r="CI24" s="82">
        <v>18.5</v>
      </c>
      <c r="CJ24" s="82">
        <v>2</v>
      </c>
      <c r="CK24" s="82">
        <v>0</v>
      </c>
    </row>
    <row r="25" spans="1:89" x14ac:dyDescent="0.25">
      <c r="A25" s="54" t="s">
        <v>322</v>
      </c>
      <c r="B25" s="54" t="s">
        <v>338</v>
      </c>
      <c r="C25" s="54" t="s">
        <v>324</v>
      </c>
      <c r="D25" s="54" t="s">
        <v>38</v>
      </c>
      <c r="E25" s="54">
        <v>245.2</v>
      </c>
      <c r="F25" s="54">
        <v>111.8</v>
      </c>
      <c r="G25" s="54">
        <v>24.48</v>
      </c>
      <c r="H25" s="54">
        <v>21.18</v>
      </c>
      <c r="I25" s="54">
        <v>23</v>
      </c>
      <c r="J25" s="24">
        <v>24</v>
      </c>
      <c r="K25" s="24">
        <v>4306</v>
      </c>
      <c r="L25" s="24">
        <v>558.5</v>
      </c>
      <c r="M25" s="24">
        <v>90.300000000000011</v>
      </c>
      <c r="N25" s="24">
        <v>16.066666666666666</v>
      </c>
      <c r="O25" s="24">
        <v>59.366666666666667</v>
      </c>
      <c r="P25" s="24">
        <v>9.1333333333333346</v>
      </c>
      <c r="Q25" s="24">
        <v>63.033333333333339</v>
      </c>
      <c r="R25" s="24">
        <v>3535.0081768614</v>
      </c>
      <c r="S25" s="24">
        <v>0.30100000000000005</v>
      </c>
      <c r="T25" s="24">
        <v>161.95197660376135</v>
      </c>
      <c r="U25" s="24">
        <v>10165.73</v>
      </c>
      <c r="V25" s="8">
        <v>15.57</v>
      </c>
      <c r="W25" s="8">
        <v>6.4</v>
      </c>
      <c r="X25" s="8">
        <v>2.7</v>
      </c>
      <c r="Y25" s="8">
        <v>74</v>
      </c>
      <c r="Z25" s="8">
        <v>18</v>
      </c>
      <c r="AA25" s="8">
        <v>117</v>
      </c>
      <c r="AB25" s="8">
        <v>2035</v>
      </c>
      <c r="AC25" s="8">
        <v>281</v>
      </c>
      <c r="AD25" s="8">
        <v>306</v>
      </c>
      <c r="AE25" s="8">
        <v>21</v>
      </c>
      <c r="AF25" s="8">
        <v>32.700000000000003</v>
      </c>
      <c r="AG25" s="8">
        <v>4.7</v>
      </c>
      <c r="AH25" s="8">
        <v>100</v>
      </c>
      <c r="AI25" s="88">
        <v>16.032</v>
      </c>
      <c r="AJ25" s="89">
        <v>1.4219999999999999</v>
      </c>
      <c r="AK25" s="90">
        <v>11.273899999999999</v>
      </c>
      <c r="AL25" s="91">
        <v>4.3602397602397609</v>
      </c>
      <c r="AM25" s="91">
        <v>0.31368631368631372</v>
      </c>
      <c r="AN25" s="88">
        <v>13.6625</v>
      </c>
      <c r="AO25" s="88">
        <v>21.863999999999997</v>
      </c>
      <c r="AP25" s="92">
        <v>488.49120000000011</v>
      </c>
      <c r="AQ25" s="88" t="s">
        <v>140</v>
      </c>
      <c r="AR25" s="88">
        <v>11</v>
      </c>
      <c r="AS25" s="88">
        <v>54</v>
      </c>
      <c r="AT25" s="88">
        <v>35</v>
      </c>
      <c r="AU25" s="141">
        <v>11.55</v>
      </c>
      <c r="AV25" s="82">
        <v>7.55</v>
      </c>
      <c r="AW25" s="82">
        <v>3.8</v>
      </c>
      <c r="AX25" s="82">
        <v>72.349999999999994</v>
      </c>
      <c r="AY25" s="82">
        <v>1.2685</v>
      </c>
      <c r="AZ25" s="82">
        <v>60.45</v>
      </c>
      <c r="BA25" s="82">
        <v>9.84</v>
      </c>
      <c r="BB25" s="82">
        <v>81.343333333333334</v>
      </c>
      <c r="BC25" s="82">
        <v>5.6466666666666674</v>
      </c>
      <c r="BD25" s="82">
        <v>28.626666666666665</v>
      </c>
      <c r="BE25" s="8" t="s">
        <v>325</v>
      </c>
      <c r="BF25" s="82">
        <v>29.178361914065608</v>
      </c>
      <c r="BG25" s="82">
        <v>78.842118392988766</v>
      </c>
      <c r="BH25" s="82">
        <v>3.1074999999999999</v>
      </c>
      <c r="BI25" s="82">
        <v>1.0494999999999999</v>
      </c>
      <c r="BJ25" s="82">
        <v>0.25600000000000001</v>
      </c>
      <c r="BK25" s="82">
        <v>0.14699999999999999</v>
      </c>
      <c r="BL25" s="144">
        <v>1.1925664056421086</v>
      </c>
      <c r="BM25" s="82">
        <v>11.8</v>
      </c>
      <c r="BN25" s="82">
        <v>7.7647058823529411</v>
      </c>
      <c r="BO25" s="82">
        <v>4.5882352941176467</v>
      </c>
      <c r="BP25" s="82">
        <v>72.941176470588232</v>
      </c>
      <c r="BQ25" s="82">
        <v>1.2569999999999999</v>
      </c>
      <c r="BR25" s="82">
        <v>2.8207599999999999</v>
      </c>
      <c r="BS25" s="82">
        <v>0.34200000000000003</v>
      </c>
      <c r="BT25" s="82">
        <v>0.14288400000000001</v>
      </c>
      <c r="BU25" s="82">
        <v>0.193</v>
      </c>
      <c r="BV25" s="82">
        <v>4.4045454545454543</v>
      </c>
      <c r="BW25" s="82">
        <v>1.8401727272727275</v>
      </c>
      <c r="BX25" s="82">
        <v>2.4856060606060608</v>
      </c>
      <c r="BY25" s="82">
        <v>1.1200000000000001</v>
      </c>
      <c r="BZ25" s="82">
        <v>0.27500000000000002</v>
      </c>
      <c r="CA25" s="82">
        <v>8.4000000000000005E-2</v>
      </c>
      <c r="CB25" s="82">
        <v>0.31</v>
      </c>
      <c r="CC25" s="82">
        <v>0</v>
      </c>
      <c r="CD25" s="82">
        <v>8.5999999999999993E-2</v>
      </c>
      <c r="CE25" s="82">
        <v>1.2</v>
      </c>
      <c r="CF25" s="82">
        <v>13.8</v>
      </c>
      <c r="CG25" s="82">
        <v>3.3</v>
      </c>
      <c r="CH25" s="82">
        <v>0.6</v>
      </c>
      <c r="CI25" s="82">
        <v>15.1</v>
      </c>
      <c r="CJ25" s="82">
        <v>2.7</v>
      </c>
      <c r="CK25" s="82">
        <v>0</v>
      </c>
    </row>
    <row r="26" spans="1:89" x14ac:dyDescent="0.25">
      <c r="A26" s="54" t="s">
        <v>322</v>
      </c>
      <c r="B26" s="54" t="s">
        <v>338</v>
      </c>
      <c r="C26" s="54" t="s">
        <v>324</v>
      </c>
      <c r="D26" s="54" t="s">
        <v>46</v>
      </c>
      <c r="E26" s="54">
        <v>247.6</v>
      </c>
      <c r="F26" s="54">
        <v>131.4</v>
      </c>
      <c r="G26" s="54">
        <v>24.51</v>
      </c>
      <c r="H26" s="54">
        <v>21.67</v>
      </c>
      <c r="I26" s="54">
        <v>28.5</v>
      </c>
      <c r="J26" s="24">
        <v>29</v>
      </c>
      <c r="K26" s="24">
        <v>4260</v>
      </c>
      <c r="L26" s="24">
        <v>684</v>
      </c>
      <c r="M26" s="24">
        <v>78.25</v>
      </c>
      <c r="N26" s="24">
        <v>17.933333333333334</v>
      </c>
      <c r="O26" s="24">
        <v>54.366666666666674</v>
      </c>
      <c r="P26" s="24">
        <v>8.9</v>
      </c>
      <c r="Q26" s="24">
        <v>57.800000000000004</v>
      </c>
      <c r="R26" s="24">
        <v>4035.7978107928466</v>
      </c>
      <c r="S26" s="24">
        <v>0.26083333333333331</v>
      </c>
      <c r="T26" s="24">
        <v>175.17738636216319</v>
      </c>
      <c r="U26" s="24">
        <v>10995.88</v>
      </c>
      <c r="V26" s="8">
        <v>16.39</v>
      </c>
      <c r="W26" s="8">
        <v>6.5</v>
      </c>
      <c r="X26" s="8">
        <v>2.59</v>
      </c>
      <c r="Y26" s="8">
        <v>72</v>
      </c>
      <c r="Z26" s="8">
        <v>17</v>
      </c>
      <c r="AA26" s="8">
        <v>127</v>
      </c>
      <c r="AB26" s="8">
        <v>2168</v>
      </c>
      <c r="AC26" s="8">
        <v>315</v>
      </c>
      <c r="AD26" s="8">
        <v>313</v>
      </c>
      <c r="AE26" s="8">
        <v>20</v>
      </c>
      <c r="AF26" s="8">
        <v>26.5</v>
      </c>
      <c r="AG26" s="8">
        <v>6.8</v>
      </c>
      <c r="AH26" s="8">
        <v>109</v>
      </c>
      <c r="AI26" s="88">
        <v>14.532999999999999</v>
      </c>
      <c r="AJ26" s="89">
        <v>1.34</v>
      </c>
      <c r="AK26" s="90">
        <v>10.845000000000001</v>
      </c>
      <c r="AL26" s="91">
        <v>4.0586653386454188</v>
      </c>
      <c r="AM26" s="91">
        <v>0.28087649402390441</v>
      </c>
      <c r="AN26" s="88">
        <v>14.3392</v>
      </c>
      <c r="AO26" s="88">
        <v>11.504000000000001</v>
      </c>
      <c r="AP26" s="92">
        <v>407.67839999999984</v>
      </c>
      <c r="AQ26" s="88" t="s">
        <v>140</v>
      </c>
      <c r="AR26" s="88">
        <v>11</v>
      </c>
      <c r="AS26" s="88">
        <v>51</v>
      </c>
      <c r="AT26" s="88">
        <v>38</v>
      </c>
      <c r="AU26" s="141">
        <v>11.649999999999999</v>
      </c>
      <c r="AV26" s="82">
        <v>8.4499999999999993</v>
      </c>
      <c r="AW26" s="82">
        <v>5.05</v>
      </c>
      <c r="AX26" s="82">
        <v>69.400000000000006</v>
      </c>
      <c r="AY26" s="82">
        <v>1.1599999999999999</v>
      </c>
      <c r="AZ26" s="82">
        <v>55.7</v>
      </c>
      <c r="BA26" s="82">
        <v>9.2250000000000014</v>
      </c>
      <c r="BB26" s="82">
        <v>83.33</v>
      </c>
      <c r="BC26" s="82">
        <v>5.2966666666666669</v>
      </c>
      <c r="BD26" s="82">
        <v>30.673333333333336</v>
      </c>
      <c r="BE26" s="8" t="s">
        <v>330</v>
      </c>
      <c r="BF26" s="82">
        <v>31.127353313574115</v>
      </c>
      <c r="BG26" s="82">
        <v>80.204167066799172</v>
      </c>
      <c r="BH26" s="82">
        <v>2.9939999999999998</v>
      </c>
      <c r="BI26" s="82">
        <v>1.2064999999999999</v>
      </c>
      <c r="BJ26" s="82">
        <v>1.353</v>
      </c>
      <c r="BK26" s="82">
        <v>0.439</v>
      </c>
      <c r="BL26" s="144">
        <v>0.89288919919642851</v>
      </c>
      <c r="BM26" s="82">
        <v>12.1</v>
      </c>
      <c r="BN26" s="82">
        <v>8</v>
      </c>
      <c r="BO26" s="82">
        <v>5.2941176470588234</v>
      </c>
      <c r="BP26" s="82">
        <v>70.82352941176471</v>
      </c>
      <c r="BQ26" s="82">
        <v>1.173</v>
      </c>
      <c r="BR26" s="82">
        <v>2.75122</v>
      </c>
      <c r="BS26" s="82">
        <v>0.34200000000000003</v>
      </c>
      <c r="BT26" s="82">
        <v>0.234348</v>
      </c>
      <c r="BU26" s="82">
        <v>0.193</v>
      </c>
      <c r="BV26" s="82">
        <v>4.2750000000000004</v>
      </c>
      <c r="BW26" s="82">
        <v>2.9293499999999999</v>
      </c>
      <c r="BX26" s="82">
        <v>2.4125000000000001</v>
      </c>
      <c r="BY26" s="82">
        <v>1.21</v>
      </c>
      <c r="BZ26" s="82">
        <v>0.29499999999999998</v>
      </c>
      <c r="CA26" s="82">
        <v>8.2000000000000003E-2</v>
      </c>
      <c r="CB26" s="82">
        <v>0.36</v>
      </c>
      <c r="CC26" s="82">
        <v>0</v>
      </c>
      <c r="CD26" s="82">
        <v>9.1999999999999998E-2</v>
      </c>
      <c r="CE26" s="82">
        <v>2.2000000000000002</v>
      </c>
      <c r="CF26" s="82">
        <v>13.9</v>
      </c>
      <c r="CG26" s="82">
        <v>4.9000000000000004</v>
      </c>
      <c r="CH26" s="82">
        <v>1.3</v>
      </c>
      <c r="CI26" s="82">
        <v>14.4</v>
      </c>
      <c r="CJ26" s="82">
        <v>3.8</v>
      </c>
      <c r="CK26" s="82">
        <v>0</v>
      </c>
    </row>
    <row r="27" spans="1:89" x14ac:dyDescent="0.25">
      <c r="A27" s="54" t="s">
        <v>322</v>
      </c>
      <c r="B27" s="54" t="s">
        <v>338</v>
      </c>
      <c r="C27" s="54" t="s">
        <v>324</v>
      </c>
      <c r="D27" s="54" t="s">
        <v>339</v>
      </c>
      <c r="E27" s="54">
        <v>254</v>
      </c>
      <c r="F27" s="54">
        <v>159.80000000000001</v>
      </c>
      <c r="G27" s="54">
        <v>25.93</v>
      </c>
      <c r="H27" s="54">
        <v>22.8</v>
      </c>
      <c r="I27" s="54">
        <v>27</v>
      </c>
      <c r="J27" s="24">
        <v>25</v>
      </c>
      <c r="K27" s="24">
        <v>3148.5</v>
      </c>
      <c r="L27" s="24">
        <v>702.5</v>
      </c>
      <c r="M27" s="24">
        <v>79.5</v>
      </c>
      <c r="N27" s="24">
        <v>20.2</v>
      </c>
      <c r="O27" s="24">
        <v>57.333333333333336</v>
      </c>
      <c r="P27" s="24">
        <v>9.6666666666666661</v>
      </c>
      <c r="Q27" s="24">
        <v>68.100000000000009</v>
      </c>
      <c r="R27" s="24">
        <v>2935.8963330668789</v>
      </c>
      <c r="S27" s="24">
        <v>0.26500000000000001</v>
      </c>
      <c r="T27" s="24">
        <v>108.96387181300713</v>
      </c>
      <c r="U27" s="24">
        <v>6839.66</v>
      </c>
      <c r="V27" s="93" t="s">
        <v>329</v>
      </c>
      <c r="W27" s="93" t="s">
        <v>329</v>
      </c>
      <c r="X27" s="93" t="s">
        <v>329</v>
      </c>
      <c r="Y27" s="93" t="s">
        <v>329</v>
      </c>
      <c r="Z27" s="93" t="s">
        <v>329</v>
      </c>
      <c r="AA27" s="93" t="s">
        <v>329</v>
      </c>
      <c r="AB27" s="93" t="s">
        <v>329</v>
      </c>
      <c r="AC27" s="93" t="s">
        <v>329</v>
      </c>
      <c r="AD27" s="93" t="s">
        <v>329</v>
      </c>
      <c r="AE27" s="93" t="s">
        <v>329</v>
      </c>
      <c r="AF27" s="93" t="s">
        <v>329</v>
      </c>
      <c r="AG27" s="93" t="s">
        <v>329</v>
      </c>
      <c r="AH27" s="93" t="s">
        <v>329</v>
      </c>
      <c r="AI27" s="93" t="s">
        <v>329</v>
      </c>
      <c r="AJ27" s="93" t="s">
        <v>329</v>
      </c>
      <c r="AK27" s="93" t="s">
        <v>329</v>
      </c>
      <c r="AL27" s="91" t="s">
        <v>329</v>
      </c>
      <c r="AM27" s="91" t="s">
        <v>329</v>
      </c>
      <c r="AN27" s="88" t="s">
        <v>329</v>
      </c>
      <c r="AO27" s="88"/>
      <c r="AP27" s="88" t="s">
        <v>329</v>
      </c>
      <c r="AQ27" s="88" t="s">
        <v>329</v>
      </c>
      <c r="AR27" s="88" t="s">
        <v>329</v>
      </c>
      <c r="AS27" s="88" t="s">
        <v>329</v>
      </c>
      <c r="AT27" s="88" t="s">
        <v>329</v>
      </c>
      <c r="AU27" s="141">
        <v>11.25</v>
      </c>
      <c r="AV27" s="82">
        <v>10.199999999999999</v>
      </c>
      <c r="AW27" s="82">
        <v>5.2</v>
      </c>
      <c r="AX27" s="82">
        <v>68.8</v>
      </c>
      <c r="AY27" s="82">
        <v>1.3</v>
      </c>
      <c r="AZ27" s="82">
        <v>65.150000000000006</v>
      </c>
      <c r="BA27" s="82">
        <v>9.8249999999999993</v>
      </c>
      <c r="BB27" s="82">
        <v>74.906666666666666</v>
      </c>
      <c r="BC27" s="82">
        <v>11.966666666666667</v>
      </c>
      <c r="BD27" s="82">
        <v>40.800000000000004</v>
      </c>
      <c r="BE27" s="8" t="s">
        <v>326</v>
      </c>
      <c r="BF27" s="82">
        <v>42.518931180743913</v>
      </c>
      <c r="BG27" s="82">
        <v>73.651874566372669</v>
      </c>
      <c r="BH27" s="82">
        <v>2.8319999999999999</v>
      </c>
      <c r="BI27" s="82">
        <v>3.8559999999999999</v>
      </c>
      <c r="BJ27" s="82">
        <v>2.6870000000000003</v>
      </c>
      <c r="BK27" s="82">
        <v>1.0369999999999999</v>
      </c>
      <c r="BL27" s="144">
        <v>1.524236750864697</v>
      </c>
      <c r="BM27" s="82">
        <v>11.2</v>
      </c>
      <c r="BN27" s="82">
        <v>10</v>
      </c>
      <c r="BO27" s="82">
        <v>5.2941176470588234</v>
      </c>
      <c r="BP27" s="82">
        <v>70</v>
      </c>
      <c r="BQ27" s="82">
        <v>1.34</v>
      </c>
      <c r="BR27" s="82">
        <v>2.7118419999999999</v>
      </c>
      <c r="BS27" s="82">
        <v>0.32700000000000001</v>
      </c>
      <c r="BT27" s="82">
        <v>0.239292</v>
      </c>
      <c r="BU27" s="82">
        <v>0.22800000000000001</v>
      </c>
      <c r="BV27" s="82">
        <v>3.27</v>
      </c>
      <c r="BW27" s="82">
        <v>2.3929200000000002</v>
      </c>
      <c r="BX27" s="82">
        <v>2.2800000000000002</v>
      </c>
      <c r="BY27" s="82">
        <v>1.56</v>
      </c>
      <c r="BZ27" s="82">
        <v>0.372</v>
      </c>
      <c r="CA27" s="82">
        <v>0.115</v>
      </c>
      <c r="CB27" s="82">
        <v>0.37</v>
      </c>
      <c r="CC27" s="82">
        <v>0</v>
      </c>
      <c r="CD27" s="82">
        <v>0.11700000000000001</v>
      </c>
      <c r="CE27" s="82">
        <v>2.1</v>
      </c>
      <c r="CF27" s="82">
        <v>18.600000000000001</v>
      </c>
      <c r="CG27" s="82">
        <v>7.5</v>
      </c>
      <c r="CH27" s="82">
        <v>1.7</v>
      </c>
      <c r="CI27" s="82">
        <v>24.7</v>
      </c>
      <c r="CJ27" s="82">
        <v>6.4</v>
      </c>
      <c r="CK27" s="82">
        <v>0</v>
      </c>
    </row>
    <row r="28" spans="1:89" x14ac:dyDescent="0.25">
      <c r="A28" s="54" t="s">
        <v>322</v>
      </c>
      <c r="B28" s="54" t="s">
        <v>340</v>
      </c>
      <c r="C28" s="54" t="s">
        <v>324</v>
      </c>
      <c r="D28" s="54">
        <v>17.460999999999999</v>
      </c>
      <c r="E28" s="54">
        <v>237.2</v>
      </c>
      <c r="F28" s="54">
        <v>121.8</v>
      </c>
      <c r="G28" s="54">
        <v>21.18</v>
      </c>
      <c r="H28" s="54">
        <v>19.260000000000002</v>
      </c>
      <c r="I28" s="54">
        <v>29.5</v>
      </c>
      <c r="J28" s="24">
        <v>30.5</v>
      </c>
      <c r="K28" s="24">
        <v>2319.5</v>
      </c>
      <c r="L28" s="24">
        <v>419.75</v>
      </c>
      <c r="M28" s="24">
        <v>59.599999999999994</v>
      </c>
      <c r="N28" s="24">
        <v>18.2</v>
      </c>
      <c r="O28" s="24">
        <v>53.79999999999999</v>
      </c>
      <c r="P28" s="24">
        <v>8.4</v>
      </c>
      <c r="Q28" s="24">
        <v>56.333333333333336</v>
      </c>
      <c r="R28" s="24">
        <v>2885.0428284887748</v>
      </c>
      <c r="S28" s="24">
        <v>0.19866666666666666</v>
      </c>
      <c r="T28" s="24">
        <v>98.40163292258336</v>
      </c>
      <c r="U28" s="24">
        <v>6176.67</v>
      </c>
      <c r="V28" s="8">
        <v>12.14</v>
      </c>
      <c r="W28" s="8">
        <v>5.8</v>
      </c>
      <c r="X28" s="8">
        <v>2.4700000000000002</v>
      </c>
      <c r="Y28" s="8">
        <v>69</v>
      </c>
      <c r="Z28" s="8">
        <v>15</v>
      </c>
      <c r="AA28" s="8">
        <v>130</v>
      </c>
      <c r="AB28" s="8">
        <v>1289</v>
      </c>
      <c r="AC28" s="8">
        <v>220</v>
      </c>
      <c r="AD28" s="8">
        <v>201</v>
      </c>
      <c r="AE28" s="8">
        <v>22</v>
      </c>
      <c r="AF28" s="8">
        <v>11.2</v>
      </c>
      <c r="AG28" s="8">
        <v>30</v>
      </c>
      <c r="AH28" s="8">
        <v>83</v>
      </c>
      <c r="AI28" s="88">
        <v>14.97</v>
      </c>
      <c r="AJ28" s="89">
        <v>1.2769999999999999</v>
      </c>
      <c r="AK28" s="90">
        <v>11.725199999999999</v>
      </c>
      <c r="AL28" s="91">
        <v>1.2111999999999998</v>
      </c>
      <c r="AM28" s="91">
        <v>7.569999999999999E-2</v>
      </c>
      <c r="AN28" s="88">
        <v>12.7324</v>
      </c>
      <c r="AO28" s="88">
        <v>60.143999999999991</v>
      </c>
      <c r="AP28" s="92">
        <v>359.36639999999994</v>
      </c>
      <c r="AQ28" s="8" t="s">
        <v>142</v>
      </c>
      <c r="AR28" s="8">
        <v>72</v>
      </c>
      <c r="AS28" s="8">
        <v>0</v>
      </c>
      <c r="AT28" s="8">
        <v>28</v>
      </c>
      <c r="AU28" s="141">
        <v>11.5</v>
      </c>
      <c r="AV28" s="82">
        <v>6.95</v>
      </c>
      <c r="AW28" s="82">
        <v>5.15</v>
      </c>
      <c r="AX28" s="82">
        <v>70.7</v>
      </c>
      <c r="AY28" s="82">
        <v>1.141</v>
      </c>
      <c r="AZ28" s="82">
        <v>53.95</v>
      </c>
      <c r="BA28" s="82">
        <v>9.42</v>
      </c>
      <c r="BB28" s="82">
        <v>85.089999999999989</v>
      </c>
      <c r="BC28" s="82">
        <v>3.8000000000000003</v>
      </c>
      <c r="BD28" s="82">
        <v>25.793333333333333</v>
      </c>
      <c r="BE28" s="8" t="s">
        <v>330</v>
      </c>
      <c r="BF28" s="82">
        <v>26.071839329671452</v>
      </c>
      <c r="BG28" s="82">
        <v>81.619271070415451</v>
      </c>
      <c r="BH28" s="82">
        <v>3.9059999999999997</v>
      </c>
      <c r="BI28" s="82">
        <v>1.3859999999999999</v>
      </c>
      <c r="BJ28" s="82">
        <v>0.56299999999999994</v>
      </c>
      <c r="BK28" s="82">
        <v>0.3155</v>
      </c>
      <c r="BL28" s="144">
        <v>1.7566176470588237</v>
      </c>
      <c r="BM28" s="82">
        <v>11.6</v>
      </c>
      <c r="BN28" s="82">
        <v>6.5882352941176467</v>
      </c>
      <c r="BO28" s="82">
        <v>5.4117647058823524</v>
      </c>
      <c r="BP28" s="82">
        <v>71.647058823529406</v>
      </c>
      <c r="BQ28" s="82">
        <v>1.1659999999999999</v>
      </c>
      <c r="BR28" s="82">
        <v>2.8185639999999998</v>
      </c>
      <c r="BS28" s="82">
        <v>0.32300000000000001</v>
      </c>
      <c r="BT28" s="82">
        <v>0.21457199999999998</v>
      </c>
      <c r="BU28" s="82">
        <v>0.17900000000000002</v>
      </c>
      <c r="BV28" s="82">
        <v>4.9026785714285719</v>
      </c>
      <c r="BW28" s="82">
        <v>3.2568964285714284</v>
      </c>
      <c r="BX28" s="82">
        <v>2.7169642857142859</v>
      </c>
      <c r="BY28" s="82">
        <v>0.97</v>
      </c>
      <c r="BZ28" s="82">
        <v>0.25800000000000001</v>
      </c>
      <c r="CA28" s="82">
        <v>7.6999999999999999E-2</v>
      </c>
      <c r="CB28" s="82">
        <v>0.31</v>
      </c>
      <c r="CC28" s="82">
        <v>0</v>
      </c>
      <c r="CD28" s="82">
        <v>7.6999999999999999E-2</v>
      </c>
      <c r="CE28" s="82">
        <v>1.6</v>
      </c>
      <c r="CF28" s="82">
        <v>17.2</v>
      </c>
      <c r="CG28" s="82">
        <v>5</v>
      </c>
      <c r="CH28" s="82">
        <v>0.9</v>
      </c>
      <c r="CI28" s="82">
        <v>16.2</v>
      </c>
      <c r="CJ28" s="82">
        <v>2.1</v>
      </c>
      <c r="CK28" s="82">
        <v>0</v>
      </c>
    </row>
    <row r="29" spans="1:89" x14ac:dyDescent="0.25">
      <c r="A29" s="54" t="s">
        <v>322</v>
      </c>
      <c r="B29" s="54" t="s">
        <v>340</v>
      </c>
      <c r="C29" s="54" t="s">
        <v>324</v>
      </c>
      <c r="D29" s="54" t="s">
        <v>35</v>
      </c>
      <c r="E29" s="54">
        <v>224</v>
      </c>
      <c r="F29" s="54">
        <v>94.8</v>
      </c>
      <c r="G29" s="54">
        <v>21.89</v>
      </c>
      <c r="H29" s="54">
        <v>20.56</v>
      </c>
      <c r="I29" s="54">
        <v>24</v>
      </c>
      <c r="J29" s="24">
        <v>23</v>
      </c>
      <c r="K29" s="24">
        <v>2393</v>
      </c>
      <c r="L29" s="24">
        <v>314.89999999999998</v>
      </c>
      <c r="M29" s="24">
        <v>70.75</v>
      </c>
      <c r="N29" s="24">
        <v>25.633333333333336</v>
      </c>
      <c r="O29" s="24">
        <v>54.233333333333327</v>
      </c>
      <c r="P29" s="24">
        <v>9.5</v>
      </c>
      <c r="Q29" s="24">
        <v>62.633333333333333</v>
      </c>
      <c r="R29" s="24">
        <v>2507.3814118218111</v>
      </c>
      <c r="S29" s="24">
        <v>0.23583333333333334</v>
      </c>
      <c r="T29" s="24">
        <v>90.211864140323314</v>
      </c>
      <c r="U29" s="24">
        <v>5662.6</v>
      </c>
      <c r="V29" s="8">
        <v>11.3</v>
      </c>
      <c r="W29" s="8">
        <v>5.9</v>
      </c>
      <c r="X29" s="8">
        <v>2.2400000000000002</v>
      </c>
      <c r="Y29" s="8">
        <v>65</v>
      </c>
      <c r="Z29" s="8">
        <v>13</v>
      </c>
      <c r="AA29" s="8">
        <v>103</v>
      </c>
      <c r="AB29" s="8">
        <v>1295</v>
      </c>
      <c r="AC29" s="8">
        <v>201</v>
      </c>
      <c r="AD29" s="8">
        <v>160</v>
      </c>
      <c r="AE29" s="8">
        <v>17</v>
      </c>
      <c r="AF29" s="8">
        <v>10</v>
      </c>
      <c r="AG29" s="8">
        <v>5</v>
      </c>
      <c r="AH29" s="8">
        <v>84</v>
      </c>
      <c r="AI29" s="88">
        <v>14.746</v>
      </c>
      <c r="AJ29" s="89">
        <v>1.2549999999999999</v>
      </c>
      <c r="AK29" s="90">
        <v>11.7476</v>
      </c>
      <c r="AL29" s="91">
        <v>1.6007984031936127</v>
      </c>
      <c r="AM29" s="91">
        <v>0.16007984031936126</v>
      </c>
      <c r="AN29" s="88">
        <v>12.869899999999999</v>
      </c>
      <c r="AO29" s="88">
        <v>70.296000000000006</v>
      </c>
      <c r="AP29" s="92">
        <v>409.72799999999978</v>
      </c>
      <c r="AQ29" s="8" t="s">
        <v>144</v>
      </c>
      <c r="AR29" s="8">
        <v>76</v>
      </c>
      <c r="AS29" s="8">
        <v>6</v>
      </c>
      <c r="AT29" s="8">
        <v>18</v>
      </c>
      <c r="AU29" s="141">
        <v>11.55</v>
      </c>
      <c r="AV29" s="82">
        <v>6.55</v>
      </c>
      <c r="AW29" s="82">
        <v>4.1500000000000004</v>
      </c>
      <c r="AX29" s="82">
        <v>73</v>
      </c>
      <c r="AY29" s="82">
        <v>1.2559999999999998</v>
      </c>
      <c r="AZ29" s="82">
        <v>60.5</v>
      </c>
      <c r="BA29" s="82">
        <v>10.004999999999999</v>
      </c>
      <c r="BB29" s="82">
        <v>80.24666666666667</v>
      </c>
      <c r="BC29" s="82">
        <v>5.8966666666666656</v>
      </c>
      <c r="BD29" s="82">
        <v>27.59</v>
      </c>
      <c r="BE29" s="8" t="s">
        <v>341</v>
      </c>
      <c r="BF29" s="82">
        <v>28.213190553762214</v>
      </c>
      <c r="BG29" s="82">
        <v>77.935065613763427</v>
      </c>
      <c r="BH29" s="82">
        <v>2.069</v>
      </c>
      <c r="BI29" s="82">
        <v>1.7235</v>
      </c>
      <c r="BJ29" s="82">
        <v>0.61899999999999999</v>
      </c>
      <c r="BK29" s="82">
        <v>0.19800000000000001</v>
      </c>
      <c r="BL29" s="144">
        <v>1.8276999323739966</v>
      </c>
      <c r="BM29" s="82">
        <v>11</v>
      </c>
      <c r="BN29" s="82">
        <v>7.0588235294117645</v>
      </c>
      <c r="BO29" s="82">
        <v>4.3529411764705879</v>
      </c>
      <c r="BP29" s="82">
        <v>74.117647058823536</v>
      </c>
      <c r="BQ29" s="82">
        <v>1.284</v>
      </c>
      <c r="BR29" s="82">
        <v>2.8764909999999997</v>
      </c>
      <c r="BS29" s="82">
        <v>0.27900000000000003</v>
      </c>
      <c r="BT29" s="82">
        <v>0.15029999999999999</v>
      </c>
      <c r="BU29" s="82">
        <v>0.17100000000000001</v>
      </c>
      <c r="BV29" s="82">
        <v>3.9525000000000006</v>
      </c>
      <c r="BW29" s="82">
        <v>2.1292499999999999</v>
      </c>
      <c r="BX29" s="82">
        <v>2.4225000000000003</v>
      </c>
      <c r="BY29" s="82">
        <v>0.96</v>
      </c>
      <c r="BZ29" s="82">
        <v>0.29799999999999999</v>
      </c>
      <c r="CA29" s="82">
        <v>8.6999999999999994E-2</v>
      </c>
      <c r="CB29" s="82">
        <v>0.34</v>
      </c>
      <c r="CC29" s="82">
        <v>0</v>
      </c>
      <c r="CD29" s="82">
        <v>8.7999999999999995E-2</v>
      </c>
      <c r="CE29" s="82">
        <v>1.9</v>
      </c>
      <c r="CF29" s="82">
        <v>19.399999999999999</v>
      </c>
      <c r="CG29" s="82">
        <v>4.7</v>
      </c>
      <c r="CH29" s="82">
        <v>0.7</v>
      </c>
      <c r="CI29" s="82">
        <v>20.9</v>
      </c>
      <c r="CJ29" s="82">
        <v>1.1000000000000001</v>
      </c>
      <c r="CK29" s="82">
        <v>0</v>
      </c>
    </row>
    <row r="30" spans="1:89" x14ac:dyDescent="0.25">
      <c r="A30" s="54" t="s">
        <v>322</v>
      </c>
      <c r="B30" s="54" t="s">
        <v>340</v>
      </c>
      <c r="C30" s="54" t="s">
        <v>324</v>
      </c>
      <c r="D30" s="54" t="s">
        <v>53</v>
      </c>
      <c r="E30" s="54">
        <v>186.2</v>
      </c>
      <c r="F30" s="54">
        <v>93</v>
      </c>
      <c r="G30" s="54">
        <v>18.03</v>
      </c>
      <c r="H30" s="54">
        <v>16.260000000000002</v>
      </c>
      <c r="I30" s="54">
        <v>21</v>
      </c>
      <c r="J30" s="24">
        <v>23.5</v>
      </c>
      <c r="K30" s="24">
        <v>1013.3</v>
      </c>
      <c r="L30" s="24">
        <v>195.65</v>
      </c>
      <c r="M30" s="24">
        <v>52.5</v>
      </c>
      <c r="N30" s="24">
        <v>14.633333333333335</v>
      </c>
      <c r="O30" s="24">
        <v>55.566666666666663</v>
      </c>
      <c r="P30" s="24">
        <v>8</v>
      </c>
      <c r="Q30" s="24">
        <v>54.233333333333327</v>
      </c>
      <c r="R30" s="24">
        <v>1430.8130309464682</v>
      </c>
      <c r="S30" s="24">
        <v>0.17499999999999999</v>
      </c>
      <c r="T30" s="24">
        <v>44.847421310673312</v>
      </c>
      <c r="U30" s="24">
        <v>2815.07</v>
      </c>
      <c r="V30" s="8">
        <v>7.64</v>
      </c>
      <c r="W30" s="8">
        <v>5.9</v>
      </c>
      <c r="X30" s="8">
        <v>1.39</v>
      </c>
      <c r="Y30" s="8">
        <v>48</v>
      </c>
      <c r="Z30" s="8">
        <v>11</v>
      </c>
      <c r="AA30" s="8">
        <v>36</v>
      </c>
      <c r="AB30" s="8">
        <v>910</v>
      </c>
      <c r="AC30" s="8">
        <v>127</v>
      </c>
      <c r="AD30" s="8">
        <v>64</v>
      </c>
      <c r="AE30" s="8">
        <v>15</v>
      </c>
      <c r="AF30" s="8">
        <v>4.9000000000000004</v>
      </c>
      <c r="AG30" s="8">
        <v>3.5</v>
      </c>
      <c r="AH30" s="8">
        <v>24</v>
      </c>
      <c r="AI30" s="88">
        <v>9.0370000000000008</v>
      </c>
      <c r="AJ30" s="89">
        <v>0.78600000000000003</v>
      </c>
      <c r="AK30" s="90">
        <v>11.4961</v>
      </c>
      <c r="AL30" s="91">
        <v>1.3129870129870129</v>
      </c>
      <c r="AM30" s="91">
        <v>0.10099900099900098</v>
      </c>
      <c r="AN30" s="88">
        <v>11.0966</v>
      </c>
      <c r="AO30" s="88">
        <v>57.39200000000001</v>
      </c>
      <c r="AP30" s="92">
        <v>206.52479999999977</v>
      </c>
      <c r="AQ30" s="8" t="s">
        <v>144</v>
      </c>
      <c r="AR30" s="8">
        <v>78</v>
      </c>
      <c r="AS30" s="8">
        <v>3</v>
      </c>
      <c r="AT30" s="8">
        <v>19</v>
      </c>
      <c r="AU30" s="141">
        <v>11.3</v>
      </c>
      <c r="AV30" s="82">
        <v>6.75</v>
      </c>
      <c r="AW30" s="82">
        <v>4.1500000000000004</v>
      </c>
      <c r="AX30" s="82">
        <v>72.25</v>
      </c>
      <c r="AY30" s="82">
        <v>1.17</v>
      </c>
      <c r="AZ30" s="82">
        <v>52.6</v>
      </c>
      <c r="BA30" s="82">
        <v>9.6649999999999991</v>
      </c>
      <c r="BB30" s="82">
        <v>84.476666666666659</v>
      </c>
      <c r="BC30" s="82">
        <v>3.5733333333333328</v>
      </c>
      <c r="BD30" s="82">
        <v>25.676666666666666</v>
      </c>
      <c r="BE30" s="8" t="s">
        <v>330</v>
      </c>
      <c r="BF30" s="82">
        <v>25.924470409159138</v>
      </c>
      <c r="BG30" s="82">
        <v>82.079335180066906</v>
      </c>
      <c r="BH30" s="82">
        <v>2.8265000000000002</v>
      </c>
      <c r="BI30" s="82">
        <v>1.0634999999999999</v>
      </c>
      <c r="BJ30" s="82">
        <v>0.40800000000000003</v>
      </c>
      <c r="BK30" s="82">
        <v>0.19700000000000001</v>
      </c>
      <c r="BL30" s="144">
        <v>2.3634229332758743</v>
      </c>
      <c r="BM30" s="82">
        <v>11</v>
      </c>
      <c r="BN30" s="82">
        <v>6.7058823529411766</v>
      </c>
      <c r="BO30" s="82">
        <v>4.5882352941176467</v>
      </c>
      <c r="BP30" s="82">
        <v>73.17647058823529</v>
      </c>
      <c r="BQ30" s="82">
        <v>1.1719999999999999</v>
      </c>
      <c r="BR30" s="82">
        <v>2.8429479999999998</v>
      </c>
      <c r="BS30" s="82">
        <v>0.312</v>
      </c>
      <c r="BT30" s="82">
        <v>0.19603199999999998</v>
      </c>
      <c r="BU30" s="82">
        <v>0.16800000000000001</v>
      </c>
      <c r="BV30" s="82">
        <v>4.6526315789473687</v>
      </c>
      <c r="BW30" s="82">
        <v>2.9232842105263153</v>
      </c>
      <c r="BX30" s="82">
        <v>2.5052631578947366</v>
      </c>
      <c r="BY30" s="82">
        <v>1.01</v>
      </c>
      <c r="BZ30" s="82">
        <v>0.26</v>
      </c>
      <c r="CA30" s="82">
        <v>8.4000000000000005E-2</v>
      </c>
      <c r="CB30" s="82">
        <v>0.37</v>
      </c>
      <c r="CC30" s="82">
        <v>0</v>
      </c>
      <c r="CD30" s="82">
        <v>8.2000000000000003E-2</v>
      </c>
      <c r="CE30" s="82">
        <v>1.6</v>
      </c>
      <c r="CF30" s="82">
        <v>16.399999999999999</v>
      </c>
      <c r="CG30" s="82">
        <v>4.5</v>
      </c>
      <c r="CH30" s="82">
        <v>1.1000000000000001</v>
      </c>
      <c r="CI30" s="82">
        <v>19.5</v>
      </c>
      <c r="CJ30" s="82">
        <v>1.6</v>
      </c>
      <c r="CK30" s="82">
        <v>0</v>
      </c>
    </row>
    <row r="31" spans="1:89" x14ac:dyDescent="0.25">
      <c r="A31" s="54" t="s">
        <v>322</v>
      </c>
      <c r="B31" s="54" t="s">
        <v>340</v>
      </c>
      <c r="C31" s="54" t="s">
        <v>324</v>
      </c>
      <c r="D31" s="54" t="s">
        <v>49</v>
      </c>
      <c r="E31" s="54">
        <v>237.2</v>
      </c>
      <c r="F31" s="54">
        <v>105</v>
      </c>
      <c r="G31" s="54">
        <v>23.06</v>
      </c>
      <c r="H31" s="54">
        <v>21.42</v>
      </c>
      <c r="I31" s="54">
        <v>21</v>
      </c>
      <c r="J31" s="24">
        <v>21.5</v>
      </c>
      <c r="K31" s="24">
        <v>2358.65</v>
      </c>
      <c r="L31" s="24">
        <v>437.95000000000005</v>
      </c>
      <c r="M31" s="24">
        <v>83.550000000000011</v>
      </c>
      <c r="N31" s="24">
        <v>24.533333333333331</v>
      </c>
      <c r="O31" s="24">
        <v>54.233333333333327</v>
      </c>
      <c r="P31" s="24">
        <v>9.5</v>
      </c>
      <c r="Q31" s="24">
        <v>63.466666666666669</v>
      </c>
      <c r="R31" s="24">
        <v>2092.7685205167331</v>
      </c>
      <c r="S31" s="24">
        <v>0.27850000000000003</v>
      </c>
      <c r="T31" s="24">
        <v>87.749428237217558</v>
      </c>
      <c r="U31" s="24">
        <v>5508.03</v>
      </c>
      <c r="V31" s="8">
        <v>14.67</v>
      </c>
      <c r="W31" s="8">
        <v>5.5</v>
      </c>
      <c r="X31" s="8">
        <v>2.61</v>
      </c>
      <c r="Y31" s="8">
        <v>72</v>
      </c>
      <c r="Z31" s="8">
        <v>14</v>
      </c>
      <c r="AA31" s="8">
        <v>109</v>
      </c>
      <c r="AB31" s="8">
        <v>1399</v>
      </c>
      <c r="AC31" s="8">
        <v>220</v>
      </c>
      <c r="AD31" s="8">
        <v>173</v>
      </c>
      <c r="AE31" s="8">
        <v>13</v>
      </c>
      <c r="AF31" s="8">
        <v>9.1999999999999993</v>
      </c>
      <c r="AG31" s="8">
        <v>4.5999999999999996</v>
      </c>
      <c r="AH31" s="8">
        <v>82</v>
      </c>
      <c r="AI31" s="88">
        <v>15.154</v>
      </c>
      <c r="AJ31" s="89">
        <v>1.3129999999999999</v>
      </c>
      <c r="AK31" s="90">
        <v>11.539</v>
      </c>
      <c r="AL31" s="91">
        <v>1.3369890329012961</v>
      </c>
      <c r="AM31" s="91">
        <v>7.427716849451646E-2</v>
      </c>
      <c r="AN31" s="88">
        <v>13.886900000000001</v>
      </c>
      <c r="AO31" s="88">
        <v>62.904000000000011</v>
      </c>
      <c r="AP31" s="92">
        <v>336.52799999999996</v>
      </c>
      <c r="AQ31" s="8" t="s">
        <v>142</v>
      </c>
      <c r="AR31" s="8">
        <v>72</v>
      </c>
      <c r="AS31" s="8">
        <v>5</v>
      </c>
      <c r="AT31" s="8">
        <v>23</v>
      </c>
      <c r="AU31" s="141">
        <v>11.35</v>
      </c>
      <c r="AV31" s="82">
        <v>6.35</v>
      </c>
      <c r="AW31" s="82">
        <v>4.5</v>
      </c>
      <c r="AX31" s="82">
        <v>72.599999999999994</v>
      </c>
      <c r="AY31" s="82">
        <v>1.2404999999999999</v>
      </c>
      <c r="AZ31" s="82">
        <v>61.7</v>
      </c>
      <c r="BA31" s="82">
        <v>9.9149999999999991</v>
      </c>
      <c r="BB31" s="82">
        <v>77.39</v>
      </c>
      <c r="BC31" s="82">
        <v>6.5100000000000007</v>
      </c>
      <c r="BD31" s="82">
        <v>27.443333333333332</v>
      </c>
      <c r="BE31" s="8" t="s">
        <v>328</v>
      </c>
      <c r="BF31" s="82">
        <v>28.20492914688079</v>
      </c>
      <c r="BG31" s="82">
        <v>76.654922620499619</v>
      </c>
      <c r="BH31" s="82">
        <v>4.0440000000000005</v>
      </c>
      <c r="BI31" s="82">
        <v>1.3214999999999999</v>
      </c>
      <c r="BJ31" s="82">
        <v>0.65149999999999997</v>
      </c>
      <c r="BK31" s="82">
        <v>0.27100000000000002</v>
      </c>
      <c r="BL31" s="144">
        <v>1.738469079704958</v>
      </c>
      <c r="BM31" s="82">
        <v>11.2</v>
      </c>
      <c r="BN31" s="82">
        <v>6.9411764705882355</v>
      </c>
      <c r="BO31" s="82">
        <v>4.2352941176470589</v>
      </c>
      <c r="BP31" s="82">
        <v>73.647058823529406</v>
      </c>
      <c r="BQ31" s="82">
        <v>1.2490000000000001</v>
      </c>
      <c r="BR31" s="82">
        <v>2.8729420000000001</v>
      </c>
      <c r="BS31" s="82">
        <v>0.30200000000000005</v>
      </c>
      <c r="BT31" s="82">
        <v>0.14659199999999997</v>
      </c>
      <c r="BU31" s="82">
        <v>0.16500000000000001</v>
      </c>
      <c r="BV31" s="82">
        <v>4.3508474576271192</v>
      </c>
      <c r="BW31" s="82">
        <v>2.1119186440677962</v>
      </c>
      <c r="BX31" s="82">
        <v>2.3771186440677967</v>
      </c>
      <c r="BY31" s="82">
        <v>0.98</v>
      </c>
      <c r="BZ31" s="82">
        <v>0.32200000000000001</v>
      </c>
      <c r="CA31" s="82">
        <v>0.09</v>
      </c>
      <c r="CB31" s="82">
        <v>0.33</v>
      </c>
      <c r="CC31" s="82">
        <v>0</v>
      </c>
      <c r="CD31" s="82">
        <v>8.8999999999999996E-2</v>
      </c>
      <c r="CE31" s="82">
        <v>1.5</v>
      </c>
      <c r="CF31" s="82">
        <v>21.4</v>
      </c>
      <c r="CG31" s="82">
        <v>4.8</v>
      </c>
      <c r="CH31" s="82">
        <v>0.9</v>
      </c>
      <c r="CI31" s="82">
        <v>20.7</v>
      </c>
      <c r="CJ31" s="82">
        <v>1.4</v>
      </c>
      <c r="CK31" s="82">
        <v>0</v>
      </c>
    </row>
    <row r="32" spans="1:89" x14ac:dyDescent="0.25">
      <c r="A32" s="54" t="s">
        <v>322</v>
      </c>
      <c r="B32" s="54" t="s">
        <v>340</v>
      </c>
      <c r="C32" s="54" t="s">
        <v>324</v>
      </c>
      <c r="D32" s="54" t="s">
        <v>46</v>
      </c>
      <c r="E32" s="54">
        <v>223.8</v>
      </c>
      <c r="F32" s="54">
        <v>124.8</v>
      </c>
      <c r="G32" s="54">
        <v>22.43</v>
      </c>
      <c r="H32" s="54">
        <v>20.32</v>
      </c>
      <c r="I32" s="54">
        <v>28.5</v>
      </c>
      <c r="J32" s="24">
        <v>28.5</v>
      </c>
      <c r="K32" s="24">
        <v>2484.5</v>
      </c>
      <c r="L32" s="24">
        <v>480.2</v>
      </c>
      <c r="M32" s="24">
        <v>56.55</v>
      </c>
      <c r="N32" s="24">
        <v>26.099999999999998</v>
      </c>
      <c r="O32" s="24">
        <v>49.533333333333331</v>
      </c>
      <c r="P32" s="24">
        <v>8.8666666666666671</v>
      </c>
      <c r="Q32" s="24">
        <v>54.800000000000004</v>
      </c>
      <c r="R32" s="24">
        <v>3256.9458598132246</v>
      </c>
      <c r="S32" s="24">
        <v>0.1885</v>
      </c>
      <c r="T32" s="24">
        <v>107.79871969724579</v>
      </c>
      <c r="U32" s="24">
        <v>6766.53</v>
      </c>
      <c r="V32" s="8">
        <v>11.04</v>
      </c>
      <c r="W32" s="8">
        <v>6</v>
      </c>
      <c r="X32" s="8">
        <v>1.96</v>
      </c>
      <c r="Y32" s="8">
        <v>59</v>
      </c>
      <c r="Z32" s="8">
        <v>12</v>
      </c>
      <c r="AA32" s="8">
        <v>51</v>
      </c>
      <c r="AB32" s="8">
        <v>1338</v>
      </c>
      <c r="AC32" s="8">
        <v>207</v>
      </c>
      <c r="AD32" s="8">
        <v>115</v>
      </c>
      <c r="AE32" s="8">
        <v>18</v>
      </c>
      <c r="AF32" s="8">
        <v>6.6</v>
      </c>
      <c r="AG32" s="8">
        <v>4.4000000000000004</v>
      </c>
      <c r="AH32" s="8">
        <v>50</v>
      </c>
      <c r="AI32" s="88">
        <v>11.85</v>
      </c>
      <c r="AJ32" s="89">
        <v>1.03</v>
      </c>
      <c r="AK32" s="90">
        <v>11.507899999999999</v>
      </c>
      <c r="AL32" s="91">
        <v>0.92509960159362559</v>
      </c>
      <c r="AM32" s="91">
        <v>7.709163346613547E-2</v>
      </c>
      <c r="AN32" s="88">
        <v>15.18</v>
      </c>
      <c r="AO32" s="88">
        <v>50.599999999999994</v>
      </c>
      <c r="AP32" s="92">
        <v>377.8128000000001</v>
      </c>
      <c r="AQ32" s="8" t="s">
        <v>144</v>
      </c>
      <c r="AR32" s="8">
        <v>80</v>
      </c>
      <c r="AS32" s="88">
        <v>1</v>
      </c>
      <c r="AT32" s="8">
        <v>19</v>
      </c>
      <c r="AU32" s="141">
        <v>11.5</v>
      </c>
      <c r="AV32" s="82">
        <v>6.3</v>
      </c>
      <c r="AW32" s="82">
        <v>4.75</v>
      </c>
      <c r="AX32" s="82">
        <v>71.900000000000006</v>
      </c>
      <c r="AY32" s="82">
        <v>1.1524999999999999</v>
      </c>
      <c r="AZ32" s="82">
        <v>53.5</v>
      </c>
      <c r="BA32" s="82">
        <v>9.57</v>
      </c>
      <c r="BB32" s="82">
        <v>83.513333333333335</v>
      </c>
      <c r="BC32" s="82">
        <v>4.4333333333333336</v>
      </c>
      <c r="BD32" s="82">
        <v>29.176666666666666</v>
      </c>
      <c r="BE32" s="8" t="s">
        <v>330</v>
      </c>
      <c r="BF32" s="82">
        <v>29.511604122488436</v>
      </c>
      <c r="BG32" s="82">
        <v>81.360179485528022</v>
      </c>
      <c r="BH32" s="82">
        <v>3.0465</v>
      </c>
      <c r="BI32" s="82">
        <v>1.3895</v>
      </c>
      <c r="BJ32" s="82">
        <v>0.97950000000000004</v>
      </c>
      <c r="BK32" s="82">
        <v>0.33600000000000002</v>
      </c>
      <c r="BL32" s="144">
        <v>1.8479112562125799</v>
      </c>
      <c r="BM32" s="82">
        <v>11.7</v>
      </c>
      <c r="BN32" s="82">
        <v>6.2941176470588234</v>
      </c>
      <c r="BO32" s="82">
        <v>5.1764705882352944</v>
      </c>
      <c r="BP32" s="82">
        <v>72.529411764705884</v>
      </c>
      <c r="BQ32" s="82">
        <v>1.171</v>
      </c>
      <c r="BR32" s="82">
        <v>2.8440295000000004</v>
      </c>
      <c r="BS32" s="82">
        <v>0.31100000000000005</v>
      </c>
      <c r="BT32" s="82">
        <v>0.19417799999999996</v>
      </c>
      <c r="BU32" s="82">
        <v>0.16850000000000001</v>
      </c>
      <c r="BV32" s="82">
        <v>4.9411214953271037</v>
      </c>
      <c r="BW32" s="82">
        <v>3.0850710280373823</v>
      </c>
      <c r="BX32" s="82">
        <v>2.6771028037383178</v>
      </c>
      <c r="BY32" s="82">
        <v>0.87</v>
      </c>
      <c r="BZ32" s="82">
        <v>0.29799999999999999</v>
      </c>
      <c r="CA32" s="82">
        <v>8.5000000000000006E-2</v>
      </c>
      <c r="CB32" s="82">
        <v>0.4</v>
      </c>
      <c r="CC32" s="82">
        <v>0</v>
      </c>
      <c r="CD32" s="82">
        <v>0.08</v>
      </c>
      <c r="CE32" s="82">
        <v>2.2999999999999998</v>
      </c>
      <c r="CF32" s="82">
        <v>18.3</v>
      </c>
      <c r="CG32" s="82">
        <v>5.3</v>
      </c>
      <c r="CH32" s="82">
        <v>0.7</v>
      </c>
      <c r="CI32" s="82">
        <v>20.5</v>
      </c>
      <c r="CJ32" s="82">
        <v>1.6</v>
      </c>
      <c r="CK32" s="82">
        <v>0</v>
      </c>
    </row>
    <row r="33" spans="1:89" x14ac:dyDescent="0.25">
      <c r="A33" s="54" t="s">
        <v>322</v>
      </c>
      <c r="B33" s="54" t="s">
        <v>340</v>
      </c>
      <c r="C33" s="54" t="s">
        <v>324</v>
      </c>
      <c r="D33" s="54" t="s">
        <v>38</v>
      </c>
      <c r="E33" s="54">
        <v>174.8</v>
      </c>
      <c r="F33" s="54">
        <v>83</v>
      </c>
      <c r="G33" s="54">
        <v>16.47</v>
      </c>
      <c r="H33" s="54">
        <v>16.62</v>
      </c>
      <c r="I33" s="54">
        <v>29</v>
      </c>
      <c r="J33" s="24">
        <v>24.5</v>
      </c>
      <c r="K33" s="24">
        <v>616.59999999999991</v>
      </c>
      <c r="L33" s="24">
        <v>129.80000000000001</v>
      </c>
      <c r="M33" s="24">
        <v>65.599999999999994</v>
      </c>
      <c r="N33" s="24">
        <v>25.833333333333332</v>
      </c>
      <c r="O33" s="24">
        <v>53.666666666666664</v>
      </c>
      <c r="P33" s="24">
        <v>9.3333333333333339</v>
      </c>
      <c r="Q33" s="24">
        <v>59.033333333333331</v>
      </c>
      <c r="R33" s="24">
        <v>696.7930793507868</v>
      </c>
      <c r="S33" s="24">
        <v>0.21866666666666665</v>
      </c>
      <c r="T33" s="24">
        <v>24.707668622748901</v>
      </c>
      <c r="U33" s="24">
        <v>1550.9</v>
      </c>
      <c r="V33" s="8">
        <v>6.53</v>
      </c>
      <c r="W33" s="8">
        <v>5.6</v>
      </c>
      <c r="X33" s="8">
        <v>0.76</v>
      </c>
      <c r="Y33" s="8">
        <v>30</v>
      </c>
      <c r="Z33" s="8">
        <v>10</v>
      </c>
      <c r="AA33" s="8">
        <v>32</v>
      </c>
      <c r="AB33" s="8">
        <v>646</v>
      </c>
      <c r="AC33" s="8">
        <v>106</v>
      </c>
      <c r="AD33" s="8">
        <v>74</v>
      </c>
      <c r="AE33" s="8">
        <v>14</v>
      </c>
      <c r="AF33" s="8">
        <v>4.0999999999999996</v>
      </c>
      <c r="AG33" s="8">
        <v>3.2</v>
      </c>
      <c r="AH33" s="8">
        <v>20</v>
      </c>
      <c r="AI33" s="88">
        <v>5.5549999999999997</v>
      </c>
      <c r="AJ33" s="89">
        <v>0.47799999999999998</v>
      </c>
      <c r="AK33" s="90">
        <v>11.6159</v>
      </c>
      <c r="AL33" s="91">
        <v>0.66320000000000001</v>
      </c>
      <c r="AM33" s="91">
        <v>8.2900000000000001E-2</v>
      </c>
      <c r="AN33" s="88">
        <v>13.2285</v>
      </c>
      <c r="AO33" s="88">
        <v>48.239999999999995</v>
      </c>
      <c r="AP33" s="92">
        <v>176.65920000000003</v>
      </c>
      <c r="AQ33" s="8" t="s">
        <v>144</v>
      </c>
      <c r="AR33" s="8">
        <v>74</v>
      </c>
      <c r="AS33" s="88">
        <v>7</v>
      </c>
      <c r="AT33" s="8">
        <v>19</v>
      </c>
      <c r="AU33" s="141">
        <v>11.4</v>
      </c>
      <c r="AV33" s="82">
        <v>7.1</v>
      </c>
      <c r="AW33" s="82">
        <v>4.25</v>
      </c>
      <c r="AX33" s="82">
        <v>72.349999999999994</v>
      </c>
      <c r="AY33" s="82">
        <v>1.2425000000000002</v>
      </c>
      <c r="AZ33" s="82">
        <v>59</v>
      </c>
      <c r="BA33" s="82">
        <v>9.91</v>
      </c>
      <c r="BB33" s="82">
        <v>80.326666666666654</v>
      </c>
      <c r="BC33" s="82">
        <v>5.5466666666666669</v>
      </c>
      <c r="BD33" s="82">
        <v>26.406666666666666</v>
      </c>
      <c r="BE33" s="8" t="s">
        <v>326</v>
      </c>
      <c r="BF33" s="82">
        <v>26.983300776094932</v>
      </c>
      <c r="BG33" s="82">
        <v>78.141406240742768</v>
      </c>
      <c r="BH33" s="82">
        <v>1.964</v>
      </c>
      <c r="BI33" s="82">
        <v>1.4944999999999999</v>
      </c>
      <c r="BJ33" s="82">
        <v>0.62949999999999995</v>
      </c>
      <c r="BK33" s="82">
        <v>0.44650000000000001</v>
      </c>
      <c r="BL33" s="144">
        <v>1.8977768255272311</v>
      </c>
      <c r="BM33" s="82">
        <v>11.5</v>
      </c>
      <c r="BN33" s="82">
        <v>7.4117647058823533</v>
      </c>
      <c r="BO33" s="82">
        <v>4.2352941176470589</v>
      </c>
      <c r="BP33" s="82">
        <v>73.411764705882348</v>
      </c>
      <c r="BQ33" s="82">
        <v>1.262</v>
      </c>
      <c r="BR33" s="82">
        <v>2.8533430000000002</v>
      </c>
      <c r="BS33" s="82">
        <v>0.29600000000000004</v>
      </c>
      <c r="BT33" s="82">
        <v>0.16636799999999999</v>
      </c>
      <c r="BU33" s="82">
        <v>0.18000000000000002</v>
      </c>
      <c r="BV33" s="82">
        <v>3.9936507936507946</v>
      </c>
      <c r="BW33" s="82">
        <v>2.2446476190476186</v>
      </c>
      <c r="BX33" s="82">
        <v>2.4285714285714288</v>
      </c>
      <c r="BY33" s="82">
        <v>0.97</v>
      </c>
      <c r="BZ33" s="82">
        <v>0.316</v>
      </c>
      <c r="CA33" s="82">
        <v>0.1</v>
      </c>
      <c r="CB33" s="82">
        <v>0.31</v>
      </c>
      <c r="CC33" s="82">
        <v>0</v>
      </c>
      <c r="CD33" s="82">
        <v>8.3000000000000004E-2</v>
      </c>
      <c r="CE33" s="82">
        <v>1.5</v>
      </c>
      <c r="CF33" s="82">
        <v>18.8</v>
      </c>
      <c r="CG33" s="82">
        <v>5.5</v>
      </c>
      <c r="CH33" s="82">
        <v>0.6</v>
      </c>
      <c r="CI33" s="82">
        <v>22</v>
      </c>
      <c r="CJ33" s="82">
        <v>1.1000000000000001</v>
      </c>
      <c r="CK33" s="82">
        <v>0</v>
      </c>
    </row>
    <row r="34" spans="1:89" x14ac:dyDescent="0.25">
      <c r="A34" s="54" t="s">
        <v>322</v>
      </c>
      <c r="B34" s="54" t="s">
        <v>340</v>
      </c>
      <c r="C34" s="54" t="s">
        <v>324</v>
      </c>
      <c r="D34" s="54" t="s">
        <v>42</v>
      </c>
      <c r="E34" s="54">
        <v>237.8</v>
      </c>
      <c r="F34" s="54">
        <v>114.8</v>
      </c>
      <c r="G34" s="54">
        <v>20.21</v>
      </c>
      <c r="H34" s="54">
        <v>18.39</v>
      </c>
      <c r="I34" s="54">
        <v>26</v>
      </c>
      <c r="J34" s="24">
        <v>25.5</v>
      </c>
      <c r="K34" s="24">
        <v>2154.6</v>
      </c>
      <c r="L34" s="24">
        <v>480.55</v>
      </c>
      <c r="M34" s="24">
        <v>67.449999999999989</v>
      </c>
      <c r="N34" s="24">
        <v>19.633333333333336</v>
      </c>
      <c r="O34" s="24">
        <v>19.633333333333336</v>
      </c>
      <c r="P34" s="24">
        <v>8.8666666666666654</v>
      </c>
      <c r="Q34" s="24">
        <v>56.566666666666663</v>
      </c>
      <c r="R34" s="24">
        <v>2368.0389912028609</v>
      </c>
      <c r="S34" s="24">
        <v>0.2248333333333333</v>
      </c>
      <c r="T34" s="24">
        <v>90.565174483618932</v>
      </c>
      <c r="U34" s="24">
        <v>5684.78</v>
      </c>
      <c r="V34" s="8">
        <v>12.78</v>
      </c>
      <c r="W34" s="8">
        <v>5.4</v>
      </c>
      <c r="X34" s="8">
        <v>2.4700000000000002</v>
      </c>
      <c r="Y34" s="8">
        <v>69</v>
      </c>
      <c r="Z34" s="8">
        <v>13</v>
      </c>
      <c r="AA34" s="8">
        <v>102</v>
      </c>
      <c r="AB34" s="8">
        <v>1139</v>
      </c>
      <c r="AC34" s="8">
        <v>195</v>
      </c>
      <c r="AD34" s="8">
        <v>130</v>
      </c>
      <c r="AE34" s="8">
        <v>15</v>
      </c>
      <c r="AF34" s="8">
        <v>6.2</v>
      </c>
      <c r="AG34" s="8">
        <v>3.6</v>
      </c>
      <c r="AH34" s="8">
        <v>66</v>
      </c>
      <c r="AI34" s="88">
        <v>16.093</v>
      </c>
      <c r="AJ34" s="89">
        <v>1.377</v>
      </c>
      <c r="AK34" s="90">
        <v>11.687799999999999</v>
      </c>
      <c r="AL34" s="91">
        <v>1.1560878243512975</v>
      </c>
      <c r="AM34" s="91">
        <v>7.2255489021956096E-2</v>
      </c>
      <c r="AN34" s="88">
        <v>16.534700000000001</v>
      </c>
      <c r="AO34" s="88">
        <v>49.120000000000005</v>
      </c>
      <c r="AP34" s="92">
        <v>308.41919999999988</v>
      </c>
      <c r="AQ34" s="8" t="s">
        <v>144</v>
      </c>
      <c r="AR34" s="8">
        <v>80</v>
      </c>
      <c r="AS34" s="88">
        <v>2</v>
      </c>
      <c r="AT34" s="8">
        <v>18</v>
      </c>
      <c r="AU34" s="141">
        <v>11.55</v>
      </c>
      <c r="AV34" s="82">
        <v>7.6999999999999993</v>
      </c>
      <c r="AW34" s="82">
        <v>4.8000000000000007</v>
      </c>
      <c r="AX34" s="82">
        <v>70.7</v>
      </c>
      <c r="AY34" s="82">
        <v>1.1524999999999999</v>
      </c>
      <c r="AZ34" s="82">
        <v>56</v>
      </c>
      <c r="BA34" s="82">
        <v>9.4400000000000013</v>
      </c>
      <c r="BB34" s="82">
        <v>83.556666666666672</v>
      </c>
      <c r="BC34" s="82">
        <v>4.96</v>
      </c>
      <c r="BD34" s="82">
        <v>29.716666666666669</v>
      </c>
      <c r="BE34" s="8" t="s">
        <v>325</v>
      </c>
      <c r="BF34" s="82">
        <v>30.127798330714384</v>
      </c>
      <c r="BG34" s="82">
        <v>80.524426492363233</v>
      </c>
      <c r="BH34" s="82">
        <v>4.5274999999999999</v>
      </c>
      <c r="BI34" s="82">
        <v>1.4510000000000001</v>
      </c>
      <c r="BJ34" s="82">
        <v>1.0265</v>
      </c>
      <c r="BK34" s="82">
        <v>0.61649999999999994</v>
      </c>
      <c r="BL34" s="144">
        <v>1.3012707777191681</v>
      </c>
      <c r="BM34" s="82">
        <v>11.6</v>
      </c>
      <c r="BN34" s="82">
        <v>7.4117647058823533</v>
      </c>
      <c r="BO34" s="82">
        <v>4.8235294117647056</v>
      </c>
      <c r="BP34" s="82">
        <v>71.647058823529406</v>
      </c>
      <c r="BQ34" s="82">
        <v>1.18</v>
      </c>
      <c r="BR34" s="82">
        <v>2.8009720000000002</v>
      </c>
      <c r="BS34" s="82">
        <v>0.32300000000000001</v>
      </c>
      <c r="BT34" s="82">
        <v>0.22445999999999999</v>
      </c>
      <c r="BU34" s="82">
        <v>0.187</v>
      </c>
      <c r="BV34" s="82">
        <v>4.3579365079365076</v>
      </c>
      <c r="BW34" s="82">
        <v>3.028428571428571</v>
      </c>
      <c r="BX34" s="82">
        <v>2.5230158730158729</v>
      </c>
      <c r="BY34" s="82">
        <v>1.1200000000000001</v>
      </c>
      <c r="BZ34" s="82">
        <v>0.34300000000000003</v>
      </c>
      <c r="CA34" s="82">
        <v>0.106</v>
      </c>
      <c r="CB34" s="82">
        <v>0.37</v>
      </c>
      <c r="CC34" s="82">
        <v>0</v>
      </c>
      <c r="CD34" s="82">
        <v>0.107</v>
      </c>
      <c r="CE34" s="82">
        <v>2.2000000000000002</v>
      </c>
      <c r="CF34" s="82">
        <v>19.7</v>
      </c>
      <c r="CG34" s="82">
        <v>5.4</v>
      </c>
      <c r="CH34" s="82">
        <v>1</v>
      </c>
      <c r="CI34" s="82">
        <v>20.9</v>
      </c>
      <c r="CJ34" s="82">
        <v>1.6</v>
      </c>
      <c r="CK34" s="82">
        <v>0</v>
      </c>
    </row>
    <row r="35" spans="1:89" x14ac:dyDescent="0.25">
      <c r="A35" s="54" t="s">
        <v>322</v>
      </c>
      <c r="B35" s="54" t="s">
        <v>340</v>
      </c>
      <c r="C35" s="54" t="s">
        <v>324</v>
      </c>
      <c r="D35" s="54" t="s">
        <v>24</v>
      </c>
      <c r="E35" s="54">
        <v>231.8</v>
      </c>
      <c r="F35" s="54">
        <v>111.8</v>
      </c>
      <c r="G35" s="54">
        <v>19.41</v>
      </c>
      <c r="H35" s="54">
        <v>16.809999999999999</v>
      </c>
      <c r="I35" s="54">
        <v>28</v>
      </c>
      <c r="J35" s="24">
        <v>28</v>
      </c>
      <c r="K35" s="24">
        <v>2141.6</v>
      </c>
      <c r="L35" s="24">
        <v>377.6</v>
      </c>
      <c r="M35" s="24">
        <v>60.1</v>
      </c>
      <c r="N35" s="24">
        <v>20.400000000000002</v>
      </c>
      <c r="O35" s="24">
        <v>53</v>
      </c>
      <c r="P35" s="24">
        <v>8.7999999999999989</v>
      </c>
      <c r="Q35" s="24">
        <v>57.166666666666664</v>
      </c>
      <c r="R35" s="24">
        <v>2641.6059474124791</v>
      </c>
      <c r="S35" s="24">
        <v>0.20033333333333334</v>
      </c>
      <c r="T35" s="24">
        <v>89.139097272687025</v>
      </c>
      <c r="U35" s="24">
        <v>5595.26</v>
      </c>
      <c r="V35" s="8">
        <v>10.86</v>
      </c>
      <c r="W35" s="8">
        <v>6</v>
      </c>
      <c r="X35" s="8">
        <v>1.9</v>
      </c>
      <c r="Y35" s="8">
        <v>58</v>
      </c>
      <c r="Z35" s="8">
        <v>12</v>
      </c>
      <c r="AA35" s="8">
        <v>52</v>
      </c>
      <c r="AB35" s="8">
        <v>1321</v>
      </c>
      <c r="AC35" s="8">
        <v>208</v>
      </c>
      <c r="AD35" s="8">
        <v>91</v>
      </c>
      <c r="AE35" s="8">
        <v>16</v>
      </c>
      <c r="AF35" s="8">
        <v>7.2</v>
      </c>
      <c r="AG35" s="8">
        <v>4.5999999999999996</v>
      </c>
      <c r="AH35" s="8">
        <v>50</v>
      </c>
      <c r="AI35" s="88">
        <v>12.378</v>
      </c>
      <c r="AJ35" s="89">
        <v>1.069</v>
      </c>
      <c r="AK35" s="90">
        <v>11.578799999999999</v>
      </c>
      <c r="AL35" s="91">
        <v>0.92776119402985069</v>
      </c>
      <c r="AM35" s="91">
        <v>7.7313432835820886E-2</v>
      </c>
      <c r="AN35" s="88">
        <v>13.2178</v>
      </c>
      <c r="AO35" s="88">
        <v>58.184000000000005</v>
      </c>
      <c r="AP35" s="92">
        <v>316.32479999999975</v>
      </c>
      <c r="AQ35" s="8" t="s">
        <v>144</v>
      </c>
      <c r="AR35" s="8">
        <v>75</v>
      </c>
      <c r="AS35" s="8">
        <v>14</v>
      </c>
      <c r="AT35" s="8">
        <v>11</v>
      </c>
      <c r="AU35" s="141">
        <v>11.55</v>
      </c>
      <c r="AV35" s="82">
        <v>6.1</v>
      </c>
      <c r="AW35" s="82">
        <v>3.4</v>
      </c>
      <c r="AX35" s="82">
        <v>73.75</v>
      </c>
      <c r="AY35" s="82">
        <v>1.1985000000000001</v>
      </c>
      <c r="AZ35" s="82">
        <v>56.099999999999994</v>
      </c>
      <c r="BA35" s="82">
        <v>9.7949999999999999</v>
      </c>
      <c r="BB35" s="82">
        <v>83.226666666666674</v>
      </c>
      <c r="BC35" s="82">
        <v>4.0599999999999996</v>
      </c>
      <c r="BD35" s="82">
        <v>25.22666666666667</v>
      </c>
      <c r="BE35" s="8" t="s">
        <v>330</v>
      </c>
      <c r="BF35" s="82">
        <v>25.551326541923515</v>
      </c>
      <c r="BG35" s="82">
        <v>80.856647676705521</v>
      </c>
      <c r="BH35" s="82">
        <v>3.1560000000000001</v>
      </c>
      <c r="BI35" s="82">
        <v>1.4455</v>
      </c>
      <c r="BJ35" s="82">
        <v>0.53349999999999997</v>
      </c>
      <c r="BK35" s="82">
        <v>0.23100000000000001</v>
      </c>
      <c r="BL35" s="144">
        <v>2.1005662458325496</v>
      </c>
      <c r="BM35" s="82">
        <v>11.7</v>
      </c>
      <c r="BN35" s="82">
        <v>6.3529411764705879</v>
      </c>
      <c r="BO35" s="82">
        <v>3.8823529411764706</v>
      </c>
      <c r="BP35" s="82">
        <v>74.705882352941174</v>
      </c>
      <c r="BQ35" s="82">
        <v>1.2070000000000001</v>
      </c>
      <c r="BR35" s="82">
        <v>2.8994079999999998</v>
      </c>
      <c r="BS35" s="82">
        <v>0.30400000000000005</v>
      </c>
      <c r="BT35" s="82">
        <v>0.15153599999999998</v>
      </c>
      <c r="BU35" s="82">
        <v>0.153</v>
      </c>
      <c r="BV35" s="82">
        <v>4.7851851851851857</v>
      </c>
      <c r="BW35" s="82">
        <v>2.3852888888888883</v>
      </c>
      <c r="BX35" s="82">
        <v>2.4083333333333337</v>
      </c>
      <c r="BY35" s="82">
        <v>0.92</v>
      </c>
      <c r="BZ35" s="82">
        <v>0.29899999999999999</v>
      </c>
      <c r="CA35" s="82">
        <v>8.7999999999999995E-2</v>
      </c>
      <c r="CB35" s="82">
        <v>0.38</v>
      </c>
      <c r="CC35" s="82">
        <v>0</v>
      </c>
      <c r="CD35" s="82">
        <v>8.3000000000000004E-2</v>
      </c>
      <c r="CE35" s="82">
        <v>1.8</v>
      </c>
      <c r="CF35" s="82">
        <v>14.9</v>
      </c>
      <c r="CG35" s="82">
        <v>4.0999999999999996</v>
      </c>
      <c r="CH35" s="82">
        <v>0.9</v>
      </c>
      <c r="CI35" s="82">
        <v>17.899999999999999</v>
      </c>
      <c r="CJ35" s="82">
        <v>0</v>
      </c>
      <c r="CK35" s="82">
        <v>0</v>
      </c>
    </row>
    <row r="36" spans="1:89" x14ac:dyDescent="0.25">
      <c r="A36" s="54" t="s">
        <v>322</v>
      </c>
      <c r="B36" s="54" t="s">
        <v>342</v>
      </c>
      <c r="C36" s="54" t="s">
        <v>324</v>
      </c>
      <c r="D36" s="54" t="s">
        <v>35</v>
      </c>
      <c r="E36" s="54">
        <v>203.4</v>
      </c>
      <c r="F36" s="54">
        <v>87.6</v>
      </c>
      <c r="G36" s="54">
        <v>17.84</v>
      </c>
      <c r="H36" s="54">
        <v>16.440000000000001</v>
      </c>
      <c r="I36" s="54">
        <v>29.5</v>
      </c>
      <c r="J36" s="24">
        <v>28</v>
      </c>
      <c r="K36" s="24">
        <v>2362</v>
      </c>
      <c r="L36" s="24">
        <v>380.5</v>
      </c>
      <c r="M36" s="24">
        <v>77.95</v>
      </c>
      <c r="N36" s="24">
        <v>25.400000000000002</v>
      </c>
      <c r="O36" s="24">
        <v>54.133333333333333</v>
      </c>
      <c r="P36" s="24">
        <v>9.0333333333333332</v>
      </c>
      <c r="Q36" s="24">
        <v>64.333333333333329</v>
      </c>
      <c r="R36" s="24">
        <v>2246.3008491554533</v>
      </c>
      <c r="S36" s="24">
        <v>0.25983333333333336</v>
      </c>
      <c r="T36" s="24">
        <v>87.137285101718575</v>
      </c>
      <c r="U36" s="24">
        <v>5469.61</v>
      </c>
      <c r="V36" s="8" t="s">
        <v>329</v>
      </c>
      <c r="W36" s="8" t="s">
        <v>329</v>
      </c>
      <c r="X36" s="8" t="s">
        <v>329</v>
      </c>
      <c r="Y36" s="8" t="s">
        <v>329</v>
      </c>
      <c r="Z36" s="8" t="s">
        <v>329</v>
      </c>
      <c r="AA36" s="8" t="s">
        <v>329</v>
      </c>
      <c r="AB36" s="8" t="s">
        <v>329</v>
      </c>
      <c r="AC36" s="8" t="s">
        <v>329</v>
      </c>
      <c r="AD36" s="8" t="s">
        <v>329</v>
      </c>
      <c r="AE36" s="8" t="s">
        <v>329</v>
      </c>
      <c r="AF36" s="8" t="s">
        <v>329</v>
      </c>
      <c r="AG36" s="8" t="s">
        <v>329</v>
      </c>
      <c r="AH36" s="8" t="s">
        <v>329</v>
      </c>
      <c r="AI36" s="88"/>
      <c r="AJ36" s="96" t="s">
        <v>329</v>
      </c>
      <c r="AK36" s="97" t="s">
        <v>329</v>
      </c>
      <c r="AL36" s="91" t="s">
        <v>329</v>
      </c>
      <c r="AM36" s="91" t="s">
        <v>329</v>
      </c>
      <c r="AN36" s="88" t="s">
        <v>329</v>
      </c>
      <c r="AO36" s="88" t="s">
        <v>329</v>
      </c>
      <c r="AP36" s="88" t="s">
        <v>329</v>
      </c>
      <c r="AQ36" s="88" t="s">
        <v>329</v>
      </c>
      <c r="AR36" s="88" t="s">
        <v>329</v>
      </c>
      <c r="AS36" s="88" t="s">
        <v>329</v>
      </c>
      <c r="AT36" s="88" t="s">
        <v>329</v>
      </c>
      <c r="AU36" s="141">
        <v>9.8500000000000014</v>
      </c>
      <c r="AV36" s="82">
        <v>7.55</v>
      </c>
      <c r="AW36" s="82">
        <v>4.25</v>
      </c>
      <c r="AX36" s="82">
        <v>72.099999999999994</v>
      </c>
      <c r="AY36" s="82">
        <v>1.2715000000000001</v>
      </c>
      <c r="AZ36" s="82">
        <v>62.2</v>
      </c>
      <c r="BA36" s="82">
        <v>10.06</v>
      </c>
      <c r="BB36" s="82">
        <v>78.61666666666666</v>
      </c>
      <c r="BC36" s="82">
        <v>7.2133333333333338</v>
      </c>
      <c r="BD36" s="82">
        <v>30.51</v>
      </c>
      <c r="BE36" s="8" t="s">
        <v>326</v>
      </c>
      <c r="BF36" s="82">
        <v>31.351459146569923</v>
      </c>
      <c r="BG36" s="82">
        <v>76.699036484715904</v>
      </c>
      <c r="BH36" s="82">
        <v>1.919</v>
      </c>
      <c r="BI36" s="82">
        <v>1.7475000000000001</v>
      </c>
      <c r="BJ36" s="82">
        <v>0.72649999999999992</v>
      </c>
      <c r="BK36" s="82">
        <v>0.30149999999999999</v>
      </c>
      <c r="BL36" s="144">
        <v>1.4078762717810782</v>
      </c>
      <c r="BM36" s="82">
        <v>9.9</v>
      </c>
      <c r="BN36" s="82">
        <v>7.7647058823529411</v>
      </c>
      <c r="BO36" s="82">
        <v>4.7058823529411766</v>
      </c>
      <c r="BP36" s="82">
        <v>73.058823529411768</v>
      </c>
      <c r="BQ36" s="82">
        <v>1.2989999999999999</v>
      </c>
      <c r="BR36" s="82">
        <v>2.833237</v>
      </c>
      <c r="BS36" s="82">
        <v>0.28800000000000003</v>
      </c>
      <c r="BT36" s="82">
        <v>0.17996400000000001</v>
      </c>
      <c r="BU36" s="82">
        <v>0.189</v>
      </c>
      <c r="BV36" s="82">
        <v>3.7090909090909099</v>
      </c>
      <c r="BW36" s="82">
        <v>2.317718181818182</v>
      </c>
      <c r="BX36" s="82">
        <v>2.4340909090909091</v>
      </c>
      <c r="BY36" s="82">
        <v>1.06</v>
      </c>
      <c r="BZ36" s="82">
        <v>0.33700000000000002</v>
      </c>
      <c r="CA36" s="82">
        <v>9.4E-2</v>
      </c>
      <c r="CB36" s="82">
        <v>0.31</v>
      </c>
      <c r="CC36" s="82">
        <v>0</v>
      </c>
      <c r="CD36" s="82">
        <v>9.2999999999999999E-2</v>
      </c>
      <c r="CE36" s="82">
        <v>2</v>
      </c>
      <c r="CF36" s="82">
        <v>18.399999999999999</v>
      </c>
      <c r="CG36" s="82">
        <v>3.4</v>
      </c>
      <c r="CH36" s="82">
        <v>0.6</v>
      </c>
      <c r="CI36" s="82">
        <v>22.2</v>
      </c>
      <c r="CJ36" s="82">
        <v>2.7</v>
      </c>
      <c r="CK36" s="82">
        <v>0</v>
      </c>
    </row>
    <row r="37" spans="1:89" x14ac:dyDescent="0.25">
      <c r="A37" s="54" t="s">
        <v>322</v>
      </c>
      <c r="B37" s="54" t="s">
        <v>342</v>
      </c>
      <c r="C37" s="54" t="s">
        <v>324</v>
      </c>
      <c r="D37" s="54" t="s">
        <v>49</v>
      </c>
      <c r="E37" s="54">
        <v>219.4</v>
      </c>
      <c r="F37" s="54">
        <v>89.8</v>
      </c>
      <c r="G37" s="54">
        <v>20.82</v>
      </c>
      <c r="H37" s="54">
        <v>19.73</v>
      </c>
      <c r="I37" s="54">
        <v>24.5</v>
      </c>
      <c r="J37" s="24">
        <v>24</v>
      </c>
      <c r="K37" s="24">
        <v>1670</v>
      </c>
      <c r="L37" s="24">
        <v>326</v>
      </c>
      <c r="M37" s="24">
        <v>74.199999999999989</v>
      </c>
      <c r="N37" s="24">
        <v>21.2</v>
      </c>
      <c r="O37" s="24">
        <v>55.566666666666663</v>
      </c>
      <c r="P37" s="24">
        <v>9.2999999999999989</v>
      </c>
      <c r="Q37" s="24">
        <v>61.966666666666661</v>
      </c>
      <c r="R37" s="24">
        <v>1668.4635119518439</v>
      </c>
      <c r="S37" s="24">
        <v>0.24733333333333329</v>
      </c>
      <c r="T37" s="24">
        <v>63.773980978667666</v>
      </c>
      <c r="U37" s="24">
        <v>4003.09</v>
      </c>
      <c r="V37" s="8" t="s">
        <v>329</v>
      </c>
      <c r="W37" s="8" t="s">
        <v>329</v>
      </c>
      <c r="X37" s="8" t="s">
        <v>329</v>
      </c>
      <c r="Y37" s="8" t="s">
        <v>329</v>
      </c>
      <c r="Z37" s="8" t="s">
        <v>329</v>
      </c>
      <c r="AA37" s="8" t="s">
        <v>329</v>
      </c>
      <c r="AB37" s="8" t="s">
        <v>329</v>
      </c>
      <c r="AC37" s="8" t="s">
        <v>329</v>
      </c>
      <c r="AD37" s="8" t="s">
        <v>329</v>
      </c>
      <c r="AE37" s="8" t="s">
        <v>329</v>
      </c>
      <c r="AF37" s="8" t="s">
        <v>329</v>
      </c>
      <c r="AG37" s="8" t="s">
        <v>329</v>
      </c>
      <c r="AH37" s="8" t="s">
        <v>329</v>
      </c>
      <c r="AI37" s="88"/>
      <c r="AJ37" s="96" t="s">
        <v>329</v>
      </c>
      <c r="AK37" s="97" t="s">
        <v>329</v>
      </c>
      <c r="AL37" s="91" t="s">
        <v>329</v>
      </c>
      <c r="AM37" s="91" t="s">
        <v>329</v>
      </c>
      <c r="AN37" s="88" t="s">
        <v>329</v>
      </c>
      <c r="AO37" s="88" t="s">
        <v>329</v>
      </c>
      <c r="AP37" s="88" t="s">
        <v>329</v>
      </c>
      <c r="AQ37" s="88" t="s">
        <v>329</v>
      </c>
      <c r="AR37" s="88" t="s">
        <v>329</v>
      </c>
      <c r="AS37" s="88" t="s">
        <v>329</v>
      </c>
      <c r="AT37" s="88" t="s">
        <v>329</v>
      </c>
      <c r="AU37" s="141">
        <v>9.8000000000000007</v>
      </c>
      <c r="AV37" s="82">
        <v>7.8000000000000007</v>
      </c>
      <c r="AW37" s="82">
        <v>4.3</v>
      </c>
      <c r="AX37" s="82">
        <v>71.75</v>
      </c>
      <c r="AY37" s="82">
        <v>1.276</v>
      </c>
      <c r="AZ37" s="82">
        <v>60.849999999999994</v>
      </c>
      <c r="BA37" s="82">
        <v>10</v>
      </c>
      <c r="BB37" s="82">
        <v>76.336666666666659</v>
      </c>
      <c r="BC37" s="82">
        <v>7.4666666666666677</v>
      </c>
      <c r="BD37" s="82">
        <v>28.896666666666665</v>
      </c>
      <c r="BE37" s="8" t="s">
        <v>328</v>
      </c>
      <c r="BF37" s="82">
        <v>29.847025110406907</v>
      </c>
      <c r="BG37" s="82">
        <v>75.504426172153046</v>
      </c>
      <c r="BH37" s="82">
        <v>2.9710000000000001</v>
      </c>
      <c r="BI37" s="82">
        <v>1.1830000000000001</v>
      </c>
      <c r="BJ37" s="82">
        <v>0.41149999999999998</v>
      </c>
      <c r="BK37" s="82">
        <v>0.2555</v>
      </c>
      <c r="BL37" s="144">
        <v>1.0447058823529414</v>
      </c>
      <c r="BM37" s="82">
        <v>10.199999999999999</v>
      </c>
      <c r="BN37" s="82">
        <v>7.6470588235294121</v>
      </c>
      <c r="BO37" s="82">
        <v>4.117647058823529</v>
      </c>
      <c r="BP37" s="82">
        <v>73.411764705882348</v>
      </c>
      <c r="BQ37" s="82">
        <v>1.3</v>
      </c>
      <c r="BR37" s="82">
        <v>2.8599519999999998</v>
      </c>
      <c r="BS37" s="82">
        <v>0.28900000000000003</v>
      </c>
      <c r="BT37" s="82">
        <v>0.16142399999999998</v>
      </c>
      <c r="BU37" s="82">
        <v>0.17400000000000002</v>
      </c>
      <c r="BV37" s="82">
        <v>3.7792307692307694</v>
      </c>
      <c r="BW37" s="82">
        <v>2.1109292307692304</v>
      </c>
      <c r="BX37" s="82">
        <v>2.2753846153846156</v>
      </c>
      <c r="BY37" s="82">
        <v>1.07</v>
      </c>
      <c r="BZ37" s="82">
        <v>0.35399999999999998</v>
      </c>
      <c r="CA37" s="82">
        <v>0.105</v>
      </c>
      <c r="CB37" s="82">
        <v>0.34</v>
      </c>
      <c r="CC37" s="82">
        <v>0</v>
      </c>
      <c r="CD37" s="82">
        <v>0.1</v>
      </c>
      <c r="CE37" s="82">
        <v>2.1</v>
      </c>
      <c r="CF37" s="82">
        <v>17.8</v>
      </c>
      <c r="CG37" s="82">
        <v>3.7</v>
      </c>
      <c r="CH37" s="82">
        <v>1.3</v>
      </c>
      <c r="CI37" s="82">
        <v>27.5</v>
      </c>
      <c r="CJ37" s="82">
        <v>2.9</v>
      </c>
      <c r="CK37" s="82">
        <v>0</v>
      </c>
    </row>
    <row r="38" spans="1:89" x14ac:dyDescent="0.25">
      <c r="A38" s="54" t="s">
        <v>322</v>
      </c>
      <c r="B38" s="54" t="s">
        <v>342</v>
      </c>
      <c r="C38" s="54" t="s">
        <v>324</v>
      </c>
      <c r="D38" s="54" t="s">
        <v>42</v>
      </c>
      <c r="E38" s="54">
        <v>206.6</v>
      </c>
      <c r="F38" s="54">
        <v>101.2</v>
      </c>
      <c r="G38" s="54">
        <v>18</v>
      </c>
      <c r="H38" s="54">
        <v>16.79</v>
      </c>
      <c r="I38" s="54">
        <v>28.5</v>
      </c>
      <c r="J38" s="24">
        <v>27.5</v>
      </c>
      <c r="K38" s="24">
        <v>1406</v>
      </c>
      <c r="L38" s="24">
        <v>337</v>
      </c>
      <c r="M38" s="24">
        <v>69.650000000000006</v>
      </c>
      <c r="N38" s="24">
        <v>20.400000000000002</v>
      </c>
      <c r="O38" s="24">
        <v>52.933333333333337</v>
      </c>
      <c r="P38" s="24">
        <v>8.8666666666666671</v>
      </c>
      <c r="Q38" s="24">
        <v>57.266666666666673</v>
      </c>
      <c r="R38" s="24">
        <v>1496.4711459528476</v>
      </c>
      <c r="S38" s="24">
        <v>0.23216666666666669</v>
      </c>
      <c r="T38" s="24">
        <v>58.376570318342644</v>
      </c>
      <c r="U38" s="24">
        <v>3664.3</v>
      </c>
      <c r="V38" s="8" t="s">
        <v>329</v>
      </c>
      <c r="W38" s="8" t="s">
        <v>329</v>
      </c>
      <c r="X38" s="8" t="s">
        <v>329</v>
      </c>
      <c r="Y38" s="8" t="s">
        <v>329</v>
      </c>
      <c r="Z38" s="8" t="s">
        <v>329</v>
      </c>
      <c r="AA38" s="8" t="s">
        <v>329</v>
      </c>
      <c r="AB38" s="8" t="s">
        <v>329</v>
      </c>
      <c r="AC38" s="8" t="s">
        <v>329</v>
      </c>
      <c r="AD38" s="8" t="s">
        <v>329</v>
      </c>
      <c r="AE38" s="8" t="s">
        <v>329</v>
      </c>
      <c r="AF38" s="8" t="s">
        <v>329</v>
      </c>
      <c r="AG38" s="8" t="s">
        <v>329</v>
      </c>
      <c r="AH38" s="8" t="s">
        <v>329</v>
      </c>
      <c r="AI38" s="88"/>
      <c r="AJ38" s="96" t="s">
        <v>329</v>
      </c>
      <c r="AK38" s="97" t="s">
        <v>329</v>
      </c>
      <c r="AL38" s="91" t="s">
        <v>329</v>
      </c>
      <c r="AM38" s="91" t="s">
        <v>329</v>
      </c>
      <c r="AN38" s="88" t="s">
        <v>329</v>
      </c>
      <c r="AO38" s="88" t="s">
        <v>329</v>
      </c>
      <c r="AP38" s="88" t="s">
        <v>329</v>
      </c>
      <c r="AQ38" s="88" t="s">
        <v>329</v>
      </c>
      <c r="AR38" s="88" t="s">
        <v>329</v>
      </c>
      <c r="AS38" s="88" t="s">
        <v>329</v>
      </c>
      <c r="AT38" s="88" t="s">
        <v>329</v>
      </c>
      <c r="AU38" s="141">
        <v>9.75</v>
      </c>
      <c r="AV38" s="82">
        <v>9.1499999999999986</v>
      </c>
      <c r="AW38" s="82">
        <v>4.6500000000000004</v>
      </c>
      <c r="AX38" s="82">
        <v>69.650000000000006</v>
      </c>
      <c r="AY38" s="82">
        <v>1.1844999999999999</v>
      </c>
      <c r="AZ38" s="82">
        <v>56.85</v>
      </c>
      <c r="BA38" s="82">
        <v>9.57</v>
      </c>
      <c r="BB38" s="82">
        <v>82.006666666666661</v>
      </c>
      <c r="BC38" s="82">
        <v>6.2233333333333336</v>
      </c>
      <c r="BD38" s="82">
        <v>31.700000000000003</v>
      </c>
      <c r="BE38" s="8" t="s">
        <v>325</v>
      </c>
      <c r="BF38" s="82">
        <v>32.306028030030397</v>
      </c>
      <c r="BG38" s="82">
        <v>78.897412738298769</v>
      </c>
      <c r="BH38" s="82">
        <v>3.1070000000000002</v>
      </c>
      <c r="BI38" s="82">
        <v>1.1495</v>
      </c>
      <c r="BJ38" s="82">
        <v>0.3085</v>
      </c>
      <c r="BK38" s="82">
        <v>0.16</v>
      </c>
      <c r="BL38" s="144">
        <v>1.1991176470588236</v>
      </c>
      <c r="BM38" s="82">
        <v>10.6</v>
      </c>
      <c r="BN38" s="82">
        <v>8.7058823529411757</v>
      </c>
      <c r="BO38" s="82">
        <v>5.0588235294117645</v>
      </c>
      <c r="BP38" s="82">
        <v>70.705882352941174</v>
      </c>
      <c r="BQ38" s="82">
        <v>1.177</v>
      </c>
      <c r="BR38" s="82">
        <v>2.7237879999999999</v>
      </c>
      <c r="BS38" s="82">
        <v>0.34600000000000003</v>
      </c>
      <c r="BT38" s="82">
        <v>0.24670799999999998</v>
      </c>
      <c r="BU38" s="82">
        <v>0.20200000000000001</v>
      </c>
      <c r="BV38" s="82">
        <v>3.9743243243243249</v>
      </c>
      <c r="BW38" s="82">
        <v>2.8338081081081081</v>
      </c>
      <c r="BX38" s="82">
        <v>2.3202702702702709</v>
      </c>
      <c r="BY38" s="82">
        <v>1.1399999999999999</v>
      </c>
      <c r="BZ38" s="82">
        <v>0.32900000000000001</v>
      </c>
      <c r="CA38" s="82">
        <v>9.1999999999999998E-2</v>
      </c>
      <c r="CB38" s="82">
        <v>0.31</v>
      </c>
      <c r="CC38" s="82">
        <v>0</v>
      </c>
      <c r="CD38" s="82">
        <v>0.10199999999999999</v>
      </c>
      <c r="CE38" s="82">
        <v>1.9</v>
      </c>
      <c r="CF38" s="82">
        <v>16.2</v>
      </c>
      <c r="CG38" s="82">
        <v>3.6</v>
      </c>
      <c r="CH38" s="82">
        <v>1.1000000000000001</v>
      </c>
      <c r="CI38" s="82">
        <v>25.1</v>
      </c>
      <c r="CJ38" s="82">
        <v>3.9</v>
      </c>
      <c r="CK38" s="82">
        <v>0</v>
      </c>
    </row>
    <row r="39" spans="1:89" x14ac:dyDescent="0.25">
      <c r="A39" s="54" t="s">
        <v>322</v>
      </c>
      <c r="B39" s="54" t="s">
        <v>342</v>
      </c>
      <c r="C39" s="54" t="s">
        <v>324</v>
      </c>
      <c r="D39" s="54" t="s">
        <v>46</v>
      </c>
      <c r="E39" s="54">
        <v>214.4</v>
      </c>
      <c r="F39" s="54">
        <v>107.6</v>
      </c>
      <c r="G39" s="54">
        <v>19.89</v>
      </c>
      <c r="H39" s="54">
        <v>17.54</v>
      </c>
      <c r="I39" s="54">
        <v>33</v>
      </c>
      <c r="J39" s="24">
        <v>31.5</v>
      </c>
      <c r="K39" s="24">
        <v>3061.5</v>
      </c>
      <c r="L39" s="24">
        <v>587</v>
      </c>
      <c r="M39" s="24">
        <v>66.2</v>
      </c>
      <c r="N39" s="24">
        <v>22.600000000000005</v>
      </c>
      <c r="O39" s="24">
        <v>50.333333333333336</v>
      </c>
      <c r="P39" s="24">
        <v>8.9666666666666668</v>
      </c>
      <c r="Q39" s="24">
        <v>56.800000000000004</v>
      </c>
      <c r="R39" s="24">
        <v>3428.3126553952839</v>
      </c>
      <c r="S39" s="24">
        <v>0.22066666666666668</v>
      </c>
      <c r="T39" s="24">
        <v>128.01600741724508</v>
      </c>
      <c r="U39" s="24">
        <v>8035.56</v>
      </c>
      <c r="V39" s="8" t="s">
        <v>329</v>
      </c>
      <c r="W39" s="8" t="s">
        <v>329</v>
      </c>
      <c r="X39" s="8" t="s">
        <v>329</v>
      </c>
      <c r="Y39" s="8" t="s">
        <v>329</v>
      </c>
      <c r="Z39" s="8" t="s">
        <v>329</v>
      </c>
      <c r="AA39" s="8" t="s">
        <v>329</v>
      </c>
      <c r="AB39" s="8" t="s">
        <v>329</v>
      </c>
      <c r="AC39" s="8" t="s">
        <v>329</v>
      </c>
      <c r="AD39" s="8" t="s">
        <v>329</v>
      </c>
      <c r="AE39" s="8" t="s">
        <v>329</v>
      </c>
      <c r="AF39" s="8" t="s">
        <v>329</v>
      </c>
      <c r="AG39" s="8" t="s">
        <v>329</v>
      </c>
      <c r="AH39" s="8" t="s">
        <v>329</v>
      </c>
      <c r="AI39" s="88"/>
      <c r="AJ39" s="96" t="s">
        <v>329</v>
      </c>
      <c r="AK39" s="97" t="s">
        <v>329</v>
      </c>
      <c r="AL39" s="91" t="s">
        <v>329</v>
      </c>
      <c r="AM39" s="91" t="s">
        <v>329</v>
      </c>
      <c r="AN39" s="88" t="s">
        <v>329</v>
      </c>
      <c r="AO39" s="88" t="s">
        <v>329</v>
      </c>
      <c r="AP39" s="88" t="s">
        <v>329</v>
      </c>
      <c r="AQ39" s="88" t="s">
        <v>329</v>
      </c>
      <c r="AR39" s="88" t="s">
        <v>329</v>
      </c>
      <c r="AS39" s="88" t="s">
        <v>329</v>
      </c>
      <c r="AT39" s="88" t="s">
        <v>329</v>
      </c>
      <c r="AU39" s="141">
        <v>9.8000000000000007</v>
      </c>
      <c r="AV39" s="82">
        <v>7.45</v>
      </c>
      <c r="AW39" s="82">
        <v>4.8000000000000007</v>
      </c>
      <c r="AX39" s="82">
        <v>70.75</v>
      </c>
      <c r="AY39" s="82">
        <v>1.1535</v>
      </c>
      <c r="AZ39" s="82">
        <v>55.5</v>
      </c>
      <c r="BA39" s="82">
        <v>9.5150000000000006</v>
      </c>
      <c r="BB39" s="82">
        <v>84.426666666666662</v>
      </c>
      <c r="BC39" s="82">
        <v>4.7300000000000004</v>
      </c>
      <c r="BD39" s="82">
        <v>30.513333333333332</v>
      </c>
      <c r="BE39" s="8" t="s">
        <v>330</v>
      </c>
      <c r="BF39" s="82">
        <v>30.877825480806735</v>
      </c>
      <c r="BG39" s="82">
        <v>81.189176094253639</v>
      </c>
      <c r="BH39" s="82">
        <v>3.84</v>
      </c>
      <c r="BI39" s="82">
        <v>1.6145</v>
      </c>
      <c r="BJ39" s="82">
        <v>1.2675000000000001</v>
      </c>
      <c r="BK39" s="82">
        <v>0.48299999999999998</v>
      </c>
      <c r="BL39" s="144">
        <v>1.1770588235294119</v>
      </c>
      <c r="BM39" s="82">
        <v>10.199999999999999</v>
      </c>
      <c r="BN39" s="82">
        <v>7.2941176470588234</v>
      </c>
      <c r="BO39" s="82">
        <v>5.2941176470588234</v>
      </c>
      <c r="BP39" s="82">
        <v>71.764705882352942</v>
      </c>
      <c r="BQ39" s="82">
        <v>1.1739999999999999</v>
      </c>
      <c r="BR39" s="82">
        <v>2.788675</v>
      </c>
      <c r="BS39" s="82">
        <v>0.32400000000000001</v>
      </c>
      <c r="BT39" s="82">
        <v>0.215808</v>
      </c>
      <c r="BU39" s="82">
        <v>0.18100000000000002</v>
      </c>
      <c r="BV39" s="82">
        <v>4.4419354838709681</v>
      </c>
      <c r="BW39" s="82">
        <v>2.9586580645161291</v>
      </c>
      <c r="BX39" s="82">
        <v>2.4814516129032262</v>
      </c>
      <c r="BY39" s="82">
        <v>0.95</v>
      </c>
      <c r="BZ39" s="82">
        <v>0.27100000000000002</v>
      </c>
      <c r="CA39" s="82">
        <v>0.08</v>
      </c>
      <c r="CB39" s="82">
        <v>0.34</v>
      </c>
      <c r="CC39" s="82">
        <v>0</v>
      </c>
      <c r="CD39" s="82">
        <v>9.1999999999999998E-2</v>
      </c>
      <c r="CE39" s="82">
        <v>1.9</v>
      </c>
      <c r="CF39" s="82">
        <v>17.8</v>
      </c>
      <c r="CG39" s="82">
        <v>3.5</v>
      </c>
      <c r="CH39" s="82">
        <v>1.5</v>
      </c>
      <c r="CI39" s="82">
        <v>18.3</v>
      </c>
      <c r="CJ39" s="82">
        <v>2.7</v>
      </c>
      <c r="CK39" s="82">
        <v>0</v>
      </c>
    </row>
    <row r="40" spans="1:89" x14ac:dyDescent="0.25">
      <c r="A40" s="54" t="s">
        <v>322</v>
      </c>
      <c r="B40" s="54" t="s">
        <v>342</v>
      </c>
      <c r="C40" s="54" t="s">
        <v>324</v>
      </c>
      <c r="D40" s="54">
        <v>17.460999999999999</v>
      </c>
      <c r="E40" s="54">
        <v>222</v>
      </c>
      <c r="F40" s="54">
        <v>118.4</v>
      </c>
      <c r="G40" s="54">
        <v>19.239999999999998</v>
      </c>
      <c r="H40" s="54">
        <v>17.059999999999999</v>
      </c>
      <c r="I40" s="54">
        <v>32.5</v>
      </c>
      <c r="J40" s="24">
        <v>29</v>
      </c>
      <c r="K40" s="24">
        <v>2103.5</v>
      </c>
      <c r="L40" s="24">
        <v>389</v>
      </c>
      <c r="M40" s="24">
        <v>63.6</v>
      </c>
      <c r="N40" s="24">
        <v>14.799999999999999</v>
      </c>
      <c r="O40" s="24">
        <v>55.1</v>
      </c>
      <c r="P40" s="24">
        <v>8.8666666666666671</v>
      </c>
      <c r="Q40" s="24">
        <v>56.366666666666667</v>
      </c>
      <c r="R40" s="24">
        <v>2451.8254472789345</v>
      </c>
      <c r="S40" s="24">
        <v>0.21199999999999999</v>
      </c>
      <c r="T40" s="24">
        <v>88.730989310760251</v>
      </c>
      <c r="U40" s="24">
        <v>5569.64</v>
      </c>
      <c r="V40" s="8" t="s">
        <v>329</v>
      </c>
      <c r="W40" s="8" t="s">
        <v>329</v>
      </c>
      <c r="X40" s="8" t="s">
        <v>329</v>
      </c>
      <c r="Y40" s="8" t="s">
        <v>329</v>
      </c>
      <c r="Z40" s="8" t="s">
        <v>329</v>
      </c>
      <c r="AA40" s="8" t="s">
        <v>329</v>
      </c>
      <c r="AB40" s="8" t="s">
        <v>329</v>
      </c>
      <c r="AC40" s="8" t="s">
        <v>329</v>
      </c>
      <c r="AD40" s="8" t="s">
        <v>329</v>
      </c>
      <c r="AE40" s="8" t="s">
        <v>329</v>
      </c>
      <c r="AF40" s="8" t="s">
        <v>329</v>
      </c>
      <c r="AG40" s="8" t="s">
        <v>329</v>
      </c>
      <c r="AH40" s="8" t="s">
        <v>329</v>
      </c>
      <c r="AI40" s="88"/>
      <c r="AJ40" s="96" t="s">
        <v>329</v>
      </c>
      <c r="AK40" s="97" t="s">
        <v>329</v>
      </c>
      <c r="AL40" s="91" t="s">
        <v>329</v>
      </c>
      <c r="AM40" s="91" t="s">
        <v>329</v>
      </c>
      <c r="AN40" s="88" t="s">
        <v>329</v>
      </c>
      <c r="AO40" s="88" t="s">
        <v>329</v>
      </c>
      <c r="AP40" s="88" t="s">
        <v>329</v>
      </c>
      <c r="AQ40" s="88" t="s">
        <v>329</v>
      </c>
      <c r="AR40" s="88" t="s">
        <v>329</v>
      </c>
      <c r="AS40" s="88" t="s">
        <v>329</v>
      </c>
      <c r="AT40" s="88" t="s">
        <v>329</v>
      </c>
      <c r="AU40" s="141">
        <v>9.6999999999999993</v>
      </c>
      <c r="AV40" s="82">
        <v>7.45</v>
      </c>
      <c r="AW40" s="82">
        <v>4.95</v>
      </c>
      <c r="AX40" s="82">
        <v>70.5</v>
      </c>
      <c r="AY40" s="82">
        <v>1.1435</v>
      </c>
      <c r="AZ40" s="82">
        <v>55.4</v>
      </c>
      <c r="BA40" s="82">
        <v>9.4749999999999996</v>
      </c>
      <c r="BB40" s="82">
        <v>84.933333333333337</v>
      </c>
      <c r="BC40" s="82">
        <v>4.0766666666666662</v>
      </c>
      <c r="BD40" s="82">
        <v>26.919999999999998</v>
      </c>
      <c r="BE40" s="8" t="s">
        <v>330</v>
      </c>
      <c r="BF40" s="82">
        <v>27.227002150194505</v>
      </c>
      <c r="BG40" s="82">
        <v>81.388856595169216</v>
      </c>
      <c r="BH40" s="82">
        <v>2.9045000000000001</v>
      </c>
      <c r="BI40" s="82">
        <v>1.1535000000000002</v>
      </c>
      <c r="BJ40" s="82">
        <v>0.61599999999999999</v>
      </c>
      <c r="BK40" s="82">
        <v>0.28749999999999998</v>
      </c>
      <c r="BL40" s="144">
        <v>1.4338563993216575</v>
      </c>
      <c r="BM40" s="82">
        <v>9.6</v>
      </c>
      <c r="BN40" s="82">
        <v>7.5294117647058822</v>
      </c>
      <c r="BO40" s="82">
        <v>5.5294117647058822</v>
      </c>
      <c r="BP40" s="82">
        <v>71.411764705882348</v>
      </c>
      <c r="BQ40" s="82">
        <v>1.163</v>
      </c>
      <c r="BR40" s="82">
        <v>2.7639399999999998</v>
      </c>
      <c r="BS40" s="82">
        <v>0.32800000000000001</v>
      </c>
      <c r="BT40" s="82">
        <v>0.23187599999999997</v>
      </c>
      <c r="BU40" s="82">
        <v>0.188</v>
      </c>
      <c r="BV40" s="82">
        <v>4.3562500000000002</v>
      </c>
      <c r="BW40" s="82">
        <v>3.0796031249999998</v>
      </c>
      <c r="BX40" s="82">
        <v>2.4968750000000002</v>
      </c>
      <c r="BY40" s="82">
        <v>1.06</v>
      </c>
      <c r="BZ40" s="82">
        <v>0.30599999999999999</v>
      </c>
      <c r="CA40" s="82">
        <v>9.1999999999999998E-2</v>
      </c>
      <c r="CB40" s="82">
        <v>0.34</v>
      </c>
      <c r="CC40" s="82">
        <v>0</v>
      </c>
      <c r="CD40" s="82">
        <v>9.1999999999999998E-2</v>
      </c>
      <c r="CE40" s="82">
        <v>1.7</v>
      </c>
      <c r="CF40" s="82">
        <v>16.2</v>
      </c>
      <c r="CG40" s="82">
        <v>4.3</v>
      </c>
      <c r="CH40" s="82">
        <v>1.8</v>
      </c>
      <c r="CI40" s="82">
        <v>19.600000000000001</v>
      </c>
      <c r="CJ40" s="82">
        <v>1.5</v>
      </c>
      <c r="CK40" s="82">
        <v>0</v>
      </c>
    </row>
    <row r="41" spans="1:89" x14ac:dyDescent="0.25">
      <c r="A41" s="54" t="s">
        <v>322</v>
      </c>
      <c r="B41" s="54" t="s">
        <v>342</v>
      </c>
      <c r="C41" s="54" t="s">
        <v>324</v>
      </c>
      <c r="D41" s="54" t="s">
        <v>24</v>
      </c>
      <c r="E41" s="54">
        <v>227.4</v>
      </c>
      <c r="F41" s="54">
        <v>101</v>
      </c>
      <c r="G41" s="54">
        <v>19.02</v>
      </c>
      <c r="H41" s="54">
        <v>16.55</v>
      </c>
      <c r="I41" s="54">
        <v>32</v>
      </c>
      <c r="J41" s="24">
        <v>32.5</v>
      </c>
      <c r="K41" s="24">
        <v>2855</v>
      </c>
      <c r="L41" s="24">
        <v>417.5</v>
      </c>
      <c r="M41" s="24">
        <v>74.599999999999994</v>
      </c>
      <c r="N41" s="24">
        <v>18.3</v>
      </c>
      <c r="O41" s="24">
        <v>59.333333333333336</v>
      </c>
      <c r="P41" s="24">
        <v>9.5333333333333332</v>
      </c>
      <c r="Q41" s="24">
        <v>61.300000000000004</v>
      </c>
      <c r="R41" s="24">
        <v>2837.0790229358213</v>
      </c>
      <c r="S41" s="24">
        <v>0.24866666666666665</v>
      </c>
      <c r="T41" s="24">
        <v>109.9289630720413</v>
      </c>
      <c r="U41" s="24">
        <v>6900.24</v>
      </c>
      <c r="V41" s="8" t="s">
        <v>329</v>
      </c>
      <c r="W41" s="8" t="s">
        <v>329</v>
      </c>
      <c r="X41" s="8" t="s">
        <v>329</v>
      </c>
      <c r="Y41" s="8" t="s">
        <v>329</v>
      </c>
      <c r="Z41" s="8" t="s">
        <v>329</v>
      </c>
      <c r="AA41" s="8" t="s">
        <v>329</v>
      </c>
      <c r="AB41" s="8" t="s">
        <v>329</v>
      </c>
      <c r="AC41" s="8" t="s">
        <v>329</v>
      </c>
      <c r="AD41" s="8" t="s">
        <v>329</v>
      </c>
      <c r="AE41" s="8" t="s">
        <v>329</v>
      </c>
      <c r="AF41" s="8" t="s">
        <v>329</v>
      </c>
      <c r="AG41" s="8" t="s">
        <v>329</v>
      </c>
      <c r="AH41" s="8" t="s">
        <v>329</v>
      </c>
      <c r="AI41" s="88"/>
      <c r="AJ41" s="96" t="s">
        <v>329</v>
      </c>
      <c r="AK41" s="97" t="s">
        <v>329</v>
      </c>
      <c r="AL41" s="91" t="s">
        <v>329</v>
      </c>
      <c r="AM41" s="91" t="s">
        <v>329</v>
      </c>
      <c r="AN41" s="88" t="s">
        <v>329</v>
      </c>
      <c r="AO41" s="88" t="s">
        <v>329</v>
      </c>
      <c r="AP41" s="88" t="s">
        <v>329</v>
      </c>
      <c r="AQ41" s="88" t="s">
        <v>329</v>
      </c>
      <c r="AR41" s="88" t="s">
        <v>329</v>
      </c>
      <c r="AS41" s="88" t="s">
        <v>329</v>
      </c>
      <c r="AT41" s="88" t="s">
        <v>329</v>
      </c>
      <c r="AU41" s="141">
        <v>9.9499999999999993</v>
      </c>
      <c r="AV41" s="82">
        <v>6.6999999999999993</v>
      </c>
      <c r="AW41" s="82">
        <v>3.5</v>
      </c>
      <c r="AX41" s="82">
        <v>73.400000000000006</v>
      </c>
      <c r="AY41" s="82">
        <v>1.2345000000000002</v>
      </c>
      <c r="AZ41" s="82">
        <v>59.95</v>
      </c>
      <c r="BA41" s="82">
        <v>9.9350000000000005</v>
      </c>
      <c r="BB41" s="82">
        <v>82.463333333333338</v>
      </c>
      <c r="BC41" s="82">
        <v>4.8433333333333337</v>
      </c>
      <c r="BD41" s="82">
        <v>28.16</v>
      </c>
      <c r="BE41" s="8" t="s">
        <v>330</v>
      </c>
      <c r="BF41" s="82">
        <v>28.573486314371692</v>
      </c>
      <c r="BG41" s="82">
        <v>80.241563014445674</v>
      </c>
      <c r="BH41" s="82">
        <v>2.4474999999999998</v>
      </c>
      <c r="BI41" s="82">
        <v>0.98750000000000004</v>
      </c>
      <c r="BJ41" s="82">
        <v>0.50849999999999995</v>
      </c>
      <c r="BK41" s="82">
        <v>0.18</v>
      </c>
      <c r="BL41" s="144">
        <v>1.0755882352941177</v>
      </c>
      <c r="BM41" s="82">
        <v>9.5</v>
      </c>
      <c r="BN41" s="82">
        <v>6.5882352941176467</v>
      </c>
      <c r="BO41" s="82">
        <v>4</v>
      </c>
      <c r="BP41" s="82">
        <v>74.941176470588232</v>
      </c>
      <c r="BQ41" s="82">
        <v>1.2390000000000001</v>
      </c>
      <c r="BR41" s="82">
        <v>2.8956010000000001</v>
      </c>
      <c r="BS41" s="82">
        <v>0.28200000000000003</v>
      </c>
      <c r="BT41" s="82">
        <v>0.14535600000000001</v>
      </c>
      <c r="BU41" s="82">
        <v>0.14900000000000002</v>
      </c>
      <c r="BV41" s="82">
        <v>4.2803571428571434</v>
      </c>
      <c r="BW41" s="82">
        <v>2.206296428571429</v>
      </c>
      <c r="BX41" s="82">
        <v>2.2616071428571431</v>
      </c>
      <c r="BY41" s="82">
        <v>0.99</v>
      </c>
      <c r="BZ41" s="82">
        <v>0.25</v>
      </c>
      <c r="CA41" s="82">
        <v>8.3000000000000004E-2</v>
      </c>
      <c r="CB41" s="82">
        <v>0.3</v>
      </c>
      <c r="CC41" s="82">
        <v>0</v>
      </c>
      <c r="CD41" s="82">
        <v>7.9000000000000001E-2</v>
      </c>
      <c r="CE41" s="82">
        <v>1.9</v>
      </c>
      <c r="CF41" s="82">
        <v>12.8</v>
      </c>
      <c r="CG41" s="82">
        <v>2.8</v>
      </c>
      <c r="CH41" s="82">
        <v>0.8</v>
      </c>
      <c r="CI41" s="82">
        <v>15.1</v>
      </c>
      <c r="CJ41" s="82">
        <v>3</v>
      </c>
      <c r="CK41" s="82">
        <v>0</v>
      </c>
    </row>
    <row r="42" spans="1:89" x14ac:dyDescent="0.25">
      <c r="A42" s="54" t="s">
        <v>322</v>
      </c>
      <c r="B42" s="54" t="s">
        <v>342</v>
      </c>
      <c r="C42" s="54" t="s">
        <v>324</v>
      </c>
      <c r="D42" s="54" t="s">
        <v>53</v>
      </c>
      <c r="E42" s="54">
        <v>211</v>
      </c>
      <c r="F42" s="54">
        <v>99.6</v>
      </c>
      <c r="G42" s="54">
        <v>15.63</v>
      </c>
      <c r="H42" s="54">
        <v>14.87</v>
      </c>
      <c r="I42" s="54">
        <v>30.5</v>
      </c>
      <c r="J42" s="24">
        <v>32</v>
      </c>
      <c r="K42" s="24">
        <v>2730</v>
      </c>
      <c r="L42" s="24">
        <v>418.5</v>
      </c>
      <c r="M42" s="24">
        <v>66.849999999999994</v>
      </c>
      <c r="N42" s="24">
        <v>17.666666666666664</v>
      </c>
      <c r="O42" s="24">
        <v>56.133333333333333</v>
      </c>
      <c r="P42" s="24">
        <v>8.9333333333333336</v>
      </c>
      <c r="Q42" s="24">
        <v>57.633333333333326</v>
      </c>
      <c r="R42" s="24">
        <v>3027.3691637998841</v>
      </c>
      <c r="S42" s="24">
        <v>0.22283333333333333</v>
      </c>
      <c r="T42" s="24">
        <v>112.54501244363898</v>
      </c>
      <c r="U42" s="24">
        <v>7064.45</v>
      </c>
      <c r="V42" s="8" t="s">
        <v>329</v>
      </c>
      <c r="W42" s="8" t="s">
        <v>329</v>
      </c>
      <c r="X42" s="8" t="s">
        <v>329</v>
      </c>
      <c r="Y42" s="8" t="s">
        <v>329</v>
      </c>
      <c r="Z42" s="8" t="s">
        <v>329</v>
      </c>
      <c r="AA42" s="8" t="s">
        <v>329</v>
      </c>
      <c r="AB42" s="8" t="s">
        <v>329</v>
      </c>
      <c r="AC42" s="8" t="s">
        <v>329</v>
      </c>
      <c r="AD42" s="8" t="s">
        <v>329</v>
      </c>
      <c r="AE42" s="8" t="s">
        <v>329</v>
      </c>
      <c r="AF42" s="8" t="s">
        <v>329</v>
      </c>
      <c r="AG42" s="8" t="s">
        <v>329</v>
      </c>
      <c r="AH42" s="8" t="s">
        <v>329</v>
      </c>
      <c r="AI42" s="88"/>
      <c r="AJ42" s="96" t="s">
        <v>329</v>
      </c>
      <c r="AK42" s="97" t="s">
        <v>329</v>
      </c>
      <c r="AL42" s="91" t="s">
        <v>329</v>
      </c>
      <c r="AM42" s="91" t="s">
        <v>329</v>
      </c>
      <c r="AN42" s="88" t="s">
        <v>329</v>
      </c>
      <c r="AO42" s="88" t="s">
        <v>329</v>
      </c>
      <c r="AP42" s="88" t="s">
        <v>329</v>
      </c>
      <c r="AQ42" s="88" t="s">
        <v>329</v>
      </c>
      <c r="AR42" s="88" t="s">
        <v>329</v>
      </c>
      <c r="AS42" s="88" t="s">
        <v>329</v>
      </c>
      <c r="AT42" s="88" t="s">
        <v>329</v>
      </c>
      <c r="AU42" s="141">
        <v>9.9</v>
      </c>
      <c r="AV42" s="82">
        <v>7.6</v>
      </c>
      <c r="AW42" s="82">
        <v>4.05</v>
      </c>
      <c r="AX42" s="82">
        <v>71.699999999999989</v>
      </c>
      <c r="AY42" s="82">
        <v>1.1935</v>
      </c>
      <c r="AZ42" s="82">
        <v>56.7</v>
      </c>
      <c r="BA42" s="82">
        <v>9.6550000000000011</v>
      </c>
      <c r="BB42" s="82">
        <v>83.72</v>
      </c>
      <c r="BC42" s="82">
        <v>4.4333333333333336</v>
      </c>
      <c r="BD42" s="82">
        <v>29.349999999999998</v>
      </c>
      <c r="BE42" s="8" t="s">
        <v>330</v>
      </c>
      <c r="BF42" s="82">
        <v>29.682958597499475</v>
      </c>
      <c r="BG42" s="82">
        <v>81.410225308381584</v>
      </c>
      <c r="BH42" s="82">
        <v>4.4655000000000005</v>
      </c>
      <c r="BI42" s="82">
        <v>1.1800000000000002</v>
      </c>
      <c r="BJ42" s="82">
        <v>0.65250000000000008</v>
      </c>
      <c r="BK42" s="82">
        <v>0.3695</v>
      </c>
      <c r="BL42" s="144">
        <v>1.3932352941176473</v>
      </c>
      <c r="BM42" s="82">
        <v>9.6499999999999986</v>
      </c>
      <c r="BN42" s="82">
        <v>7.4117647058823541</v>
      </c>
      <c r="BO42" s="82">
        <v>4.7647058823529411</v>
      </c>
      <c r="BP42" s="82">
        <v>72.588235294117652</v>
      </c>
      <c r="BQ42" s="82">
        <v>1.1865000000000001</v>
      </c>
      <c r="BR42" s="82">
        <v>2.8055409999999998</v>
      </c>
      <c r="BS42" s="82">
        <v>0.32650000000000001</v>
      </c>
      <c r="BT42" s="82">
        <v>0.19479599999999997</v>
      </c>
      <c r="BU42" s="82">
        <v>0.17500000000000002</v>
      </c>
      <c r="BV42" s="82">
        <v>4.4051587301587292</v>
      </c>
      <c r="BW42" s="82">
        <v>2.6281999999999992</v>
      </c>
      <c r="BX42" s="82">
        <v>2.3611111111111112</v>
      </c>
      <c r="BY42" s="82">
        <v>1.1499999999999999</v>
      </c>
      <c r="BZ42" s="82">
        <v>0.29899999999999999</v>
      </c>
      <c r="CA42" s="82">
        <v>9.5000000000000001E-2</v>
      </c>
      <c r="CB42" s="82">
        <v>0.38</v>
      </c>
      <c r="CC42" s="82">
        <v>0</v>
      </c>
      <c r="CD42" s="82">
        <v>9.7000000000000003E-2</v>
      </c>
      <c r="CE42" s="82">
        <v>1.5</v>
      </c>
      <c r="CF42" s="82">
        <v>16.7</v>
      </c>
      <c r="CG42" s="82">
        <v>3.6</v>
      </c>
      <c r="CH42" s="82">
        <v>1.5</v>
      </c>
      <c r="CI42" s="82">
        <v>22.1</v>
      </c>
      <c r="CJ42" s="82">
        <v>2.5</v>
      </c>
      <c r="CK42" s="82">
        <v>32.700000000000003</v>
      </c>
    </row>
    <row r="43" spans="1:89" x14ac:dyDescent="0.25">
      <c r="A43" s="54" t="s">
        <v>322</v>
      </c>
      <c r="B43" s="54" t="s">
        <v>342</v>
      </c>
      <c r="C43" s="54" t="s">
        <v>324</v>
      </c>
      <c r="D43" s="54" t="s">
        <v>38</v>
      </c>
      <c r="E43" s="54">
        <v>231</v>
      </c>
      <c r="F43" s="54">
        <v>109.4</v>
      </c>
      <c r="G43" s="54">
        <v>21.03</v>
      </c>
      <c r="H43" s="54">
        <v>18.34</v>
      </c>
      <c r="I43" s="54">
        <v>34</v>
      </c>
      <c r="J43" s="24">
        <v>31</v>
      </c>
      <c r="K43" s="24">
        <v>3039</v>
      </c>
      <c r="L43" s="24">
        <v>394.5</v>
      </c>
      <c r="M43" s="24">
        <v>67.5</v>
      </c>
      <c r="N43" s="24">
        <v>25.833333333333332</v>
      </c>
      <c r="O43" s="24">
        <v>53.466666666666669</v>
      </c>
      <c r="P43" s="24">
        <v>9.6999999999999993</v>
      </c>
      <c r="Q43" s="24">
        <v>61.5</v>
      </c>
      <c r="R43" s="24">
        <v>3337.5753157805866</v>
      </c>
      <c r="S43" s="24">
        <v>0.22500000000000001</v>
      </c>
      <c r="T43" s="24">
        <v>116.41829629063291</v>
      </c>
      <c r="U43" s="24">
        <v>7307.58</v>
      </c>
      <c r="V43" s="8" t="s">
        <v>329</v>
      </c>
      <c r="W43" s="8" t="s">
        <v>329</v>
      </c>
      <c r="X43" s="8" t="s">
        <v>329</v>
      </c>
      <c r="Y43" s="8" t="s">
        <v>329</v>
      </c>
      <c r="Z43" s="8" t="s">
        <v>329</v>
      </c>
      <c r="AA43" s="8" t="s">
        <v>329</v>
      </c>
      <c r="AB43" s="8" t="s">
        <v>329</v>
      </c>
      <c r="AC43" s="8" t="s">
        <v>329</v>
      </c>
      <c r="AD43" s="8" t="s">
        <v>329</v>
      </c>
      <c r="AE43" s="8" t="s">
        <v>329</v>
      </c>
      <c r="AF43" s="8" t="s">
        <v>329</v>
      </c>
      <c r="AG43" s="8" t="s">
        <v>329</v>
      </c>
      <c r="AH43" s="8" t="s">
        <v>329</v>
      </c>
      <c r="AI43" s="88"/>
      <c r="AJ43" s="96" t="s">
        <v>329</v>
      </c>
      <c r="AK43" s="97" t="s">
        <v>329</v>
      </c>
      <c r="AL43" s="91" t="s">
        <v>329</v>
      </c>
      <c r="AM43" s="91" t="s">
        <v>329</v>
      </c>
      <c r="AN43" s="88" t="s">
        <v>329</v>
      </c>
      <c r="AO43" s="88" t="s">
        <v>329</v>
      </c>
      <c r="AP43" s="88" t="s">
        <v>329</v>
      </c>
      <c r="AQ43" s="88" t="s">
        <v>329</v>
      </c>
      <c r="AR43" s="88" t="s">
        <v>329</v>
      </c>
      <c r="AS43" s="88" t="s">
        <v>329</v>
      </c>
      <c r="AT43" s="88" t="s">
        <v>329</v>
      </c>
      <c r="AU43" s="141">
        <v>9.9</v>
      </c>
      <c r="AV43" s="82">
        <v>7</v>
      </c>
      <c r="AW43" s="82">
        <v>4.1500000000000004</v>
      </c>
      <c r="AX43" s="82">
        <v>72.650000000000006</v>
      </c>
      <c r="AY43" s="82">
        <v>1.262</v>
      </c>
      <c r="AZ43" s="82">
        <v>61</v>
      </c>
      <c r="BA43" s="82">
        <v>10.029999999999999</v>
      </c>
      <c r="BB43" s="82">
        <v>78.873333333333335</v>
      </c>
      <c r="BC43" s="82">
        <v>6.4633333333333338</v>
      </c>
      <c r="BD43" s="82">
        <v>29.923333333333332</v>
      </c>
      <c r="BE43" s="8" t="s">
        <v>326</v>
      </c>
      <c r="BF43" s="82">
        <v>30.614066632015049</v>
      </c>
      <c r="BG43" s="82">
        <v>77.816788169821237</v>
      </c>
      <c r="BH43" s="82">
        <v>2.0499999999999998</v>
      </c>
      <c r="BI43" s="82">
        <v>1.2204999999999999</v>
      </c>
      <c r="BJ43" s="82">
        <v>0.60149999999999992</v>
      </c>
      <c r="BK43" s="82">
        <v>0.43099999999999999</v>
      </c>
      <c r="BL43" s="144">
        <v>1.6358823529411768</v>
      </c>
      <c r="BM43" s="82">
        <v>10.5</v>
      </c>
      <c r="BN43" s="82">
        <v>7.1764705882352944</v>
      </c>
      <c r="BO43" s="82">
        <v>4.4705882352941178</v>
      </c>
      <c r="BP43" s="82">
        <v>74</v>
      </c>
      <c r="BQ43" s="82">
        <v>1.2849999999999999</v>
      </c>
      <c r="BR43" s="82">
        <v>2.8666780000000003</v>
      </c>
      <c r="BS43" s="82">
        <v>0.27100000000000002</v>
      </c>
      <c r="BT43" s="82">
        <v>0.15400799999999998</v>
      </c>
      <c r="BU43" s="82">
        <v>0.16800000000000001</v>
      </c>
      <c r="BV43" s="82">
        <v>3.776229508196721</v>
      </c>
      <c r="BW43" s="82">
        <v>2.1460131147540982</v>
      </c>
      <c r="BX43" s="82">
        <v>2.3409836065573773</v>
      </c>
      <c r="BY43" s="82">
        <v>1.03</v>
      </c>
      <c r="BZ43" s="82">
        <v>0.29899999999999999</v>
      </c>
      <c r="CA43" s="82">
        <v>9.4E-2</v>
      </c>
      <c r="CB43" s="82">
        <v>0.3</v>
      </c>
      <c r="CC43" s="82">
        <v>0.02</v>
      </c>
      <c r="CD43" s="82">
        <v>9.4E-2</v>
      </c>
      <c r="CE43" s="82">
        <v>3</v>
      </c>
      <c r="CF43" s="82">
        <v>26.1</v>
      </c>
      <c r="CG43" s="82">
        <v>3.9</v>
      </c>
      <c r="CH43" s="82">
        <v>1.4</v>
      </c>
      <c r="CI43" s="82">
        <v>21.9</v>
      </c>
      <c r="CJ43" s="82">
        <v>15.1</v>
      </c>
      <c r="CK43" s="82">
        <v>42.6</v>
      </c>
    </row>
    <row r="44" spans="1:89" x14ac:dyDescent="0.25">
      <c r="A44" s="54" t="s">
        <v>322</v>
      </c>
      <c r="B44" s="54" t="s">
        <v>343</v>
      </c>
      <c r="C44" s="54" t="s">
        <v>324</v>
      </c>
      <c r="D44" s="54" t="s">
        <v>24</v>
      </c>
      <c r="E44" s="54">
        <v>254.8</v>
      </c>
      <c r="F44" s="54">
        <v>113.6</v>
      </c>
      <c r="G44" s="54">
        <v>21.44</v>
      </c>
      <c r="H44" s="54">
        <v>19.07</v>
      </c>
      <c r="I44" s="54">
        <v>27.5</v>
      </c>
      <c r="J44" s="24">
        <v>28.5</v>
      </c>
      <c r="K44" s="24">
        <v>3833.5</v>
      </c>
      <c r="L44" s="24">
        <v>488</v>
      </c>
      <c r="M44" s="24">
        <v>71.95</v>
      </c>
      <c r="N44" s="24">
        <v>20.833333333333332</v>
      </c>
      <c r="O44" s="24">
        <v>54.233333333333341</v>
      </c>
      <c r="P44" s="24">
        <v>10.333333333333334</v>
      </c>
      <c r="Q44" s="24">
        <v>53.066666666666663</v>
      </c>
      <c r="R44" s="24">
        <v>3949.7428069359585</v>
      </c>
      <c r="S44" s="24">
        <v>0.23983333333333334</v>
      </c>
      <c r="T44" s="24">
        <v>168.99839844744014</v>
      </c>
      <c r="U44" s="24">
        <v>10608.03</v>
      </c>
      <c r="V44" s="8">
        <v>29.82</v>
      </c>
      <c r="W44" s="8">
        <v>6.6</v>
      </c>
      <c r="X44" s="8">
        <v>5</v>
      </c>
      <c r="Y44" s="8">
        <v>100</v>
      </c>
      <c r="Z44" s="8">
        <v>10</v>
      </c>
      <c r="AA44" s="8">
        <v>26</v>
      </c>
      <c r="AB44" s="8">
        <v>4199</v>
      </c>
      <c r="AC44" s="8">
        <v>639</v>
      </c>
      <c r="AD44" s="8">
        <v>81</v>
      </c>
      <c r="AE44" s="8">
        <v>17</v>
      </c>
      <c r="AF44" s="8">
        <v>9.8000000000000007</v>
      </c>
      <c r="AG44" s="8">
        <v>5.0999999999999996</v>
      </c>
      <c r="AH44" s="8">
        <v>18</v>
      </c>
      <c r="AI44" s="88">
        <v>26.5</v>
      </c>
      <c r="AJ44" s="89">
        <v>1.859</v>
      </c>
      <c r="AK44" s="90">
        <v>14.229900000000001</v>
      </c>
      <c r="AL44" s="91">
        <v>1.3156218905472647</v>
      </c>
      <c r="AM44" s="91">
        <v>8.97512437810946E-2</v>
      </c>
      <c r="AN44" s="88">
        <v>14.5374</v>
      </c>
      <c r="AO44" s="88">
        <v>62.279999999999994</v>
      </c>
      <c r="AP44" s="92">
        <v>694.03679999999997</v>
      </c>
      <c r="AQ44" s="88" t="s">
        <v>140</v>
      </c>
      <c r="AR44" s="88">
        <v>2</v>
      </c>
      <c r="AS44" s="88">
        <v>63</v>
      </c>
      <c r="AT44" s="88">
        <v>35</v>
      </c>
      <c r="AU44" s="141">
        <v>9.75</v>
      </c>
      <c r="AV44" s="82">
        <v>8</v>
      </c>
      <c r="AW44" s="82">
        <v>3.25</v>
      </c>
      <c r="AX44" s="82">
        <v>72.800000000000011</v>
      </c>
      <c r="AY44" s="82">
        <v>1.2799999999999998</v>
      </c>
      <c r="AZ44" s="82">
        <v>61.45</v>
      </c>
      <c r="BA44" s="82">
        <v>10.045</v>
      </c>
      <c r="BB44" s="82">
        <v>80.693333333333328</v>
      </c>
      <c r="BC44" s="82">
        <v>5.2933333333333339</v>
      </c>
      <c r="BD44" s="82">
        <v>31.77333333333333</v>
      </c>
      <c r="BE44" s="8" t="s">
        <v>330</v>
      </c>
      <c r="BF44" s="82">
        <v>32.211244595994778</v>
      </c>
      <c r="BG44" s="82">
        <v>80.541769802851476</v>
      </c>
      <c r="BH44" s="82">
        <v>3.4129999999999998</v>
      </c>
      <c r="BI44" s="82">
        <v>0.92349999999999999</v>
      </c>
      <c r="BJ44" s="82">
        <v>0.36199999999999999</v>
      </c>
      <c r="BK44" s="82">
        <v>0.10300000000000001</v>
      </c>
      <c r="BL44" s="144">
        <v>1.7263235830841184</v>
      </c>
      <c r="BM44" s="82">
        <v>9.1999999999999993</v>
      </c>
      <c r="BN44" s="82">
        <v>8.3529411764705888</v>
      </c>
      <c r="BO44" s="82">
        <v>3.7647058823529411</v>
      </c>
      <c r="BP44" s="82">
        <v>73.882352941176464</v>
      </c>
      <c r="BQ44" s="82">
        <v>1.284</v>
      </c>
      <c r="BR44" s="82">
        <v>2.8286889999999998</v>
      </c>
      <c r="BS44" s="82">
        <v>0.318</v>
      </c>
      <c r="BT44" s="82">
        <v>0.14782799999999999</v>
      </c>
      <c r="BU44" s="82">
        <v>0.185</v>
      </c>
      <c r="BV44" s="82">
        <v>3.8070422535211264</v>
      </c>
      <c r="BW44" s="82">
        <v>1.7697718309859154</v>
      </c>
      <c r="BX44" s="82">
        <v>2.214788732394366</v>
      </c>
      <c r="BY44" s="82">
        <v>1.17</v>
      </c>
      <c r="BZ44" s="82">
        <v>0.24299999999999999</v>
      </c>
      <c r="CA44" s="82">
        <v>8.8999999999999996E-2</v>
      </c>
      <c r="CB44" s="82">
        <v>0.28000000000000003</v>
      </c>
      <c r="CC44" s="82">
        <v>0</v>
      </c>
      <c r="CD44" s="82">
        <v>8.7999999999999995E-2</v>
      </c>
      <c r="CE44" s="82">
        <v>1.7</v>
      </c>
      <c r="CF44" s="82">
        <v>15.2</v>
      </c>
      <c r="CG44" s="82">
        <v>3.7</v>
      </c>
      <c r="CH44" s="82">
        <v>0.9</v>
      </c>
      <c r="CI44" s="82">
        <v>15.3</v>
      </c>
      <c r="CJ44" s="82">
        <v>1.1000000000000001</v>
      </c>
      <c r="CK44" s="82">
        <v>0</v>
      </c>
    </row>
    <row r="45" spans="1:89" x14ac:dyDescent="0.25">
      <c r="A45" s="54" t="s">
        <v>322</v>
      </c>
      <c r="B45" s="54" t="s">
        <v>343</v>
      </c>
      <c r="C45" s="54" t="s">
        <v>324</v>
      </c>
      <c r="D45" s="54" t="s">
        <v>46</v>
      </c>
      <c r="E45" s="54">
        <v>216.8</v>
      </c>
      <c r="F45" s="54">
        <v>105.4</v>
      </c>
      <c r="G45" s="54">
        <v>22.43</v>
      </c>
      <c r="H45" s="54">
        <v>19.95</v>
      </c>
      <c r="I45" s="54">
        <v>25.5</v>
      </c>
      <c r="J45" s="24">
        <v>24.5</v>
      </c>
      <c r="K45" s="24">
        <v>2647</v>
      </c>
      <c r="L45" s="24">
        <v>486.5</v>
      </c>
      <c r="M45" s="24">
        <v>70.349999999999994</v>
      </c>
      <c r="N45" s="24">
        <v>24.633333333333336</v>
      </c>
      <c r="O45" s="24">
        <v>50.166666666666664</v>
      </c>
      <c r="P45" s="24">
        <v>8.4</v>
      </c>
      <c r="Q45" s="24">
        <v>52.433333333333337</v>
      </c>
      <c r="R45" s="24">
        <v>2789.2920374800974</v>
      </c>
      <c r="S45" s="24">
        <v>0.23449999999999999</v>
      </c>
      <c r="T45" s="24">
        <v>120.64792356927219</v>
      </c>
      <c r="U45" s="24">
        <v>7573.07</v>
      </c>
      <c r="V45" s="8">
        <v>30.25</v>
      </c>
      <c r="W45" s="8">
        <v>6.5</v>
      </c>
      <c r="X45" s="8">
        <v>5.24</v>
      </c>
      <c r="Y45" s="8">
        <v>101</v>
      </c>
      <c r="Z45" s="8">
        <v>10</v>
      </c>
      <c r="AA45" s="8">
        <v>33</v>
      </c>
      <c r="AB45" s="8">
        <v>4206</v>
      </c>
      <c r="AC45" s="8">
        <v>617</v>
      </c>
      <c r="AD45" s="8">
        <v>100</v>
      </c>
      <c r="AE45" s="8">
        <v>16</v>
      </c>
      <c r="AF45" s="8">
        <v>22.8</v>
      </c>
      <c r="AG45" s="8">
        <v>7.3</v>
      </c>
      <c r="AH45" s="8">
        <v>25</v>
      </c>
      <c r="AI45" s="88">
        <v>27.3</v>
      </c>
      <c r="AJ45" s="89">
        <v>1.8939999999999999</v>
      </c>
      <c r="AK45" s="90">
        <v>14.424300000000001</v>
      </c>
      <c r="AL45" s="91">
        <v>2.1106679960119661</v>
      </c>
      <c r="AM45" s="91">
        <v>0.1387836490528416</v>
      </c>
      <c r="AN45" s="88">
        <v>14.9017</v>
      </c>
      <c r="AO45" s="88">
        <v>55.128</v>
      </c>
      <c r="AP45" s="92">
        <v>745.86239999999998</v>
      </c>
      <c r="AQ45" s="88" t="s">
        <v>146</v>
      </c>
      <c r="AR45" s="88">
        <v>2</v>
      </c>
      <c r="AS45" s="88">
        <v>77</v>
      </c>
      <c r="AT45" s="88">
        <v>21</v>
      </c>
      <c r="AU45" s="141">
        <v>9.6999999999999993</v>
      </c>
      <c r="AV45" s="82">
        <v>8.6999999999999993</v>
      </c>
      <c r="AW45" s="82">
        <v>4.45</v>
      </c>
      <c r="AX45" s="82">
        <v>70</v>
      </c>
      <c r="AY45" s="82">
        <v>1.1659999999999999</v>
      </c>
      <c r="AZ45" s="82">
        <v>55.650000000000006</v>
      </c>
      <c r="BA45" s="82">
        <v>9.4649999999999999</v>
      </c>
      <c r="BB45" s="82">
        <v>83.146666666666661</v>
      </c>
      <c r="BC45" s="82">
        <v>5.4033333333333333</v>
      </c>
      <c r="BD45" s="82">
        <v>32.663333333333327</v>
      </c>
      <c r="BE45" s="8" t="s">
        <v>330</v>
      </c>
      <c r="BF45" s="82">
        <v>33.107252139327407</v>
      </c>
      <c r="BG45" s="82">
        <v>80.607198032456054</v>
      </c>
      <c r="BH45" s="82">
        <v>4.4670000000000005</v>
      </c>
      <c r="BI45" s="82">
        <v>1.5674999999999999</v>
      </c>
      <c r="BJ45" s="82">
        <v>1.1995</v>
      </c>
      <c r="BK45" s="82">
        <v>0.32799999999999996</v>
      </c>
      <c r="BL45" s="144">
        <v>1.4282572003160239</v>
      </c>
      <c r="BM45" s="82">
        <v>10.6</v>
      </c>
      <c r="BN45" s="82">
        <v>8.3529411764705888</v>
      </c>
      <c r="BO45" s="82">
        <v>4.9411764705882355</v>
      </c>
      <c r="BP45" s="82">
        <v>70.941176470588232</v>
      </c>
      <c r="BQ45" s="82">
        <v>1.1779999999999999</v>
      </c>
      <c r="BR45" s="82">
        <v>2.7467410000000001</v>
      </c>
      <c r="BS45" s="82">
        <v>0.33400000000000002</v>
      </c>
      <c r="BT45" s="82">
        <v>0.24176399999999998</v>
      </c>
      <c r="BU45" s="82">
        <v>0.19900000000000001</v>
      </c>
      <c r="BV45" s="82">
        <v>3.9985915492957749</v>
      </c>
      <c r="BW45" s="82">
        <v>2.8943577464788728</v>
      </c>
      <c r="BX45" s="82">
        <v>2.3823943661971834</v>
      </c>
      <c r="BY45" s="82">
        <v>1.31</v>
      </c>
      <c r="BZ45" s="82">
        <v>0.35299999999999998</v>
      </c>
      <c r="CA45" s="82">
        <v>0.109</v>
      </c>
      <c r="CB45" s="82">
        <v>0.39</v>
      </c>
      <c r="CC45" s="82">
        <v>0</v>
      </c>
      <c r="CD45" s="82">
        <v>9.8000000000000004E-2</v>
      </c>
      <c r="CE45" s="82">
        <v>2</v>
      </c>
      <c r="CF45" s="82">
        <v>20.5</v>
      </c>
      <c r="CG45" s="82">
        <v>4.9000000000000004</v>
      </c>
      <c r="CH45" s="82">
        <v>1</v>
      </c>
      <c r="CI45" s="82">
        <v>22</v>
      </c>
      <c r="CJ45" s="82">
        <v>1</v>
      </c>
      <c r="CK45" s="82">
        <v>0</v>
      </c>
    </row>
    <row r="46" spans="1:89" x14ac:dyDescent="0.25">
      <c r="A46" s="54" t="s">
        <v>322</v>
      </c>
      <c r="B46" s="54" t="s">
        <v>343</v>
      </c>
      <c r="C46" s="54" t="s">
        <v>324</v>
      </c>
      <c r="D46" s="54" t="s">
        <v>35</v>
      </c>
      <c r="E46" s="54">
        <v>210</v>
      </c>
      <c r="F46" s="54">
        <v>82.2</v>
      </c>
      <c r="G46" s="54">
        <v>21.15</v>
      </c>
      <c r="H46" s="54">
        <v>19.41</v>
      </c>
      <c r="I46" s="54">
        <v>24</v>
      </c>
      <c r="J46" s="24">
        <v>24</v>
      </c>
      <c r="K46" s="24">
        <v>2636</v>
      </c>
      <c r="L46" s="24">
        <v>393</v>
      </c>
      <c r="M46" s="24">
        <v>74.849999999999994</v>
      </c>
      <c r="N46" s="24">
        <v>24.266666666666669</v>
      </c>
      <c r="O46" s="24">
        <v>51.266666666666673</v>
      </c>
      <c r="P46" s="24">
        <v>10.166666666666666</v>
      </c>
      <c r="Q46" s="24">
        <v>53.5</v>
      </c>
      <c r="R46" s="24">
        <v>2610.7046864897497</v>
      </c>
      <c r="S46" s="24">
        <v>0.24949999999999997</v>
      </c>
      <c r="T46" s="24">
        <v>115.48007132646838</v>
      </c>
      <c r="U46" s="24">
        <v>7248.68</v>
      </c>
      <c r="V46" s="8">
        <v>31.51</v>
      </c>
      <c r="W46" s="8">
        <v>6.5</v>
      </c>
      <c r="X46" s="8">
        <v>5.17</v>
      </c>
      <c r="Y46" s="8">
        <v>101</v>
      </c>
      <c r="Z46" s="8">
        <v>12</v>
      </c>
      <c r="AA46" s="8">
        <v>23</v>
      </c>
      <c r="AB46" s="8">
        <v>4360</v>
      </c>
      <c r="AC46" s="8">
        <v>656</v>
      </c>
      <c r="AD46" s="8">
        <v>99</v>
      </c>
      <c r="AE46" s="8">
        <v>19</v>
      </c>
      <c r="AF46" s="8">
        <v>8</v>
      </c>
      <c r="AG46" s="8">
        <v>4.9000000000000004</v>
      </c>
      <c r="AH46" s="8">
        <v>14</v>
      </c>
      <c r="AI46" s="88">
        <v>28.4</v>
      </c>
      <c r="AJ46" s="89">
        <v>1.944</v>
      </c>
      <c r="AK46" s="90">
        <v>14.6343</v>
      </c>
      <c r="AL46" s="91">
        <v>1.6155378486055791</v>
      </c>
      <c r="AM46" s="91">
        <v>0.10557768924302799</v>
      </c>
      <c r="AN46" s="88">
        <v>15.2188</v>
      </c>
      <c r="AO46" s="88">
        <v>47.591999999999999</v>
      </c>
      <c r="AP46" s="92">
        <v>750.25439999999992</v>
      </c>
      <c r="AQ46" s="88" t="s">
        <v>140</v>
      </c>
      <c r="AR46" s="88">
        <v>1</v>
      </c>
      <c r="AS46" s="88">
        <v>61</v>
      </c>
      <c r="AT46" s="88">
        <v>38</v>
      </c>
      <c r="AU46" s="141">
        <v>9.5500000000000007</v>
      </c>
      <c r="AV46" s="82">
        <v>8.5</v>
      </c>
      <c r="AW46" s="82">
        <v>4.5</v>
      </c>
      <c r="AX46" s="82">
        <v>70.900000000000006</v>
      </c>
      <c r="AY46" s="82">
        <v>1.2569999999999999</v>
      </c>
      <c r="AZ46" s="82">
        <v>60.099999999999994</v>
      </c>
      <c r="BA46" s="82">
        <v>9.8849999999999998</v>
      </c>
      <c r="BB46" s="82">
        <v>79.81</v>
      </c>
      <c r="BC46" s="82">
        <v>6.72</v>
      </c>
      <c r="BD46" s="82">
        <v>32.550000000000004</v>
      </c>
      <c r="BE46" s="8" t="s">
        <v>326</v>
      </c>
      <c r="BF46" s="82">
        <v>33.237061473795237</v>
      </c>
      <c r="BG46" s="82">
        <v>78.337284535286926</v>
      </c>
      <c r="BH46" s="82">
        <v>3.2285000000000004</v>
      </c>
      <c r="BI46" s="82">
        <v>1.7094999999999998</v>
      </c>
      <c r="BJ46" s="82">
        <v>0.6359999999999999</v>
      </c>
      <c r="BK46" s="82">
        <v>0.1545</v>
      </c>
      <c r="BL46" s="144">
        <v>1.6848205790310566</v>
      </c>
      <c r="BM46" s="82">
        <v>9</v>
      </c>
      <c r="BN46" s="82">
        <v>8.5882352941176467</v>
      </c>
      <c r="BO46" s="82">
        <v>4.7058823529411766</v>
      </c>
      <c r="BP46" s="82">
        <v>72</v>
      </c>
      <c r="BQ46" s="82">
        <v>1.2809999999999999</v>
      </c>
      <c r="BR46" s="82">
        <v>2.7829239999999995</v>
      </c>
      <c r="BS46" s="82">
        <v>0.30500000000000005</v>
      </c>
      <c r="BT46" s="82">
        <v>0.197268</v>
      </c>
      <c r="BU46" s="82">
        <v>0.19700000000000001</v>
      </c>
      <c r="BV46" s="82">
        <v>3.5513698630136994</v>
      </c>
      <c r="BW46" s="82">
        <v>2.2969561643835616</v>
      </c>
      <c r="BX46" s="82">
        <v>2.2938356164383564</v>
      </c>
      <c r="BY46" s="82">
        <v>1.26</v>
      </c>
      <c r="BZ46" s="82">
        <v>0.29699999999999999</v>
      </c>
      <c r="CA46" s="82">
        <v>0.10199999999999999</v>
      </c>
      <c r="CB46" s="82">
        <v>0.33</v>
      </c>
      <c r="CC46" s="82">
        <v>0</v>
      </c>
      <c r="CD46" s="82">
        <v>0.114</v>
      </c>
      <c r="CE46" s="82">
        <v>2.2000000000000002</v>
      </c>
      <c r="CF46" s="82">
        <v>20</v>
      </c>
      <c r="CG46" s="82">
        <v>4.0999999999999996</v>
      </c>
      <c r="CH46" s="82">
        <v>1.1000000000000001</v>
      </c>
      <c r="CI46" s="82">
        <v>20.9</v>
      </c>
      <c r="CJ46" s="82">
        <v>1</v>
      </c>
      <c r="CK46" s="82">
        <v>0</v>
      </c>
    </row>
    <row r="47" spans="1:89" x14ac:dyDescent="0.25">
      <c r="A47" s="54" t="s">
        <v>322</v>
      </c>
      <c r="B47" s="54" t="s">
        <v>343</v>
      </c>
      <c r="C47" s="54" t="s">
        <v>324</v>
      </c>
      <c r="D47" s="54" t="s">
        <v>42</v>
      </c>
      <c r="E47" s="54">
        <v>201.6</v>
      </c>
      <c r="F47" s="54">
        <v>85.4</v>
      </c>
      <c r="G47" s="54">
        <v>20.99</v>
      </c>
      <c r="H47" s="54">
        <v>18.329999999999998</v>
      </c>
      <c r="I47" s="54">
        <v>23.5</v>
      </c>
      <c r="J47" s="24">
        <v>23</v>
      </c>
      <c r="K47" s="24">
        <v>2208.5</v>
      </c>
      <c r="L47" s="24">
        <v>411.5</v>
      </c>
      <c r="M47" s="24">
        <v>64.599999999999994</v>
      </c>
      <c r="N47" s="24">
        <v>19.966666666666665</v>
      </c>
      <c r="O47" s="24">
        <v>49.933333333333337</v>
      </c>
      <c r="P47" s="24">
        <v>9.4333333333333353</v>
      </c>
      <c r="Q47" s="24">
        <v>49.166666666666664</v>
      </c>
      <c r="R47" s="24">
        <v>2534.364246380369</v>
      </c>
      <c r="S47" s="24">
        <v>0.21533333333333332</v>
      </c>
      <c r="T47" s="24">
        <v>106.13849529939581</v>
      </c>
      <c r="U47" s="24">
        <v>6662.31</v>
      </c>
      <c r="V47" s="8">
        <v>31.22</v>
      </c>
      <c r="W47" s="8">
        <v>6.5</v>
      </c>
      <c r="X47" s="8">
        <v>5.4</v>
      </c>
      <c r="Y47" s="8">
        <v>102</v>
      </c>
      <c r="Z47" s="8">
        <v>12</v>
      </c>
      <c r="AA47" s="8">
        <v>25</v>
      </c>
      <c r="AB47" s="8">
        <v>4297</v>
      </c>
      <c r="AC47" s="8">
        <v>639</v>
      </c>
      <c r="AD47" s="8">
        <v>140</v>
      </c>
      <c r="AE47" s="8">
        <v>41</v>
      </c>
      <c r="AF47" s="8">
        <v>11.9</v>
      </c>
      <c r="AG47" s="8">
        <v>5.2</v>
      </c>
      <c r="AH47" s="8">
        <v>16</v>
      </c>
      <c r="AI47" s="88">
        <v>28.799999999999997</v>
      </c>
      <c r="AJ47" s="89">
        <v>2.0259999999999998</v>
      </c>
      <c r="AK47" s="90">
        <v>14.192500000000001</v>
      </c>
      <c r="AL47" s="91">
        <v>1.5924227318045878</v>
      </c>
      <c r="AM47" s="91">
        <v>0.10967098703888345</v>
      </c>
      <c r="AN47" s="88">
        <v>14.399699999999999</v>
      </c>
      <c r="AO47" s="88">
        <v>62.184000000000005</v>
      </c>
      <c r="AP47" s="92">
        <v>808.22879999999998</v>
      </c>
      <c r="AQ47" s="88" t="s">
        <v>138</v>
      </c>
      <c r="AR47" s="88">
        <v>2</v>
      </c>
      <c r="AS47" s="88">
        <v>51</v>
      </c>
      <c r="AT47" s="88">
        <v>47</v>
      </c>
      <c r="AU47" s="141">
        <v>9.5500000000000007</v>
      </c>
      <c r="AV47" s="82">
        <v>9.4</v>
      </c>
      <c r="AW47" s="82">
        <v>4.8499999999999996</v>
      </c>
      <c r="AX47" s="82">
        <v>69.25</v>
      </c>
      <c r="AY47" s="82">
        <v>1.2080000000000002</v>
      </c>
      <c r="AZ47" s="82">
        <v>57.15</v>
      </c>
      <c r="BA47" s="82">
        <v>9.5850000000000009</v>
      </c>
      <c r="BB47" s="82">
        <v>81.36333333333333</v>
      </c>
      <c r="BC47" s="82">
        <v>6.0633333333333335</v>
      </c>
      <c r="BD47" s="82">
        <v>32.57</v>
      </c>
      <c r="BE47" s="8" t="s">
        <v>325</v>
      </c>
      <c r="BF47" s="82">
        <v>33.129822186255751</v>
      </c>
      <c r="BG47" s="82">
        <v>79.458379667384563</v>
      </c>
      <c r="BH47" s="82">
        <v>5.0429999999999993</v>
      </c>
      <c r="BI47" s="82">
        <v>1.639</v>
      </c>
      <c r="BJ47" s="82">
        <v>0.94500000000000006</v>
      </c>
      <c r="BK47" s="82">
        <v>0.45450000000000002</v>
      </c>
      <c r="BL47" s="144">
        <v>1.6195361543827018</v>
      </c>
      <c r="BM47" s="82">
        <v>10.1</v>
      </c>
      <c r="BN47" s="82">
        <v>9.0588235294117645</v>
      </c>
      <c r="BO47" s="82">
        <v>4.9411764705882355</v>
      </c>
      <c r="BP47" s="82">
        <v>70.117647058823536</v>
      </c>
      <c r="BQ47" s="82">
        <v>1.22</v>
      </c>
      <c r="BR47" s="82">
        <v>2.7261850000000001</v>
      </c>
      <c r="BS47" s="82">
        <v>0.33800000000000002</v>
      </c>
      <c r="BT47" s="82">
        <v>0.24423600000000001</v>
      </c>
      <c r="BU47" s="82">
        <v>0.20900000000000002</v>
      </c>
      <c r="BV47" s="82">
        <v>3.7311688311688318</v>
      </c>
      <c r="BW47" s="82">
        <v>2.6961116883116887</v>
      </c>
      <c r="BX47" s="82">
        <v>2.3071428571428574</v>
      </c>
      <c r="BY47" s="82">
        <v>1.4</v>
      </c>
      <c r="BZ47" s="82">
        <v>0.26600000000000001</v>
      </c>
      <c r="CA47" s="82">
        <v>9.5000000000000001E-2</v>
      </c>
      <c r="CB47" s="82">
        <v>0.3</v>
      </c>
      <c r="CC47" s="82">
        <v>0</v>
      </c>
      <c r="CD47" s="82">
        <v>0.114</v>
      </c>
      <c r="CE47" s="82">
        <v>1.9</v>
      </c>
      <c r="CF47" s="82">
        <v>19.399999999999999</v>
      </c>
      <c r="CG47" s="82">
        <v>4.2</v>
      </c>
      <c r="CH47" s="82">
        <v>0.9</v>
      </c>
      <c r="CI47" s="82">
        <v>18.899999999999999</v>
      </c>
      <c r="CJ47" s="82">
        <v>0</v>
      </c>
      <c r="CK47" s="82">
        <v>0</v>
      </c>
    </row>
    <row r="48" spans="1:89" x14ac:dyDescent="0.25">
      <c r="A48" s="54" t="s">
        <v>322</v>
      </c>
      <c r="B48" s="54" t="s">
        <v>343</v>
      </c>
      <c r="C48" s="54" t="s">
        <v>324</v>
      </c>
      <c r="D48" s="54" t="s">
        <v>49</v>
      </c>
      <c r="E48" s="54">
        <v>225.8</v>
      </c>
      <c r="F48" s="54">
        <v>99.2</v>
      </c>
      <c r="G48" s="54">
        <v>21.53</v>
      </c>
      <c r="H48" s="54">
        <v>19.91</v>
      </c>
      <c r="I48" s="54">
        <v>24.5</v>
      </c>
      <c r="J48" s="24">
        <v>24.5</v>
      </c>
      <c r="K48" s="24">
        <v>2844</v>
      </c>
      <c r="L48" s="24">
        <v>478</v>
      </c>
      <c r="M48" s="24">
        <v>69.05</v>
      </c>
      <c r="N48" s="24">
        <v>22.933333333333334</v>
      </c>
      <c r="O48" s="24">
        <v>55.29999999999999</v>
      </c>
      <c r="P48" s="24">
        <v>8.8333333333333339</v>
      </c>
      <c r="Q48" s="24">
        <v>56.033333333333331</v>
      </c>
      <c r="R48" s="24">
        <v>3053.3040703554693</v>
      </c>
      <c r="S48" s="24">
        <v>0.23016666666666666</v>
      </c>
      <c r="T48" s="24">
        <v>120.72497219175881</v>
      </c>
      <c r="U48" s="24">
        <v>7577.91</v>
      </c>
      <c r="V48" s="8">
        <v>31.1</v>
      </c>
      <c r="W48" s="8">
        <v>6.3</v>
      </c>
      <c r="X48" s="8">
        <v>5.28</v>
      </c>
      <c r="Y48" s="8">
        <v>101</v>
      </c>
      <c r="Z48" s="8">
        <v>10</v>
      </c>
      <c r="AA48" s="8">
        <v>24</v>
      </c>
      <c r="AB48" s="8">
        <v>4168</v>
      </c>
      <c r="AC48" s="8">
        <v>616</v>
      </c>
      <c r="AD48" s="8">
        <v>80</v>
      </c>
      <c r="AE48" s="8">
        <v>17</v>
      </c>
      <c r="AF48" s="8">
        <v>10</v>
      </c>
      <c r="AG48" s="8">
        <v>4.2</v>
      </c>
      <c r="AH48" s="8">
        <v>16</v>
      </c>
      <c r="AI48" s="88">
        <v>28.900000000000002</v>
      </c>
      <c r="AJ48" s="89">
        <v>1.9419999999999999</v>
      </c>
      <c r="AK48" s="90">
        <v>14.886900000000001</v>
      </c>
      <c r="AL48" s="91">
        <v>1.8683582089552242</v>
      </c>
      <c r="AM48" s="91">
        <v>0.14119402985074628</v>
      </c>
      <c r="AN48" s="88">
        <v>13.2911</v>
      </c>
      <c r="AO48" s="88">
        <v>58.744000000000007</v>
      </c>
      <c r="AP48" s="92">
        <v>740.59199999999998</v>
      </c>
      <c r="AQ48" s="88" t="s">
        <v>138</v>
      </c>
      <c r="AR48" s="88">
        <v>2</v>
      </c>
      <c r="AS48" s="88">
        <v>43</v>
      </c>
      <c r="AT48" s="88">
        <v>55</v>
      </c>
      <c r="AU48" s="141">
        <v>9.5</v>
      </c>
      <c r="AV48" s="82">
        <v>8.8500000000000014</v>
      </c>
      <c r="AW48" s="82">
        <v>4.5500000000000007</v>
      </c>
      <c r="AX48" s="82">
        <v>70.349999999999994</v>
      </c>
      <c r="AY48" s="82">
        <v>1.2410000000000001</v>
      </c>
      <c r="AZ48" s="82">
        <v>59.55</v>
      </c>
      <c r="BA48" s="82">
        <v>9.7650000000000006</v>
      </c>
      <c r="BB48" s="82">
        <v>79.706666666666663</v>
      </c>
      <c r="BC48" s="82">
        <v>6.2700000000000005</v>
      </c>
      <c r="BD48" s="82">
        <v>31.613333333333333</v>
      </c>
      <c r="BE48" s="8" t="s">
        <v>344</v>
      </c>
      <c r="BF48" s="82">
        <v>32.229123077428888</v>
      </c>
      <c r="BG48" s="82">
        <v>78.78200300261598</v>
      </c>
      <c r="BH48" s="82">
        <v>5.4254999999999995</v>
      </c>
      <c r="BI48" s="82">
        <v>1.421</v>
      </c>
      <c r="BJ48" s="82">
        <v>0.8015000000000001</v>
      </c>
      <c r="BK48" s="82">
        <v>0.30399999999999999</v>
      </c>
      <c r="BL48" s="144">
        <v>1.3377220413857245</v>
      </c>
      <c r="BM48" s="82">
        <v>8.9</v>
      </c>
      <c r="BN48" s="82">
        <v>8.5882352941176467</v>
      </c>
      <c r="BO48" s="82">
        <v>4.7058823529411766</v>
      </c>
      <c r="BP48" s="82">
        <v>71.17647058823529</v>
      </c>
      <c r="BQ48" s="82">
        <v>1.2609999999999999</v>
      </c>
      <c r="BR48" s="82">
        <v>2.7750639999999995</v>
      </c>
      <c r="BS48" s="82">
        <v>0.317</v>
      </c>
      <c r="BT48" s="82">
        <v>0.20715600000000001</v>
      </c>
      <c r="BU48" s="82">
        <v>0.19600000000000001</v>
      </c>
      <c r="BV48" s="82">
        <v>3.6910958904109594</v>
      </c>
      <c r="BW48" s="82">
        <v>2.4120904109589043</v>
      </c>
      <c r="BX48" s="82">
        <v>2.2821917808219179</v>
      </c>
      <c r="BY48" s="82">
        <v>1.32</v>
      </c>
      <c r="BZ48" s="82">
        <v>0.28999999999999998</v>
      </c>
      <c r="CA48" s="82">
        <v>0.10199999999999999</v>
      </c>
      <c r="CB48" s="82">
        <v>0.32</v>
      </c>
      <c r="CC48" s="82">
        <v>0</v>
      </c>
      <c r="CD48" s="82">
        <v>0.111</v>
      </c>
      <c r="CE48" s="82">
        <v>2</v>
      </c>
      <c r="CF48" s="82">
        <v>19.399999999999999</v>
      </c>
      <c r="CG48" s="82">
        <v>4.5999999999999996</v>
      </c>
      <c r="CH48" s="82">
        <v>1.1000000000000001</v>
      </c>
      <c r="CI48" s="82">
        <v>20.100000000000001</v>
      </c>
      <c r="CJ48" s="82">
        <v>1.3</v>
      </c>
      <c r="CK48" s="82">
        <v>0</v>
      </c>
    </row>
    <row r="49" spans="1:89" x14ac:dyDescent="0.25">
      <c r="A49" s="54" t="s">
        <v>322</v>
      </c>
      <c r="B49" s="54" t="s">
        <v>343</v>
      </c>
      <c r="C49" s="54" t="s">
        <v>324</v>
      </c>
      <c r="D49" s="54" t="s">
        <v>38</v>
      </c>
      <c r="E49" s="54">
        <v>229.4</v>
      </c>
      <c r="F49" s="54">
        <v>96.4</v>
      </c>
      <c r="G49" s="54">
        <v>23.43</v>
      </c>
      <c r="H49" s="54">
        <v>21.12</v>
      </c>
      <c r="I49" s="54">
        <v>22</v>
      </c>
      <c r="J49" s="24">
        <v>23</v>
      </c>
      <c r="K49" s="24">
        <v>2764</v>
      </c>
      <c r="L49" s="24">
        <v>432</v>
      </c>
      <c r="M49" s="24">
        <v>75.25</v>
      </c>
      <c r="N49" s="24">
        <v>21.233333333333334</v>
      </c>
      <c r="O49" s="24">
        <v>54.699999999999996</v>
      </c>
      <c r="P49" s="24">
        <v>8.7333333333333325</v>
      </c>
      <c r="Q49" s="24">
        <v>57.966666666666661</v>
      </c>
      <c r="R49" s="24">
        <v>2722.9250164918476</v>
      </c>
      <c r="S49" s="24">
        <v>0.25083333333333335</v>
      </c>
      <c r="T49" s="24">
        <v>113.54023930673783</v>
      </c>
      <c r="U49" s="24">
        <v>7126.92</v>
      </c>
      <c r="V49" s="8">
        <v>29.46</v>
      </c>
      <c r="W49" s="8">
        <v>6.3</v>
      </c>
      <c r="X49" s="8">
        <v>5.38</v>
      </c>
      <c r="Y49" s="8">
        <v>102</v>
      </c>
      <c r="Z49" s="8">
        <v>11</v>
      </c>
      <c r="AA49" s="8">
        <v>33</v>
      </c>
      <c r="AB49" s="8">
        <v>3932</v>
      </c>
      <c r="AC49" s="8">
        <v>588</v>
      </c>
      <c r="AD49" s="8">
        <v>95</v>
      </c>
      <c r="AE49" s="8">
        <v>14</v>
      </c>
      <c r="AF49" s="8">
        <v>8.9</v>
      </c>
      <c r="AG49" s="8">
        <v>4.4000000000000004</v>
      </c>
      <c r="AH49" s="8">
        <v>23</v>
      </c>
      <c r="AI49" s="88">
        <v>30.099999999999998</v>
      </c>
      <c r="AJ49" s="89">
        <v>2.0299999999999998</v>
      </c>
      <c r="AK49" s="90">
        <v>14.8316</v>
      </c>
      <c r="AL49" s="91">
        <v>1.8507462686567178</v>
      </c>
      <c r="AM49" s="91">
        <v>0.12656716417910457</v>
      </c>
      <c r="AN49" s="88">
        <v>14.753</v>
      </c>
      <c r="AO49" s="88">
        <v>66.048000000000002</v>
      </c>
      <c r="AP49" s="92">
        <v>776.60639999999989</v>
      </c>
      <c r="AQ49" s="88" t="s">
        <v>138</v>
      </c>
      <c r="AR49" s="88">
        <v>1</v>
      </c>
      <c r="AS49" s="88">
        <v>46</v>
      </c>
      <c r="AT49" s="88">
        <v>53</v>
      </c>
      <c r="AU49" s="141">
        <v>9.6</v>
      </c>
      <c r="AV49" s="82">
        <v>8.6999999999999993</v>
      </c>
      <c r="AW49" s="82">
        <v>4.5</v>
      </c>
      <c r="AX49" s="82">
        <v>70.75</v>
      </c>
      <c r="AY49" s="82">
        <v>1.2734999999999999</v>
      </c>
      <c r="AZ49" s="82">
        <v>60.75</v>
      </c>
      <c r="BA49" s="82">
        <v>9.9149999999999991</v>
      </c>
      <c r="BB49" s="82">
        <v>79.50333333333333</v>
      </c>
      <c r="BC49" s="82">
        <v>6.7866666666666662</v>
      </c>
      <c r="BD49" s="82">
        <v>32.896666666666668</v>
      </c>
      <c r="BE49" s="8" t="s">
        <v>344</v>
      </c>
      <c r="BF49" s="82">
        <v>33.589605002554606</v>
      </c>
      <c r="BG49" s="82">
        <v>78.345631123228785</v>
      </c>
      <c r="BH49" s="82">
        <v>4.3629999999999995</v>
      </c>
      <c r="BI49" s="82">
        <v>1.4950000000000001</v>
      </c>
      <c r="BJ49" s="82">
        <v>0.74</v>
      </c>
      <c r="BK49" s="82">
        <v>0.27949999999999997</v>
      </c>
      <c r="BL49" s="144">
        <v>1.4757539972903801</v>
      </c>
      <c r="BM49" s="82">
        <v>10.1</v>
      </c>
      <c r="BN49" s="82">
        <v>8.7058823529411757</v>
      </c>
      <c r="BO49" s="82">
        <v>4.7058823529411766</v>
      </c>
      <c r="BP49" s="82">
        <v>71.647058823529406</v>
      </c>
      <c r="BQ49" s="82">
        <v>1.282</v>
      </c>
      <c r="BR49" s="82">
        <v>2.7771399999999997</v>
      </c>
      <c r="BS49" s="82">
        <v>0.32</v>
      </c>
      <c r="BT49" s="82">
        <v>0.19356000000000001</v>
      </c>
      <c r="BU49" s="82">
        <v>0.20100000000000001</v>
      </c>
      <c r="BV49" s="82">
        <v>3.6756756756756763</v>
      </c>
      <c r="BW49" s="82">
        <v>2.2233243243243246</v>
      </c>
      <c r="BX49" s="82">
        <v>2.3087837837837841</v>
      </c>
      <c r="BY49" s="82">
        <v>1.26</v>
      </c>
      <c r="BZ49" s="82">
        <v>0.28999999999999998</v>
      </c>
      <c r="CA49" s="82">
        <v>9.7000000000000003E-2</v>
      </c>
      <c r="CB49" s="82">
        <v>0.3</v>
      </c>
      <c r="CC49" s="82">
        <v>0</v>
      </c>
      <c r="CD49" s="82">
        <v>0.10199999999999999</v>
      </c>
      <c r="CE49" s="82">
        <v>1.8</v>
      </c>
      <c r="CF49" s="82">
        <v>21.2</v>
      </c>
      <c r="CG49" s="82">
        <v>4.4000000000000004</v>
      </c>
      <c r="CH49" s="82">
        <v>1.1000000000000001</v>
      </c>
      <c r="CI49" s="82">
        <v>19.100000000000001</v>
      </c>
      <c r="CJ49" s="82">
        <v>1.4</v>
      </c>
      <c r="CK49" s="82">
        <v>0</v>
      </c>
    </row>
    <row r="50" spans="1:89" x14ac:dyDescent="0.25">
      <c r="A50" s="54" t="s">
        <v>322</v>
      </c>
      <c r="B50" s="54" t="s">
        <v>343</v>
      </c>
      <c r="C50" s="54" t="s">
        <v>324</v>
      </c>
      <c r="D50" s="54" t="s">
        <v>53</v>
      </c>
      <c r="E50" s="54">
        <v>222.6</v>
      </c>
      <c r="F50" s="54">
        <v>98.6</v>
      </c>
      <c r="G50" s="54">
        <v>20.5</v>
      </c>
      <c r="H50" s="54">
        <v>18.399999999999999</v>
      </c>
      <c r="I50" s="54">
        <v>25.5</v>
      </c>
      <c r="J50" s="24">
        <v>24</v>
      </c>
      <c r="K50" s="24">
        <v>2495.5</v>
      </c>
      <c r="L50" s="24">
        <v>372.5</v>
      </c>
      <c r="M50" s="24">
        <v>67.45</v>
      </c>
      <c r="N50" s="24">
        <v>23.366666666666664</v>
      </c>
      <c r="O50" s="24">
        <v>50.166666666666664</v>
      </c>
      <c r="P50" s="24">
        <v>8.4333333333333318</v>
      </c>
      <c r="Q50" s="24">
        <v>56.266666666666673</v>
      </c>
      <c r="R50" s="24">
        <v>2742.7092279526305</v>
      </c>
      <c r="S50" s="24">
        <v>0.22483333333333333</v>
      </c>
      <c r="T50" s="24">
        <v>105.95505861663247</v>
      </c>
      <c r="U50" s="24">
        <v>6650.8</v>
      </c>
      <c r="V50" s="8">
        <v>31.39</v>
      </c>
      <c r="W50" s="8">
        <v>6.2</v>
      </c>
      <c r="X50" s="8">
        <v>5.47</v>
      </c>
      <c r="Y50" s="8">
        <v>102</v>
      </c>
      <c r="Z50" s="8">
        <v>10</v>
      </c>
      <c r="AA50" s="8">
        <v>28</v>
      </c>
      <c r="AB50" s="8">
        <v>4117</v>
      </c>
      <c r="AC50" s="8">
        <v>619</v>
      </c>
      <c r="AD50" s="8">
        <v>74</v>
      </c>
      <c r="AE50" s="8">
        <v>14</v>
      </c>
      <c r="AF50" s="8">
        <v>8.8000000000000007</v>
      </c>
      <c r="AG50" s="8">
        <v>4.7</v>
      </c>
      <c r="AH50" s="8">
        <v>21</v>
      </c>
      <c r="AI50" s="88">
        <v>30.099999999999998</v>
      </c>
      <c r="AJ50" s="89">
        <v>1.998</v>
      </c>
      <c r="AK50" s="90">
        <v>15.064399999999999</v>
      </c>
      <c r="AL50" s="91">
        <v>0.85194805194805134</v>
      </c>
      <c r="AM50" s="91">
        <v>5.9740259740259698E-2</v>
      </c>
      <c r="AN50" s="88">
        <v>14.0639</v>
      </c>
      <c r="AO50" s="88">
        <v>53.976000000000013</v>
      </c>
      <c r="AP50" s="92">
        <v>778.36320000000001</v>
      </c>
      <c r="AQ50" s="88" t="s">
        <v>138</v>
      </c>
      <c r="AR50" s="88">
        <v>1</v>
      </c>
      <c r="AS50" s="88">
        <v>52</v>
      </c>
      <c r="AT50" s="88">
        <v>47</v>
      </c>
      <c r="AU50" s="141">
        <v>9.6</v>
      </c>
      <c r="AV50" s="82">
        <v>8.3000000000000007</v>
      </c>
      <c r="AW50" s="82">
        <v>4.45</v>
      </c>
      <c r="AX50" s="82">
        <v>71.150000000000006</v>
      </c>
      <c r="AY50" s="82">
        <v>1.2654999999999998</v>
      </c>
      <c r="AZ50" s="82">
        <v>59.95</v>
      </c>
      <c r="BA50" s="82">
        <v>9.93</v>
      </c>
      <c r="BB50" s="82">
        <v>79.406666666666666</v>
      </c>
      <c r="BC50" s="82">
        <v>6.31</v>
      </c>
      <c r="BD50" s="82">
        <v>31.623333333333335</v>
      </c>
      <c r="BE50" s="8" t="s">
        <v>330</v>
      </c>
      <c r="BF50" s="82">
        <v>32.247376816128543</v>
      </c>
      <c r="BG50" s="82">
        <v>78.715592934089045</v>
      </c>
      <c r="BH50" s="82">
        <v>4.0184999999999995</v>
      </c>
      <c r="BI50" s="82">
        <v>1.5429999999999999</v>
      </c>
      <c r="BJ50" s="82">
        <v>0.66749999999999998</v>
      </c>
      <c r="BK50" s="82">
        <v>0.32050000000000001</v>
      </c>
      <c r="BL50" s="144">
        <v>1.6212516440760982</v>
      </c>
      <c r="BM50" s="82">
        <v>9.1999999999999993</v>
      </c>
      <c r="BN50" s="82">
        <v>8.4705882352941178</v>
      </c>
      <c r="BO50" s="82">
        <v>4.5882352941176467</v>
      </c>
      <c r="BP50" s="82">
        <v>71.882352941176464</v>
      </c>
      <c r="BQ50" s="82">
        <v>1.2709999999999999</v>
      </c>
      <c r="BR50" s="82">
        <v>2.7891999999999997</v>
      </c>
      <c r="BS50" s="82">
        <v>0.308</v>
      </c>
      <c r="BT50" s="82">
        <v>0.20097599999999999</v>
      </c>
      <c r="BU50" s="82">
        <v>0.19500000000000001</v>
      </c>
      <c r="BV50" s="82">
        <v>3.6361111111111106</v>
      </c>
      <c r="BW50" s="82">
        <v>2.3726333333333334</v>
      </c>
      <c r="BX50" s="82">
        <v>2.3020833333333335</v>
      </c>
      <c r="BY50" s="82">
        <v>1.29</v>
      </c>
      <c r="BZ50" s="82">
        <v>0.25800000000000001</v>
      </c>
      <c r="CA50" s="82">
        <v>8.8999999999999996E-2</v>
      </c>
      <c r="CB50" s="82">
        <v>0.26</v>
      </c>
      <c r="CC50" s="82">
        <v>0</v>
      </c>
      <c r="CD50" s="82">
        <v>9.0999999999999998E-2</v>
      </c>
      <c r="CE50" s="82">
        <v>1.7</v>
      </c>
      <c r="CF50" s="82">
        <v>18.8</v>
      </c>
      <c r="CG50" s="82">
        <v>4.2</v>
      </c>
      <c r="CH50" s="82">
        <v>0.7</v>
      </c>
      <c r="CI50" s="82">
        <v>18.7</v>
      </c>
      <c r="CJ50" s="82">
        <v>0</v>
      </c>
      <c r="CK50" s="82">
        <v>0</v>
      </c>
    </row>
    <row r="51" spans="1:89" x14ac:dyDescent="0.25">
      <c r="A51" s="54" t="s">
        <v>322</v>
      </c>
      <c r="B51" s="54" t="s">
        <v>343</v>
      </c>
      <c r="C51" s="54" t="s">
        <v>324</v>
      </c>
      <c r="D51" s="54">
        <v>17.460999999999999</v>
      </c>
      <c r="E51" s="54">
        <v>220.4</v>
      </c>
      <c r="F51" s="54">
        <v>91.8</v>
      </c>
      <c r="G51" s="54">
        <v>21.55</v>
      </c>
      <c r="H51" s="54">
        <v>19</v>
      </c>
      <c r="I51" s="54">
        <v>25</v>
      </c>
      <c r="J51" s="24">
        <v>25.5</v>
      </c>
      <c r="K51" s="24">
        <v>2551</v>
      </c>
      <c r="L51" s="24">
        <v>384.9</v>
      </c>
      <c r="M51" s="24">
        <v>67.25</v>
      </c>
      <c r="N51" s="24">
        <v>22.433333333333334</v>
      </c>
      <c r="O51" s="24">
        <v>50.066666666666663</v>
      </c>
      <c r="P51" s="24">
        <v>8.8666666666666671</v>
      </c>
      <c r="Q51" s="24">
        <v>54.366666666666674</v>
      </c>
      <c r="R51" s="24">
        <v>2812.0453316919634</v>
      </c>
      <c r="S51" s="24">
        <v>0.22416666666666665</v>
      </c>
      <c r="T51" s="24">
        <v>111.56626974673409</v>
      </c>
      <c r="U51" s="24">
        <v>7003.01</v>
      </c>
      <c r="V51" s="8">
        <v>31.4</v>
      </c>
      <c r="W51" s="8">
        <v>6.3</v>
      </c>
      <c r="X51" s="8">
        <v>5.5</v>
      </c>
      <c r="Y51" s="8">
        <v>102</v>
      </c>
      <c r="Z51" s="8">
        <v>11</v>
      </c>
      <c r="AA51" s="8">
        <v>32</v>
      </c>
      <c r="AB51" s="8">
        <v>4193</v>
      </c>
      <c r="AC51" s="8">
        <v>630</v>
      </c>
      <c r="AD51" s="8">
        <v>86</v>
      </c>
      <c r="AE51" s="8">
        <v>16</v>
      </c>
      <c r="AF51" s="8">
        <v>8.6999999999999993</v>
      </c>
      <c r="AG51" s="8">
        <v>4.9000000000000004</v>
      </c>
      <c r="AH51" s="8">
        <v>25</v>
      </c>
      <c r="AI51" s="88">
        <v>29.3</v>
      </c>
      <c r="AJ51" s="89">
        <v>1.9550000000000001</v>
      </c>
      <c r="AK51" s="90">
        <v>14.9627</v>
      </c>
      <c r="AL51" s="91">
        <v>1.6711864406779677</v>
      </c>
      <c r="AM51" s="91">
        <v>0.1185443668993022</v>
      </c>
      <c r="AN51" s="88">
        <v>14.0261</v>
      </c>
      <c r="AO51" s="88">
        <v>51.344000000000008</v>
      </c>
      <c r="AP51" s="92">
        <v>793.29600000000005</v>
      </c>
      <c r="AQ51" s="88" t="s">
        <v>138</v>
      </c>
      <c r="AR51" s="88">
        <v>1</v>
      </c>
      <c r="AS51" s="88">
        <v>47</v>
      </c>
      <c r="AT51" s="88">
        <v>52</v>
      </c>
      <c r="AU51" s="141">
        <v>9.5</v>
      </c>
      <c r="AV51" s="82">
        <v>8.9499999999999993</v>
      </c>
      <c r="AW51" s="82">
        <v>4.4000000000000004</v>
      </c>
      <c r="AX51" s="82">
        <v>70.5</v>
      </c>
      <c r="AY51" s="82">
        <v>1.2515000000000001</v>
      </c>
      <c r="AZ51" s="82">
        <v>58.8</v>
      </c>
      <c r="BA51" s="82">
        <v>9.83</v>
      </c>
      <c r="BB51" s="82">
        <v>80.923333333333332</v>
      </c>
      <c r="BC51" s="82">
        <v>5.69</v>
      </c>
      <c r="BD51" s="82">
        <v>31.083333333333332</v>
      </c>
      <c r="BE51" s="8" t="s">
        <v>345</v>
      </c>
      <c r="BF51" s="82">
        <v>31.599880149679407</v>
      </c>
      <c r="BG51" s="82">
        <v>79.625971175242867</v>
      </c>
      <c r="BH51" s="82">
        <v>3.907</v>
      </c>
      <c r="BI51" s="82">
        <v>1.2999999999999998</v>
      </c>
      <c r="BJ51" s="82">
        <v>0.4985</v>
      </c>
      <c r="BK51" s="82">
        <v>0.32950000000000002</v>
      </c>
      <c r="BL51" s="144">
        <v>1.6122392465951001</v>
      </c>
      <c r="BM51" s="82">
        <v>10</v>
      </c>
      <c r="BN51" s="82">
        <v>8.8235294117647065</v>
      </c>
      <c r="BO51" s="82">
        <v>4.7058823529411766</v>
      </c>
      <c r="BP51" s="82">
        <v>71.529411764705884</v>
      </c>
      <c r="BQ51" s="82">
        <v>1.262</v>
      </c>
      <c r="BR51" s="82">
        <v>2.7631030000000001</v>
      </c>
      <c r="BS51" s="82">
        <v>0.32500000000000001</v>
      </c>
      <c r="BT51" s="82">
        <v>0.20591999999999999</v>
      </c>
      <c r="BU51" s="82">
        <v>0.20100000000000001</v>
      </c>
      <c r="BV51" s="82">
        <v>3.6833333333333327</v>
      </c>
      <c r="BW51" s="82">
        <v>2.3337599999999998</v>
      </c>
      <c r="BX51" s="82">
        <v>2.278</v>
      </c>
      <c r="BY51" s="82">
        <v>1.23</v>
      </c>
      <c r="BZ51" s="82">
        <v>0.26200000000000001</v>
      </c>
      <c r="CA51" s="82">
        <v>9.1999999999999998E-2</v>
      </c>
      <c r="CB51" s="82">
        <v>0.3</v>
      </c>
      <c r="CC51" s="82">
        <v>0</v>
      </c>
      <c r="CD51" s="82">
        <v>9.2999999999999999E-2</v>
      </c>
      <c r="CE51" s="82">
        <v>1.7</v>
      </c>
      <c r="CF51" s="82">
        <v>16.3</v>
      </c>
      <c r="CG51" s="82">
        <v>4.5</v>
      </c>
      <c r="CH51" s="82">
        <v>0.8</v>
      </c>
      <c r="CI51" s="82">
        <v>18.100000000000001</v>
      </c>
      <c r="CJ51" s="82">
        <v>4.9000000000000004</v>
      </c>
      <c r="CK51" s="82">
        <v>0</v>
      </c>
    </row>
    <row r="52" spans="1:89" x14ac:dyDescent="0.25">
      <c r="A52" s="54" t="s">
        <v>322</v>
      </c>
      <c r="B52" s="54" t="s">
        <v>343</v>
      </c>
      <c r="C52" s="54" t="s">
        <v>324</v>
      </c>
      <c r="D52" s="54" t="s">
        <v>24</v>
      </c>
      <c r="E52" s="54" t="s">
        <v>329</v>
      </c>
      <c r="F52" s="54" t="s">
        <v>329</v>
      </c>
      <c r="G52" s="54" t="s">
        <v>329</v>
      </c>
      <c r="H52" s="54" t="s">
        <v>329</v>
      </c>
      <c r="I52" s="54" t="s">
        <v>329</v>
      </c>
      <c r="J52" s="24" t="s">
        <v>329</v>
      </c>
      <c r="K52" s="24" t="s">
        <v>329</v>
      </c>
      <c r="L52" s="24" t="s">
        <v>329</v>
      </c>
      <c r="M52" s="24" t="s">
        <v>329</v>
      </c>
      <c r="N52" s="24" t="s">
        <v>329</v>
      </c>
      <c r="O52" s="24" t="s">
        <v>329</v>
      </c>
      <c r="P52" s="24" t="s">
        <v>329</v>
      </c>
      <c r="Q52" s="24" t="s">
        <v>329</v>
      </c>
      <c r="R52" s="24" t="s">
        <v>329</v>
      </c>
      <c r="S52" s="24" t="s">
        <v>329</v>
      </c>
      <c r="T52" s="24" t="s">
        <v>329</v>
      </c>
      <c r="U52" s="24" t="s">
        <v>329</v>
      </c>
      <c r="V52" s="8" t="s">
        <v>329</v>
      </c>
      <c r="W52" s="8" t="s">
        <v>329</v>
      </c>
      <c r="X52" s="8" t="s">
        <v>329</v>
      </c>
      <c r="Y52" s="8" t="s">
        <v>329</v>
      </c>
      <c r="Z52" s="8" t="s">
        <v>329</v>
      </c>
      <c r="AA52" s="8" t="s">
        <v>329</v>
      </c>
      <c r="AB52" s="8" t="s">
        <v>329</v>
      </c>
      <c r="AC52" s="8" t="s">
        <v>329</v>
      </c>
      <c r="AD52" s="8" t="s">
        <v>329</v>
      </c>
      <c r="AE52" s="8" t="s">
        <v>329</v>
      </c>
      <c r="AF52" s="8" t="s">
        <v>329</v>
      </c>
      <c r="AG52" s="8" t="s">
        <v>329</v>
      </c>
      <c r="AH52" s="8" t="s">
        <v>329</v>
      </c>
      <c r="AI52" s="88"/>
      <c r="AJ52" s="96" t="s">
        <v>329</v>
      </c>
      <c r="AK52" s="97" t="s">
        <v>329</v>
      </c>
      <c r="AL52" s="91" t="s">
        <v>329</v>
      </c>
      <c r="AM52" s="91" t="s">
        <v>329</v>
      </c>
      <c r="AN52" s="88" t="s">
        <v>329</v>
      </c>
      <c r="AO52" s="88" t="s">
        <v>329</v>
      </c>
      <c r="AP52" s="88" t="s">
        <v>329</v>
      </c>
      <c r="AQ52" s="88" t="s">
        <v>329</v>
      </c>
      <c r="AR52" s="88" t="s">
        <v>329</v>
      </c>
      <c r="AS52" s="88" t="s">
        <v>329</v>
      </c>
      <c r="AT52" s="88" t="s">
        <v>329</v>
      </c>
      <c r="AU52" s="136" t="s">
        <v>329</v>
      </c>
      <c r="AV52" s="8" t="s">
        <v>329</v>
      </c>
      <c r="AW52" s="8" t="s">
        <v>329</v>
      </c>
      <c r="AX52" s="8" t="s">
        <v>329</v>
      </c>
      <c r="AY52" s="8" t="s">
        <v>329</v>
      </c>
      <c r="AZ52" s="8" t="s">
        <v>329</v>
      </c>
      <c r="BA52" s="8" t="s">
        <v>329</v>
      </c>
      <c r="BB52" s="82" t="s">
        <v>329</v>
      </c>
      <c r="BC52" s="82" t="s">
        <v>329</v>
      </c>
      <c r="BD52" s="82" t="s">
        <v>329</v>
      </c>
      <c r="BE52" s="8" t="s">
        <v>329</v>
      </c>
      <c r="BF52" s="82" t="s">
        <v>329</v>
      </c>
      <c r="BG52" s="82" t="s">
        <v>329</v>
      </c>
      <c r="BH52" s="82"/>
      <c r="BI52" s="82"/>
      <c r="BJ52" s="82"/>
      <c r="BK52" s="82"/>
      <c r="BL52" s="144" t="s">
        <v>329</v>
      </c>
      <c r="BM52" s="82" t="s">
        <v>329</v>
      </c>
      <c r="BN52" s="82" t="s">
        <v>329</v>
      </c>
      <c r="BO52" s="82" t="s">
        <v>329</v>
      </c>
      <c r="BP52" s="82" t="s">
        <v>329</v>
      </c>
      <c r="BQ52" s="82" t="s">
        <v>329</v>
      </c>
      <c r="BR52" s="82" t="s">
        <v>329</v>
      </c>
      <c r="BS52" s="82" t="s">
        <v>329</v>
      </c>
      <c r="BT52" s="82" t="s">
        <v>329</v>
      </c>
      <c r="BU52" s="82" t="s">
        <v>329</v>
      </c>
      <c r="BV52" s="82" t="s">
        <v>329</v>
      </c>
      <c r="BW52" s="82" t="s">
        <v>329</v>
      </c>
      <c r="BX52" s="82" t="s">
        <v>329</v>
      </c>
      <c r="BY52" s="82" t="s">
        <v>329</v>
      </c>
      <c r="BZ52" s="82" t="s">
        <v>329</v>
      </c>
      <c r="CA52" s="82" t="s">
        <v>329</v>
      </c>
      <c r="CB52" s="82" t="s">
        <v>329</v>
      </c>
      <c r="CC52" s="82" t="s">
        <v>329</v>
      </c>
      <c r="CD52" s="82" t="s">
        <v>329</v>
      </c>
      <c r="CE52" s="82" t="s">
        <v>329</v>
      </c>
      <c r="CF52" s="82" t="s">
        <v>329</v>
      </c>
      <c r="CG52" s="82" t="s">
        <v>329</v>
      </c>
      <c r="CH52" s="82" t="s">
        <v>329</v>
      </c>
      <c r="CI52" s="82" t="s">
        <v>329</v>
      </c>
      <c r="CJ52" s="82" t="s">
        <v>329</v>
      </c>
      <c r="CK52" s="82" t="s">
        <v>329</v>
      </c>
    </row>
    <row r="53" spans="1:89" x14ac:dyDescent="0.25">
      <c r="A53" s="54" t="s">
        <v>322</v>
      </c>
      <c r="B53" s="54" t="s">
        <v>343</v>
      </c>
      <c r="C53" s="54" t="s">
        <v>324</v>
      </c>
      <c r="D53" s="54" t="s">
        <v>24</v>
      </c>
      <c r="E53" s="54" t="s">
        <v>329</v>
      </c>
      <c r="F53" s="54" t="s">
        <v>329</v>
      </c>
      <c r="G53" s="54" t="s">
        <v>329</v>
      </c>
      <c r="H53" s="54" t="s">
        <v>329</v>
      </c>
      <c r="I53" s="54" t="s">
        <v>329</v>
      </c>
      <c r="J53" s="24" t="s">
        <v>329</v>
      </c>
      <c r="K53" s="24" t="s">
        <v>329</v>
      </c>
      <c r="L53" s="24" t="s">
        <v>329</v>
      </c>
      <c r="M53" s="24" t="s">
        <v>329</v>
      </c>
      <c r="N53" s="24" t="s">
        <v>329</v>
      </c>
      <c r="O53" s="24" t="s">
        <v>329</v>
      </c>
      <c r="P53" s="24" t="s">
        <v>329</v>
      </c>
      <c r="Q53" s="24" t="s">
        <v>329</v>
      </c>
      <c r="R53" s="24" t="s">
        <v>329</v>
      </c>
      <c r="S53" s="24" t="s">
        <v>329</v>
      </c>
      <c r="T53" s="24" t="s">
        <v>329</v>
      </c>
      <c r="U53" s="24" t="s">
        <v>329</v>
      </c>
      <c r="V53" s="8" t="s">
        <v>329</v>
      </c>
      <c r="W53" s="8" t="s">
        <v>329</v>
      </c>
      <c r="X53" s="8" t="s">
        <v>329</v>
      </c>
      <c r="Y53" s="8" t="s">
        <v>329</v>
      </c>
      <c r="Z53" s="8" t="s">
        <v>329</v>
      </c>
      <c r="AA53" s="8" t="s">
        <v>329</v>
      </c>
      <c r="AB53" s="8" t="s">
        <v>329</v>
      </c>
      <c r="AC53" s="8" t="s">
        <v>329</v>
      </c>
      <c r="AD53" s="8" t="s">
        <v>329</v>
      </c>
      <c r="AE53" s="8" t="s">
        <v>329</v>
      </c>
      <c r="AF53" s="8" t="s">
        <v>329</v>
      </c>
      <c r="AG53" s="8" t="s">
        <v>329</v>
      </c>
      <c r="AH53" s="8" t="s">
        <v>329</v>
      </c>
      <c r="AI53" s="88"/>
      <c r="AJ53" s="96" t="s">
        <v>329</v>
      </c>
      <c r="AK53" s="97" t="s">
        <v>329</v>
      </c>
      <c r="AL53" s="91" t="s">
        <v>329</v>
      </c>
      <c r="AM53" s="91" t="s">
        <v>329</v>
      </c>
      <c r="AN53" s="88" t="s">
        <v>329</v>
      </c>
      <c r="AO53" s="88" t="s">
        <v>329</v>
      </c>
      <c r="AP53" s="88" t="s">
        <v>329</v>
      </c>
      <c r="AQ53" s="88" t="s">
        <v>329</v>
      </c>
      <c r="AR53" s="88" t="s">
        <v>329</v>
      </c>
      <c r="AS53" s="88" t="s">
        <v>329</v>
      </c>
      <c r="AT53" s="88" t="s">
        <v>329</v>
      </c>
      <c r="AU53" s="136" t="s">
        <v>329</v>
      </c>
      <c r="AV53" s="8" t="s">
        <v>329</v>
      </c>
      <c r="AW53" s="8" t="s">
        <v>329</v>
      </c>
      <c r="AX53" s="8" t="s">
        <v>329</v>
      </c>
      <c r="AY53" s="8" t="s">
        <v>329</v>
      </c>
      <c r="AZ53" s="8" t="s">
        <v>329</v>
      </c>
      <c r="BA53" s="8" t="s">
        <v>329</v>
      </c>
      <c r="BB53" s="82" t="s">
        <v>329</v>
      </c>
      <c r="BC53" s="82" t="s">
        <v>329</v>
      </c>
      <c r="BD53" s="82" t="s">
        <v>329</v>
      </c>
      <c r="BE53" s="8" t="s">
        <v>329</v>
      </c>
      <c r="BF53" s="82" t="s">
        <v>329</v>
      </c>
      <c r="BG53" s="82" t="s">
        <v>329</v>
      </c>
      <c r="BH53" s="82"/>
      <c r="BI53" s="82"/>
      <c r="BJ53" s="82"/>
      <c r="BK53" s="82"/>
      <c r="BL53" s="144" t="s">
        <v>329</v>
      </c>
      <c r="BM53" s="82" t="s">
        <v>329</v>
      </c>
      <c r="BN53" s="82" t="s">
        <v>329</v>
      </c>
      <c r="BO53" s="82" t="s">
        <v>329</v>
      </c>
      <c r="BP53" s="82" t="s">
        <v>329</v>
      </c>
      <c r="BQ53" s="82" t="s">
        <v>329</v>
      </c>
      <c r="BR53" s="82" t="s">
        <v>329</v>
      </c>
      <c r="BS53" s="82" t="s">
        <v>329</v>
      </c>
      <c r="BT53" s="82" t="s">
        <v>329</v>
      </c>
      <c r="BU53" s="82" t="s">
        <v>329</v>
      </c>
      <c r="BV53" s="82" t="s">
        <v>329</v>
      </c>
      <c r="BW53" s="82" t="s">
        <v>329</v>
      </c>
      <c r="BX53" s="82" t="s">
        <v>329</v>
      </c>
      <c r="BY53" s="82" t="s">
        <v>329</v>
      </c>
      <c r="BZ53" s="82" t="s">
        <v>329</v>
      </c>
      <c r="CA53" s="82" t="s">
        <v>329</v>
      </c>
      <c r="CB53" s="82" t="s">
        <v>329</v>
      </c>
      <c r="CC53" s="82" t="s">
        <v>329</v>
      </c>
      <c r="CD53" s="82" t="s">
        <v>329</v>
      </c>
      <c r="CE53" s="82" t="s">
        <v>329</v>
      </c>
      <c r="CF53" s="82" t="s">
        <v>329</v>
      </c>
      <c r="CG53" s="82" t="s">
        <v>329</v>
      </c>
      <c r="CH53" s="82" t="s">
        <v>329</v>
      </c>
      <c r="CI53" s="82" t="s">
        <v>329</v>
      </c>
      <c r="CJ53" s="82" t="s">
        <v>329</v>
      </c>
      <c r="CK53" s="82" t="s">
        <v>329</v>
      </c>
    </row>
    <row r="54" spans="1:89" x14ac:dyDescent="0.25">
      <c r="A54" s="54" t="s">
        <v>322</v>
      </c>
      <c r="B54" s="54" t="s">
        <v>348</v>
      </c>
      <c r="C54" s="54" t="s">
        <v>349</v>
      </c>
      <c r="D54" s="54" t="s">
        <v>38</v>
      </c>
      <c r="E54" s="54">
        <v>226.6</v>
      </c>
      <c r="F54" s="54">
        <v>111.4</v>
      </c>
      <c r="G54" s="54">
        <v>18.28</v>
      </c>
      <c r="H54" s="54">
        <v>16.68</v>
      </c>
      <c r="I54" s="54" t="s">
        <v>329</v>
      </c>
      <c r="J54" s="24">
        <v>21</v>
      </c>
      <c r="K54" s="24">
        <v>4082.3999999999996</v>
      </c>
      <c r="L54" s="24">
        <v>453.4</v>
      </c>
      <c r="M54" s="24">
        <v>75.7</v>
      </c>
      <c r="N54" s="24">
        <v>27.366666666666664</v>
      </c>
      <c r="O54" s="24">
        <v>52.6</v>
      </c>
      <c r="P54" s="24">
        <v>12.166666666666666</v>
      </c>
      <c r="Q54" s="24">
        <v>55.833333333333336</v>
      </c>
      <c r="R54" s="24">
        <v>3997.8254039065455</v>
      </c>
      <c r="S54" s="24">
        <v>0.25233333333333335</v>
      </c>
      <c r="T54" s="24">
        <v>167.55572382827867</v>
      </c>
      <c r="U54" s="24">
        <v>10517.47</v>
      </c>
      <c r="V54" s="8">
        <v>14.18</v>
      </c>
      <c r="W54" s="8">
        <v>5.9</v>
      </c>
      <c r="X54" s="8">
        <v>3.37</v>
      </c>
      <c r="Y54" s="8">
        <v>84</v>
      </c>
      <c r="Z54" s="8">
        <v>15</v>
      </c>
      <c r="AA54" s="8">
        <v>62</v>
      </c>
      <c r="AB54" s="8">
        <v>1621</v>
      </c>
      <c r="AC54" s="8">
        <v>256</v>
      </c>
      <c r="AD54" s="8">
        <v>199</v>
      </c>
      <c r="AE54" s="8">
        <v>20</v>
      </c>
      <c r="AF54" s="8">
        <v>7.2</v>
      </c>
      <c r="AG54" s="8">
        <v>4.7</v>
      </c>
      <c r="AH54" s="8">
        <v>48</v>
      </c>
      <c r="AI54" s="88">
        <v>17.693999999999999</v>
      </c>
      <c r="AJ54" s="89">
        <v>1.73</v>
      </c>
      <c r="AK54" s="90">
        <v>10.2271</v>
      </c>
      <c r="AL54" s="91">
        <v>1.8776119402985074</v>
      </c>
      <c r="AM54" s="91">
        <v>0.10149253731343283</v>
      </c>
      <c r="AN54" s="88">
        <v>16.642900000000001</v>
      </c>
      <c r="AO54" s="88">
        <v>48.311999999999998</v>
      </c>
      <c r="AP54" s="92">
        <v>521.87040000000002</v>
      </c>
      <c r="AQ54" s="88" t="s">
        <v>142</v>
      </c>
      <c r="AR54" s="88">
        <v>51</v>
      </c>
      <c r="AS54" s="88">
        <v>18</v>
      </c>
      <c r="AT54" s="88">
        <v>31</v>
      </c>
      <c r="AU54" s="141">
        <v>11.45</v>
      </c>
      <c r="AV54" s="82">
        <v>8.4499999999999993</v>
      </c>
      <c r="AW54" s="82">
        <v>4.3</v>
      </c>
      <c r="AX54" s="82">
        <v>71.25</v>
      </c>
      <c r="AY54" s="82">
        <v>1.2905</v>
      </c>
      <c r="AZ54" s="82">
        <v>60.2</v>
      </c>
      <c r="BA54" s="82">
        <v>9.9250000000000007</v>
      </c>
      <c r="BB54" s="82">
        <v>79.046666666666667</v>
      </c>
      <c r="BC54" s="82">
        <v>6.8233333333333333</v>
      </c>
      <c r="BD54" s="82">
        <v>31.796666666666667</v>
      </c>
      <c r="BE54" s="8" t="s">
        <v>326</v>
      </c>
      <c r="BF54" s="82">
        <v>32.521267147221842</v>
      </c>
      <c r="BG54" s="82">
        <v>77.888233290474588</v>
      </c>
      <c r="BH54" s="82">
        <v>2.1637398611099425</v>
      </c>
      <c r="BI54" s="82">
        <v>1.047452594333544</v>
      </c>
      <c r="BJ54" s="82">
        <v>0.42216271267005717</v>
      </c>
      <c r="BK54" s="82">
        <v>0.39505724991416247</v>
      </c>
      <c r="BL54" s="144">
        <v>1.5741176470588238</v>
      </c>
      <c r="BM54" s="82">
        <v>11.6</v>
      </c>
      <c r="BN54" s="82">
        <v>8.5882352941176467</v>
      </c>
      <c r="BO54" s="82">
        <v>4.4705882352941178</v>
      </c>
      <c r="BP54" s="82">
        <v>72.352941176470594</v>
      </c>
      <c r="BQ54" s="82">
        <v>1.3080000000000001</v>
      </c>
      <c r="BR54" s="82">
        <v>2.801593</v>
      </c>
      <c r="BS54" s="82">
        <v>0.308</v>
      </c>
      <c r="BT54" s="82">
        <v>0.18737999999999999</v>
      </c>
      <c r="BU54" s="82">
        <v>0.19700000000000001</v>
      </c>
      <c r="BV54" s="82">
        <v>3.5863013698630137</v>
      </c>
      <c r="BW54" s="82">
        <v>2.181821917808219</v>
      </c>
      <c r="BX54" s="82">
        <v>2.2938356164383564</v>
      </c>
      <c r="BY54" s="82">
        <v>1.1299999999999999</v>
      </c>
      <c r="BZ54" s="82">
        <v>0.22900000000000001</v>
      </c>
      <c r="CA54" s="82">
        <v>7.4999999999999997E-2</v>
      </c>
      <c r="CB54" s="82">
        <v>0.27</v>
      </c>
      <c r="CC54" s="82">
        <v>0</v>
      </c>
      <c r="CD54" s="82">
        <v>9.9000000000000005E-2</v>
      </c>
      <c r="CE54" s="82">
        <v>1.9</v>
      </c>
      <c r="CF54" s="82">
        <v>14.7</v>
      </c>
      <c r="CG54" s="82">
        <v>4.7</v>
      </c>
      <c r="CH54" s="82">
        <v>1</v>
      </c>
      <c r="CI54" s="82">
        <v>15.6</v>
      </c>
      <c r="CJ54" s="82">
        <v>2.1</v>
      </c>
      <c r="CK54" s="82">
        <v>0</v>
      </c>
    </row>
    <row r="55" spans="1:89" x14ac:dyDescent="0.25">
      <c r="A55" s="54" t="s">
        <v>322</v>
      </c>
      <c r="B55" s="54" t="s">
        <v>348</v>
      </c>
      <c r="C55" s="54" t="s">
        <v>349</v>
      </c>
      <c r="D55" s="54">
        <v>17.460999999999999</v>
      </c>
      <c r="E55" s="54">
        <v>226</v>
      </c>
      <c r="F55" s="54">
        <v>108.2</v>
      </c>
      <c r="G55" s="54">
        <v>20.11</v>
      </c>
      <c r="H55" s="54">
        <v>17.98</v>
      </c>
      <c r="I55" s="54" t="s">
        <v>329</v>
      </c>
      <c r="J55" s="24">
        <v>23</v>
      </c>
      <c r="K55" s="24">
        <v>3198.2</v>
      </c>
      <c r="L55" s="24">
        <v>420.8</v>
      </c>
      <c r="M55" s="24">
        <v>69</v>
      </c>
      <c r="N55" s="24">
        <v>20.666666666666668</v>
      </c>
      <c r="O55" s="24">
        <v>50.56666666666667</v>
      </c>
      <c r="P55" s="24">
        <v>9.0333333333333332</v>
      </c>
      <c r="Q55" s="24">
        <v>51.866666666666674</v>
      </c>
      <c r="R55" s="24">
        <v>3436.0595009215435</v>
      </c>
      <c r="S55" s="24">
        <v>0.23</v>
      </c>
      <c r="T55" s="24">
        <v>146.34485770298645</v>
      </c>
      <c r="U55" s="24">
        <v>9186.07</v>
      </c>
      <c r="V55" s="8">
        <v>14.8</v>
      </c>
      <c r="W55" s="8">
        <v>5.9</v>
      </c>
      <c r="X55" s="8">
        <v>3.49</v>
      </c>
      <c r="Y55" s="8">
        <v>85</v>
      </c>
      <c r="Z55" s="8">
        <v>14</v>
      </c>
      <c r="AA55" s="8">
        <v>66</v>
      </c>
      <c r="AB55" s="8">
        <v>1729</v>
      </c>
      <c r="AC55" s="8">
        <v>242</v>
      </c>
      <c r="AD55" s="8">
        <v>217</v>
      </c>
      <c r="AE55" s="8">
        <v>20</v>
      </c>
      <c r="AF55" s="8">
        <v>8</v>
      </c>
      <c r="AG55" s="8">
        <v>6.9</v>
      </c>
      <c r="AH55" s="8">
        <v>53</v>
      </c>
      <c r="AI55" s="88">
        <v>20.053999999999998</v>
      </c>
      <c r="AJ55" s="89">
        <v>1.9570000000000001</v>
      </c>
      <c r="AK55" s="90">
        <v>10.245100000000001</v>
      </c>
      <c r="AL55" s="91">
        <v>1.8149253731343284</v>
      </c>
      <c r="AM55" s="91">
        <v>9.552238805970148E-2</v>
      </c>
      <c r="AN55" s="88">
        <v>17.0456</v>
      </c>
      <c r="AO55" s="88">
        <v>58.584000000000003</v>
      </c>
      <c r="AP55" s="92">
        <v>597.41279999999995</v>
      </c>
      <c r="AQ55" s="88" t="s">
        <v>148</v>
      </c>
      <c r="AR55" s="88">
        <v>44</v>
      </c>
      <c r="AS55" s="88">
        <v>24</v>
      </c>
      <c r="AT55" s="88">
        <v>32</v>
      </c>
      <c r="AU55" s="141">
        <v>11.2</v>
      </c>
      <c r="AV55" s="82">
        <v>8.9499999999999993</v>
      </c>
      <c r="AW55" s="82">
        <v>4.5</v>
      </c>
      <c r="AX55" s="82">
        <v>69.550000000000011</v>
      </c>
      <c r="AY55" s="82">
        <v>1.1575</v>
      </c>
      <c r="AZ55" s="82">
        <v>54.849999999999994</v>
      </c>
      <c r="BA55" s="82">
        <v>9.2100000000000009</v>
      </c>
      <c r="BB55" s="82">
        <v>84.55</v>
      </c>
      <c r="BC55" s="82">
        <v>4.3000000000000007</v>
      </c>
      <c r="BD55" s="82">
        <v>28.933333333333334</v>
      </c>
      <c r="BE55" s="8" t="s">
        <v>330</v>
      </c>
      <c r="BF55" s="82">
        <v>29.251189152384086</v>
      </c>
      <c r="BG55" s="82">
        <v>81.54724987394691</v>
      </c>
      <c r="BH55" s="82">
        <v>4.1864602291900956</v>
      </c>
      <c r="BI55" s="82">
        <v>1.1152164493638477</v>
      </c>
      <c r="BJ55" s="82">
        <v>0.55439971479977501</v>
      </c>
      <c r="BK55" s="82">
        <v>0.38881076427764594</v>
      </c>
      <c r="BL55" s="144">
        <v>1.0711764705882354</v>
      </c>
      <c r="BM55" s="82">
        <v>11.5</v>
      </c>
      <c r="BN55" s="82">
        <v>8.5882352941176467</v>
      </c>
      <c r="BO55" s="82">
        <v>5.1764705882352944</v>
      </c>
      <c r="BP55" s="82">
        <v>70.352941176470594</v>
      </c>
      <c r="BQ55" s="82">
        <v>1.1759999999999999</v>
      </c>
      <c r="BR55" s="82">
        <v>2.725543</v>
      </c>
      <c r="BS55" s="82">
        <v>0.35500000000000004</v>
      </c>
      <c r="BT55" s="82">
        <v>0.239292</v>
      </c>
      <c r="BU55" s="82">
        <v>0.20400000000000001</v>
      </c>
      <c r="BV55" s="82">
        <v>4.1335616438356171</v>
      </c>
      <c r="BW55" s="82">
        <v>2.7862767123287671</v>
      </c>
      <c r="BX55" s="82">
        <v>2.375342465753425</v>
      </c>
      <c r="BY55" s="82">
        <v>1.38</v>
      </c>
      <c r="BZ55" s="82">
        <v>0.31900000000000001</v>
      </c>
      <c r="CA55" s="82">
        <v>9.0999999999999998E-2</v>
      </c>
      <c r="CB55" s="82">
        <v>0.38</v>
      </c>
      <c r="CC55" s="82">
        <v>0</v>
      </c>
      <c r="CD55" s="82">
        <v>9.8000000000000004E-2</v>
      </c>
      <c r="CE55" s="82">
        <v>2.1</v>
      </c>
      <c r="CF55" s="82">
        <v>18.600000000000001</v>
      </c>
      <c r="CG55" s="82">
        <v>5.3</v>
      </c>
      <c r="CH55" s="82">
        <v>1.8</v>
      </c>
      <c r="CI55" s="82">
        <v>18.7</v>
      </c>
      <c r="CJ55" s="82">
        <v>1.7</v>
      </c>
      <c r="CK55" s="82">
        <v>0</v>
      </c>
    </row>
    <row r="56" spans="1:89" x14ac:dyDescent="0.25">
      <c r="A56" s="54" t="s">
        <v>322</v>
      </c>
      <c r="B56" s="54" t="s">
        <v>348</v>
      </c>
      <c r="C56" s="54" t="s">
        <v>349</v>
      </c>
      <c r="D56" s="54" t="s">
        <v>35</v>
      </c>
      <c r="E56" s="54">
        <v>204.2</v>
      </c>
      <c r="F56" s="54">
        <v>99.4</v>
      </c>
      <c r="G56" s="54">
        <v>16.059999999999999</v>
      </c>
      <c r="H56" s="54">
        <v>14.59</v>
      </c>
      <c r="I56" s="54" t="s">
        <v>329</v>
      </c>
      <c r="J56" s="24">
        <v>24</v>
      </c>
      <c r="K56" s="24">
        <v>3222.5</v>
      </c>
      <c r="L56" s="24">
        <v>406.5</v>
      </c>
      <c r="M56" s="24">
        <v>84.1</v>
      </c>
      <c r="N56" s="24">
        <v>25.799999999999997</v>
      </c>
      <c r="O56" s="24">
        <v>54.633333333333333</v>
      </c>
      <c r="P56" s="24">
        <v>12.6</v>
      </c>
      <c r="Q56" s="24">
        <v>57.766666666666673</v>
      </c>
      <c r="R56" s="24">
        <v>2840.541101704197</v>
      </c>
      <c r="S56" s="24">
        <v>0.28033333333333332</v>
      </c>
      <c r="T56" s="24">
        <v>127.20522644508591</v>
      </c>
      <c r="U56" s="24">
        <v>7984.67</v>
      </c>
      <c r="V56" s="8">
        <v>14.28</v>
      </c>
      <c r="W56" s="8">
        <v>6.2</v>
      </c>
      <c r="X56" s="8">
        <v>3.18</v>
      </c>
      <c r="Y56" s="8">
        <v>82</v>
      </c>
      <c r="Z56" s="8">
        <v>12</v>
      </c>
      <c r="AA56" s="8">
        <v>43</v>
      </c>
      <c r="AB56" s="8">
        <v>1793</v>
      </c>
      <c r="AC56" s="8">
        <v>268</v>
      </c>
      <c r="AD56" s="8">
        <v>212</v>
      </c>
      <c r="AE56" s="8">
        <v>18</v>
      </c>
      <c r="AF56" s="8">
        <v>6.9</v>
      </c>
      <c r="AG56" s="8">
        <v>4.9000000000000004</v>
      </c>
      <c r="AH56" s="8">
        <v>29</v>
      </c>
      <c r="AI56" s="88">
        <v>20.445</v>
      </c>
      <c r="AJ56" s="89">
        <v>1.9910000000000001</v>
      </c>
      <c r="AK56" s="90">
        <v>10.267799999999999</v>
      </c>
      <c r="AL56" s="91">
        <v>1.7982</v>
      </c>
      <c r="AM56" s="91">
        <v>9.7200000000000009E-2</v>
      </c>
      <c r="AN56" s="88">
        <v>17.432099999999998</v>
      </c>
      <c r="AO56" s="88">
        <v>56.096000000000004</v>
      </c>
      <c r="AP56" s="92">
        <v>544.7088</v>
      </c>
      <c r="AQ56" s="88" t="s">
        <v>148</v>
      </c>
      <c r="AR56" s="88">
        <v>44</v>
      </c>
      <c r="AS56" s="88">
        <v>21</v>
      </c>
      <c r="AT56" s="88">
        <v>35</v>
      </c>
      <c r="AU56" s="141">
        <v>11.45</v>
      </c>
      <c r="AV56" s="82">
        <v>8.75</v>
      </c>
      <c r="AW56" s="82">
        <v>4.3000000000000007</v>
      </c>
      <c r="AX56" s="82">
        <v>71.099999999999994</v>
      </c>
      <c r="AY56" s="82">
        <v>1.2850000000000001</v>
      </c>
      <c r="AZ56" s="82">
        <v>61.25</v>
      </c>
      <c r="BA56" s="82">
        <v>9.9049999999999994</v>
      </c>
      <c r="BB56" s="82">
        <v>78.319999999999993</v>
      </c>
      <c r="BC56" s="82">
        <v>7.1733333333333329</v>
      </c>
      <c r="BD56" s="82">
        <v>31.45</v>
      </c>
      <c r="BE56" s="8" t="s">
        <v>326</v>
      </c>
      <c r="BF56" s="82">
        <v>32.257969671417406</v>
      </c>
      <c r="BG56" s="82">
        <v>77.151633751251651</v>
      </c>
      <c r="BH56" s="82">
        <v>2.3415654997770545</v>
      </c>
      <c r="BI56" s="82">
        <v>1.6208745411158723</v>
      </c>
      <c r="BJ56" s="82">
        <v>0.65332343673698268</v>
      </c>
      <c r="BK56" s="82">
        <v>0.27570871960231091</v>
      </c>
      <c r="BL56" s="144">
        <v>1.3138235294117648</v>
      </c>
      <c r="BM56" s="82">
        <v>11.5</v>
      </c>
      <c r="BN56" s="82">
        <v>8.8235294117647065</v>
      </c>
      <c r="BO56" s="82">
        <v>4.4705882352941178</v>
      </c>
      <c r="BP56" s="82">
        <v>71.882352941176464</v>
      </c>
      <c r="BQ56" s="82">
        <v>1.319</v>
      </c>
      <c r="BR56" s="82">
        <v>2.7935620000000001</v>
      </c>
      <c r="BS56" s="82">
        <v>0.309</v>
      </c>
      <c r="BT56" s="82">
        <v>0.19973999999999997</v>
      </c>
      <c r="BU56" s="82">
        <v>0.20600000000000002</v>
      </c>
      <c r="BV56" s="82">
        <v>3.5019999999999998</v>
      </c>
      <c r="BW56" s="82">
        <v>2.2637199999999997</v>
      </c>
      <c r="BX56" s="82">
        <v>2.3346666666666667</v>
      </c>
      <c r="BY56" s="82">
        <v>1.29</v>
      </c>
      <c r="BZ56" s="82">
        <v>0.29599999999999999</v>
      </c>
      <c r="CA56" s="82">
        <v>9.5000000000000001E-2</v>
      </c>
      <c r="CB56" s="82">
        <v>0.33</v>
      </c>
      <c r="CC56" s="82">
        <v>0</v>
      </c>
      <c r="CD56" s="82">
        <v>0.104</v>
      </c>
      <c r="CE56" s="82">
        <v>2</v>
      </c>
      <c r="CF56" s="82">
        <v>16.399999999999999</v>
      </c>
      <c r="CG56" s="82">
        <v>4.4000000000000004</v>
      </c>
      <c r="CH56" s="82">
        <v>1.2</v>
      </c>
      <c r="CI56" s="82">
        <v>19.899999999999999</v>
      </c>
      <c r="CJ56" s="82">
        <v>3</v>
      </c>
      <c r="CK56" s="82">
        <v>0</v>
      </c>
    </row>
    <row r="57" spans="1:89" x14ac:dyDescent="0.25">
      <c r="A57" s="54" t="s">
        <v>322</v>
      </c>
      <c r="B57" s="54" t="s">
        <v>348</v>
      </c>
      <c r="C57" s="54" t="s">
        <v>349</v>
      </c>
      <c r="D57" s="54" t="s">
        <v>53</v>
      </c>
      <c r="E57" s="54">
        <v>229.4</v>
      </c>
      <c r="F57" s="54">
        <v>101</v>
      </c>
      <c r="G57" s="54">
        <v>17.78</v>
      </c>
      <c r="H57" s="54">
        <v>16.32</v>
      </c>
      <c r="I57" s="54" t="s">
        <v>329</v>
      </c>
      <c r="J57" s="24">
        <v>22</v>
      </c>
      <c r="K57" s="24">
        <v>2981.7</v>
      </c>
      <c r="L57" s="24">
        <v>324.89999999999998</v>
      </c>
      <c r="M57" s="24">
        <v>67.7</v>
      </c>
      <c r="N57" s="24">
        <v>19.933333333333334</v>
      </c>
      <c r="O57" s="24">
        <v>51.6</v>
      </c>
      <c r="P57" s="24">
        <v>8.2999999999999989</v>
      </c>
      <c r="Q57" s="24">
        <v>55.633333333333333</v>
      </c>
      <c r="R57" s="24">
        <v>3264.9717218102178</v>
      </c>
      <c r="S57" s="24">
        <v>0.22566666666666668</v>
      </c>
      <c r="T57" s="24">
        <v>128.22600268171831</v>
      </c>
      <c r="U57" s="24">
        <v>8048.75</v>
      </c>
      <c r="V57" s="8">
        <v>14.41</v>
      </c>
      <c r="W57" s="8">
        <v>6.4</v>
      </c>
      <c r="X57" s="8">
        <v>3.73</v>
      </c>
      <c r="Y57" s="8">
        <v>87</v>
      </c>
      <c r="Z57" s="8">
        <v>12</v>
      </c>
      <c r="AA57" s="8">
        <v>39</v>
      </c>
      <c r="AB57" s="8">
        <v>1885</v>
      </c>
      <c r="AC57" s="8">
        <v>292</v>
      </c>
      <c r="AD57" s="8">
        <v>177</v>
      </c>
      <c r="AE57" s="8">
        <v>19</v>
      </c>
      <c r="AF57" s="8">
        <v>7.7</v>
      </c>
      <c r="AG57" s="8">
        <v>5.9</v>
      </c>
      <c r="AH57" s="8">
        <v>29</v>
      </c>
      <c r="AI57" s="88">
        <v>18.082999999999998</v>
      </c>
      <c r="AJ57" s="89">
        <v>1.72</v>
      </c>
      <c r="AK57" s="90">
        <v>10.514799999999999</v>
      </c>
      <c r="AL57" s="91">
        <v>2.2422310756972115</v>
      </c>
      <c r="AM57" s="91">
        <v>0.14013944223107572</v>
      </c>
      <c r="AN57" s="88">
        <v>16.421099999999999</v>
      </c>
      <c r="AO57" s="88">
        <v>52.56</v>
      </c>
      <c r="AP57" s="92">
        <v>645.72479999999996</v>
      </c>
      <c r="AQ57" s="88" t="s">
        <v>136</v>
      </c>
      <c r="AR57" s="88">
        <v>45</v>
      </c>
      <c r="AS57" s="88">
        <v>29</v>
      </c>
      <c r="AT57" s="88">
        <v>26</v>
      </c>
      <c r="AU57" s="141">
        <v>11.25</v>
      </c>
      <c r="AV57" s="82">
        <v>8.5</v>
      </c>
      <c r="AW57" s="82">
        <v>3.75</v>
      </c>
      <c r="AX57" s="82">
        <v>71.199999999999989</v>
      </c>
      <c r="AY57" s="82">
        <v>1.2090000000000001</v>
      </c>
      <c r="AZ57" s="82">
        <v>55.65</v>
      </c>
      <c r="BA57" s="82">
        <v>9.5150000000000006</v>
      </c>
      <c r="BB57" s="82">
        <v>83.416666666666671</v>
      </c>
      <c r="BC57" s="82">
        <v>4.7666666666666666</v>
      </c>
      <c r="BD57" s="82">
        <v>29.236666666666665</v>
      </c>
      <c r="BE57" s="8" t="s">
        <v>330</v>
      </c>
      <c r="BF57" s="82">
        <v>29.622701422209065</v>
      </c>
      <c r="BG57" s="82">
        <v>80.740087317434089</v>
      </c>
      <c r="BH57" s="82">
        <v>5.0779735213368884</v>
      </c>
      <c r="BI57" s="82">
        <v>1.1951535903230339</v>
      </c>
      <c r="BJ57" s="82">
        <v>0.55183226290410337</v>
      </c>
      <c r="BK57" s="82">
        <v>0.44885425530326784</v>
      </c>
      <c r="BL57" s="144">
        <v>1.4152941176470588</v>
      </c>
      <c r="BM57" s="82">
        <v>11.5</v>
      </c>
      <c r="BN57" s="82">
        <v>8.3529411764705888</v>
      </c>
      <c r="BO57" s="82">
        <v>4</v>
      </c>
      <c r="BP57" s="82">
        <v>72.588235294117652</v>
      </c>
      <c r="BQ57" s="82">
        <v>1.2150000000000001</v>
      </c>
      <c r="BR57" s="82">
        <v>2.7935140000000005</v>
      </c>
      <c r="BS57" s="82">
        <v>0.33100000000000002</v>
      </c>
      <c r="BT57" s="82">
        <v>0.20962799999999998</v>
      </c>
      <c r="BU57" s="82">
        <v>0.191</v>
      </c>
      <c r="BV57" s="82">
        <v>3.9626760563380286</v>
      </c>
      <c r="BW57" s="82">
        <v>2.5096309859154924</v>
      </c>
      <c r="BX57" s="82">
        <v>2.2866197183098591</v>
      </c>
      <c r="BY57" s="82">
        <v>1.07</v>
      </c>
      <c r="BZ57" s="82">
        <v>0.26400000000000001</v>
      </c>
      <c r="CA57" s="82">
        <v>8.6999999999999994E-2</v>
      </c>
      <c r="CB57" s="82">
        <v>0.38</v>
      </c>
      <c r="CC57" s="82">
        <v>0</v>
      </c>
      <c r="CD57" s="82">
        <v>8.5999999999999993E-2</v>
      </c>
      <c r="CE57" s="82">
        <v>1.5</v>
      </c>
      <c r="CF57" s="82">
        <v>14.8</v>
      </c>
      <c r="CG57" s="82">
        <v>4</v>
      </c>
      <c r="CH57" s="82">
        <v>1.3</v>
      </c>
      <c r="CI57" s="82">
        <v>18.100000000000001</v>
      </c>
      <c r="CJ57" s="82">
        <v>1.7</v>
      </c>
      <c r="CK57" s="82">
        <v>0</v>
      </c>
    </row>
    <row r="58" spans="1:89" x14ac:dyDescent="0.25">
      <c r="A58" s="54" t="s">
        <v>322</v>
      </c>
      <c r="B58" s="54" t="s">
        <v>348</v>
      </c>
      <c r="C58" s="54" t="s">
        <v>349</v>
      </c>
      <c r="D58" s="54" t="s">
        <v>46</v>
      </c>
      <c r="E58" s="54">
        <v>225.8</v>
      </c>
      <c r="F58" s="54">
        <v>109.6</v>
      </c>
      <c r="G58" s="54">
        <v>19.600000000000001</v>
      </c>
      <c r="H58" s="54">
        <v>17.829999999999998</v>
      </c>
      <c r="I58" s="54" t="s">
        <v>329</v>
      </c>
      <c r="J58" s="24">
        <v>24</v>
      </c>
      <c r="K58" s="24">
        <v>3403.4</v>
      </c>
      <c r="L58" s="24">
        <v>504</v>
      </c>
      <c r="M58" s="24">
        <v>60.2</v>
      </c>
      <c r="N58" s="24">
        <v>26.466666666666669</v>
      </c>
      <c r="O58" s="24">
        <v>49.433333333333337</v>
      </c>
      <c r="P58" s="24">
        <v>9.5666666666666682</v>
      </c>
      <c r="Q58" s="24">
        <v>51.833333333333336</v>
      </c>
      <c r="R58" s="24">
        <v>4191.0288536217231</v>
      </c>
      <c r="S58" s="24">
        <v>0.20066666666666669</v>
      </c>
      <c r="T58" s="24">
        <v>154.92100285953583</v>
      </c>
      <c r="U58" s="24">
        <v>9724.39</v>
      </c>
      <c r="V58" s="8">
        <v>14.93</v>
      </c>
      <c r="W58" s="8">
        <v>6.5</v>
      </c>
      <c r="X58" s="8">
        <v>3.86</v>
      </c>
      <c r="Y58" s="8">
        <v>89</v>
      </c>
      <c r="Z58" s="8">
        <v>12</v>
      </c>
      <c r="AA58" s="8">
        <v>34</v>
      </c>
      <c r="AB58" s="8">
        <v>2065</v>
      </c>
      <c r="AC58" s="8">
        <v>280</v>
      </c>
      <c r="AD58" s="8">
        <v>125</v>
      </c>
      <c r="AE58" s="8">
        <v>23</v>
      </c>
      <c r="AF58" s="8">
        <v>8.8000000000000007</v>
      </c>
      <c r="AG58" s="8">
        <v>4.8</v>
      </c>
      <c r="AH58" s="8">
        <v>26</v>
      </c>
      <c r="AI58" s="88">
        <v>20.46</v>
      </c>
      <c r="AJ58" s="89">
        <v>1.9950000000000001</v>
      </c>
      <c r="AK58" s="90">
        <v>10.256600000000001</v>
      </c>
      <c r="AL58" s="91">
        <v>2.0086653386454181</v>
      </c>
      <c r="AM58" s="91">
        <v>0.14013944223107566</v>
      </c>
      <c r="AN58" s="88">
        <v>15.9451</v>
      </c>
      <c r="AO58" s="88">
        <v>45.184000000000005</v>
      </c>
      <c r="AP58" s="92">
        <v>632.54879999999991</v>
      </c>
      <c r="AQ58" s="88" t="s">
        <v>148</v>
      </c>
      <c r="AR58" s="88">
        <v>45</v>
      </c>
      <c r="AS58" s="88">
        <v>25</v>
      </c>
      <c r="AT58" s="88">
        <v>30</v>
      </c>
      <c r="AU58" s="141">
        <v>11.2</v>
      </c>
      <c r="AV58" s="82">
        <v>8.25</v>
      </c>
      <c r="AW58" s="82">
        <v>4.55</v>
      </c>
      <c r="AX58" s="82">
        <v>70.300000000000011</v>
      </c>
      <c r="AY58" s="82">
        <v>1.1539999999999999</v>
      </c>
      <c r="AZ58" s="82">
        <v>54.349999999999994</v>
      </c>
      <c r="BA58" s="82">
        <v>9.3150000000000013</v>
      </c>
      <c r="BB58" s="82">
        <v>84.196666666666673</v>
      </c>
      <c r="BC58" s="82">
        <v>4.7633333333333328</v>
      </c>
      <c r="BD58" s="82">
        <v>30.919999999999998</v>
      </c>
      <c r="BE58" s="8" t="s">
        <v>330</v>
      </c>
      <c r="BF58" s="82">
        <v>31.28475672350034</v>
      </c>
      <c r="BG58" s="82">
        <v>81.242222831622811</v>
      </c>
      <c r="BH58" s="82">
        <v>4.42799319851893</v>
      </c>
      <c r="BI58" s="82">
        <v>1.1507651675519743</v>
      </c>
      <c r="BJ58" s="82">
        <v>1.0829837959481514</v>
      </c>
      <c r="BK58" s="82">
        <v>0.48736172690223484</v>
      </c>
      <c r="BL58" s="144">
        <v>1.0667647058823531</v>
      </c>
      <c r="BM58" s="82">
        <v>11.7</v>
      </c>
      <c r="BN58" s="82">
        <v>7.5294117647058822</v>
      </c>
      <c r="BO58" s="82">
        <v>4.9411764705882355</v>
      </c>
      <c r="BP58" s="82">
        <v>71.647058823529406</v>
      </c>
      <c r="BQ58" s="82">
        <v>1.171</v>
      </c>
      <c r="BR58" s="82">
        <v>2.787229</v>
      </c>
      <c r="BS58" s="82">
        <v>0.33400000000000002</v>
      </c>
      <c r="BT58" s="82">
        <v>0.22445999999999999</v>
      </c>
      <c r="BU58" s="82">
        <v>0.188</v>
      </c>
      <c r="BV58" s="82">
        <v>4.4359375000000005</v>
      </c>
      <c r="BW58" s="82">
        <v>2.981109375</v>
      </c>
      <c r="BX58" s="82">
        <v>2.4968750000000002</v>
      </c>
      <c r="BY58" s="82">
        <v>0.92</v>
      </c>
      <c r="BZ58" s="82">
        <v>0.26500000000000001</v>
      </c>
      <c r="CA58" s="82">
        <v>7.9000000000000001E-2</v>
      </c>
      <c r="CB58" s="82">
        <v>0.36</v>
      </c>
      <c r="CC58" s="82">
        <v>0</v>
      </c>
      <c r="CD58" s="82">
        <v>8.6999999999999994E-2</v>
      </c>
      <c r="CE58" s="82">
        <v>1.9</v>
      </c>
      <c r="CF58" s="82">
        <v>14.9</v>
      </c>
      <c r="CG58" s="82">
        <v>3.8</v>
      </c>
      <c r="CH58" s="82">
        <v>1.3</v>
      </c>
      <c r="CI58" s="82">
        <v>15.8</v>
      </c>
      <c r="CJ58" s="82">
        <v>1.1000000000000001</v>
      </c>
      <c r="CK58" s="82">
        <v>0</v>
      </c>
    </row>
    <row r="59" spans="1:89" x14ac:dyDescent="0.25">
      <c r="A59" s="54" t="s">
        <v>322</v>
      </c>
      <c r="B59" s="54" t="s">
        <v>348</v>
      </c>
      <c r="C59" s="54" t="s">
        <v>349</v>
      </c>
      <c r="D59" s="54" t="s">
        <v>24</v>
      </c>
      <c r="E59" s="54">
        <v>234.2</v>
      </c>
      <c r="F59" s="54">
        <v>100.2</v>
      </c>
      <c r="G59" s="54">
        <v>20.059999999999999</v>
      </c>
      <c r="H59" s="54">
        <v>17.63</v>
      </c>
      <c r="I59" s="54" t="s">
        <v>329</v>
      </c>
      <c r="J59" s="24">
        <v>25</v>
      </c>
      <c r="K59" s="24">
        <v>3393.7</v>
      </c>
      <c r="L59" s="24">
        <v>308.60000000000002</v>
      </c>
      <c r="M59" s="24">
        <v>81.400000000000006</v>
      </c>
      <c r="N59" s="24">
        <v>21.2</v>
      </c>
      <c r="O59" s="24">
        <v>56.033333333333339</v>
      </c>
      <c r="P59" s="24">
        <v>10.033333333333333</v>
      </c>
      <c r="Q59" s="24">
        <v>58.366666666666667</v>
      </c>
      <c r="R59" s="24">
        <v>3090.6739457834751</v>
      </c>
      <c r="S59" s="24">
        <v>0.27133333333333337</v>
      </c>
      <c r="T59" s="24">
        <v>136.47971020451524</v>
      </c>
      <c r="U59" s="24">
        <v>8566.83</v>
      </c>
      <c r="V59" s="8">
        <v>13.84</v>
      </c>
      <c r="W59" s="8">
        <v>6.1</v>
      </c>
      <c r="X59" s="8">
        <v>3.56</v>
      </c>
      <c r="Y59" s="8">
        <v>86</v>
      </c>
      <c r="Z59" s="8">
        <v>13</v>
      </c>
      <c r="AA59" s="8">
        <v>58</v>
      </c>
      <c r="AB59" s="8">
        <v>1715</v>
      </c>
      <c r="AC59" s="8">
        <v>254</v>
      </c>
      <c r="AD59" s="8">
        <v>189</v>
      </c>
      <c r="AE59" s="8">
        <v>18</v>
      </c>
      <c r="AF59" s="8">
        <v>13.3</v>
      </c>
      <c r="AG59" s="8">
        <v>5.3</v>
      </c>
      <c r="AH59" s="8">
        <v>49</v>
      </c>
      <c r="AI59" s="88">
        <v>19.27</v>
      </c>
      <c r="AJ59" s="89">
        <v>1.86</v>
      </c>
      <c r="AK59" s="90">
        <v>10.3621</v>
      </c>
      <c r="AL59" s="91">
        <v>2.8474576271186436</v>
      </c>
      <c r="AM59" s="91">
        <v>0.18983050847457628</v>
      </c>
      <c r="AN59" s="88">
        <v>13.6442</v>
      </c>
      <c r="AO59" s="88">
        <v>34.751999999999995</v>
      </c>
      <c r="AP59" s="92">
        <v>630.79200000000003</v>
      </c>
      <c r="AQ59" s="88" t="s">
        <v>148</v>
      </c>
      <c r="AR59" s="88">
        <v>43</v>
      </c>
      <c r="AS59" s="88">
        <v>29</v>
      </c>
      <c r="AT59" s="88">
        <v>28</v>
      </c>
      <c r="AU59" s="141">
        <v>11.2</v>
      </c>
      <c r="AV59" s="82">
        <v>6.95</v>
      </c>
      <c r="AW59" s="82">
        <v>3.1500000000000004</v>
      </c>
      <c r="AX59" s="82">
        <v>73.550000000000011</v>
      </c>
      <c r="AY59" s="82">
        <v>1.252</v>
      </c>
      <c r="AZ59" s="82">
        <v>60.05</v>
      </c>
      <c r="BA59" s="82">
        <v>9.84</v>
      </c>
      <c r="BB59" s="82">
        <v>82.193333333333328</v>
      </c>
      <c r="BC59" s="82">
        <v>5.3433333333333337</v>
      </c>
      <c r="BD59" s="82">
        <v>30.026666666666667</v>
      </c>
      <c r="BE59" s="8" t="s">
        <v>330</v>
      </c>
      <c r="BF59" s="82">
        <v>30.498813231032386</v>
      </c>
      <c r="BG59" s="82">
        <v>79.916766467893169</v>
      </c>
      <c r="BH59" s="82">
        <v>3.536647232528205</v>
      </c>
      <c r="BI59" s="82">
        <v>0.96400437280283935</v>
      </c>
      <c r="BJ59" s="82">
        <v>0.53767205316310451</v>
      </c>
      <c r="BK59" s="82">
        <v>0.30465513209030615</v>
      </c>
      <c r="BL59" s="144">
        <v>1.1902941176470589</v>
      </c>
      <c r="BM59" s="82">
        <v>11.6</v>
      </c>
      <c r="BN59" s="82">
        <v>7.1764705882352944</v>
      </c>
      <c r="BO59" s="82">
        <v>3.7647058823529411</v>
      </c>
      <c r="BP59" s="82">
        <v>74.941176470588232</v>
      </c>
      <c r="BQ59" s="82">
        <v>1.264</v>
      </c>
      <c r="BR59" s="82">
        <v>2.8825989999999999</v>
      </c>
      <c r="BS59" s="82">
        <v>0.29200000000000004</v>
      </c>
      <c r="BT59" s="82">
        <v>0.14659199999999997</v>
      </c>
      <c r="BU59" s="82">
        <v>0.16200000000000001</v>
      </c>
      <c r="BV59" s="82">
        <v>4.0688524590163935</v>
      </c>
      <c r="BW59" s="82">
        <v>2.0426754098360651</v>
      </c>
      <c r="BX59" s="82">
        <v>2.2573770491803278</v>
      </c>
      <c r="BY59" s="82">
        <v>1</v>
      </c>
      <c r="BZ59" s="82">
        <v>0.29599999999999999</v>
      </c>
      <c r="CA59" s="82">
        <v>9.0999999999999998E-2</v>
      </c>
      <c r="CB59" s="82">
        <v>0.36</v>
      </c>
      <c r="CC59" s="82">
        <v>0</v>
      </c>
      <c r="CD59" s="82">
        <v>8.7999999999999995E-2</v>
      </c>
      <c r="CE59" s="82">
        <v>2.2000000000000002</v>
      </c>
      <c r="CF59" s="82">
        <v>11</v>
      </c>
      <c r="CG59" s="82">
        <v>3.6</v>
      </c>
      <c r="CH59" s="82">
        <v>1.1000000000000001</v>
      </c>
      <c r="CI59" s="82">
        <v>16.7</v>
      </c>
      <c r="CJ59" s="82">
        <v>2.9</v>
      </c>
      <c r="CK59" s="82">
        <v>0</v>
      </c>
    </row>
    <row r="60" spans="1:89" x14ac:dyDescent="0.25">
      <c r="A60" s="54" t="s">
        <v>322</v>
      </c>
      <c r="B60" s="54" t="s">
        <v>348</v>
      </c>
      <c r="C60" s="54" t="s">
        <v>349</v>
      </c>
      <c r="D60" s="54" t="s">
        <v>42</v>
      </c>
      <c r="E60" s="54">
        <v>248.8</v>
      </c>
      <c r="F60" s="54">
        <v>117</v>
      </c>
      <c r="G60" s="54">
        <v>19.149999999999999</v>
      </c>
      <c r="H60" s="54">
        <v>16.72</v>
      </c>
      <c r="I60" s="54" t="s">
        <v>329</v>
      </c>
      <c r="J60" s="24">
        <v>17</v>
      </c>
      <c r="K60" s="24">
        <v>2320.3000000000002</v>
      </c>
      <c r="L60" s="24">
        <v>326.5</v>
      </c>
      <c r="M60" s="24">
        <v>68.3</v>
      </c>
      <c r="N60" s="24">
        <v>21.599999999999998</v>
      </c>
      <c r="O60" s="24">
        <v>50.733333333333327</v>
      </c>
      <c r="P60" s="24">
        <v>9.8666666666666654</v>
      </c>
      <c r="Q60" s="24">
        <v>50.1</v>
      </c>
      <c r="R60" s="24">
        <v>2518.416661253314</v>
      </c>
      <c r="S60" s="24">
        <v>0.22766666666666666</v>
      </c>
      <c r="T60" s="24">
        <v>108.91049989945272</v>
      </c>
      <c r="U60" s="24">
        <v>6836.31</v>
      </c>
      <c r="V60" s="8">
        <v>11.9</v>
      </c>
      <c r="W60" s="8">
        <v>6.3</v>
      </c>
      <c r="X60" s="8">
        <v>3.11</v>
      </c>
      <c r="Y60" s="8">
        <v>81</v>
      </c>
      <c r="Z60" s="8">
        <v>13</v>
      </c>
      <c r="AA60" s="8">
        <v>40</v>
      </c>
      <c r="AB60" s="8">
        <v>1519</v>
      </c>
      <c r="AC60" s="8">
        <v>226</v>
      </c>
      <c r="AD60" s="8">
        <v>188</v>
      </c>
      <c r="AE60" s="8">
        <v>20</v>
      </c>
      <c r="AF60" s="8">
        <v>12.6</v>
      </c>
      <c r="AG60" s="8">
        <v>6.2</v>
      </c>
      <c r="AH60" s="8">
        <v>39</v>
      </c>
      <c r="AI60" s="88">
        <v>16.829999999999998</v>
      </c>
      <c r="AJ60" s="89">
        <v>1.6240000000000001</v>
      </c>
      <c r="AK60" s="90">
        <v>10.3652</v>
      </c>
      <c r="AL60" s="91">
        <v>2.3476523476523474</v>
      </c>
      <c r="AM60" s="91">
        <v>0.14085914085914084</v>
      </c>
      <c r="AN60" s="88">
        <v>16.199300000000001</v>
      </c>
      <c r="AO60" s="88">
        <v>35.456000000000003</v>
      </c>
      <c r="AP60" s="92">
        <v>580.72319999999991</v>
      </c>
      <c r="AQ60" s="88" t="s">
        <v>136</v>
      </c>
      <c r="AR60" s="88">
        <v>44</v>
      </c>
      <c r="AS60" s="88">
        <v>35</v>
      </c>
      <c r="AT60" s="88">
        <v>21</v>
      </c>
      <c r="AU60" s="141">
        <v>11.05</v>
      </c>
      <c r="AV60" s="82">
        <v>9.5500000000000007</v>
      </c>
      <c r="AW60" s="82">
        <v>4.5999999999999996</v>
      </c>
      <c r="AX60" s="82">
        <v>69.150000000000006</v>
      </c>
      <c r="AY60" s="82">
        <v>1.1644999999999999</v>
      </c>
      <c r="AZ60" s="82">
        <v>55.4</v>
      </c>
      <c r="BA60" s="82">
        <v>9.254999999999999</v>
      </c>
      <c r="BB60" s="82">
        <v>83.279999999999987</v>
      </c>
      <c r="BC60" s="82">
        <v>5.41</v>
      </c>
      <c r="BD60" s="82">
        <v>31.546666666666663</v>
      </c>
      <c r="BE60" s="8" t="s">
        <v>325</v>
      </c>
      <c r="BF60" s="82">
        <v>32.007280511273699</v>
      </c>
      <c r="BG60" s="82">
        <v>80.268655988711728</v>
      </c>
      <c r="BH60" s="82">
        <v>5.4741023045205175</v>
      </c>
      <c r="BI60" s="82">
        <v>1.3159102038712338</v>
      </c>
      <c r="BJ60" s="82">
        <v>1.0013350192825805</v>
      </c>
      <c r="BK60" s="82">
        <v>0.68454177676265537</v>
      </c>
      <c r="BL60" s="144">
        <v>1.0402941176470588</v>
      </c>
      <c r="BM60" s="82">
        <v>11.5</v>
      </c>
      <c r="BN60" s="82">
        <v>9.0588235294117645</v>
      </c>
      <c r="BO60" s="82">
        <v>4.7058823529411766</v>
      </c>
      <c r="BP60" s="82">
        <v>70.352941176470594</v>
      </c>
      <c r="BQ60" s="82">
        <v>1.175</v>
      </c>
      <c r="BR60" s="82">
        <v>2.716558</v>
      </c>
      <c r="BS60" s="82">
        <v>0.35300000000000004</v>
      </c>
      <c r="BT60" s="82">
        <v>0.25783200000000001</v>
      </c>
      <c r="BU60" s="82">
        <v>0.20600000000000002</v>
      </c>
      <c r="BV60" s="82">
        <v>3.8967532467532471</v>
      </c>
      <c r="BW60" s="82">
        <v>2.8461974025974026</v>
      </c>
      <c r="BX60" s="82">
        <v>2.2740259740259741</v>
      </c>
      <c r="BY60" s="82">
        <v>1.34</v>
      </c>
      <c r="BZ60" s="82">
        <v>0.29599999999999999</v>
      </c>
      <c r="CA60" s="82">
        <v>8.7999999999999995E-2</v>
      </c>
      <c r="CB60" s="82">
        <v>0.36</v>
      </c>
      <c r="CC60" s="82">
        <v>0</v>
      </c>
      <c r="CD60" s="82">
        <v>0.10100000000000001</v>
      </c>
      <c r="CE60" s="82">
        <v>2.4</v>
      </c>
      <c r="CF60" s="82">
        <v>14.8</v>
      </c>
      <c r="CG60" s="82">
        <v>3.7</v>
      </c>
      <c r="CH60" s="82">
        <v>1</v>
      </c>
      <c r="CI60" s="82">
        <v>15.6</v>
      </c>
      <c r="CJ60" s="82">
        <v>2.8</v>
      </c>
      <c r="CK60" s="82">
        <v>0</v>
      </c>
    </row>
    <row r="61" spans="1:89" x14ac:dyDescent="0.25">
      <c r="A61" s="54" t="s">
        <v>322</v>
      </c>
      <c r="B61" s="54" t="s">
        <v>348</v>
      </c>
      <c r="C61" s="54" t="s">
        <v>349</v>
      </c>
      <c r="D61" s="54" t="s">
        <v>49</v>
      </c>
      <c r="E61" s="54">
        <v>237.2</v>
      </c>
      <c r="F61" s="54">
        <v>120.6</v>
      </c>
      <c r="G61" s="54">
        <v>19.809999999999999</v>
      </c>
      <c r="H61" s="54">
        <v>15.49</v>
      </c>
      <c r="I61" s="54" t="s">
        <v>329</v>
      </c>
      <c r="J61" s="24">
        <v>18</v>
      </c>
      <c r="K61" s="24">
        <v>3013.6</v>
      </c>
      <c r="L61" s="24">
        <v>393.3</v>
      </c>
      <c r="M61" s="24">
        <v>88.4</v>
      </c>
      <c r="N61" s="24">
        <v>23.933333333333337</v>
      </c>
      <c r="O61" s="24">
        <v>56.1</v>
      </c>
      <c r="P61" s="24">
        <v>12.066666666666668</v>
      </c>
      <c r="Q61" s="24">
        <v>58.9</v>
      </c>
      <c r="R61" s="24">
        <v>2527.1876450243935</v>
      </c>
      <c r="S61" s="24">
        <v>0.29466666666666669</v>
      </c>
      <c r="T61" s="24">
        <v>117.3820672267874</v>
      </c>
      <c r="U61" s="24">
        <v>7368.07</v>
      </c>
      <c r="V61" s="8">
        <v>12.15</v>
      </c>
      <c r="W61" s="8">
        <v>6.6</v>
      </c>
      <c r="X61" s="8">
        <v>3.18</v>
      </c>
      <c r="Y61" s="8">
        <v>82</v>
      </c>
      <c r="Z61" s="8">
        <v>12</v>
      </c>
      <c r="AA61" s="8">
        <v>46</v>
      </c>
      <c r="AB61" s="8">
        <v>1654</v>
      </c>
      <c r="AC61" s="8">
        <v>246</v>
      </c>
      <c r="AD61" s="8">
        <v>169</v>
      </c>
      <c r="AE61" s="8">
        <v>20</v>
      </c>
      <c r="AF61" s="8">
        <v>16.899999999999999</v>
      </c>
      <c r="AG61" s="8">
        <v>4</v>
      </c>
      <c r="AH61" s="8">
        <v>33</v>
      </c>
      <c r="AI61" s="88">
        <v>17.978999999999999</v>
      </c>
      <c r="AJ61" s="89">
        <v>1.6759999999999999</v>
      </c>
      <c r="AK61" s="90">
        <v>10.7242</v>
      </c>
      <c r="AL61" s="91">
        <v>2.5202797202797202</v>
      </c>
      <c r="AM61" s="91">
        <v>0.14265734265734265</v>
      </c>
      <c r="AN61" s="88">
        <v>15.947800000000001</v>
      </c>
      <c r="AO61" s="88">
        <v>38.088000000000001</v>
      </c>
      <c r="AP61" s="92">
        <v>602.68319999999983</v>
      </c>
      <c r="AQ61" s="88" t="s">
        <v>136</v>
      </c>
      <c r="AR61" s="88">
        <v>45</v>
      </c>
      <c r="AS61" s="88">
        <v>30</v>
      </c>
      <c r="AT61" s="88">
        <v>25</v>
      </c>
      <c r="AU61" s="141">
        <v>11.45</v>
      </c>
      <c r="AV61" s="82">
        <v>8.25</v>
      </c>
      <c r="AW61" s="82">
        <v>4.4000000000000004</v>
      </c>
      <c r="AX61" s="82">
        <v>71.3</v>
      </c>
      <c r="AY61" s="82">
        <v>1.2809999999999999</v>
      </c>
      <c r="AZ61" s="82">
        <v>61.75</v>
      </c>
      <c r="BA61" s="82">
        <v>9.85</v>
      </c>
      <c r="BB61" s="82">
        <v>76.61999999999999</v>
      </c>
      <c r="BC61" s="82">
        <v>7.5633333333333326</v>
      </c>
      <c r="BD61" s="82">
        <v>31.213333333333335</v>
      </c>
      <c r="BE61" s="8" t="s">
        <v>328</v>
      </c>
      <c r="BF61" s="82">
        <v>32.116732253581581</v>
      </c>
      <c r="BG61" s="82">
        <v>76.378368088648926</v>
      </c>
      <c r="BH61" s="82">
        <v>4.3880246820101947</v>
      </c>
      <c r="BI61" s="82">
        <v>1.2231138518936735</v>
      </c>
      <c r="BJ61" s="82">
        <v>0.5644615638850361</v>
      </c>
      <c r="BK61" s="82">
        <v>0.35833519936704139</v>
      </c>
      <c r="BL61" s="144">
        <v>0.97411764705882353</v>
      </c>
      <c r="BM61" s="82">
        <v>11.7</v>
      </c>
      <c r="BN61" s="82">
        <v>8.5882352941176467</v>
      </c>
      <c r="BO61" s="82">
        <v>4.4705882352941178</v>
      </c>
      <c r="BP61" s="82">
        <v>72.352941176470594</v>
      </c>
      <c r="BQ61" s="82">
        <v>1.3</v>
      </c>
      <c r="BR61" s="82">
        <v>2.7984489999999997</v>
      </c>
      <c r="BS61" s="82">
        <v>0.32900000000000001</v>
      </c>
      <c r="BT61" s="82">
        <v>0.160188</v>
      </c>
      <c r="BU61" s="82">
        <v>0.19600000000000001</v>
      </c>
      <c r="BV61" s="82">
        <v>3.830821917808219</v>
      </c>
      <c r="BW61" s="82">
        <v>1.8652027397260276</v>
      </c>
      <c r="BX61" s="82">
        <v>2.2821917808219179</v>
      </c>
      <c r="BY61" s="82">
        <v>1.1000000000000001</v>
      </c>
      <c r="BZ61" s="82">
        <v>0.27700000000000002</v>
      </c>
      <c r="CA61" s="82">
        <v>8.5999999999999993E-2</v>
      </c>
      <c r="CB61" s="82">
        <v>0.28999999999999998</v>
      </c>
      <c r="CC61" s="82">
        <v>0</v>
      </c>
      <c r="CD61" s="82">
        <v>9.7000000000000003E-2</v>
      </c>
      <c r="CE61" s="82">
        <v>1.7</v>
      </c>
      <c r="CF61" s="82">
        <v>13.6</v>
      </c>
      <c r="CG61" s="82">
        <v>3.9</v>
      </c>
      <c r="CH61" s="82">
        <v>1.2</v>
      </c>
      <c r="CI61" s="82">
        <v>19.899999999999999</v>
      </c>
      <c r="CJ61" s="82">
        <v>2</v>
      </c>
      <c r="CK61" s="82">
        <v>0</v>
      </c>
    </row>
    <row r="62" spans="1:89" x14ac:dyDescent="0.25">
      <c r="A62" s="54" t="s">
        <v>350</v>
      </c>
      <c r="B62" s="54" t="s">
        <v>348</v>
      </c>
      <c r="C62" s="54" t="s">
        <v>349</v>
      </c>
      <c r="D62" s="54" t="s">
        <v>351</v>
      </c>
      <c r="E62" s="54" t="s">
        <v>329</v>
      </c>
      <c r="F62" s="54" t="s">
        <v>329</v>
      </c>
      <c r="G62" s="54" t="s">
        <v>329</v>
      </c>
      <c r="H62" s="54" t="s">
        <v>329</v>
      </c>
      <c r="I62" s="54" t="s">
        <v>329</v>
      </c>
      <c r="J62" s="24" t="s">
        <v>329</v>
      </c>
      <c r="K62" s="24" t="s">
        <v>329</v>
      </c>
      <c r="L62" s="24" t="s">
        <v>329</v>
      </c>
      <c r="M62" s="24" t="s">
        <v>329</v>
      </c>
      <c r="N62" s="24" t="s">
        <v>329</v>
      </c>
      <c r="O62" s="24" t="s">
        <v>329</v>
      </c>
      <c r="P62" s="24" t="s">
        <v>329</v>
      </c>
      <c r="Q62" s="24" t="s">
        <v>329</v>
      </c>
      <c r="R62" s="24" t="s">
        <v>329</v>
      </c>
      <c r="S62" s="24" t="s">
        <v>329</v>
      </c>
      <c r="T62" s="24" t="s">
        <v>329</v>
      </c>
      <c r="U62" s="24" t="s">
        <v>329</v>
      </c>
      <c r="V62" s="92" t="s">
        <v>329</v>
      </c>
      <c r="W62" s="92" t="s">
        <v>329</v>
      </c>
      <c r="X62" s="92" t="s">
        <v>329</v>
      </c>
      <c r="Y62" s="92" t="s">
        <v>329</v>
      </c>
      <c r="Z62" s="92" t="s">
        <v>329</v>
      </c>
      <c r="AA62" s="92" t="s">
        <v>329</v>
      </c>
      <c r="AB62" s="92" t="s">
        <v>329</v>
      </c>
      <c r="AC62" s="92" t="s">
        <v>329</v>
      </c>
      <c r="AD62" s="92" t="s">
        <v>329</v>
      </c>
      <c r="AE62" s="92" t="s">
        <v>329</v>
      </c>
      <c r="AF62" s="92" t="s">
        <v>329</v>
      </c>
      <c r="AG62" s="92" t="s">
        <v>329</v>
      </c>
      <c r="AH62" s="92" t="s">
        <v>329</v>
      </c>
      <c r="AI62" s="92" t="s">
        <v>329</v>
      </c>
      <c r="AJ62" s="92" t="s">
        <v>329</v>
      </c>
      <c r="AK62" s="92" t="s">
        <v>329</v>
      </c>
      <c r="AL62" s="92" t="s">
        <v>329</v>
      </c>
      <c r="AM62" s="92" t="s">
        <v>329</v>
      </c>
      <c r="AN62" s="92" t="s">
        <v>329</v>
      </c>
      <c r="AO62" s="92" t="s">
        <v>329</v>
      </c>
      <c r="AP62" s="92" t="s">
        <v>329</v>
      </c>
      <c r="AQ62" s="92" t="s">
        <v>329</v>
      </c>
      <c r="AR62" s="92" t="s">
        <v>329</v>
      </c>
      <c r="AS62" s="92" t="s">
        <v>329</v>
      </c>
      <c r="AT62" s="92" t="s">
        <v>329</v>
      </c>
      <c r="AU62" s="141">
        <v>11.4</v>
      </c>
      <c r="AV62" s="92">
        <v>7.5</v>
      </c>
      <c r="AW62" s="92">
        <v>3.55</v>
      </c>
      <c r="AX62" s="92">
        <v>72.5</v>
      </c>
      <c r="AY62" s="92">
        <v>1.248</v>
      </c>
      <c r="AZ62" s="92">
        <v>57.8</v>
      </c>
      <c r="BA62" s="92">
        <v>9.6700000000000017</v>
      </c>
      <c r="BB62" s="82">
        <v>82.773333333333326</v>
      </c>
      <c r="BC62" s="82">
        <v>4.72</v>
      </c>
      <c r="BD62" s="82">
        <v>29.029999999999998</v>
      </c>
      <c r="BE62" s="8" t="s">
        <v>330</v>
      </c>
      <c r="BF62" s="82">
        <v>29.411264473962422</v>
      </c>
      <c r="BG62" s="82">
        <v>80.765910315645129</v>
      </c>
      <c r="BH62" s="82">
        <v>3.1544602703205467</v>
      </c>
      <c r="BI62" s="82">
        <v>0.65174943723019507</v>
      </c>
      <c r="BJ62" s="82">
        <v>0.34028601720485208</v>
      </c>
      <c r="BK62" s="82">
        <v>0.27299874104925836</v>
      </c>
      <c r="BL62" s="144">
        <v>1.0893316308559369</v>
      </c>
      <c r="BM62" s="82">
        <v>11.850000000000001</v>
      </c>
      <c r="BN62" s="82">
        <v>7.6470588235294121</v>
      </c>
      <c r="BO62" s="82">
        <v>3.8823529411764706</v>
      </c>
      <c r="BP62" s="82">
        <v>74.117647058823536</v>
      </c>
      <c r="BQ62" s="82">
        <v>1.2589999999999999</v>
      </c>
      <c r="BR62" s="82">
        <v>2.8518970000000001</v>
      </c>
      <c r="BS62" s="82">
        <v>0.309</v>
      </c>
      <c r="BT62" s="82">
        <v>0.15153599999999998</v>
      </c>
      <c r="BU62" s="82">
        <v>0.17949999999999999</v>
      </c>
      <c r="BV62" s="82">
        <v>4.0407692307692304</v>
      </c>
      <c r="BW62" s="82">
        <v>1.9816246153846151</v>
      </c>
      <c r="BX62" s="82">
        <v>2.3473076923076919</v>
      </c>
      <c r="BY62" s="82">
        <v>1.02</v>
      </c>
      <c r="BZ62" s="82">
        <v>0.252</v>
      </c>
      <c r="CA62" s="82">
        <v>8.5999999999999993E-2</v>
      </c>
      <c r="CB62" s="82">
        <v>0.33</v>
      </c>
      <c r="CC62" s="82">
        <v>0</v>
      </c>
      <c r="CD62" s="82">
        <v>8.4000000000000005E-2</v>
      </c>
      <c r="CE62" s="82">
        <v>1.1000000000000001</v>
      </c>
      <c r="CF62" s="82">
        <v>16.100000000000001</v>
      </c>
      <c r="CG62" s="82">
        <v>4.7</v>
      </c>
      <c r="CH62" s="82">
        <v>1.1000000000000001</v>
      </c>
      <c r="CI62" s="82">
        <v>16.600000000000001</v>
      </c>
      <c r="CJ62" s="82">
        <v>1.7</v>
      </c>
      <c r="CK62" s="82">
        <v>0</v>
      </c>
    </row>
  </sheetData>
  <autoFilter ref="A1:CK62" xr:uid="{00000000-0009-0000-0000-000002000000}"/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M41"/>
  <sheetViews>
    <sheetView topLeftCell="E1" zoomScale="95" zoomScaleNormal="95" workbookViewId="0">
      <selection activeCell="V1" sqref="V1"/>
    </sheetView>
  </sheetViews>
  <sheetFormatPr defaultColWidth="8.85546875" defaultRowHeight="15" x14ac:dyDescent="0.25"/>
  <cols>
    <col min="1" max="1" width="17.42578125" bestFit="1" customWidth="1"/>
    <col min="4" max="4" width="19.28515625" bestFit="1" customWidth="1"/>
    <col min="5" max="5" width="10.28515625" bestFit="1" customWidth="1"/>
    <col min="53" max="53" width="8.85546875" style="139"/>
  </cols>
  <sheetData>
    <row r="1" spans="1:117" s="104" customFormat="1" ht="28.5" x14ac:dyDescent="0.25">
      <c r="A1" s="98" t="s">
        <v>240</v>
      </c>
      <c r="B1" s="98" t="s">
        <v>241</v>
      </c>
      <c r="C1" s="99" t="s">
        <v>366</v>
      </c>
      <c r="D1" s="98" t="s">
        <v>243</v>
      </c>
      <c r="E1" s="98" t="s">
        <v>423</v>
      </c>
      <c r="F1" s="99" t="s">
        <v>279</v>
      </c>
      <c r="G1" s="99" t="s">
        <v>280</v>
      </c>
      <c r="H1" s="99" t="s">
        <v>424</v>
      </c>
      <c r="I1" s="99" t="s">
        <v>425</v>
      </c>
      <c r="J1" s="99" t="s">
        <v>426</v>
      </c>
      <c r="K1" s="99" t="s">
        <v>427</v>
      </c>
      <c r="L1" s="98" t="s">
        <v>283</v>
      </c>
      <c r="M1" s="98" t="s">
        <v>284</v>
      </c>
      <c r="N1" s="98" t="s">
        <v>428</v>
      </c>
      <c r="O1" s="98" t="s">
        <v>429</v>
      </c>
      <c r="P1" s="98" t="s">
        <v>430</v>
      </c>
      <c r="Q1" s="98" t="s">
        <v>431</v>
      </c>
      <c r="R1" s="98" t="s">
        <v>281</v>
      </c>
      <c r="S1" s="98" t="s">
        <v>282</v>
      </c>
      <c r="T1" s="98" t="s">
        <v>432</v>
      </c>
      <c r="U1" s="98" t="s">
        <v>433</v>
      </c>
      <c r="V1" s="98" t="s">
        <v>434</v>
      </c>
      <c r="W1" s="98" t="s">
        <v>435</v>
      </c>
      <c r="X1" s="98" t="s">
        <v>285</v>
      </c>
      <c r="Y1" s="98" t="s">
        <v>286</v>
      </c>
      <c r="Z1" s="98" t="s">
        <v>47</v>
      </c>
      <c r="AA1" s="98" t="s">
        <v>436</v>
      </c>
      <c r="AB1" s="98" t="s">
        <v>460</v>
      </c>
      <c r="AC1" s="98" t="s">
        <v>287</v>
      </c>
      <c r="AD1" s="98" t="s">
        <v>104</v>
      </c>
      <c r="AE1" s="98" t="s">
        <v>106</v>
      </c>
      <c r="AF1" s="98" t="s">
        <v>109</v>
      </c>
      <c r="AG1" s="98" t="s">
        <v>111</v>
      </c>
      <c r="AH1" s="98" t="s">
        <v>113</v>
      </c>
      <c r="AI1" s="98" t="s">
        <v>115</v>
      </c>
      <c r="AJ1" s="98" t="s">
        <v>117</v>
      </c>
      <c r="AK1" s="98" t="s">
        <v>119</v>
      </c>
      <c r="AL1" s="98" t="s">
        <v>123</v>
      </c>
      <c r="AM1" s="98" t="s">
        <v>125</v>
      </c>
      <c r="AN1" s="98" t="s">
        <v>121</v>
      </c>
      <c r="AO1" s="100" t="s">
        <v>97</v>
      </c>
      <c r="AP1" s="101" t="s">
        <v>95</v>
      </c>
      <c r="AQ1" s="101" t="s">
        <v>99</v>
      </c>
      <c r="AR1" s="101" t="s">
        <v>89</v>
      </c>
      <c r="AS1" s="101" t="s">
        <v>91</v>
      </c>
      <c r="AT1" s="101" t="s">
        <v>288</v>
      </c>
      <c r="AU1" s="101" t="s">
        <v>84</v>
      </c>
      <c r="AV1" s="101" t="s">
        <v>289</v>
      </c>
      <c r="AW1" s="101" t="s">
        <v>127</v>
      </c>
      <c r="AX1" s="101" t="s">
        <v>290</v>
      </c>
      <c r="AY1" s="101" t="s">
        <v>291</v>
      </c>
      <c r="AZ1" s="101" t="s">
        <v>292</v>
      </c>
      <c r="BA1" s="135" t="s">
        <v>293</v>
      </c>
      <c r="BB1" s="102" t="s">
        <v>294</v>
      </c>
      <c r="BC1" s="102" t="s">
        <v>295</v>
      </c>
      <c r="BD1" s="102" t="s">
        <v>296</v>
      </c>
      <c r="BE1" s="102" t="s">
        <v>297</v>
      </c>
      <c r="BF1" s="102" t="s">
        <v>298</v>
      </c>
      <c r="BG1" s="102" t="s">
        <v>299</v>
      </c>
      <c r="BH1" s="102" t="s">
        <v>300</v>
      </c>
      <c r="BI1" s="102" t="s">
        <v>301</v>
      </c>
      <c r="BJ1" s="102" t="s">
        <v>302</v>
      </c>
      <c r="BK1" s="102" t="s">
        <v>303</v>
      </c>
      <c r="BL1" s="102" t="s">
        <v>304</v>
      </c>
      <c r="BM1" s="102" t="s">
        <v>305</v>
      </c>
      <c r="BN1" s="102" t="s">
        <v>306</v>
      </c>
      <c r="BO1" s="103" t="s">
        <v>307</v>
      </c>
      <c r="BP1" s="103" t="s">
        <v>308</v>
      </c>
      <c r="BQ1" s="103" t="s">
        <v>309</v>
      </c>
      <c r="BR1" s="103" t="s">
        <v>310</v>
      </c>
      <c r="BS1" s="103" t="s">
        <v>311</v>
      </c>
      <c r="BT1" s="103" t="s">
        <v>312</v>
      </c>
      <c r="BU1" s="103" t="s">
        <v>313</v>
      </c>
      <c r="BV1" s="103" t="s">
        <v>314</v>
      </c>
      <c r="BW1" s="103" t="s">
        <v>315</v>
      </c>
      <c r="BX1" s="98" t="s">
        <v>175</v>
      </c>
      <c r="BY1" s="103" t="s">
        <v>316</v>
      </c>
      <c r="BZ1" s="103" t="s">
        <v>317</v>
      </c>
      <c r="CA1" s="103" t="s">
        <v>318</v>
      </c>
      <c r="CB1" s="103" t="s">
        <v>319</v>
      </c>
      <c r="CC1" s="103" t="s">
        <v>320</v>
      </c>
      <c r="CD1" s="103" t="s">
        <v>321</v>
      </c>
      <c r="CE1" s="103" t="s">
        <v>446</v>
      </c>
      <c r="CF1" s="103" t="s">
        <v>447</v>
      </c>
      <c r="CG1" s="103" t="s">
        <v>448</v>
      </c>
      <c r="CH1" s="103" t="s">
        <v>449</v>
      </c>
      <c r="CI1" s="103" t="s">
        <v>450</v>
      </c>
      <c r="CJ1" s="103" t="s">
        <v>451</v>
      </c>
      <c r="CK1" s="103" t="s">
        <v>452</v>
      </c>
      <c r="CL1" s="103" t="s">
        <v>453</v>
      </c>
      <c r="CM1" s="103" t="s">
        <v>455</v>
      </c>
      <c r="CN1" s="103" t="s">
        <v>456</v>
      </c>
      <c r="CO1" s="103" t="s">
        <v>192</v>
      </c>
      <c r="CP1" s="103" t="s">
        <v>193</v>
      </c>
      <c r="CQ1" s="103" t="s">
        <v>194</v>
      </c>
      <c r="CR1" s="103" t="s">
        <v>195</v>
      </c>
      <c r="CS1" s="103" t="s">
        <v>196</v>
      </c>
      <c r="CT1" s="103" t="s">
        <v>197</v>
      </c>
      <c r="CU1" s="103" t="s">
        <v>199</v>
      </c>
      <c r="CV1" s="103" t="s">
        <v>201</v>
      </c>
      <c r="CW1" s="103" t="s">
        <v>203</v>
      </c>
      <c r="CX1" s="103" t="s">
        <v>205</v>
      </c>
      <c r="CY1" s="103" t="s">
        <v>207</v>
      </c>
      <c r="CZ1" s="103" t="s">
        <v>209</v>
      </c>
      <c r="DA1" s="103" t="s">
        <v>212</v>
      </c>
      <c r="DB1" s="103" t="s">
        <v>214</v>
      </c>
      <c r="DC1" s="103" t="s">
        <v>216</v>
      </c>
      <c r="DD1" s="103" t="s">
        <v>218</v>
      </c>
      <c r="DE1" s="103" t="s">
        <v>220</v>
      </c>
      <c r="DF1" s="103" t="s">
        <v>222</v>
      </c>
      <c r="DG1" s="103" t="s">
        <v>224</v>
      </c>
      <c r="DH1" s="103" t="s">
        <v>227</v>
      </c>
      <c r="DI1" s="103" t="s">
        <v>229</v>
      </c>
      <c r="DJ1" s="103" t="s">
        <v>231</v>
      </c>
      <c r="DK1" s="103" t="s">
        <v>233</v>
      </c>
      <c r="DL1" s="103" t="s">
        <v>235</v>
      </c>
      <c r="DM1" s="103" t="s">
        <v>238</v>
      </c>
    </row>
    <row r="2" spans="1:117" x14ac:dyDescent="0.25">
      <c r="A2" s="54" t="s">
        <v>322</v>
      </c>
      <c r="B2" s="55" t="s">
        <v>368</v>
      </c>
      <c r="C2" s="55">
        <v>1</v>
      </c>
      <c r="D2" s="55" t="s">
        <v>369</v>
      </c>
      <c r="E2" s="55">
        <v>17</v>
      </c>
      <c r="F2" s="56">
        <v>36</v>
      </c>
      <c r="G2" s="56">
        <v>29</v>
      </c>
      <c r="H2" s="56">
        <v>32</v>
      </c>
      <c r="I2" s="56">
        <v>29</v>
      </c>
      <c r="J2" s="56">
        <v>27</v>
      </c>
      <c r="K2" s="56">
        <v>28</v>
      </c>
      <c r="L2" s="56">
        <v>454.4</v>
      </c>
      <c r="M2" s="56">
        <v>365.8</v>
      </c>
      <c r="N2" s="56">
        <v>462.6</v>
      </c>
      <c r="O2" s="56">
        <v>364.7</v>
      </c>
      <c r="P2" s="56">
        <v>415.4</v>
      </c>
      <c r="Q2" s="56">
        <v>422.5</v>
      </c>
      <c r="R2" s="56">
        <v>2310.9</v>
      </c>
      <c r="S2" s="56">
        <v>1908.1</v>
      </c>
      <c r="T2" s="56">
        <v>2456.6999999999998</v>
      </c>
      <c r="U2" s="56">
        <v>1821.7</v>
      </c>
      <c r="V2" s="56">
        <v>2257.9</v>
      </c>
      <c r="W2" s="56">
        <v>2001.1</v>
      </c>
      <c r="X2" s="56">
        <v>71.3</v>
      </c>
      <c r="Y2" s="56">
        <v>69.599999999999994</v>
      </c>
      <c r="Z2" s="56">
        <v>10</v>
      </c>
      <c r="AA2" s="56">
        <v>53</v>
      </c>
      <c r="AB2" s="32" t="s">
        <v>371</v>
      </c>
      <c r="AC2" s="33">
        <v>6.4</v>
      </c>
      <c r="AD2" s="5">
        <v>3.28</v>
      </c>
      <c r="AE2" s="33">
        <v>83</v>
      </c>
      <c r="AF2" s="5">
        <v>15</v>
      </c>
      <c r="AG2" s="5">
        <v>50</v>
      </c>
      <c r="AH2" s="5">
        <v>2105</v>
      </c>
      <c r="AI2" s="5">
        <v>679</v>
      </c>
      <c r="AJ2" s="5">
        <v>213</v>
      </c>
      <c r="AK2" s="5">
        <v>35</v>
      </c>
      <c r="AL2" s="5">
        <v>18.2</v>
      </c>
      <c r="AM2" s="5">
        <v>10.3</v>
      </c>
      <c r="AN2" s="5">
        <v>41</v>
      </c>
      <c r="AO2" s="36">
        <v>16.434999999999999</v>
      </c>
      <c r="AP2" s="49">
        <v>1.423</v>
      </c>
      <c r="AQ2" s="41">
        <v>11.5474</v>
      </c>
      <c r="AR2" s="35">
        <v>2.44</v>
      </c>
      <c r="AS2" s="35">
        <v>0.14640000000000003</v>
      </c>
      <c r="AT2" s="35">
        <v>13.880699999999999</v>
      </c>
      <c r="AU2" s="36">
        <v>5.5839999999999996</v>
      </c>
      <c r="AV2" s="37">
        <v>423.32039999999995</v>
      </c>
      <c r="AW2" s="36" t="s">
        <v>148</v>
      </c>
      <c r="AX2" s="36">
        <v>36</v>
      </c>
      <c r="AY2" s="36">
        <v>28</v>
      </c>
      <c r="AZ2" s="36">
        <v>36</v>
      </c>
      <c r="BA2" s="138">
        <v>9.4</v>
      </c>
      <c r="BB2" s="4">
        <v>9.3000000000000007</v>
      </c>
      <c r="BC2" s="4">
        <v>10.1</v>
      </c>
      <c r="BD2" s="4">
        <v>10.1</v>
      </c>
      <c r="BE2" s="4">
        <v>4.8</v>
      </c>
      <c r="BF2" s="4">
        <v>4.9000000000000004</v>
      </c>
      <c r="BG2" s="4">
        <v>68.2</v>
      </c>
      <c r="BH2" s="4">
        <v>68.099999999999994</v>
      </c>
      <c r="BI2" s="4">
        <v>1.1659999999999999</v>
      </c>
      <c r="BJ2" s="4">
        <v>1.167</v>
      </c>
      <c r="BK2" s="4">
        <v>54.9</v>
      </c>
      <c r="BL2" s="4">
        <v>54.1</v>
      </c>
      <c r="BM2" s="4">
        <v>9.2899999999999991</v>
      </c>
      <c r="BN2" s="4">
        <v>9.32</v>
      </c>
      <c r="BO2" s="81">
        <v>82.23</v>
      </c>
      <c r="BP2" s="81">
        <v>82.7</v>
      </c>
      <c r="BQ2" s="81">
        <v>82</v>
      </c>
      <c r="BR2" s="81">
        <v>4.92</v>
      </c>
      <c r="BS2" s="81">
        <v>4.72</v>
      </c>
      <c r="BT2" s="81">
        <v>4.7</v>
      </c>
      <c r="BU2" s="81">
        <v>30.21</v>
      </c>
      <c r="BV2" s="81">
        <v>30.01</v>
      </c>
      <c r="BW2" s="81">
        <v>29.56</v>
      </c>
      <c r="BX2" s="8" t="s">
        <v>370</v>
      </c>
      <c r="BY2" s="81">
        <f>SQRT((BR2^2)+(BU2^2))</f>
        <v>30.608013656557333</v>
      </c>
      <c r="BZ2" s="81">
        <f>SQRT((BS2^2)+(BV2^2))</f>
        <v>30.378915385510393</v>
      </c>
      <c r="CA2" s="81">
        <f>SQRT((BT2^2)+(BW2^2))</f>
        <v>29.931314705505336</v>
      </c>
      <c r="CB2" s="81">
        <f>DEGREES(ATAN(BU2/BR2))</f>
        <v>80.750020185700038</v>
      </c>
      <c r="CC2" s="81">
        <f>DEGREES(ATAN(BV2/BS2))</f>
        <v>81.061691037934153</v>
      </c>
      <c r="CD2" s="81">
        <f>DEGREES(ATAN(BW2/BT2))</f>
        <v>80.965673017634884</v>
      </c>
      <c r="CE2" s="81">
        <v>7.2160000000000002</v>
      </c>
      <c r="CF2" s="81">
        <v>6.8339999999999996</v>
      </c>
      <c r="CG2" s="81">
        <v>0.998</v>
      </c>
      <c r="CH2" s="81">
        <v>0.88400000000000001</v>
      </c>
      <c r="CI2" s="81">
        <v>0.53090133297683317</v>
      </c>
      <c r="CJ2" s="81">
        <v>0.48609463225696242</v>
      </c>
      <c r="CK2" s="81">
        <v>0.33300000000000002</v>
      </c>
      <c r="CL2" s="81">
        <v>0.28999999999999998</v>
      </c>
      <c r="CM2" s="84">
        <v>1.6050000000000002</v>
      </c>
      <c r="CN2" s="84">
        <v>1.7991176470588239</v>
      </c>
      <c r="CO2" s="83">
        <v>10.1</v>
      </c>
      <c r="CP2" s="83">
        <v>10</v>
      </c>
      <c r="CQ2" s="83">
        <v>5.0588235294117645</v>
      </c>
      <c r="CR2" s="83">
        <v>69.058823529411768</v>
      </c>
      <c r="CS2" s="84">
        <v>1.175</v>
      </c>
      <c r="CT2" s="81">
        <v>2.6550549999999999</v>
      </c>
      <c r="CU2" s="84">
        <v>0.38200000000000001</v>
      </c>
      <c r="CV2" s="84">
        <v>0.26277600000000001</v>
      </c>
      <c r="CW2" s="84">
        <v>0.214</v>
      </c>
      <c r="CX2" s="81">
        <f>(CU2/CP2)*100</f>
        <v>3.82</v>
      </c>
      <c r="CY2" s="81">
        <f>(CV2/CP2)*100</f>
        <v>2.6277600000000003</v>
      </c>
      <c r="CZ2" s="81">
        <f>(CW2/CP2)*100</f>
        <v>2.1399999999999997</v>
      </c>
      <c r="DA2" s="44">
        <v>1.52</v>
      </c>
      <c r="DB2" s="44">
        <v>0.379</v>
      </c>
      <c r="DC2" s="44">
        <v>0.114</v>
      </c>
      <c r="DD2" s="44">
        <v>0.4</v>
      </c>
      <c r="DE2" s="44">
        <v>0</v>
      </c>
      <c r="DF2" s="44">
        <v>0.112</v>
      </c>
      <c r="DG2" s="44">
        <v>1.8</v>
      </c>
      <c r="DH2" s="44">
        <v>20.6</v>
      </c>
      <c r="DI2" s="85">
        <v>4.8</v>
      </c>
      <c r="DJ2" s="85">
        <v>1.8</v>
      </c>
      <c r="DK2" s="85">
        <v>19.7</v>
      </c>
      <c r="DL2" s="85">
        <v>2</v>
      </c>
      <c r="DM2" s="85">
        <v>0</v>
      </c>
    </row>
    <row r="3" spans="1:117" x14ac:dyDescent="0.25">
      <c r="A3" s="54" t="s">
        <v>322</v>
      </c>
      <c r="B3" s="55" t="s">
        <v>368</v>
      </c>
      <c r="C3" s="55">
        <v>2</v>
      </c>
      <c r="D3" s="55" t="s">
        <v>372</v>
      </c>
      <c r="E3" s="55">
        <v>17</v>
      </c>
      <c r="F3" s="56">
        <v>26</v>
      </c>
      <c r="G3" s="56">
        <v>22</v>
      </c>
      <c r="H3" s="56">
        <v>26</v>
      </c>
      <c r="I3" s="56">
        <v>32</v>
      </c>
      <c r="J3" s="56">
        <v>32</v>
      </c>
      <c r="K3" s="56">
        <v>38</v>
      </c>
      <c r="L3" s="56">
        <v>384.4</v>
      </c>
      <c r="M3" s="56">
        <v>216.4</v>
      </c>
      <c r="N3" s="56">
        <v>333</v>
      </c>
      <c r="O3" s="56">
        <v>496.5</v>
      </c>
      <c r="P3" s="56">
        <v>520.4</v>
      </c>
      <c r="Q3" s="56">
        <v>600.9</v>
      </c>
      <c r="R3" s="56">
        <v>1762.7</v>
      </c>
      <c r="S3" s="56">
        <v>510.1</v>
      </c>
      <c r="T3" s="56">
        <v>1609.4</v>
      </c>
      <c r="U3" s="56">
        <v>2833.3</v>
      </c>
      <c r="V3" s="56">
        <v>3179.9</v>
      </c>
      <c r="W3" s="56">
        <v>3572.4</v>
      </c>
      <c r="X3" s="56">
        <v>74</v>
      </c>
      <c r="Y3" s="56">
        <v>75.8</v>
      </c>
      <c r="Z3" s="56">
        <v>8.6999999999999993</v>
      </c>
      <c r="AA3" s="56">
        <v>56.8</v>
      </c>
      <c r="AB3" s="32" t="s">
        <v>373</v>
      </c>
      <c r="AC3" s="33">
        <v>6.3</v>
      </c>
      <c r="AD3" s="5">
        <v>3.18</v>
      </c>
      <c r="AE3" s="33">
        <v>82</v>
      </c>
      <c r="AF3" s="5">
        <v>15</v>
      </c>
      <c r="AG3" s="5">
        <v>50</v>
      </c>
      <c r="AH3" s="5">
        <v>2124</v>
      </c>
      <c r="AI3" s="5">
        <v>688</v>
      </c>
      <c r="AJ3" s="5">
        <v>221</v>
      </c>
      <c r="AK3" s="5">
        <v>35</v>
      </c>
      <c r="AL3" s="5">
        <v>17.3</v>
      </c>
      <c r="AM3" s="5">
        <v>12</v>
      </c>
      <c r="AN3" s="5">
        <v>40</v>
      </c>
      <c r="AO3" s="36">
        <v>16.606000000000002</v>
      </c>
      <c r="AP3" s="49">
        <v>1.401</v>
      </c>
      <c r="AQ3" s="41">
        <v>11.8497</v>
      </c>
      <c r="AR3" s="35">
        <v>1.9491525423728815</v>
      </c>
      <c r="AS3" s="35">
        <v>0.13758723828514458</v>
      </c>
      <c r="AT3" s="35">
        <v>15.941700000000001</v>
      </c>
      <c r="AU3" s="36">
        <v>7.6879999999999997</v>
      </c>
      <c r="AV3" s="37">
        <v>411.40079999999995</v>
      </c>
      <c r="AW3" s="36" t="s">
        <v>148</v>
      </c>
      <c r="AX3" s="36">
        <v>36</v>
      </c>
      <c r="AY3" s="36">
        <v>28</v>
      </c>
      <c r="AZ3" s="36">
        <v>36</v>
      </c>
      <c r="BA3" s="138">
        <v>9.3000000000000007</v>
      </c>
      <c r="BB3" s="4">
        <v>9.4</v>
      </c>
      <c r="BC3" s="4">
        <v>10</v>
      </c>
      <c r="BD3" s="4">
        <v>9.6999999999999993</v>
      </c>
      <c r="BE3" s="4">
        <v>4.7</v>
      </c>
      <c r="BF3" s="4">
        <v>4.8</v>
      </c>
      <c r="BG3" s="4">
        <v>68.599999999999994</v>
      </c>
      <c r="BH3" s="4">
        <v>68.599999999999994</v>
      </c>
      <c r="BI3" s="4">
        <v>1.1559999999999999</v>
      </c>
      <c r="BJ3" s="4">
        <v>1.1419999999999999</v>
      </c>
      <c r="BK3" s="4">
        <v>55.9</v>
      </c>
      <c r="BL3" s="4">
        <v>55.6</v>
      </c>
      <c r="BM3" s="4">
        <v>9.35</v>
      </c>
      <c r="BN3" s="4">
        <v>9.2799999999999994</v>
      </c>
      <c r="BO3" s="81">
        <v>83.9</v>
      </c>
      <c r="BP3" s="81">
        <v>83.28</v>
      </c>
      <c r="BQ3" s="81">
        <v>83.73</v>
      </c>
      <c r="BR3" s="81">
        <v>4.4800000000000004</v>
      </c>
      <c r="BS3" s="81">
        <v>4.9000000000000004</v>
      </c>
      <c r="BT3" s="81">
        <v>4.3899999999999997</v>
      </c>
      <c r="BU3" s="81">
        <v>30.25</v>
      </c>
      <c r="BV3" s="81">
        <v>31.07</v>
      </c>
      <c r="BW3" s="81">
        <v>30.04</v>
      </c>
      <c r="BX3" s="8" t="s">
        <v>330</v>
      </c>
      <c r="BY3" s="81">
        <f t="shared" ref="BY3:CA40" si="0">SQRT((BR3^2)+(BU3^2))</f>
        <v>30.579942773000734</v>
      </c>
      <c r="BZ3" s="81">
        <f t="shared" si="0"/>
        <v>31.454012462641394</v>
      </c>
      <c r="CA3" s="81">
        <f t="shared" si="0"/>
        <v>30.359079366805574</v>
      </c>
      <c r="CB3" s="81">
        <f t="shared" ref="CB3:CD39" si="1">DEGREES(ATAN(BU3/BR3))</f>
        <v>81.575776771681632</v>
      </c>
      <c r="CC3" s="81">
        <f t="shared" si="1"/>
        <v>81.037790282905362</v>
      </c>
      <c r="CD3" s="81">
        <f t="shared" si="1"/>
        <v>81.685736134135169</v>
      </c>
      <c r="CE3" s="81">
        <v>3.8140000000000001</v>
      </c>
      <c r="CF3" s="81">
        <v>4.25</v>
      </c>
      <c r="CG3" s="81">
        <v>0.93100000000000005</v>
      </c>
      <c r="CH3" s="81">
        <v>1.0620000000000001</v>
      </c>
      <c r="CI3" s="81">
        <v>0.45424820218022205</v>
      </c>
      <c r="CJ3" s="81">
        <v>0.54931865740508645</v>
      </c>
      <c r="CK3" s="81">
        <v>0.32600000000000001</v>
      </c>
      <c r="CL3" s="81">
        <v>0.375</v>
      </c>
      <c r="CM3" s="84">
        <v>1.243235294117647</v>
      </c>
      <c r="CN3" s="84">
        <v>1.4726470588235292</v>
      </c>
      <c r="CO3" s="83">
        <v>10</v>
      </c>
      <c r="CP3" s="83">
        <v>8.7058823529411757</v>
      </c>
      <c r="CQ3" s="83">
        <v>4.9411764705882355</v>
      </c>
      <c r="CR3" s="83">
        <v>70.117647058823536</v>
      </c>
      <c r="CS3" s="84">
        <v>1.155</v>
      </c>
      <c r="CT3" s="81">
        <v>2.7191709999999998</v>
      </c>
      <c r="CU3" s="84">
        <v>0.34500000000000003</v>
      </c>
      <c r="CV3" s="84">
        <v>0.27513600000000005</v>
      </c>
      <c r="CW3" s="84">
        <v>0.20500000000000002</v>
      </c>
      <c r="CX3" s="81">
        <f t="shared" ref="CX3:CX40" si="2">(CU3/CP3)*100</f>
        <v>3.9628378378378382</v>
      </c>
      <c r="CY3" s="81">
        <f t="shared" ref="CY3:CY40" si="3">(CV3/CP3)*100</f>
        <v>3.1603459459459469</v>
      </c>
      <c r="CZ3" s="81">
        <f t="shared" ref="CZ3:CZ40" si="4">(CW3/CP3)*100</f>
        <v>2.3547297297297298</v>
      </c>
      <c r="DA3" s="44">
        <v>1.3</v>
      </c>
      <c r="DB3" s="44">
        <v>0.32900000000000001</v>
      </c>
      <c r="DC3" s="44">
        <v>0.111</v>
      </c>
      <c r="DD3" s="44">
        <v>0.38</v>
      </c>
      <c r="DE3" s="44">
        <v>0</v>
      </c>
      <c r="DF3" s="44">
        <v>0.1</v>
      </c>
      <c r="DG3" s="44">
        <v>1.9</v>
      </c>
      <c r="DH3" s="44">
        <v>18.7</v>
      </c>
      <c r="DI3" s="85">
        <v>6.4</v>
      </c>
      <c r="DJ3" s="85">
        <v>2</v>
      </c>
      <c r="DK3" s="85">
        <v>18</v>
      </c>
      <c r="DL3" s="85">
        <v>1.6</v>
      </c>
      <c r="DM3" s="85">
        <v>0</v>
      </c>
    </row>
    <row r="4" spans="1:117" x14ac:dyDescent="0.25">
      <c r="A4" s="54" t="s">
        <v>322</v>
      </c>
      <c r="B4" s="55" t="s">
        <v>368</v>
      </c>
      <c r="C4" s="55">
        <v>3</v>
      </c>
      <c r="D4" s="55" t="s">
        <v>374</v>
      </c>
      <c r="E4" s="55">
        <v>17</v>
      </c>
      <c r="F4" s="56">
        <v>18</v>
      </c>
      <c r="G4" s="56">
        <v>17</v>
      </c>
      <c r="H4" s="56">
        <v>16</v>
      </c>
      <c r="I4" s="56">
        <v>19</v>
      </c>
      <c r="J4" s="56">
        <v>27</v>
      </c>
      <c r="K4" s="56">
        <v>27</v>
      </c>
      <c r="L4" s="56">
        <v>329.9</v>
      </c>
      <c r="M4" s="56">
        <v>303.2</v>
      </c>
      <c r="N4" s="56">
        <v>341.4</v>
      </c>
      <c r="O4" s="56">
        <v>406.4</v>
      </c>
      <c r="P4" s="56">
        <v>504</v>
      </c>
      <c r="Q4" s="56">
        <v>536.4</v>
      </c>
      <c r="R4" s="56">
        <v>1690.1</v>
      </c>
      <c r="S4" s="56">
        <v>1166.7</v>
      </c>
      <c r="T4" s="56">
        <v>1977.7</v>
      </c>
      <c r="U4" s="56">
        <v>2274.6999999999998</v>
      </c>
      <c r="V4" s="56">
        <v>2607.6999999999998</v>
      </c>
      <c r="W4" s="56">
        <v>3016.3</v>
      </c>
      <c r="X4" s="56">
        <v>79.8</v>
      </c>
      <c r="Y4" s="56">
        <v>75.3</v>
      </c>
      <c r="Z4" s="56">
        <v>10</v>
      </c>
      <c r="AA4" s="56">
        <v>56.3</v>
      </c>
      <c r="AB4" s="32" t="s">
        <v>376</v>
      </c>
      <c r="AC4" s="33">
        <v>6.3</v>
      </c>
      <c r="AD4" s="5">
        <v>3.09</v>
      </c>
      <c r="AE4" s="33">
        <v>81</v>
      </c>
      <c r="AF4" s="5">
        <v>13</v>
      </c>
      <c r="AG4" s="5">
        <v>50</v>
      </c>
      <c r="AH4" s="5">
        <v>1875</v>
      </c>
      <c r="AI4" s="5">
        <v>591</v>
      </c>
      <c r="AJ4" s="5">
        <v>186</v>
      </c>
      <c r="AK4" s="5">
        <v>29</v>
      </c>
      <c r="AL4" s="5">
        <v>13.3</v>
      </c>
      <c r="AM4" s="5">
        <v>9.8000000000000007</v>
      </c>
      <c r="AN4" s="5">
        <v>39</v>
      </c>
      <c r="AO4" s="36">
        <v>16.085000000000001</v>
      </c>
      <c r="AP4" s="49">
        <v>1.4</v>
      </c>
      <c r="AQ4" s="41">
        <v>11.488799999999999</v>
      </c>
      <c r="AR4" s="35">
        <v>1.4179640718562876</v>
      </c>
      <c r="AS4" s="35">
        <v>8.8622754491017974E-2</v>
      </c>
      <c r="AT4" s="35">
        <v>14.5128</v>
      </c>
      <c r="AU4" s="36">
        <v>17.103999999999999</v>
      </c>
      <c r="AV4" s="37">
        <v>421.61759999999998</v>
      </c>
      <c r="AW4" s="36" t="s">
        <v>148</v>
      </c>
      <c r="AX4" s="36">
        <v>33</v>
      </c>
      <c r="AY4" s="36">
        <v>33</v>
      </c>
      <c r="AZ4" s="36">
        <v>34</v>
      </c>
      <c r="BA4" s="138">
        <v>9</v>
      </c>
      <c r="BB4" s="4">
        <v>9.3000000000000007</v>
      </c>
      <c r="BC4" s="4">
        <v>11.5</v>
      </c>
      <c r="BD4" s="4">
        <v>11.4</v>
      </c>
      <c r="BE4" s="4">
        <v>4.5999999999999996</v>
      </c>
      <c r="BF4" s="4">
        <v>4.7</v>
      </c>
      <c r="BG4" s="4">
        <v>67.599999999999994</v>
      </c>
      <c r="BH4" s="4">
        <v>67.5</v>
      </c>
      <c r="BI4" s="4">
        <v>1.18</v>
      </c>
      <c r="BJ4" s="4">
        <v>1.175</v>
      </c>
      <c r="BK4" s="4">
        <v>57.1</v>
      </c>
      <c r="BL4" s="4">
        <v>56.8</v>
      </c>
      <c r="BM4" s="4">
        <v>9.34</v>
      </c>
      <c r="BN4" s="4">
        <v>9.2899999999999991</v>
      </c>
      <c r="BO4" s="81">
        <v>81.84</v>
      </c>
      <c r="BP4" s="81">
        <v>82.32</v>
      </c>
      <c r="BQ4" s="81">
        <v>81.760000000000005</v>
      </c>
      <c r="BR4" s="81">
        <v>6.14</v>
      </c>
      <c r="BS4" s="81">
        <v>6</v>
      </c>
      <c r="BT4" s="81">
        <v>6</v>
      </c>
      <c r="BU4" s="81">
        <v>34.07</v>
      </c>
      <c r="BV4" s="81">
        <v>33.99</v>
      </c>
      <c r="BW4" s="81">
        <v>33.64</v>
      </c>
      <c r="BX4" s="8" t="s">
        <v>375</v>
      </c>
      <c r="BY4" s="81">
        <f t="shared" si="0"/>
        <v>34.618846023517307</v>
      </c>
      <c r="BZ4" s="81">
        <f t="shared" si="0"/>
        <v>34.515505211426358</v>
      </c>
      <c r="CA4" s="81">
        <f t="shared" si="0"/>
        <v>34.17088819448508</v>
      </c>
      <c r="CB4" s="81">
        <f t="shared" si="1"/>
        <v>79.783972650651648</v>
      </c>
      <c r="CC4" s="81">
        <f t="shared" si="1"/>
        <v>79.989135359957146</v>
      </c>
      <c r="CD4" s="81">
        <f t="shared" si="1"/>
        <v>79.887118569868534</v>
      </c>
      <c r="CE4" s="81">
        <v>6.1139999999999999</v>
      </c>
      <c r="CF4" s="81">
        <v>5.5910000000000002</v>
      </c>
      <c r="CG4" s="81">
        <v>1.3879999999999999</v>
      </c>
      <c r="CH4" s="81">
        <v>1.2509999999999999</v>
      </c>
      <c r="CI4" s="81">
        <v>1.1190534546177</v>
      </c>
      <c r="CJ4" s="81">
        <v>1.0578291732349985</v>
      </c>
      <c r="CK4" s="81">
        <v>0.72799999999999998</v>
      </c>
      <c r="CL4" s="81">
        <v>0.69</v>
      </c>
      <c r="CM4" s="84">
        <v>1.0579411764705884</v>
      </c>
      <c r="CN4" s="84">
        <v>1.040294117647059</v>
      </c>
      <c r="CO4" s="83">
        <v>10</v>
      </c>
      <c r="CP4" s="83">
        <v>10.823529411764705</v>
      </c>
      <c r="CQ4" s="83">
        <v>5.0588235294117645</v>
      </c>
      <c r="CR4" s="83">
        <v>68.82352941176471</v>
      </c>
      <c r="CS4" s="84">
        <v>1.1870000000000001</v>
      </c>
      <c r="CT4" s="81">
        <v>2.6165320000000003</v>
      </c>
      <c r="CU4" s="84">
        <v>0.378</v>
      </c>
      <c r="CV4" s="84">
        <v>0.27760800000000002</v>
      </c>
      <c r="CW4" s="84">
        <v>0.23100000000000001</v>
      </c>
      <c r="CX4" s="81">
        <f t="shared" si="2"/>
        <v>3.4923913043478265</v>
      </c>
      <c r="CY4" s="81">
        <f t="shared" si="3"/>
        <v>2.5648565217391308</v>
      </c>
      <c r="CZ4" s="81">
        <f t="shared" si="4"/>
        <v>2.134239130434783</v>
      </c>
      <c r="DA4" s="44">
        <v>1.47</v>
      </c>
      <c r="DB4" s="44">
        <v>0.34100000000000003</v>
      </c>
      <c r="DC4" s="44">
        <v>0.11799999999999999</v>
      </c>
      <c r="DD4" s="44">
        <v>0.35</v>
      </c>
      <c r="DE4" s="44">
        <v>0</v>
      </c>
      <c r="DF4" s="44">
        <v>0.111</v>
      </c>
      <c r="DG4" s="44">
        <v>2.2000000000000002</v>
      </c>
      <c r="DH4" s="44">
        <v>18.8</v>
      </c>
      <c r="DI4" s="85">
        <v>5.4</v>
      </c>
      <c r="DJ4" s="85">
        <v>1.3</v>
      </c>
      <c r="DK4" s="85">
        <v>17.600000000000001</v>
      </c>
      <c r="DL4" s="85">
        <v>1.8</v>
      </c>
      <c r="DM4" s="85">
        <v>0</v>
      </c>
    </row>
    <row r="5" spans="1:117" x14ac:dyDescent="0.25">
      <c r="A5" s="54" t="s">
        <v>322</v>
      </c>
      <c r="B5" s="55" t="s">
        <v>368</v>
      </c>
      <c r="C5" s="55">
        <v>4</v>
      </c>
      <c r="D5" s="55" t="s">
        <v>377</v>
      </c>
      <c r="E5" s="55">
        <v>17</v>
      </c>
      <c r="F5" s="56">
        <v>21</v>
      </c>
      <c r="G5" s="56">
        <v>18</v>
      </c>
      <c r="H5" s="56">
        <v>27</v>
      </c>
      <c r="I5" s="56">
        <v>25</v>
      </c>
      <c r="J5" s="56">
        <v>29</v>
      </c>
      <c r="K5" s="56">
        <v>22</v>
      </c>
      <c r="L5" s="56">
        <v>435.6</v>
      </c>
      <c r="M5" s="56">
        <v>287.10000000000002</v>
      </c>
      <c r="N5" s="56">
        <v>522.79999999999995</v>
      </c>
      <c r="O5" s="56">
        <v>517.9</v>
      </c>
      <c r="P5" s="56">
        <v>531.29999999999995</v>
      </c>
      <c r="Q5" s="56">
        <v>426.2</v>
      </c>
      <c r="R5" s="56">
        <v>2193</v>
      </c>
      <c r="S5" s="56">
        <v>1030.0999999999999</v>
      </c>
      <c r="T5" s="56">
        <v>2690.9</v>
      </c>
      <c r="U5" s="56">
        <v>2646.5</v>
      </c>
      <c r="V5" s="56">
        <v>2579.9</v>
      </c>
      <c r="W5" s="56">
        <v>2063.4</v>
      </c>
      <c r="X5" s="56">
        <v>73.400000000000006</v>
      </c>
      <c r="Y5" s="56">
        <v>71.7</v>
      </c>
      <c r="Z5" s="56">
        <v>9.4</v>
      </c>
      <c r="AA5" s="56">
        <v>54.7</v>
      </c>
      <c r="AB5" s="32" t="s">
        <v>378</v>
      </c>
      <c r="AC5" s="33">
        <v>6.6</v>
      </c>
      <c r="AD5" s="5">
        <v>3.23</v>
      </c>
      <c r="AE5" s="33">
        <v>82</v>
      </c>
      <c r="AF5" s="5">
        <v>13</v>
      </c>
      <c r="AG5" s="5">
        <v>47</v>
      </c>
      <c r="AH5" s="5">
        <v>2060</v>
      </c>
      <c r="AI5" s="5">
        <v>677</v>
      </c>
      <c r="AJ5" s="5">
        <v>245</v>
      </c>
      <c r="AK5" s="5">
        <v>31</v>
      </c>
      <c r="AL5" s="5">
        <v>15.9</v>
      </c>
      <c r="AM5" s="5">
        <v>10</v>
      </c>
      <c r="AN5" s="5">
        <v>40</v>
      </c>
      <c r="AO5" s="36">
        <v>16.577999999999999</v>
      </c>
      <c r="AP5" s="49">
        <v>1.4139999999999999</v>
      </c>
      <c r="AQ5" s="41">
        <v>11.724399999999999</v>
      </c>
      <c r="AR5" s="35">
        <v>2.0145000000000004</v>
      </c>
      <c r="AS5" s="35">
        <v>0.11850000000000002</v>
      </c>
      <c r="AT5" s="35">
        <v>14.8116</v>
      </c>
      <c r="AU5" s="36">
        <v>11.023999999999999</v>
      </c>
      <c r="AV5" s="37">
        <v>421.61759999999998</v>
      </c>
      <c r="AW5" s="36" t="s">
        <v>134</v>
      </c>
      <c r="AX5" s="36">
        <v>36</v>
      </c>
      <c r="AY5" s="36">
        <v>21</v>
      </c>
      <c r="AZ5" s="36">
        <v>43</v>
      </c>
      <c r="BA5" s="138">
        <v>8.1999999999999993</v>
      </c>
      <c r="BB5" s="4">
        <v>8.3000000000000007</v>
      </c>
      <c r="BC5" s="4">
        <v>9.8000000000000007</v>
      </c>
      <c r="BD5" s="4">
        <v>10</v>
      </c>
      <c r="BE5" s="4">
        <v>4.5999999999999996</v>
      </c>
      <c r="BF5" s="4">
        <v>4.5</v>
      </c>
      <c r="BG5" s="4">
        <v>69.2</v>
      </c>
      <c r="BH5" s="4">
        <v>69</v>
      </c>
      <c r="BI5" s="4">
        <v>1.171</v>
      </c>
      <c r="BJ5" s="4">
        <v>1.161</v>
      </c>
      <c r="BK5" s="4">
        <v>56.5</v>
      </c>
      <c r="BL5" s="4">
        <v>56.5</v>
      </c>
      <c r="BM5" s="4">
        <v>9.5299999999999994</v>
      </c>
      <c r="BN5" s="4">
        <v>9.49</v>
      </c>
      <c r="BO5" s="81">
        <v>83.6</v>
      </c>
      <c r="BP5" s="81">
        <v>83</v>
      </c>
      <c r="BQ5" s="81">
        <v>83.03</v>
      </c>
      <c r="BR5" s="81">
        <v>4.7300000000000004</v>
      </c>
      <c r="BS5" s="81">
        <v>5.13</v>
      </c>
      <c r="BT5" s="81">
        <v>4.8899999999999997</v>
      </c>
      <c r="BU5" s="81">
        <v>30.82</v>
      </c>
      <c r="BV5" s="81">
        <v>31.77</v>
      </c>
      <c r="BW5" s="81">
        <v>31.06</v>
      </c>
      <c r="BX5" s="8" t="s">
        <v>330</v>
      </c>
      <c r="BY5" s="81">
        <f t="shared" si="0"/>
        <v>31.180848288653085</v>
      </c>
      <c r="BZ5" s="81">
        <f t="shared" si="0"/>
        <v>32.181513326753297</v>
      </c>
      <c r="CA5" s="81">
        <f t="shared" si="0"/>
        <v>31.442577820528644</v>
      </c>
      <c r="CB5" s="81">
        <f t="shared" si="1"/>
        <v>81.274793473677448</v>
      </c>
      <c r="CC5" s="81">
        <f t="shared" si="1"/>
        <v>80.82744707987375</v>
      </c>
      <c r="CD5" s="81">
        <f t="shared" si="1"/>
        <v>81.052951433483869</v>
      </c>
      <c r="CE5" s="81">
        <v>5.46</v>
      </c>
      <c r="CF5" s="81">
        <v>5.1909999999999998</v>
      </c>
      <c r="CG5" s="81">
        <v>1.256</v>
      </c>
      <c r="CH5" s="81">
        <v>1.1559999999999999</v>
      </c>
      <c r="CI5" s="81">
        <v>0.99066136372498237</v>
      </c>
      <c r="CJ5" s="81">
        <v>0.91300186234261527</v>
      </c>
      <c r="CK5" s="81">
        <v>0.64</v>
      </c>
      <c r="CL5" s="81">
        <v>0.61899999999999999</v>
      </c>
      <c r="CM5" s="84">
        <v>1.1814705882352941</v>
      </c>
      <c r="CN5" s="84">
        <v>1.3226470588235295</v>
      </c>
      <c r="CO5" s="83">
        <v>8</v>
      </c>
      <c r="CP5" s="83">
        <v>9.764705882352942</v>
      </c>
      <c r="CQ5" s="83">
        <v>5.1764705882352944</v>
      </c>
      <c r="CR5" s="83">
        <v>69.647058823529406</v>
      </c>
      <c r="CS5" s="84">
        <v>1.167</v>
      </c>
      <c r="CT5" s="81">
        <v>2.6602359999999998</v>
      </c>
      <c r="CU5" s="84">
        <v>0.35700000000000004</v>
      </c>
      <c r="CV5" s="84">
        <v>0.27266400000000002</v>
      </c>
      <c r="CW5" s="84">
        <v>0.216</v>
      </c>
      <c r="CX5" s="81">
        <f t="shared" si="2"/>
        <v>3.6560240963855422</v>
      </c>
      <c r="CY5" s="81">
        <f t="shared" si="3"/>
        <v>2.7923421686746988</v>
      </c>
      <c r="CZ5" s="81">
        <f t="shared" si="4"/>
        <v>2.2120481927710838</v>
      </c>
      <c r="DA5" s="44">
        <v>1.37</v>
      </c>
      <c r="DB5" s="44">
        <v>0.32500000000000001</v>
      </c>
      <c r="DC5" s="44">
        <v>0.106</v>
      </c>
      <c r="DD5" s="44">
        <v>0.35</v>
      </c>
      <c r="DE5" s="44">
        <v>0</v>
      </c>
      <c r="DF5" s="44">
        <v>9.9000000000000005E-2</v>
      </c>
      <c r="DG5" s="44">
        <v>2.2000000000000002</v>
      </c>
      <c r="DH5" s="44">
        <v>16.899999999999999</v>
      </c>
      <c r="DI5" s="85">
        <v>4.8</v>
      </c>
      <c r="DJ5" s="85">
        <v>1.1000000000000001</v>
      </c>
      <c r="DK5" s="85">
        <v>16.399999999999999</v>
      </c>
      <c r="DL5" s="85">
        <v>1.3</v>
      </c>
      <c r="DM5" s="85">
        <v>0</v>
      </c>
    </row>
    <row r="6" spans="1:117" x14ac:dyDescent="0.25">
      <c r="A6" s="54" t="s">
        <v>322</v>
      </c>
      <c r="B6" s="55" t="s">
        <v>368</v>
      </c>
      <c r="C6" s="55">
        <v>5</v>
      </c>
      <c r="D6" s="55" t="s">
        <v>437</v>
      </c>
      <c r="E6" s="55">
        <v>17</v>
      </c>
      <c r="F6" s="56">
        <v>25</v>
      </c>
      <c r="G6" s="56">
        <v>26</v>
      </c>
      <c r="H6" s="56">
        <v>28</v>
      </c>
      <c r="I6" s="56">
        <v>31</v>
      </c>
      <c r="J6" s="56">
        <v>31</v>
      </c>
      <c r="K6" s="56">
        <v>21</v>
      </c>
      <c r="L6" s="56">
        <v>497.8</v>
      </c>
      <c r="M6" s="56">
        <v>391</v>
      </c>
      <c r="N6" s="56">
        <v>458.9</v>
      </c>
      <c r="O6" s="56">
        <v>509.7</v>
      </c>
      <c r="P6" s="56">
        <v>540.9</v>
      </c>
      <c r="Q6" s="56">
        <v>446.5</v>
      </c>
      <c r="R6" s="56">
        <v>3257.5</v>
      </c>
      <c r="S6" s="56">
        <v>2068.6999999999998</v>
      </c>
      <c r="T6" s="56">
        <v>3008.3</v>
      </c>
      <c r="U6" s="56">
        <v>4150.5</v>
      </c>
      <c r="V6" s="56">
        <v>4264.8999999999996</v>
      </c>
      <c r="W6" s="56">
        <v>3686.2</v>
      </c>
      <c r="X6" s="56">
        <v>86.9</v>
      </c>
      <c r="Y6" s="56">
        <v>85.7</v>
      </c>
      <c r="Z6" s="56">
        <v>9.6</v>
      </c>
      <c r="AA6" s="56">
        <v>56.5</v>
      </c>
      <c r="AB6" s="32" t="s">
        <v>380</v>
      </c>
      <c r="AC6" s="33">
        <v>6.3</v>
      </c>
      <c r="AD6" s="5">
        <v>3.13</v>
      </c>
      <c r="AE6" s="33">
        <v>81</v>
      </c>
      <c r="AF6" s="5">
        <v>15</v>
      </c>
      <c r="AG6" s="5">
        <v>50</v>
      </c>
      <c r="AH6" s="5">
        <v>1835</v>
      </c>
      <c r="AI6" s="5">
        <v>597</v>
      </c>
      <c r="AJ6" s="5">
        <v>216</v>
      </c>
      <c r="AK6" s="5">
        <v>35</v>
      </c>
      <c r="AL6" s="5">
        <v>19.600000000000001</v>
      </c>
      <c r="AM6" s="5">
        <v>10.7</v>
      </c>
      <c r="AN6" s="5">
        <v>48</v>
      </c>
      <c r="AO6" s="36">
        <v>17.204000000000001</v>
      </c>
      <c r="AP6" s="49">
        <v>1.4730000000000001</v>
      </c>
      <c r="AQ6" s="41">
        <v>11.683199999999999</v>
      </c>
      <c r="AR6" s="35">
        <v>2.3107784431137728</v>
      </c>
      <c r="AS6" s="35">
        <v>0.13592814371257486</v>
      </c>
      <c r="AT6" s="35">
        <v>16.216899999999999</v>
      </c>
      <c r="AU6" s="36">
        <v>13.256</v>
      </c>
      <c r="AV6" s="37">
        <v>438.6456</v>
      </c>
      <c r="AW6" s="36" t="s">
        <v>148</v>
      </c>
      <c r="AX6" s="36">
        <v>21</v>
      </c>
      <c r="AY6" s="36">
        <v>47</v>
      </c>
      <c r="AZ6" s="36">
        <v>32</v>
      </c>
      <c r="BA6" s="138">
        <v>9.4</v>
      </c>
      <c r="BB6" s="4">
        <v>9.4</v>
      </c>
      <c r="BC6" s="4">
        <v>7.8</v>
      </c>
      <c r="BD6" s="4">
        <v>7.9</v>
      </c>
      <c r="BE6" s="4">
        <v>3.5</v>
      </c>
      <c r="BF6" s="4">
        <v>3.5</v>
      </c>
      <c r="BG6" s="4">
        <v>72.099999999999994</v>
      </c>
      <c r="BH6" s="4">
        <v>72.099999999999994</v>
      </c>
      <c r="BI6" s="4">
        <v>1.2190000000000001</v>
      </c>
      <c r="BJ6" s="4">
        <v>1.2330000000000001</v>
      </c>
      <c r="BK6" s="4">
        <v>57.8</v>
      </c>
      <c r="BL6" s="4">
        <v>58</v>
      </c>
      <c r="BM6" s="4">
        <v>9.68</v>
      </c>
      <c r="BN6" s="4">
        <v>9.73</v>
      </c>
      <c r="BO6" s="81">
        <v>83.25</v>
      </c>
      <c r="BP6" s="81">
        <v>83.79</v>
      </c>
      <c r="BQ6" s="81">
        <v>83.75</v>
      </c>
      <c r="BR6" s="81">
        <v>4.54</v>
      </c>
      <c r="BS6" s="81">
        <v>4.32</v>
      </c>
      <c r="BT6" s="81">
        <v>4.2</v>
      </c>
      <c r="BU6" s="81">
        <v>30.36</v>
      </c>
      <c r="BV6" s="81">
        <v>29.98</v>
      </c>
      <c r="BW6" s="81">
        <v>29.73</v>
      </c>
      <c r="BX6" s="8" t="s">
        <v>330</v>
      </c>
      <c r="BY6" s="81">
        <f t="shared" si="0"/>
        <v>30.697576451570242</v>
      </c>
      <c r="BZ6" s="81">
        <f t="shared" si="0"/>
        <v>30.289648396770804</v>
      </c>
      <c r="CA6" s="81">
        <f t="shared" si="0"/>
        <v>30.025204412293348</v>
      </c>
      <c r="CB6" s="81">
        <f t="shared" si="1"/>
        <v>81.495075724377244</v>
      </c>
      <c r="CC6" s="81">
        <f t="shared" si="1"/>
        <v>81.80034448795864</v>
      </c>
      <c r="CD6" s="81">
        <f t="shared" si="1"/>
        <v>81.958954176449083</v>
      </c>
      <c r="CE6" s="81">
        <v>4.59</v>
      </c>
      <c r="CF6" s="81">
        <v>4.3259999999999996</v>
      </c>
      <c r="CG6" s="81">
        <v>0.60899999999999999</v>
      </c>
      <c r="CH6" s="81">
        <v>0.56399999999999995</v>
      </c>
      <c r="CI6" s="81">
        <v>0.26234242966082344</v>
      </c>
      <c r="CJ6" s="81">
        <v>0.26002981976311296</v>
      </c>
      <c r="CK6" s="81">
        <v>0.33200000000000002</v>
      </c>
      <c r="CL6" s="81">
        <v>0.33100000000000002</v>
      </c>
      <c r="CM6" s="84">
        <v>1.3755882352941178</v>
      </c>
      <c r="CN6" s="84">
        <v>1.4726470588235292</v>
      </c>
      <c r="CO6" s="83">
        <v>10</v>
      </c>
      <c r="CP6" s="83">
        <v>7.2941176470588234</v>
      </c>
      <c r="CQ6" s="83">
        <v>4.117647058823529</v>
      </c>
      <c r="CR6" s="83">
        <v>73.882352941176464</v>
      </c>
      <c r="CS6" s="84">
        <v>1.2250000000000001</v>
      </c>
      <c r="CT6" s="81">
        <v>2.8490080000000004</v>
      </c>
      <c r="CU6" s="84">
        <v>0.30400000000000005</v>
      </c>
      <c r="CV6" s="84">
        <v>0.16636799999999999</v>
      </c>
      <c r="CW6" s="84">
        <v>0.17600000000000002</v>
      </c>
      <c r="CX6" s="81">
        <f t="shared" si="2"/>
        <v>4.1677419354838712</v>
      </c>
      <c r="CY6" s="81">
        <f t="shared" si="3"/>
        <v>2.2808516129032257</v>
      </c>
      <c r="CZ6" s="81">
        <f t="shared" si="4"/>
        <v>2.4129032258064518</v>
      </c>
      <c r="DA6" s="44">
        <v>1.0900000000000001</v>
      </c>
      <c r="DB6" s="44">
        <v>0.26</v>
      </c>
      <c r="DC6" s="44">
        <v>9.7000000000000003E-2</v>
      </c>
      <c r="DD6" s="44">
        <v>0.34</v>
      </c>
      <c r="DE6" s="44">
        <v>0</v>
      </c>
      <c r="DF6" s="44">
        <v>8.5000000000000006E-2</v>
      </c>
      <c r="DG6" s="44">
        <v>1.5</v>
      </c>
      <c r="DH6" s="44">
        <v>12.1</v>
      </c>
      <c r="DI6" s="85">
        <v>4.4000000000000004</v>
      </c>
      <c r="DJ6" s="85">
        <v>1</v>
      </c>
      <c r="DK6" s="85">
        <v>14.4</v>
      </c>
      <c r="DL6" s="85">
        <v>2.1</v>
      </c>
      <c r="DM6" s="85">
        <v>0</v>
      </c>
    </row>
    <row r="7" spans="1:117" x14ac:dyDescent="0.25">
      <c r="A7" s="54" t="s">
        <v>322</v>
      </c>
      <c r="B7" s="55" t="s">
        <v>368</v>
      </c>
      <c r="C7" s="55">
        <v>6</v>
      </c>
      <c r="D7" s="55" t="s">
        <v>381</v>
      </c>
      <c r="E7" s="55">
        <v>17</v>
      </c>
      <c r="F7" s="56">
        <v>31</v>
      </c>
      <c r="G7" s="56">
        <v>30</v>
      </c>
      <c r="H7" s="56">
        <v>32</v>
      </c>
      <c r="I7" s="56">
        <v>29</v>
      </c>
      <c r="J7" s="56">
        <v>31</v>
      </c>
      <c r="K7" s="56">
        <v>31</v>
      </c>
      <c r="L7" s="56">
        <v>337.2</v>
      </c>
      <c r="M7" s="56">
        <v>297.60000000000002</v>
      </c>
      <c r="N7" s="56">
        <v>396.2</v>
      </c>
      <c r="O7" s="56">
        <v>387.3</v>
      </c>
      <c r="P7" s="56">
        <v>384.1</v>
      </c>
      <c r="Q7" s="56">
        <v>522.4</v>
      </c>
      <c r="R7" s="56">
        <v>2466.5</v>
      </c>
      <c r="S7" s="56">
        <v>2492.1</v>
      </c>
      <c r="T7" s="56">
        <v>3040.4</v>
      </c>
      <c r="U7" s="56">
        <v>2465.9</v>
      </c>
      <c r="V7" s="56">
        <v>2777.1</v>
      </c>
      <c r="W7" s="56">
        <v>3239.7</v>
      </c>
      <c r="X7" s="56">
        <v>65.099999999999994</v>
      </c>
      <c r="Y7" s="56">
        <v>63.1</v>
      </c>
      <c r="Z7" s="56">
        <v>10.4</v>
      </c>
      <c r="AA7" s="56">
        <v>57.8</v>
      </c>
      <c r="AB7" s="32" t="s">
        <v>382</v>
      </c>
      <c r="AC7" s="33">
        <v>6.5</v>
      </c>
      <c r="AD7" s="5">
        <v>3.01</v>
      </c>
      <c r="AE7" s="33">
        <v>80</v>
      </c>
      <c r="AF7" s="5">
        <v>15</v>
      </c>
      <c r="AG7" s="5">
        <v>45</v>
      </c>
      <c r="AH7" s="5">
        <v>2093</v>
      </c>
      <c r="AI7" s="5">
        <v>686</v>
      </c>
      <c r="AJ7" s="5">
        <v>195</v>
      </c>
      <c r="AK7" s="5">
        <v>33</v>
      </c>
      <c r="AL7" s="5">
        <v>19.899999999999999</v>
      </c>
      <c r="AM7" s="5">
        <v>10</v>
      </c>
      <c r="AN7" s="5">
        <v>35</v>
      </c>
      <c r="AO7" s="36">
        <v>16.390999999999998</v>
      </c>
      <c r="AP7" s="49">
        <v>1.42</v>
      </c>
      <c r="AQ7" s="41">
        <v>11.5396</v>
      </c>
      <c r="AR7" s="35">
        <v>1.8381618381618383</v>
      </c>
      <c r="AS7" s="35">
        <v>0.11988011988011987</v>
      </c>
      <c r="AT7" s="35">
        <v>16.692299999999999</v>
      </c>
      <c r="AU7" s="36">
        <v>14.824</v>
      </c>
      <c r="AV7" s="37">
        <v>435.24</v>
      </c>
      <c r="AW7" s="36" t="s">
        <v>148</v>
      </c>
      <c r="AX7" s="36">
        <v>27</v>
      </c>
      <c r="AY7" s="36">
        <v>39</v>
      </c>
      <c r="AZ7" s="36">
        <v>34</v>
      </c>
      <c r="BA7" s="138">
        <v>9.5</v>
      </c>
      <c r="BB7" s="4">
        <v>9.5</v>
      </c>
      <c r="BC7" s="4">
        <v>8.6999999999999993</v>
      </c>
      <c r="BD7" s="4">
        <v>8.5</v>
      </c>
      <c r="BE7" s="4">
        <v>4</v>
      </c>
      <c r="BF7" s="4">
        <v>4.2</v>
      </c>
      <c r="BG7" s="4">
        <v>71.099999999999994</v>
      </c>
      <c r="BH7" s="4">
        <v>71</v>
      </c>
      <c r="BI7" s="4">
        <v>1.2609999999999999</v>
      </c>
      <c r="BJ7" s="4">
        <v>1.246</v>
      </c>
      <c r="BK7" s="4">
        <v>57.1</v>
      </c>
      <c r="BL7" s="4">
        <v>57</v>
      </c>
      <c r="BM7" s="4">
        <v>9.82</v>
      </c>
      <c r="BN7" s="4">
        <v>9.76</v>
      </c>
      <c r="BO7" s="81">
        <v>81.3</v>
      </c>
      <c r="BP7" s="81">
        <v>82.1</v>
      </c>
      <c r="BQ7" s="81">
        <v>82.09</v>
      </c>
      <c r="BR7" s="81">
        <v>4.63</v>
      </c>
      <c r="BS7" s="81">
        <v>4.5599999999999996</v>
      </c>
      <c r="BT7" s="81">
        <v>4.2300000000000004</v>
      </c>
      <c r="BU7" s="81">
        <v>28.95</v>
      </c>
      <c r="BV7" s="81">
        <v>29.46</v>
      </c>
      <c r="BW7" s="81">
        <v>28.33</v>
      </c>
      <c r="BX7" s="8" t="s">
        <v>375</v>
      </c>
      <c r="BY7" s="81">
        <f t="shared" si="0"/>
        <v>29.317902380627437</v>
      </c>
      <c r="BZ7" s="81">
        <f t="shared" si="0"/>
        <v>29.810823537768961</v>
      </c>
      <c r="CA7" s="81">
        <f t="shared" si="0"/>
        <v>28.644053484100326</v>
      </c>
      <c r="CB7" s="81">
        <f t="shared" si="1"/>
        <v>80.913582576357044</v>
      </c>
      <c r="CC7" s="81">
        <f t="shared" si="1"/>
        <v>81.201232598886037</v>
      </c>
      <c r="CD7" s="81">
        <f t="shared" si="1"/>
        <v>81.507808076174712</v>
      </c>
      <c r="CE7" s="81">
        <v>5.0910000000000002</v>
      </c>
      <c r="CF7" s="81">
        <v>4.2889999999999997</v>
      </c>
      <c r="CG7" s="81">
        <v>0.42699999999999999</v>
      </c>
      <c r="CH7" s="81">
        <v>0.33100000000000002</v>
      </c>
      <c r="CI7" s="81">
        <v>0.22054834199517612</v>
      </c>
      <c r="CJ7" s="81">
        <v>0.18299326548687359</v>
      </c>
      <c r="CK7" s="81">
        <v>0.27500000000000002</v>
      </c>
      <c r="CL7" s="81">
        <v>0.22700000000000001</v>
      </c>
      <c r="CM7" s="84">
        <v>1.3844117647058827</v>
      </c>
      <c r="CN7" s="84">
        <v>1.3755882352941178</v>
      </c>
      <c r="CO7" s="83">
        <v>10.1</v>
      </c>
      <c r="CP7" s="83">
        <v>8.3529411764705888</v>
      </c>
      <c r="CQ7" s="83">
        <v>4.5882352941176467</v>
      </c>
      <c r="CR7" s="83">
        <v>71.764705882352942</v>
      </c>
      <c r="CS7" s="84">
        <v>1.23</v>
      </c>
      <c r="CT7" s="81">
        <v>2.779264</v>
      </c>
      <c r="CU7" s="84">
        <v>0.33200000000000002</v>
      </c>
      <c r="CV7" s="84">
        <v>0.20344800000000002</v>
      </c>
      <c r="CW7" s="84">
        <v>0.191</v>
      </c>
      <c r="CX7" s="81">
        <f t="shared" si="2"/>
        <v>3.9746478873239433</v>
      </c>
      <c r="CY7" s="81">
        <f t="shared" si="3"/>
        <v>2.4356450704225354</v>
      </c>
      <c r="CZ7" s="81">
        <f t="shared" si="4"/>
        <v>2.2866197183098591</v>
      </c>
      <c r="DA7" s="44">
        <v>1.32</v>
      </c>
      <c r="DB7" s="44">
        <v>0.33800000000000002</v>
      </c>
      <c r="DC7" s="44">
        <v>0.104</v>
      </c>
      <c r="DD7" s="44">
        <v>0.37</v>
      </c>
      <c r="DE7" s="44">
        <v>0</v>
      </c>
      <c r="DF7" s="44">
        <v>8.8999999999999996E-2</v>
      </c>
      <c r="DG7" s="44">
        <v>1.9</v>
      </c>
      <c r="DH7" s="44">
        <v>18.5</v>
      </c>
      <c r="DI7" s="85">
        <v>4</v>
      </c>
      <c r="DJ7" s="85">
        <v>1.3</v>
      </c>
      <c r="DK7" s="85">
        <v>17.600000000000001</v>
      </c>
      <c r="DL7" s="85">
        <v>4.9000000000000004</v>
      </c>
      <c r="DM7" s="85">
        <v>0</v>
      </c>
    </row>
    <row r="8" spans="1:117" x14ac:dyDescent="0.25">
      <c r="A8" s="54" t="s">
        <v>322</v>
      </c>
      <c r="B8" s="55" t="s">
        <v>368</v>
      </c>
      <c r="C8" s="55">
        <v>7</v>
      </c>
      <c r="D8" s="55" t="s">
        <v>383</v>
      </c>
      <c r="E8" s="55">
        <v>17</v>
      </c>
      <c r="F8" s="56">
        <v>26</v>
      </c>
      <c r="G8" s="56">
        <v>27</v>
      </c>
      <c r="H8" s="56">
        <v>28</v>
      </c>
      <c r="I8" s="56">
        <v>31</v>
      </c>
      <c r="J8" s="56">
        <v>29</v>
      </c>
      <c r="K8" s="56">
        <v>27</v>
      </c>
      <c r="L8" s="56">
        <v>311</v>
      </c>
      <c r="M8" s="56">
        <v>277.3</v>
      </c>
      <c r="N8" s="56">
        <v>355.3</v>
      </c>
      <c r="O8" s="56">
        <v>391</v>
      </c>
      <c r="P8" s="56">
        <v>325.89999999999998</v>
      </c>
      <c r="Q8" s="56">
        <v>403.2</v>
      </c>
      <c r="R8" s="56">
        <v>1916.7</v>
      </c>
      <c r="S8" s="56">
        <v>1583.2</v>
      </c>
      <c r="T8" s="56">
        <v>2543.3000000000002</v>
      </c>
      <c r="U8" s="56">
        <v>2706.5</v>
      </c>
      <c r="V8" s="56">
        <v>2123.1</v>
      </c>
      <c r="W8" s="56">
        <v>2897.6</v>
      </c>
      <c r="X8" s="56">
        <v>71.3</v>
      </c>
      <c r="Y8" s="56">
        <v>70.7</v>
      </c>
      <c r="Z8" s="56">
        <v>10.8</v>
      </c>
      <c r="AA8" s="56">
        <v>54.5</v>
      </c>
      <c r="AB8" s="32" t="s">
        <v>384</v>
      </c>
      <c r="AC8" s="33">
        <v>6.5</v>
      </c>
      <c r="AD8" s="5">
        <v>3.01</v>
      </c>
      <c r="AE8" s="33">
        <v>80</v>
      </c>
      <c r="AF8" s="5">
        <v>12</v>
      </c>
      <c r="AG8" s="5">
        <v>53</v>
      </c>
      <c r="AH8" s="5">
        <v>1996</v>
      </c>
      <c r="AI8" s="5">
        <v>649</v>
      </c>
      <c r="AJ8" s="5">
        <v>190</v>
      </c>
      <c r="AK8" s="5">
        <v>28</v>
      </c>
      <c r="AL8" s="5">
        <v>11.8</v>
      </c>
      <c r="AM8" s="5">
        <v>9.9</v>
      </c>
      <c r="AN8" s="5">
        <v>40</v>
      </c>
      <c r="AO8" s="36">
        <v>16.053000000000001</v>
      </c>
      <c r="AP8" s="49">
        <v>1.371</v>
      </c>
      <c r="AQ8" s="41">
        <v>11.7065</v>
      </c>
      <c r="AR8" s="35">
        <v>2.9163836163836163</v>
      </c>
      <c r="AS8" s="35">
        <v>0.15764235764235762</v>
      </c>
      <c r="AT8" s="35">
        <v>16.357199999999999</v>
      </c>
      <c r="AU8" s="36">
        <v>15.704000000000001</v>
      </c>
      <c r="AV8" s="37">
        <v>396.07559999999989</v>
      </c>
      <c r="AW8" s="36" t="s">
        <v>134</v>
      </c>
      <c r="AX8" s="36">
        <v>36</v>
      </c>
      <c r="AY8" s="36">
        <v>19</v>
      </c>
      <c r="AZ8" s="36">
        <v>45</v>
      </c>
      <c r="BA8" s="138">
        <v>9.5</v>
      </c>
      <c r="BB8" s="4">
        <v>9.6</v>
      </c>
      <c r="BC8" s="4">
        <v>8.8000000000000007</v>
      </c>
      <c r="BD8" s="4">
        <v>8.6999999999999993</v>
      </c>
      <c r="BE8" s="4">
        <v>3.8</v>
      </c>
      <c r="BF8" s="4">
        <v>3.8</v>
      </c>
      <c r="BG8" s="4">
        <v>71.099999999999994</v>
      </c>
      <c r="BH8" s="4">
        <v>70.900000000000006</v>
      </c>
      <c r="BI8" s="4">
        <v>1.2190000000000001</v>
      </c>
      <c r="BJ8" s="4">
        <v>1.1850000000000001</v>
      </c>
      <c r="BK8" s="4">
        <v>55.5</v>
      </c>
      <c r="BL8" s="4">
        <v>55</v>
      </c>
      <c r="BM8" s="4">
        <v>9.7100000000000009</v>
      </c>
      <c r="BN8" s="4">
        <v>9.5299999999999994</v>
      </c>
      <c r="BO8" s="81">
        <v>83.57</v>
      </c>
      <c r="BP8" s="81">
        <v>83.69</v>
      </c>
      <c r="BQ8" s="81">
        <v>83.13</v>
      </c>
      <c r="BR8" s="81">
        <v>4.32</v>
      </c>
      <c r="BS8" s="81">
        <v>4.4800000000000004</v>
      </c>
      <c r="BT8" s="81">
        <v>4.32</v>
      </c>
      <c r="BU8" s="81">
        <v>29.85</v>
      </c>
      <c r="BV8" s="81">
        <v>30.16</v>
      </c>
      <c r="BW8" s="81">
        <v>29.61</v>
      </c>
      <c r="BX8" s="8" t="s">
        <v>330</v>
      </c>
      <c r="BY8" s="81">
        <f t="shared" si="0"/>
        <v>30.16098307416388</v>
      </c>
      <c r="BZ8" s="81">
        <f t="shared" si="0"/>
        <v>30.49091668021806</v>
      </c>
      <c r="CA8" s="81">
        <f t="shared" si="0"/>
        <v>29.923477404873918</v>
      </c>
      <c r="CB8" s="81">
        <f t="shared" si="1"/>
        <v>81.765122810647625</v>
      </c>
      <c r="CC8" s="81">
        <f t="shared" si="1"/>
        <v>81.551000496277879</v>
      </c>
      <c r="CD8" s="81">
        <f t="shared" si="1"/>
        <v>81.699302464473675</v>
      </c>
      <c r="CE8" s="81">
        <v>5.6970000000000001</v>
      </c>
      <c r="CF8" s="81">
        <v>5.6580000000000004</v>
      </c>
      <c r="CG8" s="81">
        <v>0.92500000000000004</v>
      </c>
      <c r="CH8" s="81">
        <v>0.91700000000000004</v>
      </c>
      <c r="CI8" s="81">
        <v>0.39911970425330839</v>
      </c>
      <c r="CJ8" s="81">
        <v>0.38892323917641008</v>
      </c>
      <c r="CK8" s="81">
        <v>0.376</v>
      </c>
      <c r="CL8" s="81">
        <v>0.41099999999999998</v>
      </c>
      <c r="CM8" s="84">
        <v>1.7285294117647061</v>
      </c>
      <c r="CN8" s="84">
        <v>1.4550000000000001</v>
      </c>
      <c r="CO8" s="83">
        <v>10.5</v>
      </c>
      <c r="CP8" s="83">
        <v>8.117647058823529</v>
      </c>
      <c r="CQ8" s="83">
        <v>4.2352941176470589</v>
      </c>
      <c r="CR8" s="83">
        <v>72.235294117647058</v>
      </c>
      <c r="CS8" s="84">
        <v>1.1890000000000001</v>
      </c>
      <c r="CT8" s="81">
        <v>2.7875920000000001</v>
      </c>
      <c r="CU8" s="84">
        <v>0.33700000000000002</v>
      </c>
      <c r="CV8" s="84">
        <v>0.21333600000000003</v>
      </c>
      <c r="CW8" s="84">
        <v>0.182</v>
      </c>
      <c r="CX8" s="81">
        <f t="shared" si="2"/>
        <v>4.1514492753623191</v>
      </c>
      <c r="CY8" s="81">
        <f t="shared" si="3"/>
        <v>2.6280521739130438</v>
      </c>
      <c r="CZ8" s="81">
        <f t="shared" si="4"/>
        <v>2.2420289855072464</v>
      </c>
      <c r="DA8" s="44">
        <v>1.32</v>
      </c>
      <c r="DB8" s="44">
        <v>0.28399999999999997</v>
      </c>
      <c r="DC8" s="44">
        <v>9.6000000000000002E-2</v>
      </c>
      <c r="DD8" s="44">
        <v>0.38</v>
      </c>
      <c r="DE8" s="44">
        <v>0</v>
      </c>
      <c r="DF8" s="44">
        <v>8.8999999999999996E-2</v>
      </c>
      <c r="DG8" s="44">
        <v>1.4</v>
      </c>
      <c r="DH8" s="44">
        <v>15.4</v>
      </c>
      <c r="DI8" s="85">
        <v>4.0999999999999996</v>
      </c>
      <c r="DJ8" s="85">
        <v>1.3</v>
      </c>
      <c r="DK8" s="85">
        <v>15.6</v>
      </c>
      <c r="DL8" s="85">
        <v>2.2999999999999998</v>
      </c>
      <c r="DM8" s="85">
        <v>0</v>
      </c>
    </row>
    <row r="9" spans="1:117" x14ac:dyDescent="0.25">
      <c r="A9" s="54" t="s">
        <v>322</v>
      </c>
      <c r="B9" s="55" t="s">
        <v>368</v>
      </c>
      <c r="C9" s="55">
        <v>8</v>
      </c>
      <c r="D9" s="55" t="s">
        <v>385</v>
      </c>
      <c r="E9" s="55">
        <v>17</v>
      </c>
      <c r="F9" s="56">
        <v>24</v>
      </c>
      <c r="G9" s="56">
        <v>30</v>
      </c>
      <c r="H9" s="56">
        <v>28</v>
      </c>
      <c r="I9" s="56">
        <v>33</v>
      </c>
      <c r="J9" s="56">
        <v>31</v>
      </c>
      <c r="K9" s="56">
        <v>31</v>
      </c>
      <c r="L9" s="56">
        <v>447.9</v>
      </c>
      <c r="M9" s="56">
        <v>485</v>
      </c>
      <c r="N9" s="56">
        <v>530</v>
      </c>
      <c r="O9" s="56">
        <v>536.9</v>
      </c>
      <c r="P9" s="56">
        <v>555.70000000000005</v>
      </c>
      <c r="Q9" s="56">
        <v>605.20000000000005</v>
      </c>
      <c r="R9" s="56">
        <v>2604.8000000000002</v>
      </c>
      <c r="S9" s="56">
        <v>2646.4</v>
      </c>
      <c r="T9" s="56">
        <v>3078.2</v>
      </c>
      <c r="U9" s="56">
        <v>2881.6</v>
      </c>
      <c r="V9" s="56">
        <v>3377.7</v>
      </c>
      <c r="W9" s="56">
        <v>3651.3</v>
      </c>
      <c r="X9" s="56">
        <v>73.599999999999994</v>
      </c>
      <c r="Y9" s="56">
        <v>71.8</v>
      </c>
      <c r="Z9" s="56">
        <v>10.1</v>
      </c>
      <c r="AA9" s="56">
        <v>54.2</v>
      </c>
      <c r="AB9" s="32" t="s">
        <v>386</v>
      </c>
      <c r="AC9" s="33">
        <v>6.2</v>
      </c>
      <c r="AD9" s="5">
        <v>3.09</v>
      </c>
      <c r="AE9" s="33">
        <v>81</v>
      </c>
      <c r="AF9" s="5">
        <v>14</v>
      </c>
      <c r="AG9" s="5">
        <v>55</v>
      </c>
      <c r="AH9" s="5">
        <v>1845</v>
      </c>
      <c r="AI9" s="5">
        <v>572</v>
      </c>
      <c r="AJ9" s="5">
        <v>218</v>
      </c>
      <c r="AK9" s="5">
        <v>34</v>
      </c>
      <c r="AL9" s="5">
        <v>17.399999999999999</v>
      </c>
      <c r="AM9" s="5">
        <v>10.4</v>
      </c>
      <c r="AN9" s="5">
        <v>51</v>
      </c>
      <c r="AO9" s="36">
        <v>16.123000000000001</v>
      </c>
      <c r="AP9" s="49">
        <v>1.333</v>
      </c>
      <c r="AQ9" s="41">
        <v>12.097899999999999</v>
      </c>
      <c r="AR9" s="35">
        <v>2.9040959040959042</v>
      </c>
      <c r="AS9" s="35">
        <v>0.1024975024975025</v>
      </c>
      <c r="AT9" s="35">
        <v>19.958200000000001</v>
      </c>
      <c r="AU9" s="36">
        <v>9.5359999999999996</v>
      </c>
      <c r="AV9" s="37">
        <v>394.37279999999987</v>
      </c>
      <c r="AW9" s="36" t="s">
        <v>134</v>
      </c>
      <c r="AX9" s="36">
        <v>18</v>
      </c>
      <c r="AY9" s="36">
        <v>39</v>
      </c>
      <c r="AZ9" s="36">
        <v>43</v>
      </c>
      <c r="BA9" s="138">
        <v>8.9</v>
      </c>
      <c r="BB9" s="4">
        <v>9.1</v>
      </c>
      <c r="BC9" s="4">
        <v>7.1</v>
      </c>
      <c r="BD9" s="4">
        <v>7.1</v>
      </c>
      <c r="BE9" s="4">
        <v>4.3</v>
      </c>
      <c r="BF9" s="4">
        <v>4.3</v>
      </c>
      <c r="BG9" s="4">
        <v>71.7</v>
      </c>
      <c r="BH9" s="4">
        <v>71.7</v>
      </c>
      <c r="BI9" s="4">
        <v>1.1419999999999999</v>
      </c>
      <c r="BJ9" s="4">
        <v>1.1439999999999999</v>
      </c>
      <c r="BK9" s="4">
        <v>53.8</v>
      </c>
      <c r="BL9" s="4">
        <v>53.7</v>
      </c>
      <c r="BM9" s="4">
        <v>9.6</v>
      </c>
      <c r="BN9" s="4">
        <v>9.61</v>
      </c>
      <c r="BO9" s="81">
        <v>84.22</v>
      </c>
      <c r="BP9" s="81">
        <v>84.35</v>
      </c>
      <c r="BQ9" s="81">
        <v>84</v>
      </c>
      <c r="BR9" s="81">
        <v>3.88</v>
      </c>
      <c r="BS9" s="81">
        <v>4.24</v>
      </c>
      <c r="BT9" s="81">
        <v>4.04</v>
      </c>
      <c r="BU9" s="81">
        <v>29.26</v>
      </c>
      <c r="BV9" s="81">
        <v>30.49</v>
      </c>
      <c r="BW9" s="81">
        <v>29.75</v>
      </c>
      <c r="BX9" s="8" t="s">
        <v>330</v>
      </c>
      <c r="BY9" s="81">
        <f t="shared" si="0"/>
        <v>29.516131182795622</v>
      </c>
      <c r="BZ9" s="81">
        <f t="shared" si="0"/>
        <v>30.783399747266383</v>
      </c>
      <c r="CA9" s="81">
        <f t="shared" si="0"/>
        <v>30.023059471013276</v>
      </c>
      <c r="CB9" s="81">
        <f t="shared" si="1"/>
        <v>82.446404959683562</v>
      </c>
      <c r="CC9" s="81">
        <f t="shared" si="1"/>
        <v>82.083107400002788</v>
      </c>
      <c r="CD9" s="81">
        <f t="shared" si="1"/>
        <v>82.266635362035629</v>
      </c>
      <c r="CE9" s="81">
        <v>3.57</v>
      </c>
      <c r="CF9" s="81">
        <v>3.1749999999999998</v>
      </c>
      <c r="CG9" s="81">
        <v>1.012</v>
      </c>
      <c r="CH9" s="81">
        <v>0.88700000000000001</v>
      </c>
      <c r="CI9" s="81">
        <v>0.76283540270605998</v>
      </c>
      <c r="CJ9" s="81">
        <v>0.72082314429534566</v>
      </c>
      <c r="CK9" s="81">
        <v>0.379</v>
      </c>
      <c r="CL9" s="81">
        <v>0.36299999999999999</v>
      </c>
      <c r="CM9" s="84">
        <v>1.3402941176470591</v>
      </c>
      <c r="CN9" s="84">
        <v>1.3226470588235295</v>
      </c>
      <c r="CO9" s="83">
        <v>8.6</v>
      </c>
      <c r="CP9" s="83">
        <v>7.1764705882352944</v>
      </c>
      <c r="CQ9" s="83">
        <v>5.4117647058823524</v>
      </c>
      <c r="CR9" s="83">
        <v>71.764705882352942</v>
      </c>
      <c r="CS9" s="84">
        <v>1.1559999999999999</v>
      </c>
      <c r="CT9" s="81">
        <v>2.7837490000000003</v>
      </c>
      <c r="CU9" s="84">
        <v>0.32400000000000001</v>
      </c>
      <c r="CV9" s="84">
        <v>0.21828000000000003</v>
      </c>
      <c r="CW9" s="84">
        <v>0.17900000000000002</v>
      </c>
      <c r="CX9" s="81">
        <f t="shared" si="2"/>
        <v>4.5147540983606556</v>
      </c>
      <c r="CY9" s="81">
        <f t="shared" si="3"/>
        <v>3.0416065573770497</v>
      </c>
      <c r="CZ9" s="81">
        <f t="shared" si="4"/>
        <v>2.4942622950819673</v>
      </c>
      <c r="DA9" s="44">
        <v>0.96</v>
      </c>
      <c r="DB9" s="44">
        <v>0.314</v>
      </c>
      <c r="DC9" s="44">
        <v>0.10100000000000001</v>
      </c>
      <c r="DD9" s="44">
        <v>0.41</v>
      </c>
      <c r="DE9" s="44">
        <v>0</v>
      </c>
      <c r="DF9" s="44">
        <v>9.0999999999999998E-2</v>
      </c>
      <c r="DG9" s="44">
        <v>2.2999999999999998</v>
      </c>
      <c r="DH9" s="44">
        <v>17.600000000000001</v>
      </c>
      <c r="DI9" s="85">
        <v>5.0999999999999996</v>
      </c>
      <c r="DJ9" s="85">
        <v>1.3</v>
      </c>
      <c r="DK9" s="85">
        <v>18</v>
      </c>
      <c r="DL9" s="85">
        <v>1.4</v>
      </c>
      <c r="DM9" s="85">
        <v>0</v>
      </c>
    </row>
    <row r="10" spans="1:117" x14ac:dyDescent="0.25">
      <c r="A10" s="57" t="s">
        <v>322</v>
      </c>
      <c r="B10" s="58" t="s">
        <v>387</v>
      </c>
      <c r="C10" s="58">
        <v>1</v>
      </c>
      <c r="D10" s="58" t="s">
        <v>383</v>
      </c>
      <c r="E10" s="58">
        <v>8.5</v>
      </c>
      <c r="F10" s="59">
        <v>9</v>
      </c>
      <c r="G10" s="59">
        <v>8</v>
      </c>
      <c r="H10" s="59">
        <v>10</v>
      </c>
      <c r="I10" s="59">
        <v>9</v>
      </c>
      <c r="J10" s="59">
        <v>14</v>
      </c>
      <c r="K10" s="59">
        <v>8</v>
      </c>
      <c r="L10" s="59">
        <v>141.5</v>
      </c>
      <c r="M10" s="59">
        <v>102.1</v>
      </c>
      <c r="N10" s="59">
        <v>156</v>
      </c>
      <c r="O10" s="59">
        <v>139.4</v>
      </c>
      <c r="P10" s="59">
        <v>208.2</v>
      </c>
      <c r="Q10" s="59">
        <v>106.7</v>
      </c>
      <c r="R10" s="59">
        <v>979.7</v>
      </c>
      <c r="S10" s="59">
        <v>669.7</v>
      </c>
      <c r="T10" s="59">
        <v>1142</v>
      </c>
      <c r="U10" s="59">
        <v>1010.2</v>
      </c>
      <c r="V10" s="59">
        <v>1385.6</v>
      </c>
      <c r="W10" s="59">
        <v>677.3</v>
      </c>
      <c r="X10" s="59">
        <v>72</v>
      </c>
      <c r="Y10" s="59">
        <v>72.599999999999994</v>
      </c>
      <c r="Z10" s="59">
        <v>10.1</v>
      </c>
      <c r="AA10" s="59">
        <v>52.6</v>
      </c>
      <c r="AB10" s="32" t="s">
        <v>388</v>
      </c>
      <c r="AC10" s="33">
        <v>6.9</v>
      </c>
      <c r="AD10" s="5">
        <v>2.4500000000000002</v>
      </c>
      <c r="AE10" s="33">
        <v>69</v>
      </c>
      <c r="AF10" s="5">
        <v>9</v>
      </c>
      <c r="AG10" s="5">
        <v>20</v>
      </c>
      <c r="AH10" s="5">
        <v>2351</v>
      </c>
      <c r="AI10" s="5">
        <v>702</v>
      </c>
      <c r="AJ10" s="5">
        <v>78</v>
      </c>
      <c r="AK10" s="5">
        <v>18</v>
      </c>
      <c r="AL10" s="5">
        <v>10.1</v>
      </c>
      <c r="AM10" s="5">
        <v>9.6</v>
      </c>
      <c r="AN10" s="5">
        <v>16</v>
      </c>
      <c r="AO10" s="36">
        <v>14.77</v>
      </c>
      <c r="AP10" s="49">
        <v>1.474</v>
      </c>
      <c r="AQ10" s="41">
        <v>10.0183</v>
      </c>
      <c r="AR10" s="35">
        <v>2.3327999999999998</v>
      </c>
      <c r="AS10" s="35">
        <v>0.19199999999999998</v>
      </c>
      <c r="AT10" s="35">
        <v>12.2799</v>
      </c>
      <c r="AU10" s="36">
        <v>18.096</v>
      </c>
      <c r="AV10" s="37">
        <v>401.18399999999991</v>
      </c>
      <c r="AW10" s="36" t="s">
        <v>140</v>
      </c>
      <c r="AX10" s="36">
        <v>2</v>
      </c>
      <c r="AY10" s="36">
        <v>65</v>
      </c>
      <c r="AZ10" s="36">
        <v>33</v>
      </c>
      <c r="BA10" s="138">
        <v>10</v>
      </c>
      <c r="BB10" s="4">
        <v>9.9</v>
      </c>
      <c r="BC10" s="4">
        <v>10.1</v>
      </c>
      <c r="BD10" s="4">
        <v>10.1</v>
      </c>
      <c r="BE10" s="4">
        <v>3.6</v>
      </c>
      <c r="BF10" s="4">
        <v>4</v>
      </c>
      <c r="BG10" s="4">
        <v>69.8</v>
      </c>
      <c r="BH10" s="4">
        <v>69.400000000000006</v>
      </c>
      <c r="BI10" s="4">
        <v>1.1839999999999999</v>
      </c>
      <c r="BJ10" s="4">
        <v>1.1830000000000001</v>
      </c>
      <c r="BK10" s="4">
        <v>53.7</v>
      </c>
      <c r="BL10" s="4">
        <v>53.7</v>
      </c>
      <c r="BM10" s="4">
        <v>9.39</v>
      </c>
      <c r="BN10" s="4">
        <v>9.4</v>
      </c>
      <c r="BO10" s="81">
        <v>83.59</v>
      </c>
      <c r="BP10" s="81">
        <v>83.88</v>
      </c>
      <c r="BQ10" s="81">
        <v>83.46</v>
      </c>
      <c r="BR10" s="81">
        <v>4.2300000000000004</v>
      </c>
      <c r="BS10" s="81">
        <v>4.08</v>
      </c>
      <c r="BT10" s="81">
        <v>4.0999999999999996</v>
      </c>
      <c r="BU10" s="81">
        <v>29.59</v>
      </c>
      <c r="BV10" s="81">
        <v>29.27</v>
      </c>
      <c r="BW10" s="81">
        <v>29.2</v>
      </c>
      <c r="BX10" s="8" t="s">
        <v>330</v>
      </c>
      <c r="BY10" s="81">
        <f t="shared" si="0"/>
        <v>29.890817988138096</v>
      </c>
      <c r="BZ10" s="81">
        <f t="shared" si="0"/>
        <v>29.552991388351874</v>
      </c>
      <c r="CA10" s="81">
        <f t="shared" si="0"/>
        <v>29.486437560342889</v>
      </c>
      <c r="CB10" s="81">
        <f t="shared" si="1"/>
        <v>81.86447601645888</v>
      </c>
      <c r="CC10" s="81">
        <f t="shared" si="1"/>
        <v>82.064566004562622</v>
      </c>
      <c r="CD10" s="81">
        <f t="shared" si="1"/>
        <v>82.007297333329319</v>
      </c>
      <c r="CE10" s="81">
        <v>6.1663090311919584</v>
      </c>
      <c r="CF10" s="81">
        <v>5.9767895430459967</v>
      </c>
      <c r="CG10" s="81">
        <v>0.94750596940740139</v>
      </c>
      <c r="CH10" s="81">
        <v>0.88209870132534318</v>
      </c>
      <c r="CI10" s="81">
        <v>0.54773759712826275</v>
      </c>
      <c r="CJ10" s="81">
        <v>0.56360581802379028</v>
      </c>
      <c r="CK10" s="81">
        <v>0.46599481592020225</v>
      </c>
      <c r="CL10" s="81">
        <v>0.49387868279033525</v>
      </c>
      <c r="CM10" s="84">
        <v>1.7786561264822136</v>
      </c>
      <c r="CN10" s="84">
        <v>1.7275017576751817</v>
      </c>
      <c r="CO10" s="83">
        <v>10.7</v>
      </c>
      <c r="CP10" s="83">
        <v>9.4117647058823533</v>
      </c>
      <c r="CQ10" s="83">
        <v>4.117647058823529</v>
      </c>
      <c r="CR10" s="83">
        <v>71.058823529411768</v>
      </c>
      <c r="CS10" s="84">
        <v>1.179</v>
      </c>
      <c r="CT10" s="81">
        <v>2.7197440000000004</v>
      </c>
      <c r="CU10" s="84">
        <v>0.36300000000000004</v>
      </c>
      <c r="CV10" s="84">
        <v>0.24670799999999998</v>
      </c>
      <c r="CW10" s="84">
        <v>0.20500000000000002</v>
      </c>
      <c r="CX10" s="81">
        <f t="shared" si="2"/>
        <v>3.8568750000000005</v>
      </c>
      <c r="CY10" s="81">
        <f t="shared" si="3"/>
        <v>2.6212724999999995</v>
      </c>
      <c r="CZ10" s="81">
        <f t="shared" si="4"/>
        <v>2.1781250000000001</v>
      </c>
      <c r="DA10" s="44">
        <v>1.47</v>
      </c>
      <c r="DB10" s="44">
        <v>0.29899999999999999</v>
      </c>
      <c r="DC10" s="44">
        <v>0.1</v>
      </c>
      <c r="DD10" s="44">
        <v>0.36</v>
      </c>
      <c r="DE10" s="44">
        <v>0</v>
      </c>
      <c r="DF10" s="44">
        <v>9.5000000000000001E-2</v>
      </c>
      <c r="DG10" s="44">
        <v>1.3</v>
      </c>
      <c r="DH10" s="44">
        <v>15.1</v>
      </c>
      <c r="DI10" s="85">
        <v>3.8</v>
      </c>
      <c r="DJ10" s="85">
        <v>1.2</v>
      </c>
      <c r="DK10" s="85">
        <v>17.2</v>
      </c>
      <c r="DL10" s="85">
        <v>1.8</v>
      </c>
      <c r="DM10" s="85">
        <v>0</v>
      </c>
    </row>
    <row r="11" spans="1:117" x14ac:dyDescent="0.25">
      <c r="A11" s="57" t="s">
        <v>322</v>
      </c>
      <c r="B11" s="58" t="s">
        <v>387</v>
      </c>
      <c r="C11" s="58">
        <v>2</v>
      </c>
      <c r="D11" s="58" t="s">
        <v>372</v>
      </c>
      <c r="E11" s="58">
        <v>8.5</v>
      </c>
      <c r="F11" s="59">
        <v>11</v>
      </c>
      <c r="G11" s="59">
        <v>10</v>
      </c>
      <c r="H11" s="59">
        <v>9</v>
      </c>
      <c r="I11" s="59">
        <v>15</v>
      </c>
      <c r="J11" s="59">
        <v>15</v>
      </c>
      <c r="K11" s="59">
        <v>16</v>
      </c>
      <c r="L11" s="59">
        <v>213.2</v>
      </c>
      <c r="M11" s="59">
        <v>194.7</v>
      </c>
      <c r="N11" s="59">
        <v>153.9</v>
      </c>
      <c r="O11" s="59">
        <v>284.10000000000002</v>
      </c>
      <c r="P11" s="59">
        <v>238.3</v>
      </c>
      <c r="Q11" s="59">
        <v>281.89999999999998</v>
      </c>
      <c r="R11" s="59">
        <v>1502.1</v>
      </c>
      <c r="S11" s="59">
        <v>1297.5</v>
      </c>
      <c r="T11" s="59">
        <v>960.1</v>
      </c>
      <c r="U11" s="59">
        <f>1851.7+92.1</f>
        <v>1943.8</v>
      </c>
      <c r="V11" s="59">
        <v>1696.2</v>
      </c>
      <c r="W11" s="59">
        <v>1614.9</v>
      </c>
      <c r="X11" s="59">
        <v>79.900000000000006</v>
      </c>
      <c r="Y11" s="59">
        <v>78.099999999999994</v>
      </c>
      <c r="Z11" s="59">
        <v>9.6</v>
      </c>
      <c r="AA11" s="59">
        <v>54.1</v>
      </c>
      <c r="AB11" s="32" t="s">
        <v>389</v>
      </c>
      <c r="AC11" s="33">
        <v>7</v>
      </c>
      <c r="AD11" s="5">
        <v>2.5</v>
      </c>
      <c r="AE11" s="33">
        <v>70</v>
      </c>
      <c r="AF11" s="5">
        <v>10</v>
      </c>
      <c r="AG11" s="5">
        <v>50</v>
      </c>
      <c r="AH11" s="5">
        <v>1557</v>
      </c>
      <c r="AI11" s="5">
        <v>416</v>
      </c>
      <c r="AJ11" s="5">
        <v>60</v>
      </c>
      <c r="AK11" s="5">
        <v>17</v>
      </c>
      <c r="AL11" s="5">
        <v>3.8</v>
      </c>
      <c r="AM11" s="5">
        <v>9.3000000000000007</v>
      </c>
      <c r="AN11" s="5">
        <v>47</v>
      </c>
      <c r="AO11" s="36">
        <v>15.708</v>
      </c>
      <c r="AP11" s="49">
        <v>1.6359999999999999</v>
      </c>
      <c r="AQ11" s="41">
        <v>9.6044</v>
      </c>
      <c r="AR11" s="35">
        <v>1.9039840637450205</v>
      </c>
      <c r="AS11" s="35">
        <v>0.13984063745019926</v>
      </c>
      <c r="AT11" s="35">
        <v>13.6591</v>
      </c>
      <c r="AU11" s="36">
        <v>8.3919999999999995</v>
      </c>
      <c r="AV11" s="37">
        <v>331.36919999999998</v>
      </c>
      <c r="AW11" s="36" t="s">
        <v>146</v>
      </c>
      <c r="AX11" s="36">
        <v>2</v>
      </c>
      <c r="AY11" s="36">
        <v>73</v>
      </c>
      <c r="AZ11" s="36">
        <v>25</v>
      </c>
      <c r="BA11" s="138">
        <v>9.8000000000000007</v>
      </c>
      <c r="BB11" s="4">
        <v>10.1</v>
      </c>
      <c r="BC11" s="4">
        <v>9.6</v>
      </c>
      <c r="BD11" s="4">
        <v>9.5</v>
      </c>
      <c r="BE11" s="4">
        <v>4.2</v>
      </c>
      <c r="BF11" s="4">
        <v>4.0999999999999996</v>
      </c>
      <c r="BG11" s="4">
        <v>69.400000000000006</v>
      </c>
      <c r="BH11" s="4">
        <v>69.599999999999994</v>
      </c>
      <c r="BI11" s="4">
        <v>1.155</v>
      </c>
      <c r="BJ11" s="4">
        <v>1.151</v>
      </c>
      <c r="BK11" s="4">
        <v>53.7</v>
      </c>
      <c r="BL11" s="4">
        <v>53.9</v>
      </c>
      <c r="BM11" s="4">
        <v>9.31</v>
      </c>
      <c r="BN11" s="4">
        <v>9.2799999999999994</v>
      </c>
      <c r="BO11" s="81">
        <v>84.15</v>
      </c>
      <c r="BP11" s="81">
        <v>85.18</v>
      </c>
      <c r="BQ11" s="81">
        <v>84.99</v>
      </c>
      <c r="BR11" s="81">
        <v>4.34</v>
      </c>
      <c r="BS11" s="81">
        <v>3.95</v>
      </c>
      <c r="BT11" s="81">
        <v>4.01</v>
      </c>
      <c r="BU11" s="81">
        <v>30.08</v>
      </c>
      <c r="BV11" s="81">
        <v>29.35</v>
      </c>
      <c r="BW11" s="81">
        <v>29.45</v>
      </c>
      <c r="BX11" s="8" t="s">
        <v>330</v>
      </c>
      <c r="BY11" s="81">
        <f t="shared" si="0"/>
        <v>30.391479068975894</v>
      </c>
      <c r="BZ11" s="81">
        <f t="shared" si="0"/>
        <v>29.614607881922058</v>
      </c>
      <c r="CA11" s="81">
        <f t="shared" si="0"/>
        <v>29.721752976565835</v>
      </c>
      <c r="CB11" s="81">
        <f t="shared" si="1"/>
        <v>81.789912896248509</v>
      </c>
      <c r="CC11" s="81">
        <f t="shared" si="1"/>
        <v>82.335039409695099</v>
      </c>
      <c r="CD11" s="81">
        <f t="shared" si="1"/>
        <v>82.246120710834361</v>
      </c>
      <c r="CE11" s="81">
        <v>5.2116083865945591</v>
      </c>
      <c r="CF11" s="81">
        <v>5.4093919001966579</v>
      </c>
      <c r="CG11" s="81">
        <v>0.91199082675063803</v>
      </c>
      <c r="CH11" s="81">
        <v>0.93288108154080163</v>
      </c>
      <c r="CI11" s="81">
        <v>0.53281272496173171</v>
      </c>
      <c r="CJ11" s="81">
        <v>0.54646389968705189</v>
      </c>
      <c r="CK11" s="81">
        <v>0.42270578239417544</v>
      </c>
      <c r="CL11" s="81">
        <v>0.42641819804983416</v>
      </c>
      <c r="CM11" s="84">
        <v>1.6029122847567325</v>
      </c>
      <c r="CN11" s="84">
        <v>1.5557889822595707</v>
      </c>
      <c r="CO11" s="83">
        <v>10.7</v>
      </c>
      <c r="CP11" s="83">
        <v>8.882352941176471</v>
      </c>
      <c r="CQ11" s="83">
        <v>4.882352941176471</v>
      </c>
      <c r="CR11" s="83">
        <v>70.529411764705884</v>
      </c>
      <c r="CS11" s="84">
        <v>1.159</v>
      </c>
      <c r="CT11" s="81">
        <v>2.7134920000000005</v>
      </c>
      <c r="CU11" s="84">
        <v>0.35200000000000004</v>
      </c>
      <c r="CV11" s="84">
        <v>0.26092199999999999</v>
      </c>
      <c r="CW11" s="84">
        <v>0.20700000000000002</v>
      </c>
      <c r="CX11" s="81">
        <f t="shared" si="2"/>
        <v>3.9629139072847686</v>
      </c>
      <c r="CY11" s="81">
        <f t="shared" si="3"/>
        <v>2.9375324503311253</v>
      </c>
      <c r="CZ11" s="81">
        <f t="shared" si="4"/>
        <v>2.3304635761589405</v>
      </c>
      <c r="DA11" s="44">
        <v>1.1399999999999999</v>
      </c>
      <c r="DB11" s="44">
        <v>0.27600000000000002</v>
      </c>
      <c r="DC11" s="44">
        <v>8.6999999999999994E-2</v>
      </c>
      <c r="DD11" s="44">
        <v>0.32</v>
      </c>
      <c r="DE11" s="44">
        <v>0</v>
      </c>
      <c r="DF11" s="44">
        <v>9.5000000000000001E-2</v>
      </c>
      <c r="DG11" s="44">
        <v>1.4</v>
      </c>
      <c r="DH11" s="44">
        <v>15.8</v>
      </c>
      <c r="DI11" s="85">
        <v>4</v>
      </c>
      <c r="DJ11" s="85">
        <v>1.5</v>
      </c>
      <c r="DK11" s="85">
        <v>15</v>
      </c>
      <c r="DL11" s="85">
        <v>1.2</v>
      </c>
      <c r="DM11" s="85">
        <v>0</v>
      </c>
    </row>
    <row r="12" spans="1:117" x14ac:dyDescent="0.25">
      <c r="A12" s="57" t="s">
        <v>322</v>
      </c>
      <c r="B12" s="58" t="s">
        <v>387</v>
      </c>
      <c r="C12" s="58">
        <v>3</v>
      </c>
      <c r="D12" s="58" t="s">
        <v>385</v>
      </c>
      <c r="E12" s="58">
        <v>8.5</v>
      </c>
      <c r="F12" s="59">
        <v>9</v>
      </c>
      <c r="G12" s="59">
        <v>12</v>
      </c>
      <c r="H12" s="59">
        <v>11</v>
      </c>
      <c r="I12" s="59">
        <v>15</v>
      </c>
      <c r="J12" s="59">
        <v>13</v>
      </c>
      <c r="K12" s="59">
        <v>18</v>
      </c>
      <c r="L12" s="59">
        <v>186.1</v>
      </c>
      <c r="M12" s="59">
        <v>218.6</v>
      </c>
      <c r="N12" s="59">
        <v>209.4</v>
      </c>
      <c r="O12" s="59">
        <v>301.7</v>
      </c>
      <c r="P12" s="59">
        <v>257.3</v>
      </c>
      <c r="Q12" s="60">
        <v>307.89999999999998</v>
      </c>
      <c r="R12" s="59">
        <v>962.6</v>
      </c>
      <c r="S12" s="59">
        <v>1208.7</v>
      </c>
      <c r="T12" s="59">
        <v>1039.4000000000001</v>
      </c>
      <c r="U12" s="59">
        <v>1851.6</v>
      </c>
      <c r="V12" s="59">
        <v>1504.5</v>
      </c>
      <c r="W12" s="59">
        <v>1751.3</v>
      </c>
      <c r="X12" s="59">
        <v>78</v>
      </c>
      <c r="Y12" s="59">
        <v>75</v>
      </c>
      <c r="Z12" s="59">
        <v>9.6999999999999993</v>
      </c>
      <c r="AA12" s="59">
        <v>52.6</v>
      </c>
      <c r="AB12" s="32" t="s">
        <v>390</v>
      </c>
      <c r="AC12" s="33">
        <v>6.7</v>
      </c>
      <c r="AD12" s="5">
        <v>2.41</v>
      </c>
      <c r="AE12" s="33">
        <v>68</v>
      </c>
      <c r="AF12" s="5">
        <v>11</v>
      </c>
      <c r="AG12" s="5">
        <v>33</v>
      </c>
      <c r="AH12" s="5">
        <v>2005</v>
      </c>
      <c r="AI12" s="5">
        <v>573</v>
      </c>
      <c r="AJ12" s="5">
        <v>71</v>
      </c>
      <c r="AK12" s="5">
        <v>20</v>
      </c>
      <c r="AL12" s="5">
        <v>19.8</v>
      </c>
      <c r="AM12" s="5">
        <v>8.8000000000000007</v>
      </c>
      <c r="AN12" s="5">
        <v>26</v>
      </c>
      <c r="AO12" s="36">
        <v>14.236000000000001</v>
      </c>
      <c r="AP12" s="49">
        <v>1.458</v>
      </c>
      <c r="AQ12" s="41">
        <v>9.7626000000000008</v>
      </c>
      <c r="AR12" s="35">
        <v>1.8263736263736268</v>
      </c>
      <c r="AS12" s="35">
        <v>0.1318681318681319</v>
      </c>
      <c r="AT12" s="35">
        <v>13.860900000000001</v>
      </c>
      <c r="AU12" s="36">
        <v>19.047999999999998</v>
      </c>
      <c r="AV12" s="37">
        <v>419.91479999999996</v>
      </c>
      <c r="AW12" s="36" t="s">
        <v>140</v>
      </c>
      <c r="AX12" s="36">
        <v>2</v>
      </c>
      <c r="AY12" s="36">
        <v>67</v>
      </c>
      <c r="AZ12" s="36">
        <v>31</v>
      </c>
      <c r="BA12" s="138">
        <v>10.199999999999999</v>
      </c>
      <c r="BB12" s="4">
        <v>10.1</v>
      </c>
      <c r="BC12" s="4">
        <v>8.6</v>
      </c>
      <c r="BD12" s="4">
        <v>8.6</v>
      </c>
      <c r="BE12" s="4">
        <v>4.8</v>
      </c>
      <c r="BF12" s="4">
        <v>4.5</v>
      </c>
      <c r="BG12" s="4">
        <v>69.900000000000006</v>
      </c>
      <c r="BH12" s="4">
        <v>70.2</v>
      </c>
      <c r="BI12" s="4">
        <v>1.163</v>
      </c>
      <c r="BJ12" s="4">
        <v>1.165</v>
      </c>
      <c r="BK12" s="4">
        <v>52.8</v>
      </c>
      <c r="BL12" s="4">
        <v>52.7</v>
      </c>
      <c r="BM12" s="4">
        <v>9.48</v>
      </c>
      <c r="BN12" s="4">
        <v>9.5</v>
      </c>
      <c r="BO12" s="81">
        <v>84.63</v>
      </c>
      <c r="BP12" s="81">
        <v>84.02</v>
      </c>
      <c r="BQ12" s="81">
        <v>83.92</v>
      </c>
      <c r="BR12" s="81">
        <v>4.1900000000000004</v>
      </c>
      <c r="BS12" s="81">
        <v>4.1900000000000004</v>
      </c>
      <c r="BT12" s="81">
        <v>4.3499999999999996</v>
      </c>
      <c r="BU12" s="81">
        <v>30.66</v>
      </c>
      <c r="BV12" s="81">
        <v>30.49</v>
      </c>
      <c r="BW12" s="81">
        <v>30.92</v>
      </c>
      <c r="BX12" s="8" t="s">
        <v>330</v>
      </c>
      <c r="BY12" s="81">
        <f t="shared" si="0"/>
        <v>30.944978591041231</v>
      </c>
      <c r="BZ12" s="81">
        <f t="shared" si="0"/>
        <v>30.776552763426899</v>
      </c>
      <c r="CA12" s="81">
        <f t="shared" si="0"/>
        <v>31.224491989462376</v>
      </c>
      <c r="CB12" s="81">
        <f t="shared" si="1"/>
        <v>82.218156172875709</v>
      </c>
      <c r="CC12" s="81">
        <f t="shared" si="1"/>
        <v>82.175303742581448</v>
      </c>
      <c r="CD12" s="81">
        <f t="shared" si="1"/>
        <v>81.991864110337232</v>
      </c>
      <c r="CE12" s="81">
        <v>4.9030688367202018</v>
      </c>
      <c r="CF12" s="81">
        <v>4.7425161149349941</v>
      </c>
      <c r="CG12" s="81">
        <v>1.2238672015734362</v>
      </c>
      <c r="CH12" s="81">
        <v>1.1574064458060718</v>
      </c>
      <c r="CI12" s="81">
        <v>1.0078691889762459</v>
      </c>
      <c r="CJ12" s="81">
        <v>1.0246189286278959</v>
      </c>
      <c r="CK12" s="81">
        <v>0.47895407864550693</v>
      </c>
      <c r="CL12" s="81">
        <v>0.50044918074864708</v>
      </c>
      <c r="CM12" s="84">
        <v>1.6401143790849675</v>
      </c>
      <c r="CN12" s="84">
        <v>1.5871806890086713</v>
      </c>
      <c r="CO12" s="83">
        <v>10.5</v>
      </c>
      <c r="CP12" s="83">
        <v>8</v>
      </c>
      <c r="CQ12" s="83">
        <v>5.2941176470588234</v>
      </c>
      <c r="CR12" s="83">
        <v>71.058823529411768</v>
      </c>
      <c r="CS12" s="84">
        <v>1.161</v>
      </c>
      <c r="CT12" s="81">
        <v>2.7465039999999998</v>
      </c>
      <c r="CU12" s="84">
        <v>0.34200000000000003</v>
      </c>
      <c r="CV12" s="84">
        <v>0.23805599999999999</v>
      </c>
      <c r="CW12" s="84">
        <v>0.19600000000000001</v>
      </c>
      <c r="CX12" s="81">
        <f t="shared" si="2"/>
        <v>4.2750000000000004</v>
      </c>
      <c r="CY12" s="81">
        <f t="shared" si="3"/>
        <v>2.9756999999999998</v>
      </c>
      <c r="CZ12" s="81">
        <f t="shared" si="4"/>
        <v>2.4500000000000002</v>
      </c>
      <c r="DA12" s="44">
        <v>1.23</v>
      </c>
      <c r="DB12" s="44">
        <v>0.24199999999999999</v>
      </c>
      <c r="DC12" s="44">
        <v>7.8E-2</v>
      </c>
      <c r="DD12" s="44">
        <v>0.32</v>
      </c>
      <c r="DE12" s="44">
        <v>0</v>
      </c>
      <c r="DF12" s="44">
        <v>8.8999999999999996E-2</v>
      </c>
      <c r="DG12" s="44">
        <v>1.5</v>
      </c>
      <c r="DH12" s="44">
        <v>14.3</v>
      </c>
      <c r="DI12" s="85">
        <v>3</v>
      </c>
      <c r="DJ12" s="85">
        <v>1.1000000000000001</v>
      </c>
      <c r="DK12" s="85">
        <v>12.8</v>
      </c>
      <c r="DL12" s="85">
        <v>1.9</v>
      </c>
      <c r="DM12" s="85">
        <v>0</v>
      </c>
    </row>
    <row r="13" spans="1:117" x14ac:dyDescent="0.25">
      <c r="A13" s="57" t="s">
        <v>322</v>
      </c>
      <c r="B13" s="58" t="s">
        <v>387</v>
      </c>
      <c r="C13" s="58">
        <v>4</v>
      </c>
      <c r="D13" s="58" t="s">
        <v>437</v>
      </c>
      <c r="E13" s="58">
        <v>8.5</v>
      </c>
      <c r="F13" s="59">
        <v>14</v>
      </c>
      <c r="G13" s="59">
        <v>9</v>
      </c>
      <c r="H13" s="59">
        <v>12</v>
      </c>
      <c r="I13" s="59">
        <v>16</v>
      </c>
      <c r="J13" s="59">
        <v>15</v>
      </c>
      <c r="K13" s="59">
        <v>12</v>
      </c>
      <c r="L13" s="59">
        <v>286.39999999999998</v>
      </c>
      <c r="M13" s="59">
        <v>186</v>
      </c>
      <c r="N13" s="59">
        <v>225.5</v>
      </c>
      <c r="O13" s="59">
        <v>313</v>
      </c>
      <c r="P13" s="59">
        <v>258.3</v>
      </c>
      <c r="Q13" s="59">
        <v>240.5</v>
      </c>
      <c r="R13" s="59">
        <v>2242.1999999999998</v>
      </c>
      <c r="S13" s="59">
        <v>1255.8</v>
      </c>
      <c r="T13" s="59">
        <v>1614.8</v>
      </c>
      <c r="U13" s="59">
        <v>2270.8000000000002</v>
      </c>
      <c r="V13" s="59">
        <v>1667.4</v>
      </c>
      <c r="W13" s="59">
        <v>1750.4</v>
      </c>
      <c r="X13" s="59">
        <v>78.900000000000006</v>
      </c>
      <c r="Y13" s="59">
        <v>79.599999999999994</v>
      </c>
      <c r="Z13" s="59">
        <v>9.6999999999999993</v>
      </c>
      <c r="AA13" s="59">
        <v>55.2</v>
      </c>
      <c r="AB13" s="32" t="s">
        <v>391</v>
      </c>
      <c r="AC13" s="33">
        <v>7.2</v>
      </c>
      <c r="AD13" s="5">
        <v>2.4300000000000002</v>
      </c>
      <c r="AE13" s="33">
        <v>69</v>
      </c>
      <c r="AF13" s="5">
        <v>10</v>
      </c>
      <c r="AG13" s="5">
        <v>44</v>
      </c>
      <c r="AH13" s="5">
        <v>1461</v>
      </c>
      <c r="AI13" s="5">
        <v>447</v>
      </c>
      <c r="AJ13" s="5">
        <v>55</v>
      </c>
      <c r="AK13" s="5">
        <v>17</v>
      </c>
      <c r="AL13" s="5">
        <v>5</v>
      </c>
      <c r="AM13" s="5">
        <v>7.6</v>
      </c>
      <c r="AN13" s="5">
        <v>41</v>
      </c>
      <c r="AO13" s="36">
        <v>16.218</v>
      </c>
      <c r="AP13" s="49">
        <v>1.3640000000000001</v>
      </c>
      <c r="AQ13" s="41">
        <v>11.8858</v>
      </c>
      <c r="AR13" s="35">
        <v>2.0688</v>
      </c>
      <c r="AS13" s="35">
        <v>0.15840000000000001</v>
      </c>
      <c r="AT13" s="35">
        <v>13.1608</v>
      </c>
      <c r="AU13" s="36">
        <v>12.472</v>
      </c>
      <c r="AV13" s="37">
        <v>346.69440000000003</v>
      </c>
      <c r="AW13" s="36" t="s">
        <v>146</v>
      </c>
      <c r="AX13" s="36">
        <v>2</v>
      </c>
      <c r="AY13" s="36">
        <v>73</v>
      </c>
      <c r="AZ13" s="36">
        <v>25</v>
      </c>
      <c r="BA13" s="138">
        <v>8.9</v>
      </c>
      <c r="BB13" s="4">
        <v>9.1</v>
      </c>
      <c r="BC13" s="4">
        <v>7.5</v>
      </c>
      <c r="BD13" s="4">
        <v>7.4</v>
      </c>
      <c r="BE13" s="4">
        <v>3</v>
      </c>
      <c r="BF13" s="4">
        <v>3</v>
      </c>
      <c r="BG13" s="4">
        <v>72.599999999999994</v>
      </c>
      <c r="BH13" s="4">
        <v>72.599999999999994</v>
      </c>
      <c r="BI13" s="4">
        <v>1.1830000000000001</v>
      </c>
      <c r="BJ13" s="4">
        <v>1.1759999999999999</v>
      </c>
      <c r="BK13" s="4">
        <v>54.8</v>
      </c>
      <c r="BL13" s="4">
        <v>54.2</v>
      </c>
      <c r="BM13" s="4">
        <v>9.56</v>
      </c>
      <c r="BN13" s="4">
        <v>9.5299999999999994</v>
      </c>
      <c r="BO13" s="81">
        <v>85.27</v>
      </c>
      <c r="BP13" s="81">
        <v>85.38</v>
      </c>
      <c r="BQ13" s="81">
        <v>84.67</v>
      </c>
      <c r="BR13" s="81">
        <v>3.49</v>
      </c>
      <c r="BS13" s="81">
        <v>3.69</v>
      </c>
      <c r="BT13" s="81">
        <v>3.75</v>
      </c>
      <c r="BU13" s="81">
        <v>27.29</v>
      </c>
      <c r="BV13" s="81">
        <v>28.16</v>
      </c>
      <c r="BW13" s="81">
        <v>27.92</v>
      </c>
      <c r="BX13" s="8" t="s">
        <v>330</v>
      </c>
      <c r="BY13" s="81">
        <f t="shared" si="0"/>
        <v>27.512255450980387</v>
      </c>
      <c r="BZ13" s="81">
        <f t="shared" si="0"/>
        <v>28.400734145440676</v>
      </c>
      <c r="CA13" s="81">
        <f t="shared" si="0"/>
        <v>28.17070996620426</v>
      </c>
      <c r="CB13" s="81">
        <f t="shared" si="1"/>
        <v>82.712248679594978</v>
      </c>
      <c r="CC13" s="81">
        <f t="shared" si="1"/>
        <v>82.534671191788533</v>
      </c>
      <c r="CD13" s="81">
        <f t="shared" si="1"/>
        <v>82.350251629397533</v>
      </c>
      <c r="CE13" s="81">
        <v>5.311716445427729</v>
      </c>
      <c r="CF13" s="81">
        <v>5.2208224079536771</v>
      </c>
      <c r="CG13" s="81">
        <v>0.7073778755619492</v>
      </c>
      <c r="CH13" s="81">
        <v>0.71967226916973637</v>
      </c>
      <c r="CI13" s="81">
        <v>0.32914214445778206</v>
      </c>
      <c r="CJ13" s="81">
        <v>0.33476602213336371</v>
      </c>
      <c r="CK13" s="81">
        <v>0.44067020203297613</v>
      </c>
      <c r="CL13" s="81">
        <v>0.44083601015082929</v>
      </c>
      <c r="CM13" s="84">
        <v>1.6738073182028717</v>
      </c>
      <c r="CN13" s="84">
        <v>1.8457203240577671</v>
      </c>
      <c r="CO13" s="83">
        <v>8.6999999999999993</v>
      </c>
      <c r="CP13" s="83">
        <v>7.0588235294117645</v>
      </c>
      <c r="CQ13" s="83">
        <v>3.7647058823529411</v>
      </c>
      <c r="CR13" s="83">
        <v>74.352941176470594</v>
      </c>
      <c r="CS13" s="84">
        <v>1.1930000000000001</v>
      </c>
      <c r="CT13" s="81">
        <v>2.8608729999999998</v>
      </c>
      <c r="CU13" s="84">
        <v>0.30100000000000005</v>
      </c>
      <c r="CV13" s="84">
        <v>0.16636799999999999</v>
      </c>
      <c r="CW13" s="84">
        <v>0.16700000000000001</v>
      </c>
      <c r="CX13" s="81">
        <f t="shared" si="2"/>
        <v>4.2641666666666671</v>
      </c>
      <c r="CY13" s="81">
        <f t="shared" si="3"/>
        <v>2.3568799999999999</v>
      </c>
      <c r="CZ13" s="81">
        <f t="shared" si="4"/>
        <v>2.3658333333333337</v>
      </c>
      <c r="DA13" s="44">
        <v>1.21</v>
      </c>
      <c r="DB13" s="44">
        <v>0.27400000000000002</v>
      </c>
      <c r="DC13" s="44">
        <v>9.5000000000000001E-2</v>
      </c>
      <c r="DD13" s="44">
        <v>0.38</v>
      </c>
      <c r="DE13" s="44">
        <v>0</v>
      </c>
      <c r="DF13" s="44">
        <v>9.4E-2</v>
      </c>
      <c r="DG13" s="44">
        <v>1.4</v>
      </c>
      <c r="DH13" s="44">
        <v>12.6</v>
      </c>
      <c r="DI13" s="85">
        <v>3.2</v>
      </c>
      <c r="DJ13" s="85">
        <v>1.3</v>
      </c>
      <c r="DK13" s="85">
        <v>14.7</v>
      </c>
      <c r="DL13" s="85">
        <v>2.2000000000000002</v>
      </c>
      <c r="DM13" s="85">
        <v>0</v>
      </c>
    </row>
    <row r="14" spans="1:117" x14ac:dyDescent="0.25">
      <c r="A14" s="57" t="s">
        <v>322</v>
      </c>
      <c r="B14" s="58" t="s">
        <v>387</v>
      </c>
      <c r="C14" s="58">
        <v>5</v>
      </c>
      <c r="D14" s="58" t="s">
        <v>374</v>
      </c>
      <c r="E14" s="58">
        <v>8.5</v>
      </c>
      <c r="F14" s="59">
        <v>12</v>
      </c>
      <c r="G14" s="59">
        <v>10</v>
      </c>
      <c r="H14" s="59">
        <v>10</v>
      </c>
      <c r="I14" s="59">
        <v>13</v>
      </c>
      <c r="J14" s="59">
        <v>15</v>
      </c>
      <c r="K14" s="59">
        <v>8</v>
      </c>
      <c r="L14" s="59">
        <v>212.6</v>
      </c>
      <c r="M14" s="59">
        <v>176.9</v>
      </c>
      <c r="N14" s="59">
        <v>158.9</v>
      </c>
      <c r="O14" s="59">
        <v>206.6</v>
      </c>
      <c r="P14" s="59">
        <v>256.89999999999998</v>
      </c>
      <c r="Q14" s="59">
        <v>159.30000000000001</v>
      </c>
      <c r="R14" s="59">
        <v>1291.5</v>
      </c>
      <c r="S14" s="59">
        <v>1030</v>
      </c>
      <c r="T14" s="59">
        <v>770.5</v>
      </c>
      <c r="U14" s="59">
        <v>1313.2</v>
      </c>
      <c r="V14" s="59">
        <v>1401.8</v>
      </c>
      <c r="W14" s="59">
        <v>854.4</v>
      </c>
      <c r="X14" s="59">
        <v>69.400000000000006</v>
      </c>
      <c r="Y14" s="59">
        <v>68.2</v>
      </c>
      <c r="Z14" s="59">
        <v>9.6999999999999993</v>
      </c>
      <c r="AA14" s="59">
        <v>51.3</v>
      </c>
      <c r="AB14" s="32" t="s">
        <v>392</v>
      </c>
      <c r="AC14" s="33">
        <v>6.8</v>
      </c>
      <c r="AD14" s="5">
        <v>2.23</v>
      </c>
      <c r="AE14" s="33">
        <v>65</v>
      </c>
      <c r="AF14" s="5">
        <v>10</v>
      </c>
      <c r="AG14" s="5">
        <v>26</v>
      </c>
      <c r="AH14" s="5">
        <v>1717</v>
      </c>
      <c r="AI14" s="5">
        <v>508</v>
      </c>
      <c r="AJ14" s="5">
        <v>59</v>
      </c>
      <c r="AK14" s="5">
        <v>17</v>
      </c>
      <c r="AL14" s="5">
        <v>8.6</v>
      </c>
      <c r="AM14" s="5">
        <v>7.5</v>
      </c>
      <c r="AN14" s="5">
        <v>22</v>
      </c>
      <c r="AO14" s="36">
        <v>13.307</v>
      </c>
      <c r="AP14" s="49">
        <v>1.3979999999999999</v>
      </c>
      <c r="AQ14" s="41">
        <v>9.5214999999999996</v>
      </c>
      <c r="AR14" s="35">
        <v>1.6358283433133738</v>
      </c>
      <c r="AS14" s="35">
        <v>0.1107784431137725</v>
      </c>
      <c r="AT14" s="35">
        <v>14.959199999999999</v>
      </c>
      <c r="AU14" s="36">
        <v>8.8640000000000008</v>
      </c>
      <c r="AV14" s="37">
        <v>331.36919999999998</v>
      </c>
      <c r="AW14" s="36" t="s">
        <v>146</v>
      </c>
      <c r="AX14" s="36">
        <v>2</v>
      </c>
      <c r="AY14" s="36">
        <v>76</v>
      </c>
      <c r="AZ14" s="36">
        <v>22</v>
      </c>
      <c r="BA14" s="138">
        <v>9.6999999999999993</v>
      </c>
      <c r="BB14" s="4">
        <v>9.6</v>
      </c>
      <c r="BC14" s="4">
        <v>12.4</v>
      </c>
      <c r="BD14" s="4">
        <v>12.1</v>
      </c>
      <c r="BE14" s="4">
        <v>3.9</v>
      </c>
      <c r="BF14" s="4">
        <v>3.8</v>
      </c>
      <c r="BG14" s="4">
        <v>67.7</v>
      </c>
      <c r="BH14" s="4">
        <v>68</v>
      </c>
      <c r="BI14" s="4">
        <v>1.194</v>
      </c>
      <c r="BJ14" s="4">
        <v>1.1919999999999999</v>
      </c>
      <c r="BK14" s="4">
        <v>53</v>
      </c>
      <c r="BL14" s="4">
        <v>53.2</v>
      </c>
      <c r="BM14" s="4">
        <v>9.31</v>
      </c>
      <c r="BN14" s="4">
        <v>9.31</v>
      </c>
      <c r="BO14" s="81">
        <v>83.58</v>
      </c>
      <c r="BP14" s="81">
        <v>83.27</v>
      </c>
      <c r="BQ14" s="81">
        <v>83.32</v>
      </c>
      <c r="BR14" s="81">
        <v>4.82</v>
      </c>
      <c r="BS14" s="81">
        <v>4.72</v>
      </c>
      <c r="BT14" s="81">
        <v>4.6100000000000003</v>
      </c>
      <c r="BU14" s="81">
        <v>30.83</v>
      </c>
      <c r="BV14" s="81">
        <v>30.39</v>
      </c>
      <c r="BW14" s="81">
        <v>30.06</v>
      </c>
      <c r="BX14" s="8" t="s">
        <v>375</v>
      </c>
      <c r="BY14" s="81">
        <f t="shared" si="0"/>
        <v>31.204507687191605</v>
      </c>
      <c r="BZ14" s="81">
        <f t="shared" si="0"/>
        <v>30.754357414844485</v>
      </c>
      <c r="CA14" s="81">
        <f t="shared" si="0"/>
        <v>30.411440281578248</v>
      </c>
      <c r="CB14" s="81">
        <f t="shared" si="1"/>
        <v>81.114238619112911</v>
      </c>
      <c r="CC14" s="81">
        <f t="shared" si="1"/>
        <v>81.171685184122836</v>
      </c>
      <c r="CD14" s="81">
        <f t="shared" si="1"/>
        <v>81.281053230666672</v>
      </c>
      <c r="CE14" s="81">
        <v>6.3299814609963949</v>
      </c>
      <c r="CF14" s="81">
        <v>6.2020546542117332</v>
      </c>
      <c r="CG14" s="81">
        <v>1.2018127680997948</v>
      </c>
      <c r="CH14" s="81">
        <v>1.1816952134049792</v>
      </c>
      <c r="CI14" s="81">
        <v>0.89777473927625373</v>
      </c>
      <c r="CJ14" s="81">
        <v>0.93935009632226485</v>
      </c>
      <c r="CK14" s="81">
        <v>0.74264144509737251</v>
      </c>
      <c r="CL14" s="81">
        <v>0.77446067865168955</v>
      </c>
      <c r="CM14" s="84">
        <v>1.5646711440481706</v>
      </c>
      <c r="CN14" s="84">
        <v>1.6870915032679739</v>
      </c>
      <c r="CO14" s="83">
        <v>10.199999999999999</v>
      </c>
      <c r="CP14" s="83">
        <v>11.176470588235293</v>
      </c>
      <c r="CQ14" s="83">
        <v>4.4705882352941178</v>
      </c>
      <c r="CR14" s="83">
        <v>69.058823529411768</v>
      </c>
      <c r="CS14" s="84">
        <v>1.179</v>
      </c>
      <c r="CT14" s="81">
        <v>2.615002</v>
      </c>
      <c r="CU14" s="84">
        <v>0.38500000000000001</v>
      </c>
      <c r="CV14" s="84">
        <v>0.29243999999999998</v>
      </c>
      <c r="CW14" s="84">
        <v>0.23400000000000001</v>
      </c>
      <c r="CX14" s="81">
        <f t="shared" si="2"/>
        <v>3.4447368421052635</v>
      </c>
      <c r="CY14" s="81">
        <f t="shared" si="3"/>
        <v>2.6165684210526319</v>
      </c>
      <c r="CZ14" s="81">
        <f t="shared" si="4"/>
        <v>2.093684210526316</v>
      </c>
      <c r="DA14" s="44">
        <v>1.59</v>
      </c>
      <c r="DB14" s="44">
        <v>0.35599999999999998</v>
      </c>
      <c r="DC14" s="44">
        <v>0.12</v>
      </c>
      <c r="DD14" s="44">
        <v>0.36</v>
      </c>
      <c r="DE14" s="44">
        <v>0</v>
      </c>
      <c r="DF14" s="44">
        <v>0.115</v>
      </c>
      <c r="DG14" s="44">
        <v>2.2000000000000002</v>
      </c>
      <c r="DH14" s="44">
        <v>19.899999999999999</v>
      </c>
      <c r="DI14" s="85">
        <v>4.5999999999999996</v>
      </c>
      <c r="DJ14" s="85">
        <v>1.4</v>
      </c>
      <c r="DK14" s="85">
        <v>19.8</v>
      </c>
      <c r="DL14" s="85">
        <v>2.6</v>
      </c>
      <c r="DM14" s="85">
        <v>0</v>
      </c>
    </row>
    <row r="15" spans="1:117" x14ac:dyDescent="0.25">
      <c r="A15" s="57" t="s">
        <v>322</v>
      </c>
      <c r="B15" s="58" t="s">
        <v>387</v>
      </c>
      <c r="C15" s="58">
        <v>6</v>
      </c>
      <c r="D15" s="58" t="s">
        <v>377</v>
      </c>
      <c r="E15" s="58">
        <v>8.5</v>
      </c>
      <c r="F15" s="59">
        <v>12</v>
      </c>
      <c r="G15" s="59">
        <v>11</v>
      </c>
      <c r="H15" s="59">
        <v>11</v>
      </c>
      <c r="I15" s="59">
        <v>12</v>
      </c>
      <c r="J15" s="59">
        <v>12</v>
      </c>
      <c r="K15" s="59">
        <v>9</v>
      </c>
      <c r="L15" s="59">
        <v>197.7</v>
      </c>
      <c r="M15" s="59">
        <v>181.8</v>
      </c>
      <c r="N15" s="59">
        <v>200.6</v>
      </c>
      <c r="O15" s="59">
        <v>217.4</v>
      </c>
      <c r="P15" s="59">
        <v>188.8</v>
      </c>
      <c r="Q15" s="59">
        <v>215.3</v>
      </c>
      <c r="R15" s="59">
        <v>1229.7</v>
      </c>
      <c r="S15" s="59">
        <v>835.3</v>
      </c>
      <c r="T15" s="59">
        <v>970.5</v>
      </c>
      <c r="U15" s="59">
        <v>1246.5</v>
      </c>
      <c r="V15" s="59">
        <v>959.1</v>
      </c>
      <c r="W15" s="59">
        <v>1066.3</v>
      </c>
      <c r="X15" s="59">
        <v>75.3</v>
      </c>
      <c r="Y15" s="59">
        <v>74.2</v>
      </c>
      <c r="Z15" s="59">
        <v>9.9</v>
      </c>
      <c r="AA15" s="59">
        <v>54.8</v>
      </c>
      <c r="AB15" s="32" t="s">
        <v>393</v>
      </c>
      <c r="AC15" s="33">
        <v>6.7</v>
      </c>
      <c r="AD15" s="5">
        <v>2.4</v>
      </c>
      <c r="AE15" s="33">
        <v>68</v>
      </c>
      <c r="AF15" s="5">
        <v>11</v>
      </c>
      <c r="AG15" s="5">
        <v>43</v>
      </c>
      <c r="AH15" s="5">
        <v>1631</v>
      </c>
      <c r="AI15" s="5">
        <v>395</v>
      </c>
      <c r="AJ15" s="5">
        <v>56</v>
      </c>
      <c r="AK15" s="5">
        <v>16</v>
      </c>
      <c r="AL15" s="5">
        <v>9.3000000000000007</v>
      </c>
      <c r="AM15" s="5">
        <v>9</v>
      </c>
      <c r="AN15" s="5">
        <v>37</v>
      </c>
      <c r="AO15" s="36">
        <v>12.186</v>
      </c>
      <c r="AP15" s="49">
        <v>1.2789999999999999</v>
      </c>
      <c r="AQ15" s="41">
        <v>9.5289999999999999</v>
      </c>
      <c r="AR15" s="35">
        <v>1.7190809190809186</v>
      </c>
      <c r="AS15" s="35">
        <v>0.12587412587412583</v>
      </c>
      <c r="AT15" s="35">
        <v>13.7431</v>
      </c>
      <c r="AU15" s="36">
        <v>13.784000000000001</v>
      </c>
      <c r="AV15" s="37">
        <v>333.072</v>
      </c>
      <c r="AW15" s="36" t="s">
        <v>140</v>
      </c>
      <c r="AX15" s="36">
        <v>2</v>
      </c>
      <c r="AY15" s="36">
        <v>67</v>
      </c>
      <c r="AZ15" s="36">
        <v>31</v>
      </c>
      <c r="BA15" s="138">
        <v>9.6</v>
      </c>
      <c r="BB15" s="4">
        <v>9.6</v>
      </c>
      <c r="BC15" s="4">
        <v>9.8000000000000007</v>
      </c>
      <c r="BD15" s="4">
        <v>9.6999999999999993</v>
      </c>
      <c r="BE15" s="4">
        <v>4.5</v>
      </c>
      <c r="BF15" s="4">
        <v>4.3</v>
      </c>
      <c r="BG15" s="4">
        <v>69.099999999999994</v>
      </c>
      <c r="BH15" s="4">
        <v>69.3</v>
      </c>
      <c r="BI15" s="4">
        <v>1.173</v>
      </c>
      <c r="BJ15" s="4">
        <v>1.161</v>
      </c>
      <c r="BK15" s="4">
        <v>54.2</v>
      </c>
      <c r="BL15" s="4">
        <v>54.5</v>
      </c>
      <c r="BM15" s="4">
        <v>9.44</v>
      </c>
      <c r="BN15" s="4">
        <v>9.39</v>
      </c>
      <c r="BO15" s="81">
        <v>83.77</v>
      </c>
      <c r="BP15" s="81">
        <v>83.82</v>
      </c>
      <c r="BQ15" s="81">
        <v>83.43</v>
      </c>
      <c r="BR15" s="81">
        <v>4.8099999999999996</v>
      </c>
      <c r="BS15" s="81">
        <v>4.5999999999999996</v>
      </c>
      <c r="BT15" s="81">
        <v>4.6500000000000004</v>
      </c>
      <c r="BU15" s="81">
        <v>30.98</v>
      </c>
      <c r="BV15" s="81">
        <v>30.21</v>
      </c>
      <c r="BW15" s="81">
        <v>30.1</v>
      </c>
      <c r="BX15" s="8" t="s">
        <v>370</v>
      </c>
      <c r="BY15" s="81">
        <f t="shared" si="0"/>
        <v>31.35118020107058</v>
      </c>
      <c r="BZ15" s="81">
        <f t="shared" si="0"/>
        <v>30.558208389890925</v>
      </c>
      <c r="CA15" s="81">
        <f t="shared" si="0"/>
        <v>30.457059936901331</v>
      </c>
      <c r="CB15" s="81">
        <f t="shared" si="1"/>
        <v>81.174638558276058</v>
      </c>
      <c r="CC15" s="81">
        <f t="shared" si="1"/>
        <v>81.342219682366533</v>
      </c>
      <c r="CD15" s="81">
        <f t="shared" si="1"/>
        <v>81.218081514232722</v>
      </c>
      <c r="CE15" s="81">
        <v>5.4172965830875128</v>
      </c>
      <c r="CF15" s="81">
        <v>5.4851602616628421</v>
      </c>
      <c r="CG15" s="81">
        <v>1.1861685828175943</v>
      </c>
      <c r="CH15" s="81">
        <v>1.1935797511546695</v>
      </c>
      <c r="CI15" s="81">
        <v>0.86567085078925954</v>
      </c>
      <c r="CJ15" s="81">
        <v>0.88695714387923019</v>
      </c>
      <c r="CK15" s="81">
        <v>0.80942277229299509</v>
      </c>
      <c r="CL15" s="81">
        <v>0.82196985664623567</v>
      </c>
      <c r="CM15" s="84">
        <v>1.4872198879551819</v>
      </c>
      <c r="CN15" s="84">
        <v>1.5164172177746837</v>
      </c>
      <c r="CO15" s="83">
        <v>10.4</v>
      </c>
      <c r="CP15" s="83">
        <v>9.4117647058823533</v>
      </c>
      <c r="CQ15" s="83">
        <v>4.7058823529411766</v>
      </c>
      <c r="CR15" s="83">
        <v>70.470588235294116</v>
      </c>
      <c r="CS15" s="84">
        <v>1.1779999999999999</v>
      </c>
      <c r="CT15" s="81">
        <v>2.6992059999999998</v>
      </c>
      <c r="CU15" s="84">
        <v>0.35300000000000004</v>
      </c>
      <c r="CV15" s="84">
        <v>0.26277600000000001</v>
      </c>
      <c r="CW15" s="84">
        <v>0.215</v>
      </c>
      <c r="CX15" s="81">
        <f t="shared" si="2"/>
        <v>3.7506250000000003</v>
      </c>
      <c r="CY15" s="81">
        <f t="shared" si="3"/>
        <v>2.791995</v>
      </c>
      <c r="CZ15" s="81">
        <f t="shared" si="4"/>
        <v>2.2843749999999998</v>
      </c>
      <c r="DA15" s="44">
        <v>1.33</v>
      </c>
      <c r="DB15" s="44">
        <v>0.35499999999999998</v>
      </c>
      <c r="DC15" s="44">
        <v>0.11600000000000001</v>
      </c>
      <c r="DD15" s="44">
        <v>0.4</v>
      </c>
      <c r="DE15" s="44">
        <v>0</v>
      </c>
      <c r="DF15" s="44">
        <v>0.125</v>
      </c>
      <c r="DG15" s="44">
        <v>2.5</v>
      </c>
      <c r="DH15" s="44">
        <v>18.100000000000001</v>
      </c>
      <c r="DI15" s="85">
        <v>5.5</v>
      </c>
      <c r="DJ15" s="85">
        <v>1.1000000000000001</v>
      </c>
      <c r="DK15" s="85">
        <v>20.2</v>
      </c>
      <c r="DL15" s="85">
        <v>2.2000000000000002</v>
      </c>
      <c r="DM15" s="85">
        <v>0</v>
      </c>
    </row>
    <row r="16" spans="1:117" x14ac:dyDescent="0.25">
      <c r="A16" s="57" t="s">
        <v>322</v>
      </c>
      <c r="B16" s="58" t="s">
        <v>387</v>
      </c>
      <c r="C16" s="58">
        <v>7</v>
      </c>
      <c r="D16" s="58" t="s">
        <v>381</v>
      </c>
      <c r="E16" s="58">
        <v>8.5</v>
      </c>
      <c r="F16" s="59">
        <v>11</v>
      </c>
      <c r="G16" s="59">
        <v>10</v>
      </c>
      <c r="H16" s="59">
        <v>7</v>
      </c>
      <c r="I16" s="59">
        <v>14</v>
      </c>
      <c r="J16" s="59">
        <v>6</v>
      </c>
      <c r="K16" s="59">
        <v>3</v>
      </c>
      <c r="L16" s="59">
        <v>173.3</v>
      </c>
      <c r="M16" s="59">
        <v>163.69999999999999</v>
      </c>
      <c r="N16" s="59">
        <v>76.7</v>
      </c>
      <c r="O16" s="59">
        <v>191.9</v>
      </c>
      <c r="P16" s="59">
        <v>82.2</v>
      </c>
      <c r="Q16" s="59">
        <v>27</v>
      </c>
      <c r="R16" s="59">
        <v>1112.3</v>
      </c>
      <c r="S16" s="59">
        <v>793.5</v>
      </c>
      <c r="T16" s="59">
        <v>312.89999999999998</v>
      </c>
      <c r="U16" s="59">
        <v>991.3</v>
      </c>
      <c r="V16" s="59">
        <v>391.2</v>
      </c>
      <c r="W16" s="59">
        <v>126.6</v>
      </c>
      <c r="X16" s="59">
        <v>56.5</v>
      </c>
      <c r="Y16" s="59">
        <v>56.9</v>
      </c>
      <c r="Z16" s="59">
        <v>9.9</v>
      </c>
      <c r="AA16" s="59">
        <v>53.8</v>
      </c>
      <c r="AB16" s="32" t="s">
        <v>394</v>
      </c>
      <c r="AC16" s="33">
        <v>6.7</v>
      </c>
      <c r="AD16" s="5">
        <v>2.13</v>
      </c>
      <c r="AE16" s="33">
        <v>63</v>
      </c>
      <c r="AF16" s="5">
        <v>10</v>
      </c>
      <c r="AG16" s="5">
        <v>28</v>
      </c>
      <c r="AH16" s="5">
        <v>1696</v>
      </c>
      <c r="AI16" s="5">
        <v>487</v>
      </c>
      <c r="AJ16" s="5">
        <v>59</v>
      </c>
      <c r="AK16" s="5">
        <v>19</v>
      </c>
      <c r="AL16" s="5">
        <v>8.6999999999999993</v>
      </c>
      <c r="AM16" s="5">
        <v>8.1</v>
      </c>
      <c r="AN16" s="5">
        <v>21</v>
      </c>
      <c r="AO16" s="36">
        <v>11.198</v>
      </c>
      <c r="AP16" s="49">
        <v>1.1739999999999999</v>
      </c>
      <c r="AQ16" s="41">
        <v>9.5393000000000008</v>
      </c>
      <c r="AR16" s="35">
        <v>1.4000997008973075</v>
      </c>
      <c r="AS16" s="35">
        <v>9.2721834496510419E-2</v>
      </c>
      <c r="AT16" s="35">
        <v>15.0228</v>
      </c>
      <c r="AU16" s="36">
        <v>11.384</v>
      </c>
      <c r="AV16" s="37">
        <v>346.69440000000003</v>
      </c>
      <c r="AW16" s="36" t="s">
        <v>146</v>
      </c>
      <c r="AX16" s="36">
        <v>2</v>
      </c>
      <c r="AY16" s="36">
        <v>72</v>
      </c>
      <c r="AZ16" s="36">
        <v>26</v>
      </c>
      <c r="BA16" s="138">
        <v>9.5</v>
      </c>
      <c r="BB16" s="4">
        <v>9.6999999999999993</v>
      </c>
      <c r="BC16" s="4">
        <v>11</v>
      </c>
      <c r="BD16" s="4">
        <v>10.9</v>
      </c>
      <c r="BE16" s="4">
        <v>4.2</v>
      </c>
      <c r="BF16" s="4">
        <v>4</v>
      </c>
      <c r="BG16" s="4">
        <v>68.8</v>
      </c>
      <c r="BH16" s="4">
        <v>68.900000000000006</v>
      </c>
      <c r="BI16" s="4">
        <v>1.2609999999999999</v>
      </c>
      <c r="BJ16" s="4">
        <v>1.2509999999999999</v>
      </c>
      <c r="BK16" s="4">
        <v>53.6</v>
      </c>
      <c r="BL16" s="4">
        <v>53.1</v>
      </c>
      <c r="BM16" s="4">
        <v>9.57</v>
      </c>
      <c r="BN16" s="4">
        <v>9.5</v>
      </c>
      <c r="BO16" s="81">
        <v>83.51</v>
      </c>
      <c r="BP16" s="81">
        <v>83.52</v>
      </c>
      <c r="BQ16" s="81">
        <v>81.99</v>
      </c>
      <c r="BR16" s="81">
        <v>4.0999999999999996</v>
      </c>
      <c r="BS16" s="81">
        <v>4.2</v>
      </c>
      <c r="BT16" s="81">
        <v>4.6100000000000003</v>
      </c>
      <c r="BU16" s="81">
        <v>28.23</v>
      </c>
      <c r="BV16" s="81">
        <v>28.81</v>
      </c>
      <c r="BW16" s="81">
        <v>29.38</v>
      </c>
      <c r="BX16" s="8" t="s">
        <v>330</v>
      </c>
      <c r="BY16" s="81">
        <f t="shared" si="0"/>
        <v>28.526179204372955</v>
      </c>
      <c r="BZ16" s="81">
        <f t="shared" si="0"/>
        <v>29.114534171097429</v>
      </c>
      <c r="CA16" s="81">
        <f t="shared" si="0"/>
        <v>29.739477130575111</v>
      </c>
      <c r="CB16" s="81">
        <f t="shared" si="1"/>
        <v>81.736394261597312</v>
      </c>
      <c r="CC16" s="81">
        <f t="shared" si="1"/>
        <v>81.705694909339101</v>
      </c>
      <c r="CD16" s="81">
        <f t="shared" si="1"/>
        <v>81.082460648493438</v>
      </c>
      <c r="CE16" s="81">
        <v>5.1124426417568012</v>
      </c>
      <c r="CF16" s="81">
        <v>5.1162588427291604</v>
      </c>
      <c r="CG16" s="81">
        <v>0.47867958887910189</v>
      </c>
      <c r="CH16" s="81">
        <v>0.46956702724579852</v>
      </c>
      <c r="CI16" s="81">
        <v>0.28965399063894209</v>
      </c>
      <c r="CJ16" s="81">
        <v>0.29108667943897248</v>
      </c>
      <c r="CK16" s="81">
        <v>0.34218580064243614</v>
      </c>
      <c r="CL16" s="81">
        <v>0.36221766952474899</v>
      </c>
      <c r="CM16" s="84">
        <v>2.0783343040186368</v>
      </c>
      <c r="CN16" s="84">
        <v>1.9301470588235292</v>
      </c>
      <c r="CO16" s="83">
        <v>10.199999999999999</v>
      </c>
      <c r="CP16" s="83">
        <v>10.823529411764705</v>
      </c>
      <c r="CQ16" s="83">
        <v>4.5882352941176467</v>
      </c>
      <c r="CR16" s="83">
        <v>69.529411764705884</v>
      </c>
      <c r="CS16" s="84">
        <v>1.2170000000000001</v>
      </c>
      <c r="CT16" s="81">
        <v>2.6444380000000001</v>
      </c>
      <c r="CU16" s="84">
        <v>0.38300000000000001</v>
      </c>
      <c r="CV16" s="84">
        <v>0.247944</v>
      </c>
      <c r="CW16" s="84">
        <v>0.221</v>
      </c>
      <c r="CX16" s="81">
        <f t="shared" si="2"/>
        <v>3.5385869565217396</v>
      </c>
      <c r="CY16" s="81">
        <f t="shared" si="3"/>
        <v>2.2907869565217394</v>
      </c>
      <c r="CZ16" s="81">
        <f t="shared" si="4"/>
        <v>2.0418478260869568</v>
      </c>
      <c r="DA16" s="44">
        <v>1.65</v>
      </c>
      <c r="DB16" s="44">
        <v>0.36899999999999999</v>
      </c>
      <c r="DC16" s="44">
        <v>0.114</v>
      </c>
      <c r="DD16" s="44">
        <v>0.41</v>
      </c>
      <c r="DE16" s="44">
        <v>0</v>
      </c>
      <c r="DF16" s="44">
        <v>9.0999999999999998E-2</v>
      </c>
      <c r="DG16" s="44">
        <v>1.9</v>
      </c>
      <c r="DH16" s="44">
        <v>19.100000000000001</v>
      </c>
      <c r="DI16" s="85">
        <v>4.5</v>
      </c>
      <c r="DJ16" s="85">
        <v>1.2</v>
      </c>
      <c r="DK16" s="85">
        <v>20</v>
      </c>
      <c r="DL16" s="85">
        <v>2.6</v>
      </c>
      <c r="DM16" s="85">
        <v>0</v>
      </c>
    </row>
    <row r="17" spans="1:117" x14ac:dyDescent="0.25">
      <c r="A17" s="57" t="s">
        <v>322</v>
      </c>
      <c r="B17" s="58" t="s">
        <v>387</v>
      </c>
      <c r="C17" s="58">
        <v>8</v>
      </c>
      <c r="D17" s="58" t="s">
        <v>369</v>
      </c>
      <c r="E17" s="58">
        <v>8.5</v>
      </c>
      <c r="F17" s="59">
        <v>14</v>
      </c>
      <c r="G17" s="59">
        <v>5</v>
      </c>
      <c r="H17" s="59">
        <v>9</v>
      </c>
      <c r="I17" s="59">
        <v>13</v>
      </c>
      <c r="J17" s="59">
        <v>13</v>
      </c>
      <c r="K17" s="59">
        <v>13</v>
      </c>
      <c r="L17" s="59">
        <v>218</v>
      </c>
      <c r="M17" s="59">
        <v>44</v>
      </c>
      <c r="N17" s="59">
        <v>104.4</v>
      </c>
      <c r="O17" s="59">
        <v>196.4</v>
      </c>
      <c r="P17" s="59">
        <v>142</v>
      </c>
      <c r="Q17" s="59">
        <v>86.2</v>
      </c>
      <c r="R17" s="59">
        <v>1047.7</v>
      </c>
      <c r="S17" s="59">
        <v>181</v>
      </c>
      <c r="T17" s="59">
        <v>485.7</v>
      </c>
      <c r="U17" s="59">
        <v>1138.2</v>
      </c>
      <c r="V17" s="59">
        <v>668.2</v>
      </c>
      <c r="W17" s="59">
        <v>420</v>
      </c>
      <c r="X17" s="59">
        <v>69.8</v>
      </c>
      <c r="Y17" s="59">
        <v>67.5</v>
      </c>
      <c r="Z17" s="59">
        <v>9.4</v>
      </c>
      <c r="AA17" s="59">
        <v>55.5</v>
      </c>
      <c r="AB17" s="32" t="s">
        <v>396</v>
      </c>
      <c r="AC17" s="33">
        <v>6.5</v>
      </c>
      <c r="AD17" s="5">
        <v>2.1</v>
      </c>
      <c r="AE17" s="33">
        <v>62</v>
      </c>
      <c r="AF17" s="5">
        <v>10</v>
      </c>
      <c r="AG17" s="5">
        <v>39</v>
      </c>
      <c r="AH17" s="5">
        <v>1623</v>
      </c>
      <c r="AI17" s="5">
        <v>447</v>
      </c>
      <c r="AJ17" s="5">
        <v>69</v>
      </c>
      <c r="AK17" s="5">
        <v>22</v>
      </c>
      <c r="AL17" s="5">
        <v>10.6</v>
      </c>
      <c r="AM17" s="5">
        <v>9.6</v>
      </c>
      <c r="AN17" s="5">
        <v>31</v>
      </c>
      <c r="AO17" s="36">
        <v>17.721</v>
      </c>
      <c r="AP17" s="49">
        <v>1.8220000000000001</v>
      </c>
      <c r="AQ17" s="41">
        <v>9.9867000000000008</v>
      </c>
      <c r="AR17" s="35">
        <v>1.252290836653386</v>
      </c>
      <c r="AS17" s="35">
        <v>9.2031872509960144E-2</v>
      </c>
      <c r="AT17" s="35">
        <v>13.618399999999999</v>
      </c>
      <c r="AU17" s="36">
        <v>13.08</v>
      </c>
      <c r="AV17" s="37">
        <v>334.77479999999997</v>
      </c>
      <c r="AW17" s="36" t="s">
        <v>146</v>
      </c>
      <c r="AX17" s="36">
        <v>3</v>
      </c>
      <c r="AY17" s="36">
        <v>73</v>
      </c>
      <c r="AZ17" s="36">
        <v>24</v>
      </c>
      <c r="BA17" s="138">
        <v>8</v>
      </c>
      <c r="BB17" s="4">
        <v>7.8</v>
      </c>
      <c r="BC17" s="4">
        <v>10.199999999999999</v>
      </c>
      <c r="BD17" s="4">
        <v>10</v>
      </c>
      <c r="BE17" s="4">
        <v>3.9</v>
      </c>
      <c r="BF17" s="4">
        <v>4</v>
      </c>
      <c r="BG17" s="4">
        <v>69.400000000000006</v>
      </c>
      <c r="BH17" s="4">
        <v>69.400000000000006</v>
      </c>
      <c r="BI17" s="4">
        <v>1.1639999999999999</v>
      </c>
      <c r="BJ17" s="4">
        <v>1.171</v>
      </c>
      <c r="BK17" s="4">
        <v>54.8</v>
      </c>
      <c r="BL17" s="4">
        <v>54.7</v>
      </c>
      <c r="BM17" s="4">
        <v>9.42</v>
      </c>
      <c r="BN17" s="4">
        <v>9.4600000000000009</v>
      </c>
      <c r="BO17" s="81">
        <v>83.14</v>
      </c>
      <c r="BP17" s="81">
        <v>83.88</v>
      </c>
      <c r="BQ17" s="81">
        <v>82.8</v>
      </c>
      <c r="BR17" s="81">
        <v>4.3099999999999996</v>
      </c>
      <c r="BS17" s="81">
        <v>4.1100000000000003</v>
      </c>
      <c r="BT17" s="81">
        <v>4.1900000000000004</v>
      </c>
      <c r="BU17" s="81">
        <v>29.84</v>
      </c>
      <c r="BV17" s="81">
        <v>30.33</v>
      </c>
      <c r="BW17" s="81">
        <v>29.65</v>
      </c>
      <c r="BX17" s="8" t="s">
        <v>395</v>
      </c>
      <c r="BY17" s="81">
        <f t="shared" si="0"/>
        <v>30.149655056069879</v>
      </c>
      <c r="BZ17" s="81">
        <f t="shared" si="0"/>
        <v>30.607205034109207</v>
      </c>
      <c r="CA17" s="81">
        <f t="shared" si="0"/>
        <v>29.944592166199225</v>
      </c>
      <c r="CB17" s="81">
        <f t="shared" si="1"/>
        <v>81.781208719824022</v>
      </c>
      <c r="CC17" s="81">
        <f t="shared" si="1"/>
        <v>82.282890290031489</v>
      </c>
      <c r="CD17" s="81">
        <f t="shared" si="1"/>
        <v>81.956487971174568</v>
      </c>
      <c r="CE17" s="81">
        <v>6.2254213099530205</v>
      </c>
      <c r="CF17" s="81">
        <v>6.4872412050693766</v>
      </c>
      <c r="CG17" s="81">
        <v>0.68427679245694262</v>
      </c>
      <c r="CH17" s="81">
        <v>0.73043408393796694</v>
      </c>
      <c r="CI17" s="81">
        <v>0.52257986445103377</v>
      </c>
      <c r="CJ17" s="81">
        <v>0.55085117790514748</v>
      </c>
      <c r="CK17" s="81">
        <v>0.29532486681486353</v>
      </c>
      <c r="CL17" s="81">
        <v>0.30327428878153517</v>
      </c>
      <c r="CM17" s="84">
        <v>2.0831380360909306</v>
      </c>
      <c r="CN17" s="84">
        <v>2.0145602795573678</v>
      </c>
      <c r="CO17" s="83">
        <v>9</v>
      </c>
      <c r="CP17" s="83">
        <v>10.352941176470589</v>
      </c>
      <c r="CQ17" s="83">
        <v>4.7058823529411766</v>
      </c>
      <c r="CR17" s="83">
        <v>69.529411764705884</v>
      </c>
      <c r="CS17" s="84">
        <v>1.1850000000000001</v>
      </c>
      <c r="CT17" s="81">
        <v>2.6525410000000003</v>
      </c>
      <c r="CU17" s="84">
        <v>0.36899999999999999</v>
      </c>
      <c r="CV17" s="84">
        <v>0.271428</v>
      </c>
      <c r="CW17" s="84">
        <v>0.221</v>
      </c>
      <c r="CX17" s="81">
        <f t="shared" si="2"/>
        <v>3.5642045454545452</v>
      </c>
      <c r="CY17" s="81">
        <f t="shared" si="3"/>
        <v>2.621747727272727</v>
      </c>
      <c r="CZ17" s="81">
        <f t="shared" si="4"/>
        <v>2.134659090909091</v>
      </c>
      <c r="DA17" s="44">
        <v>1.39</v>
      </c>
      <c r="DB17" s="44">
        <v>0.377</v>
      </c>
      <c r="DC17" s="44">
        <v>0.105</v>
      </c>
      <c r="DD17" s="44">
        <v>0.4</v>
      </c>
      <c r="DE17" s="44">
        <v>0</v>
      </c>
      <c r="DF17" s="44">
        <v>0.11700000000000001</v>
      </c>
      <c r="DG17" s="44">
        <v>1.7</v>
      </c>
      <c r="DH17" s="44">
        <v>20.100000000000001</v>
      </c>
      <c r="DI17" s="85">
        <v>5.8</v>
      </c>
      <c r="DJ17" s="85">
        <v>1.8</v>
      </c>
      <c r="DK17" s="85">
        <v>21.4</v>
      </c>
      <c r="DL17" s="85">
        <v>1.9</v>
      </c>
      <c r="DM17" s="85">
        <v>0</v>
      </c>
    </row>
    <row r="18" spans="1:117" x14ac:dyDescent="0.25">
      <c r="A18" s="61" t="s">
        <v>322</v>
      </c>
      <c r="B18" s="48" t="s">
        <v>397</v>
      </c>
      <c r="C18" s="48">
        <v>1</v>
      </c>
      <c r="D18" s="48" t="s">
        <v>369</v>
      </c>
      <c r="E18" s="48">
        <v>8.5</v>
      </c>
      <c r="F18" s="62">
        <v>10</v>
      </c>
      <c r="G18" s="62">
        <v>11</v>
      </c>
      <c r="H18" s="62">
        <v>14</v>
      </c>
      <c r="I18" s="62">
        <v>11</v>
      </c>
      <c r="J18" s="62">
        <v>12</v>
      </c>
      <c r="K18" s="62">
        <v>7</v>
      </c>
      <c r="L18" s="62">
        <v>147.80000000000001</v>
      </c>
      <c r="M18" s="62">
        <v>85.4</v>
      </c>
      <c r="N18" s="62">
        <v>148.6</v>
      </c>
      <c r="O18" s="62">
        <v>135.19999999999999</v>
      </c>
      <c r="P18" s="62">
        <v>125.8</v>
      </c>
      <c r="Q18" s="62">
        <v>46.3</v>
      </c>
      <c r="R18" s="62">
        <v>635.9</v>
      </c>
      <c r="S18" s="62">
        <v>250.7</v>
      </c>
      <c r="T18" s="62">
        <v>624.20000000000005</v>
      </c>
      <c r="U18" s="62">
        <v>562.5</v>
      </c>
      <c r="V18" s="62">
        <v>532.6</v>
      </c>
      <c r="W18" s="62">
        <v>177.9</v>
      </c>
      <c r="X18" s="62">
        <v>68.3</v>
      </c>
      <c r="Y18" s="62">
        <v>67.3</v>
      </c>
      <c r="Z18" s="62">
        <v>10</v>
      </c>
      <c r="AA18" s="62">
        <v>50.7</v>
      </c>
      <c r="AB18" s="32" t="s">
        <v>398</v>
      </c>
      <c r="AC18" s="33">
        <v>7.9</v>
      </c>
      <c r="AD18" s="5">
        <v>5.69</v>
      </c>
      <c r="AE18" s="33">
        <v>103</v>
      </c>
      <c r="AF18" s="5">
        <v>13</v>
      </c>
      <c r="AG18" s="5">
        <v>61</v>
      </c>
      <c r="AH18" s="5">
        <v>3605</v>
      </c>
      <c r="AI18" s="5">
        <v>864</v>
      </c>
      <c r="AJ18" s="5">
        <v>86</v>
      </c>
      <c r="AK18" s="5">
        <v>16</v>
      </c>
      <c r="AL18" s="5">
        <v>7.1</v>
      </c>
      <c r="AM18" s="5">
        <v>10.9</v>
      </c>
      <c r="AN18" s="5">
        <v>41</v>
      </c>
      <c r="AO18" s="36">
        <v>35.097000000000001</v>
      </c>
      <c r="AP18" s="36">
        <v>2.3889999999999998</v>
      </c>
      <c r="AQ18" s="41">
        <v>13.8353</v>
      </c>
      <c r="AR18" s="35">
        <v>6.1418581418581422</v>
      </c>
      <c r="AS18" s="35">
        <v>0.36003996003996008</v>
      </c>
      <c r="AT18" s="35">
        <v>16.6158</v>
      </c>
      <c r="AU18" s="36">
        <v>6.3360000000000003</v>
      </c>
      <c r="AV18" s="37">
        <v>683.84879999999987</v>
      </c>
      <c r="AW18" s="36" t="s">
        <v>134</v>
      </c>
      <c r="AX18" s="36">
        <v>21</v>
      </c>
      <c r="AY18" s="36">
        <v>37</v>
      </c>
      <c r="AZ18" s="36">
        <v>42</v>
      </c>
      <c r="BA18" s="138">
        <v>8.4</v>
      </c>
      <c r="BB18" s="4">
        <v>8.3000000000000007</v>
      </c>
      <c r="BC18" s="4">
        <v>11.1</v>
      </c>
      <c r="BD18" s="4">
        <v>11.1</v>
      </c>
      <c r="BE18" s="4">
        <v>3.9</v>
      </c>
      <c r="BF18" s="4">
        <v>4.2</v>
      </c>
      <c r="BG18" s="4">
        <v>68.599999999999994</v>
      </c>
      <c r="BH18" s="4">
        <v>68.3</v>
      </c>
      <c r="BI18" s="4">
        <v>1.181</v>
      </c>
      <c r="BJ18" s="4">
        <v>1.17</v>
      </c>
      <c r="BK18" s="4">
        <v>53.5</v>
      </c>
      <c r="BL18" s="4">
        <v>53.4</v>
      </c>
      <c r="BM18" s="4">
        <v>9.43</v>
      </c>
      <c r="BN18" s="4">
        <v>9.36</v>
      </c>
      <c r="BO18" s="81">
        <v>82.53</v>
      </c>
      <c r="BP18" s="81">
        <v>82.61</v>
      </c>
      <c r="BQ18" s="81">
        <v>81.63</v>
      </c>
      <c r="BR18" s="81">
        <v>4.5</v>
      </c>
      <c r="BS18" s="81">
        <v>4.58</v>
      </c>
      <c r="BT18" s="81">
        <v>4.59</v>
      </c>
      <c r="BU18" s="81">
        <v>30.02</v>
      </c>
      <c r="BV18" s="81">
        <v>31.12</v>
      </c>
      <c r="BW18" s="81">
        <v>30.16</v>
      </c>
      <c r="BX18" s="8" t="s">
        <v>395</v>
      </c>
      <c r="BY18" s="81">
        <f t="shared" si="0"/>
        <v>30.355401496274101</v>
      </c>
      <c r="BZ18" s="81">
        <f t="shared" si="0"/>
        <v>31.455218962836678</v>
      </c>
      <c r="CA18" s="81">
        <f t="shared" si="0"/>
        <v>30.507272903358633</v>
      </c>
      <c r="CB18" s="81">
        <f t="shared" si="1"/>
        <v>81.474834238170189</v>
      </c>
      <c r="CC18" s="81">
        <f t="shared" si="1"/>
        <v>81.627753449767738</v>
      </c>
      <c r="CD18" s="81">
        <f t="shared" si="1"/>
        <v>81.346650936139298</v>
      </c>
      <c r="CE18" s="81">
        <v>6.4304275237626998</v>
      </c>
      <c r="CF18" s="81">
        <v>6.401943864033651</v>
      </c>
      <c r="CG18" s="81">
        <v>0.74963149299932852</v>
      </c>
      <c r="CH18" s="81">
        <v>0.74711808079759068</v>
      </c>
      <c r="CI18" s="81">
        <v>0.61500949090083623</v>
      </c>
      <c r="CJ18" s="81">
        <v>0.61165653980039525</v>
      </c>
      <c r="CK18" s="81">
        <v>0.33485464623386063</v>
      </c>
      <c r="CL18" s="81">
        <v>0.33620172009528815</v>
      </c>
      <c r="CM18" s="84">
        <v>1.7245195107746072</v>
      </c>
      <c r="CN18" s="84">
        <v>1.5947325675832467</v>
      </c>
      <c r="CO18" s="83">
        <v>8.4</v>
      </c>
      <c r="CP18" s="83">
        <v>10.941176470588237</v>
      </c>
      <c r="CQ18" s="83">
        <v>4.7058823529411766</v>
      </c>
      <c r="CR18" s="83">
        <v>69.294117647058826</v>
      </c>
      <c r="CS18" s="84">
        <v>1.1839999999999999</v>
      </c>
      <c r="CT18" s="81">
        <v>2.6212629999999999</v>
      </c>
      <c r="CU18" s="84">
        <v>0.38100000000000001</v>
      </c>
      <c r="CV18" s="84">
        <v>0.28131600000000001</v>
      </c>
      <c r="CW18" s="84">
        <v>0.22700000000000001</v>
      </c>
      <c r="CX18" s="81">
        <f t="shared" si="2"/>
        <v>3.4822580645161283</v>
      </c>
      <c r="CY18" s="81">
        <f t="shared" si="3"/>
        <v>2.5711677419354833</v>
      </c>
      <c r="CZ18" s="81">
        <f t="shared" si="4"/>
        <v>2.0747311827956985</v>
      </c>
      <c r="DA18" s="44">
        <v>1.45</v>
      </c>
      <c r="DB18" s="44">
        <v>0.32600000000000001</v>
      </c>
      <c r="DC18" s="44">
        <v>0.11</v>
      </c>
      <c r="DD18" s="44">
        <v>0.36</v>
      </c>
      <c r="DE18" s="44">
        <v>0</v>
      </c>
      <c r="DF18" s="44">
        <v>0.113</v>
      </c>
      <c r="DG18" s="44">
        <v>1.6</v>
      </c>
      <c r="DH18" s="85">
        <v>20.399999999999999</v>
      </c>
      <c r="DI18" s="85">
        <v>3.6</v>
      </c>
      <c r="DJ18" s="85">
        <v>1.4</v>
      </c>
      <c r="DK18" s="85">
        <v>17.399999999999999</v>
      </c>
      <c r="DL18" s="85">
        <v>2.8</v>
      </c>
      <c r="DM18" s="85">
        <v>0</v>
      </c>
    </row>
    <row r="19" spans="1:117" x14ac:dyDescent="0.25">
      <c r="A19" s="61" t="s">
        <v>322</v>
      </c>
      <c r="B19" s="48" t="s">
        <v>397</v>
      </c>
      <c r="C19" s="48">
        <v>2</v>
      </c>
      <c r="D19" s="48" t="s">
        <v>385</v>
      </c>
      <c r="E19" s="48">
        <v>8.5</v>
      </c>
      <c r="F19" s="62">
        <v>14</v>
      </c>
      <c r="G19" s="62">
        <v>12</v>
      </c>
      <c r="H19" s="62">
        <v>15</v>
      </c>
      <c r="I19" s="62">
        <v>13</v>
      </c>
      <c r="J19" s="62">
        <v>13</v>
      </c>
      <c r="K19" s="62">
        <v>10</v>
      </c>
      <c r="L19" s="62">
        <v>334.9</v>
      </c>
      <c r="M19" s="62">
        <v>141.30000000000001</v>
      </c>
      <c r="N19" s="62">
        <v>274</v>
      </c>
      <c r="O19" s="62">
        <v>206.8</v>
      </c>
      <c r="P19" s="62">
        <v>205.6</v>
      </c>
      <c r="Q19" s="62">
        <v>103.2</v>
      </c>
      <c r="R19" s="62">
        <v>1682.5</v>
      </c>
      <c r="S19" s="62">
        <v>577.79999999999995</v>
      </c>
      <c r="T19" s="62">
        <v>1356.2</v>
      </c>
      <c r="U19" s="62">
        <v>941</v>
      </c>
      <c r="V19" s="62">
        <v>1060.0999999999999</v>
      </c>
      <c r="W19" s="62">
        <v>456</v>
      </c>
      <c r="X19" s="62">
        <v>58.6</v>
      </c>
      <c r="Y19" s="62">
        <v>59.9</v>
      </c>
      <c r="Z19" s="62">
        <v>9.8000000000000007</v>
      </c>
      <c r="AA19" s="62">
        <v>52.3</v>
      </c>
      <c r="AB19" s="32" t="s">
        <v>399</v>
      </c>
      <c r="AC19" s="33">
        <v>8</v>
      </c>
      <c r="AD19" s="5">
        <v>3.94</v>
      </c>
      <c r="AE19" s="33">
        <v>89</v>
      </c>
      <c r="AF19" s="5">
        <v>10</v>
      </c>
      <c r="AG19" s="5">
        <v>18</v>
      </c>
      <c r="AH19" s="5">
        <v>3712</v>
      </c>
      <c r="AI19" s="5">
        <v>787</v>
      </c>
      <c r="AJ19" s="5">
        <v>89</v>
      </c>
      <c r="AK19" s="5">
        <v>14</v>
      </c>
      <c r="AL19" s="5">
        <v>9.1999999999999993</v>
      </c>
      <c r="AM19" s="5">
        <v>6.3</v>
      </c>
      <c r="AN19" s="5">
        <v>11</v>
      </c>
      <c r="AO19" s="36">
        <v>32.792000000000002</v>
      </c>
      <c r="AP19" s="36">
        <v>2.2599999999999998</v>
      </c>
      <c r="AQ19" s="41">
        <v>14.7035</v>
      </c>
      <c r="AR19" s="35">
        <v>3.7734795613160514</v>
      </c>
      <c r="AS19" s="35">
        <v>0.19860418743768693</v>
      </c>
      <c r="AT19" s="35">
        <v>19.168900000000001</v>
      </c>
      <c r="AU19" s="36">
        <v>6.7679999999999998</v>
      </c>
      <c r="AV19" s="37">
        <v>966.5136</v>
      </c>
      <c r="AW19" s="36" t="s">
        <v>148</v>
      </c>
      <c r="AX19" s="36">
        <v>33</v>
      </c>
      <c r="AY19" s="36">
        <v>28</v>
      </c>
      <c r="AZ19" s="36">
        <v>39</v>
      </c>
      <c r="BA19" s="138">
        <v>10.3</v>
      </c>
      <c r="BB19" s="4">
        <v>10.3</v>
      </c>
      <c r="BC19" s="4">
        <v>6.4</v>
      </c>
      <c r="BD19" s="4">
        <v>6.3</v>
      </c>
      <c r="BE19" s="4">
        <v>4.8</v>
      </c>
      <c r="BF19" s="4">
        <v>4.7</v>
      </c>
      <c r="BG19" s="4">
        <v>71.7</v>
      </c>
      <c r="BH19" s="4">
        <v>72</v>
      </c>
      <c r="BI19" s="4">
        <v>1.1439999999999999</v>
      </c>
      <c r="BJ19" s="4">
        <v>1.147</v>
      </c>
      <c r="BK19" s="4">
        <v>52.9</v>
      </c>
      <c r="BL19" s="4">
        <v>52.9</v>
      </c>
      <c r="BM19" s="4">
        <v>9.6</v>
      </c>
      <c r="BN19" s="4">
        <v>9.6199999999999992</v>
      </c>
      <c r="BO19" s="81">
        <v>84.58</v>
      </c>
      <c r="BP19" s="81">
        <v>85.04</v>
      </c>
      <c r="BQ19" s="81">
        <v>84.54</v>
      </c>
      <c r="BR19" s="81">
        <v>3.99</v>
      </c>
      <c r="BS19" s="81">
        <v>3.92</v>
      </c>
      <c r="BT19" s="81">
        <v>3.85</v>
      </c>
      <c r="BU19" s="81">
        <v>28.57</v>
      </c>
      <c r="BV19" s="81">
        <v>28.66</v>
      </c>
      <c r="BW19" s="81">
        <v>28.45</v>
      </c>
      <c r="BX19" s="8" t="s">
        <v>330</v>
      </c>
      <c r="BY19" s="81">
        <f t="shared" si="0"/>
        <v>28.847270234807315</v>
      </c>
      <c r="BZ19" s="81">
        <f t="shared" si="0"/>
        <v>28.926838748815953</v>
      </c>
      <c r="CA19" s="81">
        <f t="shared" si="0"/>
        <v>28.709319044519322</v>
      </c>
      <c r="CB19" s="81">
        <f t="shared" si="1"/>
        <v>82.049666145506947</v>
      </c>
      <c r="CC19" s="81">
        <f t="shared" si="1"/>
        <v>82.211640200264824</v>
      </c>
      <c r="CD19" s="81">
        <f t="shared" si="1"/>
        <v>82.293257769755385</v>
      </c>
      <c r="CE19" s="81">
        <v>3.0644938817873921</v>
      </c>
      <c r="CF19" s="81">
        <v>2.8756871039549874</v>
      </c>
      <c r="CG19" s="81">
        <v>1.1585125010310504</v>
      </c>
      <c r="CH19" s="81">
        <v>1.0561105063707155</v>
      </c>
      <c r="CI19" s="81">
        <v>0.61959727488810978</v>
      </c>
      <c r="CJ19" s="81">
        <v>0.64204950460942445</v>
      </c>
      <c r="CK19" s="81">
        <v>0.34912070175241383</v>
      </c>
      <c r="CL19" s="81">
        <v>0.34551507776588092</v>
      </c>
      <c r="CM19" s="84">
        <v>2.1354105998835173</v>
      </c>
      <c r="CN19" s="84">
        <v>2.2347117064647644</v>
      </c>
      <c r="CO19" s="83">
        <v>10.4</v>
      </c>
      <c r="CP19" s="83">
        <v>6.3529411764705879</v>
      </c>
      <c r="CQ19" s="83">
        <v>5.0588235294117645</v>
      </c>
      <c r="CR19" s="83">
        <v>72.470588235294116</v>
      </c>
      <c r="CS19" s="84">
        <v>1.1639999999999999</v>
      </c>
      <c r="CT19" s="81">
        <v>2.8422190000000001</v>
      </c>
      <c r="CU19" s="84">
        <v>0.30200000000000005</v>
      </c>
      <c r="CV19" s="84">
        <v>0.197268</v>
      </c>
      <c r="CW19" s="84">
        <v>0.16900000000000001</v>
      </c>
      <c r="CX19" s="81">
        <f t="shared" si="2"/>
        <v>4.7537037037037049</v>
      </c>
      <c r="CY19" s="81">
        <f t="shared" si="3"/>
        <v>3.1051444444444449</v>
      </c>
      <c r="CZ19" s="81">
        <f t="shared" si="4"/>
        <v>2.6601851851851857</v>
      </c>
      <c r="DA19" s="44">
        <v>0.94</v>
      </c>
      <c r="DB19" s="44">
        <v>0.29799999999999999</v>
      </c>
      <c r="DC19" s="44">
        <v>0.104</v>
      </c>
      <c r="DD19" s="44">
        <v>0.42</v>
      </c>
      <c r="DE19" s="44">
        <v>0</v>
      </c>
      <c r="DF19" s="44">
        <v>8.8999999999999996E-2</v>
      </c>
      <c r="DG19" s="44">
        <v>2.2999999999999998</v>
      </c>
      <c r="DH19" s="85">
        <v>16</v>
      </c>
      <c r="DI19" s="85">
        <v>3.9</v>
      </c>
      <c r="DJ19" s="85">
        <v>1</v>
      </c>
      <c r="DK19" s="85">
        <v>19.5</v>
      </c>
      <c r="DL19" s="85">
        <v>2</v>
      </c>
      <c r="DM19" s="85">
        <v>0</v>
      </c>
    </row>
    <row r="20" spans="1:117" x14ac:dyDescent="0.25">
      <c r="A20" s="61" t="s">
        <v>322</v>
      </c>
      <c r="B20" s="48" t="s">
        <v>397</v>
      </c>
      <c r="C20" s="48">
        <v>3</v>
      </c>
      <c r="D20" s="48" t="s">
        <v>372</v>
      </c>
      <c r="E20" s="48">
        <v>8.5</v>
      </c>
      <c r="F20" s="62">
        <v>12</v>
      </c>
      <c r="G20" s="62">
        <v>11</v>
      </c>
      <c r="H20" s="62">
        <v>13</v>
      </c>
      <c r="I20" s="62">
        <v>13</v>
      </c>
      <c r="J20" s="62">
        <v>15</v>
      </c>
      <c r="K20" s="62">
        <v>11</v>
      </c>
      <c r="L20" s="62">
        <v>191.9</v>
      </c>
      <c r="M20" s="62">
        <v>176.7</v>
      </c>
      <c r="N20" s="62">
        <v>216.4</v>
      </c>
      <c r="O20" s="62">
        <v>163.1</v>
      </c>
      <c r="P20" s="62">
        <v>191.1</v>
      </c>
      <c r="Q20" s="62">
        <v>110</v>
      </c>
      <c r="R20" s="62">
        <v>971</v>
      </c>
      <c r="S20" s="62">
        <v>1013.2</v>
      </c>
      <c r="T20" s="62">
        <v>1267.2</v>
      </c>
      <c r="U20" s="62">
        <v>861.6</v>
      </c>
      <c r="V20" s="62">
        <v>1118.0999999999999</v>
      </c>
      <c r="W20" s="62">
        <v>548.70000000000005</v>
      </c>
      <c r="X20" s="62">
        <v>51.2</v>
      </c>
      <c r="Y20" s="62">
        <v>53.3</v>
      </c>
      <c r="Z20" s="62">
        <v>9.4</v>
      </c>
      <c r="AA20" s="62">
        <v>50.4</v>
      </c>
      <c r="AB20" s="32" t="s">
        <v>400</v>
      </c>
      <c r="AC20" s="33">
        <v>8.1</v>
      </c>
      <c r="AD20" s="5">
        <v>3.66</v>
      </c>
      <c r="AE20" s="33">
        <v>87</v>
      </c>
      <c r="AF20" s="5">
        <v>12</v>
      </c>
      <c r="AG20" s="5">
        <v>17</v>
      </c>
      <c r="AH20" s="5">
        <v>4059</v>
      </c>
      <c r="AI20" s="5">
        <v>821</v>
      </c>
      <c r="AJ20" s="5">
        <v>97</v>
      </c>
      <c r="AK20" s="5">
        <v>15</v>
      </c>
      <c r="AL20" s="5">
        <v>10.4</v>
      </c>
      <c r="AM20" s="5">
        <v>6.4</v>
      </c>
      <c r="AN20" s="5">
        <v>10</v>
      </c>
      <c r="AO20" s="36">
        <v>44.438000000000002</v>
      </c>
      <c r="AP20" s="36">
        <v>3.0840000000000001</v>
      </c>
      <c r="AQ20" s="41">
        <v>12.1569</v>
      </c>
      <c r="AR20" s="35">
        <v>3.4813999999999998</v>
      </c>
      <c r="AS20" s="35">
        <v>0.16899999999999998</v>
      </c>
      <c r="AT20" s="35">
        <v>21.543800000000001</v>
      </c>
      <c r="AU20" s="36">
        <v>14.36</v>
      </c>
      <c r="AV20" s="37">
        <v>966.5136</v>
      </c>
      <c r="AW20" s="36" t="s">
        <v>134</v>
      </c>
      <c r="AX20" s="36">
        <v>29</v>
      </c>
      <c r="AY20" s="36">
        <v>29</v>
      </c>
      <c r="AZ20" s="36">
        <v>42</v>
      </c>
      <c r="BA20" s="138">
        <v>10</v>
      </c>
      <c r="BB20" s="4">
        <v>10.1</v>
      </c>
      <c r="BC20" s="4">
        <v>9.4</v>
      </c>
      <c r="BD20" s="4">
        <v>9.4</v>
      </c>
      <c r="BE20" s="4">
        <v>4.0999999999999996</v>
      </c>
      <c r="BF20" s="4">
        <v>4</v>
      </c>
      <c r="BG20" s="4">
        <v>69.8</v>
      </c>
      <c r="BH20" s="4">
        <v>69.900000000000006</v>
      </c>
      <c r="BI20" s="4">
        <v>1.1679999999999999</v>
      </c>
      <c r="BJ20" s="4">
        <v>1.1619999999999999</v>
      </c>
      <c r="BK20" s="4">
        <v>50.9</v>
      </c>
      <c r="BL20" s="4">
        <v>51</v>
      </c>
      <c r="BM20" s="4">
        <v>9.4</v>
      </c>
      <c r="BN20" s="4">
        <v>9.3699999999999992</v>
      </c>
      <c r="BO20" s="81">
        <v>85.75</v>
      </c>
      <c r="BP20" s="81">
        <v>85.63</v>
      </c>
      <c r="BQ20" s="81">
        <v>84.37</v>
      </c>
      <c r="BR20" s="81">
        <v>3.55</v>
      </c>
      <c r="BS20" s="81">
        <v>3.63</v>
      </c>
      <c r="BT20" s="81">
        <v>3.98</v>
      </c>
      <c r="BU20" s="81">
        <v>25.97</v>
      </c>
      <c r="BV20" s="81">
        <v>26.78</v>
      </c>
      <c r="BW20" s="81">
        <v>26.88</v>
      </c>
      <c r="BX20" s="8" t="s">
        <v>330</v>
      </c>
      <c r="BY20" s="81">
        <f t="shared" si="0"/>
        <v>26.211512737726526</v>
      </c>
      <c r="BZ20" s="81">
        <f t="shared" si="0"/>
        <v>27.02490147993143</v>
      </c>
      <c r="CA20" s="81">
        <f t="shared" si="0"/>
        <v>27.173052828123673</v>
      </c>
      <c r="CB20" s="81">
        <f t="shared" si="1"/>
        <v>82.2161288531004</v>
      </c>
      <c r="CC20" s="81">
        <f t="shared" si="1"/>
        <v>82.280666776008744</v>
      </c>
      <c r="CD20" s="81">
        <f t="shared" si="1"/>
        <v>81.577666059367246</v>
      </c>
      <c r="CE20" s="81">
        <v>4.8716242283950617</v>
      </c>
      <c r="CF20" s="81">
        <v>4.0919276808150329</v>
      </c>
      <c r="CG20" s="81">
        <v>1.0952831531292428</v>
      </c>
      <c r="CH20" s="81">
        <v>0.86779776626420457</v>
      </c>
      <c r="CI20" s="81">
        <v>0.45914937856460836</v>
      </c>
      <c r="CJ20" s="81">
        <v>0.39084669081568751</v>
      </c>
      <c r="CK20" s="81">
        <v>0.3551647355173167</v>
      </c>
      <c r="CL20" s="81">
        <v>0.31316001232788038</v>
      </c>
      <c r="CM20" s="84">
        <v>1.743739079790332</v>
      </c>
      <c r="CN20" s="84">
        <v>1.8532323820617358</v>
      </c>
      <c r="CO20" s="83">
        <v>10.9</v>
      </c>
      <c r="CP20" s="83">
        <v>8.5882352941176467</v>
      </c>
      <c r="CQ20" s="83">
        <v>4.5882352941176467</v>
      </c>
      <c r="CR20" s="83">
        <v>71.294117647058826</v>
      </c>
      <c r="CS20" s="84">
        <v>1.169</v>
      </c>
      <c r="CT20" s="81">
        <v>2.742937</v>
      </c>
      <c r="CU20" s="84">
        <v>0.33900000000000002</v>
      </c>
      <c r="CV20" s="84">
        <v>0.24918000000000001</v>
      </c>
      <c r="CW20" s="84">
        <v>0.20400000000000001</v>
      </c>
      <c r="CX20" s="81">
        <f t="shared" si="2"/>
        <v>3.9472602739726033</v>
      </c>
      <c r="CY20" s="81">
        <f t="shared" si="3"/>
        <v>2.9014109589041097</v>
      </c>
      <c r="CZ20" s="81">
        <f t="shared" si="4"/>
        <v>2.375342465753425</v>
      </c>
      <c r="DA20" s="44">
        <v>0.98</v>
      </c>
      <c r="DB20" s="44">
        <v>0.25900000000000001</v>
      </c>
      <c r="DC20" s="44">
        <v>8.6999999999999994E-2</v>
      </c>
      <c r="DD20" s="44">
        <v>0.32</v>
      </c>
      <c r="DE20" s="44">
        <v>0</v>
      </c>
      <c r="DF20" s="44">
        <v>9.8000000000000004E-2</v>
      </c>
      <c r="DG20" s="44">
        <v>1.7</v>
      </c>
      <c r="DH20" s="85">
        <v>15.8</v>
      </c>
      <c r="DI20" s="85">
        <v>3.3</v>
      </c>
      <c r="DJ20" s="85">
        <v>1.7</v>
      </c>
      <c r="DK20" s="85">
        <v>15</v>
      </c>
      <c r="DL20" s="85">
        <v>1.1000000000000001</v>
      </c>
      <c r="DM20" s="85">
        <v>0</v>
      </c>
    </row>
    <row r="21" spans="1:117" x14ac:dyDescent="0.25">
      <c r="A21" s="61" t="s">
        <v>322</v>
      </c>
      <c r="B21" s="48" t="s">
        <v>397</v>
      </c>
      <c r="C21" s="48">
        <v>4</v>
      </c>
      <c r="D21" s="48" t="s">
        <v>383</v>
      </c>
      <c r="E21" s="48">
        <v>8.5</v>
      </c>
      <c r="F21" s="62">
        <v>11</v>
      </c>
      <c r="G21" s="62">
        <v>9</v>
      </c>
      <c r="H21" s="62">
        <v>13</v>
      </c>
      <c r="I21" s="62">
        <v>10</v>
      </c>
      <c r="J21" s="62">
        <v>10</v>
      </c>
      <c r="K21" s="62">
        <v>10</v>
      </c>
      <c r="L21" s="62">
        <v>132.4</v>
      </c>
      <c r="M21" s="62">
        <v>143</v>
      </c>
      <c r="N21" s="62">
        <v>154</v>
      </c>
      <c r="O21" s="62">
        <v>110.5</v>
      </c>
      <c r="P21" s="62">
        <v>132.4</v>
      </c>
      <c r="Q21" s="62">
        <v>139.80000000000001</v>
      </c>
      <c r="R21" s="62">
        <v>959.3</v>
      </c>
      <c r="S21" s="62">
        <v>902.6</v>
      </c>
      <c r="T21" s="62">
        <v>1066.7</v>
      </c>
      <c r="U21" s="62">
        <v>660.1</v>
      </c>
      <c r="V21" s="62">
        <v>870.7</v>
      </c>
      <c r="W21" s="62">
        <v>956</v>
      </c>
      <c r="X21" s="62">
        <v>68.8</v>
      </c>
      <c r="Y21" s="62">
        <v>69.8</v>
      </c>
      <c r="Z21" s="62">
        <v>10.4</v>
      </c>
      <c r="AA21" s="62">
        <v>53.2</v>
      </c>
      <c r="AB21" s="32" t="s">
        <v>401</v>
      </c>
      <c r="AC21" s="33">
        <v>8</v>
      </c>
      <c r="AD21" s="5">
        <v>3.63</v>
      </c>
      <c r="AE21" s="33">
        <v>86</v>
      </c>
      <c r="AF21" s="5">
        <v>12</v>
      </c>
      <c r="AG21" s="5">
        <v>16</v>
      </c>
      <c r="AH21" s="5">
        <v>4144</v>
      </c>
      <c r="AI21" s="5">
        <v>828</v>
      </c>
      <c r="AJ21" s="5">
        <v>93</v>
      </c>
      <c r="AK21" s="5">
        <v>13</v>
      </c>
      <c r="AL21" s="5">
        <v>10.1</v>
      </c>
      <c r="AM21" s="5">
        <v>7.4</v>
      </c>
      <c r="AN21" s="5">
        <v>9</v>
      </c>
      <c r="AO21" s="36">
        <v>47.625</v>
      </c>
      <c r="AP21" s="36">
        <v>3.1760000000000002</v>
      </c>
      <c r="AQ21" s="41">
        <v>15.2784</v>
      </c>
      <c r="AR21" s="35">
        <v>3.5096000000000003</v>
      </c>
      <c r="AS21" s="35">
        <v>0.16400000000000003</v>
      </c>
      <c r="AT21" s="35">
        <v>22.9861</v>
      </c>
      <c r="AU21" s="36">
        <v>12.672000000000001</v>
      </c>
      <c r="AV21" s="37">
        <v>940.97159999999985</v>
      </c>
      <c r="AW21" s="36" t="s">
        <v>134</v>
      </c>
      <c r="AX21" s="36">
        <v>31</v>
      </c>
      <c r="AY21" s="36">
        <v>27</v>
      </c>
      <c r="AZ21" s="36">
        <v>42</v>
      </c>
      <c r="BA21" s="138">
        <v>8.6999999999999993</v>
      </c>
      <c r="BB21" s="4">
        <v>8.8000000000000007</v>
      </c>
      <c r="BC21" s="4">
        <v>7.4</v>
      </c>
      <c r="BD21" s="4">
        <v>7.4</v>
      </c>
      <c r="BE21" s="4">
        <v>4.0999999999999996</v>
      </c>
      <c r="BF21" s="4">
        <v>4.2</v>
      </c>
      <c r="BG21" s="4">
        <v>71.7</v>
      </c>
      <c r="BH21" s="4">
        <v>71.7</v>
      </c>
      <c r="BI21" s="4">
        <v>1.1739999999999999</v>
      </c>
      <c r="BJ21" s="4">
        <v>1.1779999999999999</v>
      </c>
      <c r="BK21" s="4">
        <v>55.1</v>
      </c>
      <c r="BL21" s="4">
        <v>55.2</v>
      </c>
      <c r="BM21" s="4">
        <v>9.6999999999999993</v>
      </c>
      <c r="BN21" s="4">
        <v>9.69</v>
      </c>
      <c r="BO21" s="81">
        <v>84.23</v>
      </c>
      <c r="BP21" s="81">
        <v>84.17</v>
      </c>
      <c r="BQ21" s="81">
        <v>83.66</v>
      </c>
      <c r="BR21" s="81">
        <v>3.83</v>
      </c>
      <c r="BS21" s="81">
        <v>3.92</v>
      </c>
      <c r="BT21" s="81">
        <v>3.85</v>
      </c>
      <c r="BU21" s="81">
        <v>28.5</v>
      </c>
      <c r="BV21" s="81">
        <v>28.58</v>
      </c>
      <c r="BW21" s="81">
        <v>28.5</v>
      </c>
      <c r="BX21" s="8" t="s">
        <v>330</v>
      </c>
      <c r="BY21" s="81">
        <f t="shared" si="0"/>
        <v>28.75619759286683</v>
      </c>
      <c r="BZ21" s="81">
        <f t="shared" si="0"/>
        <v>28.847578754550614</v>
      </c>
      <c r="CA21" s="81">
        <f t="shared" si="0"/>
        <v>28.75886819747954</v>
      </c>
      <c r="CB21" s="81">
        <f t="shared" si="1"/>
        <v>82.346106949474674</v>
      </c>
      <c r="CC21" s="81">
        <f t="shared" si="1"/>
        <v>82.190108002779979</v>
      </c>
      <c r="CD21" s="81">
        <f t="shared" si="1"/>
        <v>82.306616300310395</v>
      </c>
      <c r="CE21" s="81">
        <v>3.9699850800284056</v>
      </c>
      <c r="CF21" s="81">
        <v>3.9317197913252482</v>
      </c>
      <c r="CG21" s="81">
        <v>0.78436966177703071</v>
      </c>
      <c r="CH21" s="81">
        <v>0.74154549421393801</v>
      </c>
      <c r="CI21" s="81">
        <v>0.41097941326888887</v>
      </c>
      <c r="CJ21" s="81">
        <v>0.42519589060334567</v>
      </c>
      <c r="CK21" s="81">
        <v>0.30624290982942376</v>
      </c>
      <c r="CL21" s="81">
        <v>0.31281340778773564</v>
      </c>
      <c r="CM21" s="84">
        <v>1.7736976447383692</v>
      </c>
      <c r="CN21" s="84">
        <v>1.909143855562027</v>
      </c>
      <c r="CO21" s="83">
        <v>8.3000000000000007</v>
      </c>
      <c r="CP21" s="83">
        <v>6.882352941176471</v>
      </c>
      <c r="CQ21" s="83">
        <v>4.8235294117647056</v>
      </c>
      <c r="CR21" s="83">
        <v>72.82352941176471</v>
      </c>
      <c r="CS21" s="84">
        <v>1.175</v>
      </c>
      <c r="CT21" s="81">
        <v>2.8268035000000005</v>
      </c>
      <c r="CU21" s="84">
        <v>0.30200000000000005</v>
      </c>
      <c r="CV21" s="84">
        <v>0.206538</v>
      </c>
      <c r="CW21" s="84">
        <v>0.17849999999999999</v>
      </c>
      <c r="CX21" s="81">
        <f t="shared" si="2"/>
        <v>4.3880341880341884</v>
      </c>
      <c r="CY21" s="81">
        <f t="shared" si="3"/>
        <v>3.000979487179487</v>
      </c>
      <c r="CZ21" s="81">
        <f t="shared" si="4"/>
        <v>2.5935897435897433</v>
      </c>
      <c r="DA21" s="44">
        <v>0.95</v>
      </c>
      <c r="DB21" s="44">
        <v>0.255</v>
      </c>
      <c r="DC21" s="44">
        <v>0.1</v>
      </c>
      <c r="DD21" s="44">
        <v>0.36</v>
      </c>
      <c r="DE21" s="44">
        <v>0</v>
      </c>
      <c r="DF21" s="44">
        <v>9.1999999999999998E-2</v>
      </c>
      <c r="DG21" s="44">
        <v>1.5</v>
      </c>
      <c r="DH21" s="85">
        <v>15.6</v>
      </c>
      <c r="DI21" s="85">
        <v>3.5</v>
      </c>
      <c r="DJ21" s="85">
        <v>1.1000000000000001</v>
      </c>
      <c r="DK21" s="85">
        <v>18.600000000000001</v>
      </c>
      <c r="DL21" s="85">
        <v>3.2</v>
      </c>
      <c r="DM21" s="85">
        <v>0</v>
      </c>
    </row>
    <row r="22" spans="1:117" x14ac:dyDescent="0.25">
      <c r="A22" s="61" t="s">
        <v>322</v>
      </c>
      <c r="B22" s="48" t="s">
        <v>397</v>
      </c>
      <c r="C22" s="48">
        <v>5</v>
      </c>
      <c r="D22" s="48" t="s">
        <v>437</v>
      </c>
      <c r="E22" s="48">
        <v>8.5</v>
      </c>
      <c r="F22" s="62">
        <v>10</v>
      </c>
      <c r="G22" s="62">
        <v>12</v>
      </c>
      <c r="H22" s="62">
        <v>13</v>
      </c>
      <c r="I22" s="62">
        <v>8</v>
      </c>
      <c r="J22" s="62">
        <v>12</v>
      </c>
      <c r="K22" s="62">
        <v>11</v>
      </c>
      <c r="L22" s="62">
        <v>163</v>
      </c>
      <c r="M22" s="62">
        <v>222</v>
      </c>
      <c r="N22" s="62">
        <v>173.1</v>
      </c>
      <c r="O22" s="62">
        <v>86.8</v>
      </c>
      <c r="P22" s="62">
        <v>163.80000000000001</v>
      </c>
      <c r="Q22" s="62">
        <v>163.80000000000001</v>
      </c>
      <c r="R22" s="62">
        <v>1133.5999999999999</v>
      </c>
      <c r="S22" s="62">
        <v>1375.5</v>
      </c>
      <c r="T22" s="62">
        <v>933</v>
      </c>
      <c r="U22" s="62">
        <v>519.9</v>
      </c>
      <c r="V22" s="62">
        <v>988.7</v>
      </c>
      <c r="W22" s="62">
        <v>946.5</v>
      </c>
      <c r="X22" s="62">
        <v>76.900000000000006</v>
      </c>
      <c r="Y22" s="62">
        <v>80.400000000000006</v>
      </c>
      <c r="Z22" s="62">
        <v>10</v>
      </c>
      <c r="AA22" s="62">
        <v>52</v>
      </c>
      <c r="AB22" s="32" t="s">
        <v>402</v>
      </c>
      <c r="AC22" s="33">
        <v>8.1</v>
      </c>
      <c r="AD22" s="5">
        <v>3.41</v>
      </c>
      <c r="AE22" s="33">
        <v>84</v>
      </c>
      <c r="AF22" s="5">
        <v>11</v>
      </c>
      <c r="AG22" s="5">
        <v>14</v>
      </c>
      <c r="AH22" s="5">
        <v>3997</v>
      </c>
      <c r="AI22" s="5">
        <v>890</v>
      </c>
      <c r="AJ22" s="5">
        <v>96</v>
      </c>
      <c r="AK22" s="5">
        <v>14</v>
      </c>
      <c r="AL22" s="5">
        <v>12.7</v>
      </c>
      <c r="AM22" s="5">
        <v>6</v>
      </c>
      <c r="AN22" s="5">
        <v>8</v>
      </c>
      <c r="AO22" s="36">
        <v>47.844999999999999</v>
      </c>
      <c r="AP22" s="36">
        <v>3.0720000000000001</v>
      </c>
      <c r="AQ22" s="41">
        <v>15.120699999999999</v>
      </c>
      <c r="AR22" s="35">
        <v>3.3233532934131733</v>
      </c>
      <c r="AS22" s="35">
        <v>9.9700598802395207E-2</v>
      </c>
      <c r="AT22" s="35">
        <v>29.166</v>
      </c>
      <c r="AU22" s="36">
        <v>17.024000000000001</v>
      </c>
      <c r="AV22" s="37">
        <v>935.86319999999989</v>
      </c>
      <c r="AW22" s="36" t="s">
        <v>134</v>
      </c>
      <c r="AX22" s="36">
        <v>24</v>
      </c>
      <c r="AY22" s="36">
        <v>35</v>
      </c>
      <c r="AZ22" s="36">
        <v>41</v>
      </c>
      <c r="BA22" s="138">
        <v>9.8000000000000007</v>
      </c>
      <c r="BB22" s="4">
        <v>10.3</v>
      </c>
      <c r="BC22" s="4">
        <v>6.4</v>
      </c>
      <c r="BD22" s="4">
        <v>6.4</v>
      </c>
      <c r="BE22" s="4">
        <v>3.5</v>
      </c>
      <c r="BF22" s="4">
        <v>3.5</v>
      </c>
      <c r="BG22" s="4">
        <v>73.099999999999994</v>
      </c>
      <c r="BH22" s="4">
        <v>73.099999999999994</v>
      </c>
      <c r="BI22" s="4">
        <v>1.169</v>
      </c>
      <c r="BJ22" s="4">
        <v>1.17</v>
      </c>
      <c r="BK22" s="4">
        <v>53.1</v>
      </c>
      <c r="BL22" s="4">
        <v>53.1</v>
      </c>
      <c r="BM22" s="4">
        <v>9.65</v>
      </c>
      <c r="BN22" s="4">
        <v>9.61</v>
      </c>
      <c r="BO22" s="81">
        <v>84.78</v>
      </c>
      <c r="BP22" s="81">
        <v>84.88</v>
      </c>
      <c r="BQ22" s="81">
        <v>84.65</v>
      </c>
      <c r="BR22" s="81">
        <v>3.22</v>
      </c>
      <c r="BS22" s="81">
        <v>3.34</v>
      </c>
      <c r="BT22" s="81">
        <v>3.1</v>
      </c>
      <c r="BU22" s="81">
        <v>25.45</v>
      </c>
      <c r="BV22" s="81">
        <v>26.33</v>
      </c>
      <c r="BW22" s="81">
        <v>25.85</v>
      </c>
      <c r="BX22" s="8" t="s">
        <v>330</v>
      </c>
      <c r="BY22" s="81">
        <f t="shared" si="0"/>
        <v>25.652892624419568</v>
      </c>
      <c r="BZ22" s="81">
        <f t="shared" si="0"/>
        <v>26.54099659018101</v>
      </c>
      <c r="CA22" s="81">
        <f t="shared" si="0"/>
        <v>26.035216534532609</v>
      </c>
      <c r="CB22" s="81">
        <f t="shared" si="1"/>
        <v>82.78910376352664</v>
      </c>
      <c r="CC22" s="81">
        <f t="shared" si="1"/>
        <v>82.770556465065155</v>
      </c>
      <c r="CD22" s="81">
        <f t="shared" si="1"/>
        <v>83.16159664147645</v>
      </c>
      <c r="CE22" s="81">
        <v>3.4679502280673002</v>
      </c>
      <c r="CF22" s="81">
        <v>3.3906958442587132</v>
      </c>
      <c r="CG22" s="81">
        <v>0.64875609388135203</v>
      </c>
      <c r="CH22" s="81">
        <v>0.63727414655744585</v>
      </c>
      <c r="CI22" s="81">
        <v>0.32291321633335901</v>
      </c>
      <c r="CJ22" s="81">
        <v>0.31345058062760955</v>
      </c>
      <c r="CK22" s="81">
        <v>0.29592065191630157</v>
      </c>
      <c r="CL22" s="81">
        <v>0.30360871532432349</v>
      </c>
      <c r="CM22" s="84">
        <v>1.8744863214746976</v>
      </c>
      <c r="CN22" s="84">
        <v>1.9651610644257704</v>
      </c>
      <c r="CO22" s="83">
        <v>10.4</v>
      </c>
      <c r="CP22" s="83">
        <v>5.882352941176471</v>
      </c>
      <c r="CQ22" s="83">
        <v>4.2352941176470589</v>
      </c>
      <c r="CR22" s="83">
        <v>74.588235294117652</v>
      </c>
      <c r="CS22" s="84">
        <v>1.171</v>
      </c>
      <c r="CT22" s="81">
        <v>2.8978809999999999</v>
      </c>
      <c r="CU22" s="84">
        <v>0.29700000000000004</v>
      </c>
      <c r="CV22" s="84">
        <v>0.16266</v>
      </c>
      <c r="CW22" s="84">
        <v>0.16</v>
      </c>
      <c r="CX22" s="81">
        <f t="shared" si="2"/>
        <v>5.0490000000000004</v>
      </c>
      <c r="CY22" s="81">
        <f t="shared" si="3"/>
        <v>2.7652199999999998</v>
      </c>
      <c r="CZ22" s="81">
        <f t="shared" si="4"/>
        <v>2.7199999999999998</v>
      </c>
      <c r="DA22" s="44">
        <v>0.83</v>
      </c>
      <c r="DB22" s="44">
        <v>0.245</v>
      </c>
      <c r="DC22" s="44">
        <v>0.10299999999999999</v>
      </c>
      <c r="DD22" s="44">
        <v>0.39</v>
      </c>
      <c r="DE22" s="44">
        <v>0</v>
      </c>
      <c r="DF22" s="44">
        <v>8.7999999999999995E-2</v>
      </c>
      <c r="DG22" s="44">
        <v>1.5</v>
      </c>
      <c r="DH22" s="85">
        <v>14.9</v>
      </c>
      <c r="DI22" s="85">
        <v>2.9</v>
      </c>
      <c r="DJ22" s="85">
        <v>1</v>
      </c>
      <c r="DK22" s="85">
        <v>16.2</v>
      </c>
      <c r="DL22" s="85">
        <v>2.7</v>
      </c>
      <c r="DM22" s="85">
        <v>0</v>
      </c>
    </row>
    <row r="23" spans="1:117" x14ac:dyDescent="0.25">
      <c r="A23" s="61" t="s">
        <v>322</v>
      </c>
      <c r="B23" s="48" t="s">
        <v>397</v>
      </c>
      <c r="C23" s="48">
        <v>6</v>
      </c>
      <c r="D23" s="48" t="s">
        <v>381</v>
      </c>
      <c r="E23" s="48">
        <v>8.5</v>
      </c>
      <c r="F23" s="62">
        <v>10</v>
      </c>
      <c r="G23" s="62">
        <v>14</v>
      </c>
      <c r="H23" s="62">
        <v>7</v>
      </c>
      <c r="I23" s="62">
        <v>13</v>
      </c>
      <c r="J23" s="62">
        <v>12</v>
      </c>
      <c r="K23" s="62">
        <v>13</v>
      </c>
      <c r="L23" s="62">
        <v>152.30000000000001</v>
      </c>
      <c r="M23" s="62">
        <v>187</v>
      </c>
      <c r="N23" s="62">
        <v>48.3</v>
      </c>
      <c r="O23" s="62">
        <v>110.8</v>
      </c>
      <c r="P23" s="62">
        <v>139.19999999999999</v>
      </c>
      <c r="Q23" s="62">
        <v>120.8</v>
      </c>
      <c r="R23" s="62">
        <v>722.5</v>
      </c>
      <c r="S23" s="62">
        <v>845.4</v>
      </c>
      <c r="T23" s="62">
        <v>245.3</v>
      </c>
      <c r="U23" s="62">
        <v>579.4</v>
      </c>
      <c r="V23" s="62">
        <v>837</v>
      </c>
      <c r="W23" s="62">
        <v>720.3</v>
      </c>
      <c r="X23" s="62">
        <v>49.6</v>
      </c>
      <c r="Y23" s="62">
        <v>46.2</v>
      </c>
      <c r="Z23" s="62">
        <v>10.3</v>
      </c>
      <c r="AA23" s="62">
        <v>52.4</v>
      </c>
      <c r="AB23" s="32" t="s">
        <v>403</v>
      </c>
      <c r="AC23" s="33">
        <v>8</v>
      </c>
      <c r="AD23" s="5">
        <v>3.41</v>
      </c>
      <c r="AE23" s="33">
        <v>84</v>
      </c>
      <c r="AF23" s="5">
        <v>11</v>
      </c>
      <c r="AG23" s="5">
        <v>16</v>
      </c>
      <c r="AH23" s="5">
        <v>3833</v>
      </c>
      <c r="AI23" s="5">
        <v>794</v>
      </c>
      <c r="AJ23" s="5">
        <v>92</v>
      </c>
      <c r="AK23" s="5">
        <v>13</v>
      </c>
      <c r="AL23" s="5">
        <v>9.1999999999999993</v>
      </c>
      <c r="AM23" s="5">
        <v>7.2</v>
      </c>
      <c r="AN23" s="5">
        <v>7</v>
      </c>
      <c r="AO23" s="36">
        <v>46.491999999999997</v>
      </c>
      <c r="AP23" s="36">
        <v>3.0870000000000002</v>
      </c>
      <c r="AQ23" s="41">
        <v>14.7738</v>
      </c>
      <c r="AR23" s="35">
        <v>4.8146000000000004</v>
      </c>
      <c r="AS23" s="35">
        <v>0.18100000000000002</v>
      </c>
      <c r="AT23" s="35">
        <v>28.139600000000002</v>
      </c>
      <c r="AU23" s="36">
        <v>17.239999999999998</v>
      </c>
      <c r="AV23" s="37">
        <v>905.21280000000002</v>
      </c>
      <c r="AW23" s="36" t="s">
        <v>134</v>
      </c>
      <c r="AX23" s="36">
        <v>31</v>
      </c>
      <c r="AY23" s="36">
        <v>27</v>
      </c>
      <c r="AZ23" s="36">
        <v>42</v>
      </c>
      <c r="BA23" s="138">
        <v>9.6</v>
      </c>
      <c r="BB23" s="4">
        <v>9.6999999999999993</v>
      </c>
      <c r="BC23" s="4">
        <v>9.1</v>
      </c>
      <c r="BD23" s="4">
        <v>9</v>
      </c>
      <c r="BE23" s="4">
        <v>3.7</v>
      </c>
      <c r="BF23" s="4">
        <v>3.5</v>
      </c>
      <c r="BG23" s="4">
        <v>70.900000000000006</v>
      </c>
      <c r="BH23" s="4">
        <v>71.2</v>
      </c>
      <c r="BI23" s="4">
        <v>1.2490000000000001</v>
      </c>
      <c r="BJ23" s="4">
        <v>1.2410000000000001</v>
      </c>
      <c r="BK23" s="4">
        <v>54.1</v>
      </c>
      <c r="BL23" s="4">
        <v>54.3</v>
      </c>
      <c r="BM23" s="4">
        <v>9.7100000000000009</v>
      </c>
      <c r="BN23" s="4">
        <v>9.68</v>
      </c>
      <c r="BO23" s="81">
        <v>84.32</v>
      </c>
      <c r="BP23" s="81">
        <v>84.17</v>
      </c>
      <c r="BQ23" s="81">
        <v>83.77</v>
      </c>
      <c r="BR23" s="81">
        <v>3.47</v>
      </c>
      <c r="BS23" s="81">
        <v>3.72</v>
      </c>
      <c r="BT23" s="81">
        <v>3.54</v>
      </c>
      <c r="BU23" s="81">
        <v>24.56</v>
      </c>
      <c r="BV23" s="81">
        <v>25.91</v>
      </c>
      <c r="BW23" s="81">
        <v>25.26</v>
      </c>
      <c r="BX23" s="8" t="s">
        <v>330</v>
      </c>
      <c r="BY23" s="81">
        <f t="shared" si="0"/>
        <v>24.803921060993559</v>
      </c>
      <c r="BZ23" s="81">
        <f t="shared" si="0"/>
        <v>26.175685282337884</v>
      </c>
      <c r="CA23" s="81">
        <f t="shared" si="0"/>
        <v>25.506846139811174</v>
      </c>
      <c r="CB23" s="81">
        <f t="shared" si="1"/>
        <v>81.958100212969953</v>
      </c>
      <c r="CC23" s="81">
        <f t="shared" si="1"/>
        <v>81.829655330689775</v>
      </c>
      <c r="CD23" s="81">
        <f t="shared" si="1"/>
        <v>82.022381063656567</v>
      </c>
      <c r="CE23" s="81">
        <v>3.9579944758549113</v>
      </c>
      <c r="CF23" s="81">
        <v>4.1406907229869994</v>
      </c>
      <c r="CG23" s="81">
        <v>0.48253197751818816</v>
      </c>
      <c r="CH23" s="81">
        <v>0.50107720718491422</v>
      </c>
      <c r="CI23" s="81">
        <v>0.25483753291341954</v>
      </c>
      <c r="CJ23" s="81">
        <v>0.26366420318389028</v>
      </c>
      <c r="CK23" s="81">
        <v>0.25193466223387562</v>
      </c>
      <c r="CL23" s="81">
        <v>0.2647459154528482</v>
      </c>
      <c r="CM23" s="84">
        <v>2.2396856581532423</v>
      </c>
      <c r="CN23" s="84">
        <v>2.520513116838091</v>
      </c>
      <c r="CO23" s="83">
        <v>10.1</v>
      </c>
      <c r="CP23" s="83">
        <v>8.9411764705882355</v>
      </c>
      <c r="CQ23" s="83">
        <v>4</v>
      </c>
      <c r="CR23" s="83">
        <v>72</v>
      </c>
      <c r="CS23" s="84">
        <v>1.24</v>
      </c>
      <c r="CT23" s="81">
        <v>2.7724540000000002</v>
      </c>
      <c r="CU23" s="84">
        <v>0.34</v>
      </c>
      <c r="CV23" s="84">
        <v>0.197268</v>
      </c>
      <c r="CW23" s="84">
        <v>0.19500000000000001</v>
      </c>
      <c r="CX23" s="81">
        <f t="shared" si="2"/>
        <v>3.8026315789473686</v>
      </c>
      <c r="CY23" s="81">
        <f t="shared" si="3"/>
        <v>2.2062868421052628</v>
      </c>
      <c r="CZ23" s="81">
        <f t="shared" si="4"/>
        <v>2.1809210526315788</v>
      </c>
      <c r="DA23" s="44">
        <v>1.31</v>
      </c>
      <c r="DB23" s="44">
        <v>0.251</v>
      </c>
      <c r="DC23" s="44">
        <v>8.7999999999999995E-2</v>
      </c>
      <c r="DD23" s="44">
        <v>0.35</v>
      </c>
      <c r="DE23" s="44">
        <v>0</v>
      </c>
      <c r="DF23" s="44">
        <v>0.10100000000000001</v>
      </c>
      <c r="DG23" s="44">
        <v>1.8</v>
      </c>
      <c r="DH23" s="85">
        <v>15.5</v>
      </c>
      <c r="DI23" s="85">
        <v>3.8</v>
      </c>
      <c r="DJ23" s="85">
        <v>1.6</v>
      </c>
      <c r="DK23" s="85">
        <v>16.3</v>
      </c>
      <c r="DL23" s="85">
        <v>2.4</v>
      </c>
      <c r="DM23" s="85">
        <v>0</v>
      </c>
    </row>
    <row r="24" spans="1:117" x14ac:dyDescent="0.25">
      <c r="A24" s="61" t="s">
        <v>322</v>
      </c>
      <c r="B24" s="48" t="s">
        <v>397</v>
      </c>
      <c r="C24" s="48">
        <v>7</v>
      </c>
      <c r="D24" s="48" t="s">
        <v>377</v>
      </c>
      <c r="E24" s="48">
        <v>8.5</v>
      </c>
      <c r="F24" s="62">
        <v>13</v>
      </c>
      <c r="G24" s="62">
        <v>14</v>
      </c>
      <c r="H24" s="62">
        <v>10</v>
      </c>
      <c r="I24" s="62">
        <v>11</v>
      </c>
      <c r="J24" s="62">
        <v>12</v>
      </c>
      <c r="K24" s="62">
        <v>6</v>
      </c>
      <c r="L24" s="62">
        <v>184</v>
      </c>
      <c r="M24" s="62">
        <v>241.3</v>
      </c>
      <c r="N24" s="62">
        <v>143.4</v>
      </c>
      <c r="O24" s="62">
        <v>140.9</v>
      </c>
      <c r="P24" s="62">
        <v>190.5</v>
      </c>
      <c r="Q24" s="62">
        <v>82.9</v>
      </c>
      <c r="R24" s="62">
        <v>978.8</v>
      </c>
      <c r="S24" s="62">
        <v>1267.4000000000001</v>
      </c>
      <c r="T24" s="62">
        <v>666.9</v>
      </c>
      <c r="U24" s="62">
        <v>781.5</v>
      </c>
      <c r="V24" s="62">
        <v>1010.3</v>
      </c>
      <c r="W24" s="62">
        <v>426.5</v>
      </c>
      <c r="X24" s="62">
        <v>72.900000000000006</v>
      </c>
      <c r="Y24" s="62">
        <v>72.900000000000006</v>
      </c>
      <c r="Z24" s="62">
        <v>9.9</v>
      </c>
      <c r="AA24" s="62">
        <v>53.1</v>
      </c>
      <c r="AB24" s="32" t="s">
        <v>404</v>
      </c>
      <c r="AC24" s="33">
        <v>8.1999999999999993</v>
      </c>
      <c r="AD24" s="5">
        <v>3.58</v>
      </c>
      <c r="AE24" s="33">
        <v>86</v>
      </c>
      <c r="AF24" s="5">
        <v>11</v>
      </c>
      <c r="AG24" s="5">
        <v>17</v>
      </c>
      <c r="AH24" s="5">
        <v>4032</v>
      </c>
      <c r="AI24" s="5">
        <v>805</v>
      </c>
      <c r="AJ24" s="5">
        <v>99</v>
      </c>
      <c r="AK24" s="5">
        <v>13</v>
      </c>
      <c r="AL24" s="5">
        <v>10.4</v>
      </c>
      <c r="AM24" s="5">
        <v>6.7</v>
      </c>
      <c r="AN24" s="5">
        <v>10</v>
      </c>
      <c r="AO24" s="36">
        <v>46.02</v>
      </c>
      <c r="AP24" s="36">
        <v>3.0259999999999998</v>
      </c>
      <c r="AQ24" s="41">
        <v>14.8756</v>
      </c>
      <c r="AR24" s="35">
        <v>3.8193999999999995</v>
      </c>
      <c r="AS24" s="35">
        <v>0.13519999999999999</v>
      </c>
      <c r="AT24" s="35">
        <v>27.191199999999998</v>
      </c>
      <c r="AU24" s="36">
        <v>14.944000000000001</v>
      </c>
      <c r="AV24" s="37">
        <v>932.45759999999996</v>
      </c>
      <c r="AW24" s="36" t="s">
        <v>134</v>
      </c>
      <c r="AX24" s="36">
        <v>33</v>
      </c>
      <c r="AY24" s="36">
        <v>26</v>
      </c>
      <c r="AZ24" s="36">
        <v>41</v>
      </c>
      <c r="BA24" s="138">
        <v>9.9</v>
      </c>
      <c r="BB24" s="4">
        <v>9.9</v>
      </c>
      <c r="BC24" s="4">
        <v>9</v>
      </c>
      <c r="BD24" s="4">
        <v>9.1</v>
      </c>
      <c r="BE24" s="4">
        <v>4</v>
      </c>
      <c r="BF24" s="4">
        <v>4.0999999999999996</v>
      </c>
      <c r="BG24" s="4">
        <v>70.400000000000006</v>
      </c>
      <c r="BH24" s="4">
        <v>70.3</v>
      </c>
      <c r="BI24" s="4">
        <v>1.1719999999999999</v>
      </c>
      <c r="BJ24" s="4">
        <v>1.173</v>
      </c>
      <c r="BK24" s="4">
        <v>54</v>
      </c>
      <c r="BL24" s="4">
        <v>54</v>
      </c>
      <c r="BM24" s="4">
        <v>9.56</v>
      </c>
      <c r="BN24" s="4">
        <v>9.5500000000000007</v>
      </c>
      <c r="BO24" s="81">
        <v>83.45</v>
      </c>
      <c r="BP24" s="81">
        <v>83.36</v>
      </c>
      <c r="BQ24" s="81">
        <v>83.42</v>
      </c>
      <c r="BR24" s="81">
        <v>4.78</v>
      </c>
      <c r="BS24" s="81">
        <v>4.66</v>
      </c>
      <c r="BT24" s="81">
        <v>4.5</v>
      </c>
      <c r="BU24" s="81">
        <v>29.88</v>
      </c>
      <c r="BV24" s="81">
        <v>29.38</v>
      </c>
      <c r="BW24" s="81">
        <v>29.34</v>
      </c>
      <c r="BX24" s="8" t="s">
        <v>375</v>
      </c>
      <c r="BY24" s="81">
        <f t="shared" si="0"/>
        <v>30.259920687272132</v>
      </c>
      <c r="BZ24" s="81">
        <f t="shared" si="0"/>
        <v>29.747268782192425</v>
      </c>
      <c r="CA24" s="81">
        <f t="shared" si="0"/>
        <v>29.683086092925041</v>
      </c>
      <c r="CB24" s="81">
        <f t="shared" si="1"/>
        <v>80.911218818213342</v>
      </c>
      <c r="CC24" s="81">
        <f t="shared" si="1"/>
        <v>80.9873204174839</v>
      </c>
      <c r="CD24" s="81">
        <f t="shared" si="1"/>
        <v>81.280253493762686</v>
      </c>
      <c r="CE24" s="81">
        <v>4.7304282065989298</v>
      </c>
      <c r="CF24" s="81">
        <v>5.4071342729159841</v>
      </c>
      <c r="CG24" s="81">
        <v>1.1060736022483522</v>
      </c>
      <c r="CH24" s="81">
        <v>1.2764061068950234</v>
      </c>
      <c r="CI24" s="81">
        <v>0.78408443501095726</v>
      </c>
      <c r="CJ24" s="81">
        <v>0.88194361636445073</v>
      </c>
      <c r="CK24" s="81">
        <v>0.56604362158653077</v>
      </c>
      <c r="CL24" s="81">
        <v>0.63670879316982976</v>
      </c>
      <c r="CM24" s="84">
        <v>1.5194129341597473</v>
      </c>
      <c r="CN24" s="84">
        <v>1.6935200374970705</v>
      </c>
      <c r="CO24" s="83">
        <v>9.8000000000000007</v>
      </c>
      <c r="CP24" s="83">
        <v>8.5882352941176467</v>
      </c>
      <c r="CQ24" s="83">
        <v>4.5882352941176467</v>
      </c>
      <c r="CR24" s="83">
        <v>71.294117647058826</v>
      </c>
      <c r="CS24" s="84">
        <v>1.175</v>
      </c>
      <c r="CT24" s="81">
        <v>2.7452949999999996</v>
      </c>
      <c r="CU24" s="84">
        <v>0.33800000000000002</v>
      </c>
      <c r="CV24" s="84">
        <v>0.24176399999999998</v>
      </c>
      <c r="CW24" s="84">
        <v>0.20300000000000001</v>
      </c>
      <c r="CX24" s="81">
        <f t="shared" si="2"/>
        <v>3.9356164383561647</v>
      </c>
      <c r="CY24" s="81">
        <f t="shared" si="3"/>
        <v>2.8150602739726027</v>
      </c>
      <c r="CZ24" s="81">
        <f t="shared" si="4"/>
        <v>2.3636986301369864</v>
      </c>
      <c r="DA24" s="44">
        <v>1.1299999999999999</v>
      </c>
      <c r="DB24" s="44">
        <v>0.23100000000000001</v>
      </c>
      <c r="DC24" s="44">
        <v>9.5000000000000001E-2</v>
      </c>
      <c r="DD24" s="44">
        <v>0.3</v>
      </c>
      <c r="DE24" s="44">
        <v>0</v>
      </c>
      <c r="DF24" s="44">
        <v>0.109</v>
      </c>
      <c r="DG24" s="44">
        <v>2.6</v>
      </c>
      <c r="DH24" s="85">
        <v>15.9</v>
      </c>
      <c r="DI24" s="85">
        <v>3.7</v>
      </c>
      <c r="DJ24" s="85">
        <v>1.1000000000000001</v>
      </c>
      <c r="DK24" s="85">
        <v>16.5</v>
      </c>
      <c r="DL24" s="85">
        <v>4.8</v>
      </c>
      <c r="DM24" s="85">
        <v>0</v>
      </c>
    </row>
    <row r="25" spans="1:117" x14ac:dyDescent="0.25">
      <c r="A25" s="61" t="s">
        <v>322</v>
      </c>
      <c r="B25" s="48" t="s">
        <v>397</v>
      </c>
      <c r="C25" s="48">
        <v>8</v>
      </c>
      <c r="D25" s="48" t="s">
        <v>374</v>
      </c>
      <c r="E25" s="48">
        <v>8.5</v>
      </c>
      <c r="F25" s="62">
        <v>12</v>
      </c>
      <c r="G25" s="62">
        <v>11</v>
      </c>
      <c r="H25" s="62">
        <v>12</v>
      </c>
      <c r="I25" s="62">
        <v>13</v>
      </c>
      <c r="J25" s="62">
        <v>12</v>
      </c>
      <c r="K25" s="62">
        <v>11</v>
      </c>
      <c r="L25" s="62">
        <v>179.6</v>
      </c>
      <c r="M25" s="62">
        <v>213.9</v>
      </c>
      <c r="N25" s="62">
        <v>157.19999999999999</v>
      </c>
      <c r="O25" s="62">
        <v>199.7</v>
      </c>
      <c r="P25" s="62">
        <v>223.8</v>
      </c>
      <c r="Q25" s="62">
        <v>194.8</v>
      </c>
      <c r="R25" s="62">
        <v>927</v>
      </c>
      <c r="S25" s="62">
        <v>1037.3</v>
      </c>
      <c r="T25" s="62">
        <v>786.1</v>
      </c>
      <c r="U25" s="62">
        <v>1021.6</v>
      </c>
      <c r="V25" s="62">
        <v>1189.3</v>
      </c>
      <c r="W25" s="62">
        <v>1063.5</v>
      </c>
      <c r="X25" s="62">
        <v>70.3</v>
      </c>
      <c r="Y25" s="62">
        <v>71.3</v>
      </c>
      <c r="Z25" s="62">
        <v>9.9</v>
      </c>
      <c r="AA25" s="62">
        <v>51.8</v>
      </c>
      <c r="AB25" s="32" t="s">
        <v>405</v>
      </c>
      <c r="AC25" s="33">
        <v>8</v>
      </c>
      <c r="AD25" s="5">
        <v>3.41</v>
      </c>
      <c r="AE25" s="33">
        <v>84</v>
      </c>
      <c r="AF25" s="5">
        <v>11</v>
      </c>
      <c r="AG25" s="5">
        <v>17</v>
      </c>
      <c r="AH25" s="5">
        <v>3950</v>
      </c>
      <c r="AI25" s="5">
        <v>736</v>
      </c>
      <c r="AJ25" s="5">
        <v>91</v>
      </c>
      <c r="AK25" s="5">
        <v>12</v>
      </c>
      <c r="AL25" s="5">
        <v>12</v>
      </c>
      <c r="AM25" s="5">
        <v>8</v>
      </c>
      <c r="AN25" s="5">
        <v>10</v>
      </c>
      <c r="AO25" s="36">
        <v>46.334000000000003</v>
      </c>
      <c r="AP25" s="36">
        <v>2.9369999999999998</v>
      </c>
      <c r="AQ25" s="41">
        <v>15.2403</v>
      </c>
      <c r="AR25" s="35">
        <v>4.546453546453546</v>
      </c>
      <c r="AS25" s="35">
        <v>0.14785214785214784</v>
      </c>
      <c r="AT25" s="35">
        <v>31.3843</v>
      </c>
      <c r="AU25" s="36">
        <v>14.688000000000001</v>
      </c>
      <c r="AV25" s="37">
        <v>888.1848</v>
      </c>
      <c r="AW25" s="36" t="s">
        <v>134</v>
      </c>
      <c r="AX25" s="36">
        <v>36</v>
      </c>
      <c r="AY25" s="36">
        <v>24</v>
      </c>
      <c r="AZ25" s="36">
        <v>40</v>
      </c>
      <c r="BA25" s="138">
        <v>10</v>
      </c>
      <c r="BB25" s="4">
        <v>10.1</v>
      </c>
      <c r="BC25" s="4">
        <v>8.4</v>
      </c>
      <c r="BD25" s="4">
        <v>8.3000000000000007</v>
      </c>
      <c r="BE25" s="4">
        <v>4.8</v>
      </c>
      <c r="BF25" s="4">
        <v>4.3</v>
      </c>
      <c r="BG25" s="4">
        <v>70</v>
      </c>
      <c r="BH25" s="4">
        <v>70.599999999999994</v>
      </c>
      <c r="BI25" s="4">
        <v>1.1499999999999999</v>
      </c>
      <c r="BJ25" s="4">
        <v>1.1499999999999999</v>
      </c>
      <c r="BK25" s="4">
        <v>53.5</v>
      </c>
      <c r="BL25" s="4">
        <v>53.6</v>
      </c>
      <c r="BM25" s="4">
        <v>9.52</v>
      </c>
      <c r="BN25" s="4">
        <v>9.5</v>
      </c>
      <c r="BO25" s="81">
        <v>83.84</v>
      </c>
      <c r="BP25" s="81">
        <v>83.51</v>
      </c>
      <c r="BQ25" s="81">
        <v>83.04</v>
      </c>
      <c r="BR25" s="81">
        <v>4.58</v>
      </c>
      <c r="BS25" s="81">
        <v>4.7</v>
      </c>
      <c r="BT25" s="81">
        <v>4.75</v>
      </c>
      <c r="BU25" s="81">
        <v>29.09</v>
      </c>
      <c r="BV25" s="81">
        <v>28.96</v>
      </c>
      <c r="BW25" s="81">
        <v>29.4</v>
      </c>
      <c r="BX25" s="8" t="s">
        <v>375</v>
      </c>
      <c r="BY25" s="81">
        <f t="shared" si="0"/>
        <v>29.448336115984549</v>
      </c>
      <c r="BZ25" s="81">
        <f t="shared" si="0"/>
        <v>29.338909318514212</v>
      </c>
      <c r="CA25" s="81">
        <f t="shared" si="0"/>
        <v>29.781244097585983</v>
      </c>
      <c r="CB25" s="81">
        <f t="shared" si="1"/>
        <v>81.052660601889272</v>
      </c>
      <c r="CC25" s="81">
        <f t="shared" si="1"/>
        <v>80.781679412436446</v>
      </c>
      <c r="CD25" s="81">
        <f t="shared" si="1"/>
        <v>80.822335684816679</v>
      </c>
      <c r="CE25" s="81">
        <v>4.9713046610400964</v>
      </c>
      <c r="CF25" s="81">
        <v>5.4710503045449581</v>
      </c>
      <c r="CG25" s="81">
        <v>1.3153800227108867</v>
      </c>
      <c r="CH25" s="81">
        <v>1.4800980576935161</v>
      </c>
      <c r="CI25" s="81">
        <v>0.96955403807136431</v>
      </c>
      <c r="CJ25" s="81">
        <v>0.9325028684690988</v>
      </c>
      <c r="CK25" s="81">
        <v>0.69250462998091789</v>
      </c>
      <c r="CL25" s="81">
        <v>0.67778330471503956</v>
      </c>
      <c r="CM25" s="84">
        <v>1.4995368226030574</v>
      </c>
      <c r="CN25" s="84">
        <v>1.4566379911648455</v>
      </c>
      <c r="CO25" s="83">
        <v>10.9</v>
      </c>
      <c r="CP25" s="83">
        <v>8</v>
      </c>
      <c r="CQ25" s="83">
        <v>5.0588235294117645</v>
      </c>
      <c r="CR25" s="83">
        <v>71.058823529411768</v>
      </c>
      <c r="CS25" s="84">
        <v>1.1719999999999999</v>
      </c>
      <c r="CT25" s="81">
        <v>2.7588850000000003</v>
      </c>
      <c r="CU25" s="84">
        <v>0.34600000000000003</v>
      </c>
      <c r="CV25" s="84">
        <v>0.23063999999999996</v>
      </c>
      <c r="CW25" s="84">
        <v>0.20300000000000001</v>
      </c>
      <c r="CX25" s="81">
        <f t="shared" si="2"/>
        <v>4.3250000000000002</v>
      </c>
      <c r="CY25" s="81">
        <f t="shared" si="3"/>
        <v>2.8829999999999996</v>
      </c>
      <c r="CZ25" s="81">
        <f t="shared" si="4"/>
        <v>2.5375000000000001</v>
      </c>
      <c r="DA25" s="44">
        <v>1.18</v>
      </c>
      <c r="DB25" s="44">
        <v>0.23300000000000001</v>
      </c>
      <c r="DC25" s="44">
        <v>9.2999999999999999E-2</v>
      </c>
      <c r="DD25" s="44">
        <v>0.28999999999999998</v>
      </c>
      <c r="DE25" s="44">
        <v>0</v>
      </c>
      <c r="DF25" s="44">
        <v>0.10100000000000001</v>
      </c>
      <c r="DG25" s="44">
        <v>2.2000000000000002</v>
      </c>
      <c r="DH25" s="85">
        <v>14.6</v>
      </c>
      <c r="DI25" s="85">
        <v>3.5</v>
      </c>
      <c r="DJ25" s="85">
        <v>1</v>
      </c>
      <c r="DK25" s="85">
        <v>14.8</v>
      </c>
      <c r="DL25" s="85">
        <v>5.5</v>
      </c>
      <c r="DM25" s="85">
        <v>0</v>
      </c>
    </row>
    <row r="26" spans="1:117" x14ac:dyDescent="0.25">
      <c r="A26" s="63" t="s">
        <v>322</v>
      </c>
      <c r="B26" s="64" t="s">
        <v>406</v>
      </c>
      <c r="C26" s="64">
        <v>1</v>
      </c>
      <c r="D26" s="64" t="s">
        <v>374</v>
      </c>
      <c r="E26" s="64">
        <v>8.5</v>
      </c>
      <c r="F26" s="65">
        <v>13</v>
      </c>
      <c r="G26" s="65">
        <v>12</v>
      </c>
      <c r="H26" s="65">
        <v>14</v>
      </c>
      <c r="I26" s="65">
        <v>14</v>
      </c>
      <c r="J26" s="65">
        <v>13</v>
      </c>
      <c r="K26" s="65">
        <v>17</v>
      </c>
      <c r="L26" s="65">
        <v>345.5</v>
      </c>
      <c r="M26" s="65">
        <v>325.8</v>
      </c>
      <c r="N26" s="65">
        <v>386.7</v>
      </c>
      <c r="O26" s="65">
        <v>352.8</v>
      </c>
      <c r="P26" s="65">
        <v>316</v>
      </c>
      <c r="Q26" s="65">
        <v>427</v>
      </c>
      <c r="R26" s="65">
        <v>1921.5</v>
      </c>
      <c r="S26" s="65">
        <v>1753.5</v>
      </c>
      <c r="T26" s="65">
        <v>2009.5</v>
      </c>
      <c r="U26" s="65">
        <v>2008.2</v>
      </c>
      <c r="V26" s="65">
        <v>1507</v>
      </c>
      <c r="W26" s="65">
        <v>2253.1</v>
      </c>
      <c r="X26" s="65">
        <v>82</v>
      </c>
      <c r="Y26" s="65">
        <v>80.7</v>
      </c>
      <c r="Z26" s="65">
        <v>11.5</v>
      </c>
      <c r="AA26" s="65">
        <v>55.9</v>
      </c>
      <c r="AB26" s="32" t="s">
        <v>407</v>
      </c>
      <c r="AC26" s="33">
        <v>7.3</v>
      </c>
      <c r="AD26" s="5">
        <v>3.72</v>
      </c>
      <c r="AE26" s="33">
        <v>87</v>
      </c>
      <c r="AF26" s="5">
        <v>16</v>
      </c>
      <c r="AG26" s="5">
        <v>22</v>
      </c>
      <c r="AH26" s="5">
        <v>2325</v>
      </c>
      <c r="AI26" s="5">
        <v>894</v>
      </c>
      <c r="AJ26" s="5">
        <v>116</v>
      </c>
      <c r="AK26" s="5">
        <v>24</v>
      </c>
      <c r="AL26" s="5">
        <v>3</v>
      </c>
      <c r="AM26" s="5">
        <v>9.8000000000000007</v>
      </c>
      <c r="AN26" s="5">
        <v>15</v>
      </c>
      <c r="AO26" s="36">
        <v>18.739000000000001</v>
      </c>
      <c r="AP26" s="49">
        <v>1.84</v>
      </c>
      <c r="AQ26" s="36">
        <v>10.184200000000001</v>
      </c>
      <c r="AR26" s="35">
        <v>2.3748502994011984</v>
      </c>
      <c r="AS26" s="35">
        <v>0.13652694610778446</v>
      </c>
      <c r="AT26" s="35">
        <v>17.314</v>
      </c>
      <c r="AU26" s="36">
        <v>18.288</v>
      </c>
      <c r="AV26" s="37">
        <v>551.03039999999987</v>
      </c>
      <c r="AW26" s="36" t="s">
        <v>140</v>
      </c>
      <c r="AX26" s="36">
        <v>4</v>
      </c>
      <c r="AY26" s="36">
        <v>65</v>
      </c>
      <c r="AZ26" s="36">
        <v>31</v>
      </c>
      <c r="BA26" s="138">
        <v>9.6999999999999993</v>
      </c>
      <c r="BB26" s="4">
        <v>9.6999999999999993</v>
      </c>
      <c r="BC26" s="4">
        <v>10.1</v>
      </c>
      <c r="BD26" s="4">
        <v>10</v>
      </c>
      <c r="BE26" s="4">
        <v>4.5</v>
      </c>
      <c r="BF26" s="4">
        <v>4.4000000000000004</v>
      </c>
      <c r="BG26" s="4">
        <v>68.900000000000006</v>
      </c>
      <c r="BH26" s="4">
        <v>69</v>
      </c>
      <c r="BI26" s="4">
        <v>1.173</v>
      </c>
      <c r="BJ26" s="4">
        <v>1.1659999999999999</v>
      </c>
      <c r="BK26" s="4">
        <v>56.6</v>
      </c>
      <c r="BL26" s="4">
        <v>56.6</v>
      </c>
      <c r="BM26" s="4">
        <v>9.3800000000000008</v>
      </c>
      <c r="BN26" s="4">
        <v>9.3699999999999992</v>
      </c>
      <c r="BO26" s="81">
        <v>83.23</v>
      </c>
      <c r="BP26" s="81">
        <v>83.06</v>
      </c>
      <c r="BQ26" s="81">
        <v>83.23</v>
      </c>
      <c r="BR26" s="81">
        <v>5.19</v>
      </c>
      <c r="BS26" s="81">
        <v>5.3</v>
      </c>
      <c r="BT26" s="81">
        <v>4.79</v>
      </c>
      <c r="BU26" s="81">
        <v>31.53</v>
      </c>
      <c r="BV26" s="81">
        <v>31.76</v>
      </c>
      <c r="BW26" s="81">
        <v>30.7</v>
      </c>
      <c r="BX26" s="8" t="s">
        <v>330</v>
      </c>
      <c r="BY26" s="81">
        <f t="shared" si="0"/>
        <v>31.954295485896729</v>
      </c>
      <c r="BZ26" s="81">
        <f t="shared" si="0"/>
        <v>32.199186325123186</v>
      </c>
      <c r="CA26" s="81">
        <f t="shared" si="0"/>
        <v>31.071435435138817</v>
      </c>
      <c r="CB26" s="81">
        <f t="shared" si="1"/>
        <v>80.652640615573276</v>
      </c>
      <c r="CC26" s="81">
        <f t="shared" si="1"/>
        <v>80.525976417785373</v>
      </c>
      <c r="CD26" s="81">
        <f t="shared" si="1"/>
        <v>81.131866383629969</v>
      </c>
      <c r="CE26" s="81">
        <v>5.1068365563203324</v>
      </c>
      <c r="CF26" s="81">
        <v>5.2327797238610305</v>
      </c>
      <c r="CG26" s="81">
        <v>1.0306067020621432</v>
      </c>
      <c r="CH26" s="81">
        <v>1.0519777575200429</v>
      </c>
      <c r="CI26" s="81">
        <v>0.96084307817870096</v>
      </c>
      <c r="CJ26" s="81">
        <v>0.96204346293778931</v>
      </c>
      <c r="CK26" s="81">
        <v>0.68313787647576252</v>
      </c>
      <c r="CL26" s="81">
        <v>0.67972335337082301</v>
      </c>
      <c r="CM26" s="84">
        <v>1.3072218986604545</v>
      </c>
      <c r="CN26" s="84">
        <v>1.3398046965821904</v>
      </c>
      <c r="CO26" s="83">
        <v>9.6999999999999993</v>
      </c>
      <c r="CP26" s="83">
        <v>9.764705882352942</v>
      </c>
      <c r="CQ26" s="83">
        <v>4.8235294117647056</v>
      </c>
      <c r="CR26" s="83">
        <v>70</v>
      </c>
      <c r="CS26" s="84">
        <v>1.179</v>
      </c>
      <c r="CT26" s="81">
        <v>2.6770390000000002</v>
      </c>
      <c r="CU26" s="84">
        <v>0.36000000000000004</v>
      </c>
      <c r="CV26" s="84">
        <v>0.26030400000000004</v>
      </c>
      <c r="CW26" s="84">
        <v>0.21300000000000002</v>
      </c>
      <c r="CX26" s="81">
        <f t="shared" si="2"/>
        <v>3.6867469879518078</v>
      </c>
      <c r="CY26" s="81">
        <f t="shared" si="3"/>
        <v>2.6657638554216869</v>
      </c>
      <c r="CZ26" s="81">
        <f t="shared" si="4"/>
        <v>2.1813253012048195</v>
      </c>
      <c r="DA26" s="44">
        <v>1.46</v>
      </c>
      <c r="DB26" s="85">
        <v>0.32600000000000001</v>
      </c>
      <c r="DC26" s="44">
        <v>9.7000000000000003E-2</v>
      </c>
      <c r="DD26" s="44">
        <v>0.36</v>
      </c>
      <c r="DE26" s="44">
        <v>0</v>
      </c>
      <c r="DF26" s="44">
        <v>0.11</v>
      </c>
      <c r="DG26" s="44">
        <v>2.1</v>
      </c>
      <c r="DH26" s="44">
        <v>17.3</v>
      </c>
      <c r="DI26" s="44">
        <v>3.4</v>
      </c>
      <c r="DJ26" s="85">
        <v>1</v>
      </c>
      <c r="DK26" s="85">
        <v>15.7</v>
      </c>
      <c r="DL26" s="85">
        <v>2.9</v>
      </c>
      <c r="DM26" s="85">
        <v>0</v>
      </c>
    </row>
    <row r="27" spans="1:117" x14ac:dyDescent="0.25">
      <c r="A27" s="63" t="s">
        <v>322</v>
      </c>
      <c r="B27" s="64" t="s">
        <v>406</v>
      </c>
      <c r="C27" s="64">
        <v>2</v>
      </c>
      <c r="D27" s="64" t="s">
        <v>377</v>
      </c>
      <c r="E27" s="64">
        <v>8.5</v>
      </c>
      <c r="F27" s="65">
        <v>9</v>
      </c>
      <c r="G27" s="65">
        <v>12</v>
      </c>
      <c r="H27" s="65">
        <v>12</v>
      </c>
      <c r="I27" s="65">
        <v>11</v>
      </c>
      <c r="J27" s="65">
        <v>12</v>
      </c>
      <c r="K27" s="65">
        <v>10</v>
      </c>
      <c r="L27" s="65">
        <v>266.10000000000002</v>
      </c>
      <c r="M27" s="65">
        <v>305.89999999999998</v>
      </c>
      <c r="N27" s="65">
        <v>270.60000000000002</v>
      </c>
      <c r="O27" s="65">
        <v>293.5</v>
      </c>
      <c r="P27" s="65">
        <v>244.4</v>
      </c>
      <c r="Q27" s="65">
        <v>282.7</v>
      </c>
      <c r="R27" s="65">
        <v>1532.3</v>
      </c>
      <c r="S27" s="65">
        <v>1826.6</v>
      </c>
      <c r="T27" s="65">
        <v>1158.9000000000001</v>
      </c>
      <c r="U27" s="65">
        <v>1622.4</v>
      </c>
      <c r="V27" s="65">
        <v>1297.7</v>
      </c>
      <c r="W27" s="65">
        <v>1594.4</v>
      </c>
      <c r="X27" s="65">
        <v>86.9</v>
      </c>
      <c r="Y27" s="65">
        <v>85.9</v>
      </c>
      <c r="Z27" s="65">
        <v>10.7</v>
      </c>
      <c r="AA27" s="65">
        <v>56.5</v>
      </c>
      <c r="AB27" s="32" t="s">
        <v>408</v>
      </c>
      <c r="AC27" s="33">
        <v>7.4</v>
      </c>
      <c r="AD27" s="5">
        <v>3.89</v>
      </c>
      <c r="AE27" s="33">
        <v>89</v>
      </c>
      <c r="AF27" s="5">
        <v>18</v>
      </c>
      <c r="AG27" s="5">
        <v>30</v>
      </c>
      <c r="AH27" s="5">
        <v>1997</v>
      </c>
      <c r="AI27" s="5">
        <v>775</v>
      </c>
      <c r="AJ27" s="5">
        <v>237</v>
      </c>
      <c r="AK27" s="5">
        <v>35</v>
      </c>
      <c r="AL27" s="5">
        <v>4.3</v>
      </c>
      <c r="AM27" s="5">
        <v>9.6999999999999993</v>
      </c>
      <c r="AN27" s="5">
        <v>23</v>
      </c>
      <c r="AO27" s="36">
        <v>21.035</v>
      </c>
      <c r="AP27" s="49">
        <v>2.0099999999999998</v>
      </c>
      <c r="AQ27" s="36">
        <v>10.466100000000001</v>
      </c>
      <c r="AR27" s="35">
        <v>3.9944055944055927</v>
      </c>
      <c r="AS27" s="35">
        <v>0.29090909090909084</v>
      </c>
      <c r="AT27" s="35">
        <v>13.866300000000001</v>
      </c>
      <c r="AU27" s="36">
        <v>22.143999999999998</v>
      </c>
      <c r="AV27" s="37">
        <v>619.14240000000007</v>
      </c>
      <c r="AW27" s="36" t="s">
        <v>140</v>
      </c>
      <c r="AX27" s="36">
        <v>2</v>
      </c>
      <c r="AY27" s="36">
        <v>69</v>
      </c>
      <c r="AZ27" s="36">
        <v>29</v>
      </c>
      <c r="BA27" s="138">
        <v>9.5</v>
      </c>
      <c r="BB27" s="4">
        <v>9.6</v>
      </c>
      <c r="BC27" s="4">
        <v>10.199999999999999</v>
      </c>
      <c r="BD27" s="4">
        <v>10.1</v>
      </c>
      <c r="BE27" s="4">
        <v>4.3</v>
      </c>
      <c r="BF27" s="4">
        <v>4.4000000000000004</v>
      </c>
      <c r="BG27" s="4">
        <v>69.099999999999994</v>
      </c>
      <c r="BH27" s="4">
        <v>69</v>
      </c>
      <c r="BI27" s="4">
        <v>1.1879999999999999</v>
      </c>
      <c r="BJ27" s="4">
        <v>1.1830000000000001</v>
      </c>
      <c r="BK27" s="4">
        <v>57.2</v>
      </c>
      <c r="BL27" s="4">
        <v>56.9</v>
      </c>
      <c r="BM27" s="4">
        <v>9.4499999999999993</v>
      </c>
      <c r="BN27" s="4">
        <v>9.43</v>
      </c>
      <c r="BO27" s="81">
        <v>82.09</v>
      </c>
      <c r="BP27" s="81">
        <v>82.4</v>
      </c>
      <c r="BQ27" s="81">
        <v>82.34</v>
      </c>
      <c r="BR27" s="81">
        <v>5.18</v>
      </c>
      <c r="BS27" s="81">
        <v>5.42</v>
      </c>
      <c r="BT27" s="81">
        <v>5.1100000000000003</v>
      </c>
      <c r="BU27" s="81">
        <v>31.73</v>
      </c>
      <c r="BV27" s="81">
        <v>32.92</v>
      </c>
      <c r="BW27" s="81">
        <v>31.85</v>
      </c>
      <c r="BX27" s="8" t="s">
        <v>330</v>
      </c>
      <c r="BY27" s="81">
        <f t="shared" si="0"/>
        <v>32.150043545849201</v>
      </c>
      <c r="BZ27" s="81">
        <f t="shared" si="0"/>
        <v>33.363195290619274</v>
      </c>
      <c r="CA27" s="81">
        <f t="shared" si="0"/>
        <v>32.25731854943929</v>
      </c>
      <c r="CB27" s="81">
        <f t="shared" si="1"/>
        <v>80.728116120563911</v>
      </c>
      <c r="CC27" s="81">
        <f t="shared" si="1"/>
        <v>80.650609112199689</v>
      </c>
      <c r="CD27" s="81">
        <f t="shared" si="1"/>
        <v>80.885168448164833</v>
      </c>
      <c r="CE27" s="81">
        <v>5.4124211324156013</v>
      </c>
      <c r="CF27" s="81">
        <v>5.2760672730252383</v>
      </c>
      <c r="CG27" s="81">
        <v>0.92508826431813707</v>
      </c>
      <c r="CH27" s="81">
        <v>0.93085146165539889</v>
      </c>
      <c r="CI27" s="81">
        <v>0.89039930679767554</v>
      </c>
      <c r="CJ27" s="81">
        <v>0.86716625284749116</v>
      </c>
      <c r="CK27" s="81">
        <v>0.56966517064652988</v>
      </c>
      <c r="CL27" s="81">
        <v>0.55690731326212017</v>
      </c>
      <c r="CM27" s="84">
        <v>1.1764705882352944</v>
      </c>
      <c r="CN27" s="84">
        <v>1.191322073383809</v>
      </c>
      <c r="CO27" s="83">
        <v>10.4</v>
      </c>
      <c r="CP27" s="83">
        <v>9.6470588235294112</v>
      </c>
      <c r="CQ27" s="83">
        <v>4.8235294117647056</v>
      </c>
      <c r="CR27" s="83">
        <v>70.235294117647058</v>
      </c>
      <c r="CS27" s="84">
        <v>1.1890000000000001</v>
      </c>
      <c r="CT27" s="81">
        <v>2.6871460000000003</v>
      </c>
      <c r="CU27" s="84">
        <v>0.35600000000000004</v>
      </c>
      <c r="CV27" s="84">
        <v>0.26153999999999999</v>
      </c>
      <c r="CW27" s="84">
        <v>0.217</v>
      </c>
      <c r="CX27" s="81">
        <f t="shared" si="2"/>
        <v>3.690243902439025</v>
      </c>
      <c r="CY27" s="81">
        <f t="shared" si="3"/>
        <v>2.7110853658536587</v>
      </c>
      <c r="CZ27" s="81">
        <f t="shared" si="4"/>
        <v>2.2493902439024391</v>
      </c>
      <c r="DA27" s="44">
        <v>1.38</v>
      </c>
      <c r="DB27" s="85">
        <v>0.29499999999999998</v>
      </c>
      <c r="DC27" s="44">
        <v>9.0999999999999998E-2</v>
      </c>
      <c r="DD27" s="44">
        <v>0.34</v>
      </c>
      <c r="DE27" s="44">
        <v>0</v>
      </c>
      <c r="DF27" s="44">
        <v>9.9000000000000005E-2</v>
      </c>
      <c r="DG27" s="44">
        <v>2</v>
      </c>
      <c r="DH27" s="44">
        <v>16.2</v>
      </c>
      <c r="DI27" s="44">
        <v>3</v>
      </c>
      <c r="DJ27" s="85">
        <v>1.1000000000000001</v>
      </c>
      <c r="DK27" s="85">
        <v>13.3</v>
      </c>
      <c r="DL27" s="85">
        <v>1.6</v>
      </c>
      <c r="DM27" s="85">
        <v>0</v>
      </c>
    </row>
    <row r="28" spans="1:117" x14ac:dyDescent="0.25">
      <c r="A28" s="63" t="s">
        <v>322</v>
      </c>
      <c r="B28" s="64" t="s">
        <v>406</v>
      </c>
      <c r="C28" s="64">
        <v>3</v>
      </c>
      <c r="D28" s="64" t="s">
        <v>437</v>
      </c>
      <c r="E28" s="64">
        <v>8.5</v>
      </c>
      <c r="F28" s="65">
        <v>13</v>
      </c>
      <c r="G28" s="65">
        <v>13</v>
      </c>
      <c r="H28" s="65">
        <v>13</v>
      </c>
      <c r="I28" s="65">
        <v>13</v>
      </c>
      <c r="J28" s="65">
        <v>14</v>
      </c>
      <c r="K28" s="65">
        <v>14</v>
      </c>
      <c r="L28" s="65">
        <v>370</v>
      </c>
      <c r="M28" s="65">
        <v>342</v>
      </c>
      <c r="N28" s="65">
        <v>325.5</v>
      </c>
      <c r="O28" s="65">
        <v>330.8</v>
      </c>
      <c r="P28" s="65">
        <v>283.39999999999998</v>
      </c>
      <c r="Q28" s="65">
        <v>355.4</v>
      </c>
      <c r="R28" s="65">
        <v>2760.2</v>
      </c>
      <c r="S28" s="65">
        <v>2543.1999999999998</v>
      </c>
      <c r="T28" s="65">
        <v>2409.8000000000002</v>
      </c>
      <c r="U28" s="65">
        <v>2381.8000000000002</v>
      </c>
      <c r="V28" s="65">
        <v>2190</v>
      </c>
      <c r="W28" s="65">
        <v>2771.7</v>
      </c>
      <c r="X28" s="65">
        <v>92.4</v>
      </c>
      <c r="Y28" s="65">
        <v>94.3</v>
      </c>
      <c r="Z28" s="65">
        <v>11.4</v>
      </c>
      <c r="AA28" s="65">
        <v>556.20000000000005</v>
      </c>
      <c r="AB28" s="32" t="s">
        <v>409</v>
      </c>
      <c r="AC28" s="33">
        <v>7.3</v>
      </c>
      <c r="AD28" s="5">
        <v>3.86</v>
      </c>
      <c r="AE28" s="33">
        <v>89</v>
      </c>
      <c r="AF28" s="5">
        <v>14</v>
      </c>
      <c r="AG28" s="5">
        <v>37</v>
      </c>
      <c r="AH28" s="5">
        <v>2159</v>
      </c>
      <c r="AI28" s="5">
        <v>789</v>
      </c>
      <c r="AJ28" s="5">
        <v>243</v>
      </c>
      <c r="AK28" s="5">
        <v>27</v>
      </c>
      <c r="AL28" s="5">
        <v>5</v>
      </c>
      <c r="AM28" s="5">
        <v>8.4</v>
      </c>
      <c r="AN28" s="5">
        <v>29</v>
      </c>
      <c r="AO28" s="36">
        <v>21.632999999999999</v>
      </c>
      <c r="AP28" s="49">
        <v>2.0760000000000001</v>
      </c>
      <c r="AQ28" s="36">
        <v>10.419</v>
      </c>
      <c r="AR28" s="35">
        <v>4.3617999999999997</v>
      </c>
      <c r="AS28" s="35">
        <v>0.32769999999999994</v>
      </c>
      <c r="AT28" s="35">
        <v>13.3062</v>
      </c>
      <c r="AU28" s="36">
        <v>18.536000000000001</v>
      </c>
      <c r="AV28" s="37">
        <v>607.22280000000001</v>
      </c>
      <c r="AW28" s="36" t="s">
        <v>140</v>
      </c>
      <c r="AX28" s="36">
        <v>3</v>
      </c>
      <c r="AY28" s="36">
        <v>65</v>
      </c>
      <c r="AZ28" s="36">
        <v>32</v>
      </c>
      <c r="BA28" s="138">
        <v>9.5</v>
      </c>
      <c r="BB28" s="4">
        <v>9.6999999999999993</v>
      </c>
      <c r="BC28" s="4">
        <v>7.8</v>
      </c>
      <c r="BD28" s="4">
        <v>7.8</v>
      </c>
      <c r="BE28" s="4">
        <v>3.4</v>
      </c>
      <c r="BF28" s="4">
        <v>3.2</v>
      </c>
      <c r="BG28" s="4">
        <v>72.099999999999994</v>
      </c>
      <c r="BH28" s="4">
        <v>72.400000000000006</v>
      </c>
      <c r="BI28" s="4">
        <v>1.2070000000000001</v>
      </c>
      <c r="BJ28" s="4">
        <v>1.224</v>
      </c>
      <c r="BK28" s="4">
        <v>55.7</v>
      </c>
      <c r="BL28" s="4">
        <v>55.9</v>
      </c>
      <c r="BM28" s="4">
        <v>9.61</v>
      </c>
      <c r="BN28" s="4">
        <v>9.67</v>
      </c>
      <c r="BO28" s="81">
        <v>83.64</v>
      </c>
      <c r="BP28" s="81">
        <v>83.66</v>
      </c>
      <c r="BQ28" s="81">
        <v>83.97</v>
      </c>
      <c r="BR28" s="81">
        <v>4.13</v>
      </c>
      <c r="BS28" s="81">
        <v>4.22</v>
      </c>
      <c r="BT28" s="81">
        <v>3.9</v>
      </c>
      <c r="BU28" s="81">
        <v>29.14</v>
      </c>
      <c r="BV28" s="81">
        <v>29.75</v>
      </c>
      <c r="BW28" s="81">
        <v>29.04</v>
      </c>
      <c r="BX28" s="8" t="s">
        <v>330</v>
      </c>
      <c r="BY28" s="81">
        <f t="shared" si="0"/>
        <v>29.431216420664644</v>
      </c>
      <c r="BZ28" s="81">
        <f t="shared" si="0"/>
        <v>30.047810236354994</v>
      </c>
      <c r="CA28" s="81">
        <f t="shared" si="0"/>
        <v>29.300709889011223</v>
      </c>
      <c r="CB28" s="81">
        <f t="shared" si="1"/>
        <v>81.933220042281732</v>
      </c>
      <c r="CC28" s="81">
        <f t="shared" si="1"/>
        <v>81.926527333704669</v>
      </c>
      <c r="CD28" s="81">
        <f t="shared" si="1"/>
        <v>82.351084596680565</v>
      </c>
      <c r="CE28" s="81">
        <v>4.4864286299573912</v>
      </c>
      <c r="CF28" s="81">
        <v>4.5877854255435375</v>
      </c>
      <c r="CG28" s="81">
        <v>0.60880476373027803</v>
      </c>
      <c r="CH28" s="81">
        <v>0.62210606078089725</v>
      </c>
      <c r="CI28" s="81">
        <v>0.34241173992193524</v>
      </c>
      <c r="CJ28" s="81">
        <v>0.34895776747867091</v>
      </c>
      <c r="CK28" s="81">
        <v>0.38426640212309332</v>
      </c>
      <c r="CL28" s="81">
        <v>0.39131090520927891</v>
      </c>
      <c r="CM28" s="84">
        <v>1.4764471525662057</v>
      </c>
      <c r="CN28" s="84">
        <v>1.4033446380540291</v>
      </c>
      <c r="CO28" s="83">
        <v>9.4</v>
      </c>
      <c r="CP28" s="83">
        <v>8.117647058823529</v>
      </c>
      <c r="CQ28" s="83">
        <v>4.4705882352941178</v>
      </c>
      <c r="CR28" s="83">
        <v>72.82352941176471</v>
      </c>
      <c r="CS28" s="84">
        <v>1.2150000000000001</v>
      </c>
      <c r="CT28" s="81">
        <v>2.789752</v>
      </c>
      <c r="CU28" s="84">
        <v>0.33500000000000002</v>
      </c>
      <c r="CV28" s="84">
        <v>0.17502000000000001</v>
      </c>
      <c r="CW28" s="84">
        <v>0.186</v>
      </c>
      <c r="CX28" s="81">
        <f t="shared" si="2"/>
        <v>4.1268115942028993</v>
      </c>
      <c r="CY28" s="81">
        <f t="shared" si="3"/>
        <v>2.1560434782608695</v>
      </c>
      <c r="CZ28" s="81">
        <f t="shared" si="4"/>
        <v>2.2913043478260868</v>
      </c>
      <c r="DA28" s="44">
        <v>1.18</v>
      </c>
      <c r="DB28" s="85">
        <v>0.27400000000000002</v>
      </c>
      <c r="DC28" s="44">
        <v>9.4E-2</v>
      </c>
      <c r="DD28" s="44">
        <v>0.37</v>
      </c>
      <c r="DE28" s="44">
        <v>0</v>
      </c>
      <c r="DF28" s="44">
        <v>9.0999999999999998E-2</v>
      </c>
      <c r="DG28" s="44">
        <v>1.2</v>
      </c>
      <c r="DH28" s="44">
        <v>14.7</v>
      </c>
      <c r="DI28" s="44">
        <v>3</v>
      </c>
      <c r="DJ28" s="85">
        <v>1.2</v>
      </c>
      <c r="DK28" s="85">
        <v>15.7</v>
      </c>
      <c r="DL28" s="85">
        <v>1.6</v>
      </c>
      <c r="DM28" s="85">
        <v>0</v>
      </c>
    </row>
    <row r="29" spans="1:117" x14ac:dyDescent="0.25">
      <c r="A29" s="63" t="s">
        <v>322</v>
      </c>
      <c r="B29" s="64" t="s">
        <v>406</v>
      </c>
      <c r="C29" s="64">
        <v>4</v>
      </c>
      <c r="D29" s="64" t="s">
        <v>381</v>
      </c>
      <c r="E29" s="64">
        <v>8.5</v>
      </c>
      <c r="F29" s="65">
        <v>12</v>
      </c>
      <c r="G29" s="65">
        <v>15</v>
      </c>
      <c r="H29" s="65">
        <v>12</v>
      </c>
      <c r="I29" s="65">
        <v>13</v>
      </c>
      <c r="J29" s="65">
        <v>13</v>
      </c>
      <c r="K29" s="65">
        <v>13</v>
      </c>
      <c r="L29" s="65">
        <v>265.89999999999998</v>
      </c>
      <c r="M29" s="65">
        <v>278</v>
      </c>
      <c r="N29" s="65">
        <v>223.4</v>
      </c>
      <c r="O29" s="65">
        <v>235.9</v>
      </c>
      <c r="P29" s="65">
        <v>265.5</v>
      </c>
      <c r="Q29" s="65">
        <v>249.9</v>
      </c>
      <c r="R29" s="65">
        <v>2386.6</v>
      </c>
      <c r="S29" s="65">
        <v>1833</v>
      </c>
      <c r="T29" s="65">
        <v>1469.3</v>
      </c>
      <c r="U29" s="65">
        <v>1694.9</v>
      </c>
      <c r="V29" s="65">
        <v>1872.7</v>
      </c>
      <c r="W29" s="65">
        <v>1650.9</v>
      </c>
      <c r="X29" s="65">
        <v>76.5</v>
      </c>
      <c r="Y29" s="65">
        <v>71.7</v>
      </c>
      <c r="Z29" s="65">
        <v>11.7</v>
      </c>
      <c r="AA29" s="65">
        <v>56</v>
      </c>
      <c r="AB29" s="32" t="s">
        <v>410</v>
      </c>
      <c r="AC29" s="33">
        <v>7.4</v>
      </c>
      <c r="AD29" s="5">
        <v>3.81</v>
      </c>
      <c r="AE29" s="33">
        <v>88</v>
      </c>
      <c r="AF29" s="5">
        <v>15</v>
      </c>
      <c r="AG29" s="5">
        <v>24</v>
      </c>
      <c r="AH29" s="5">
        <v>1925</v>
      </c>
      <c r="AI29" s="5">
        <v>834</v>
      </c>
      <c r="AJ29" s="5">
        <v>142</v>
      </c>
      <c r="AK29" s="5">
        <v>25</v>
      </c>
      <c r="AL29" s="5">
        <v>3.3</v>
      </c>
      <c r="AM29" s="5">
        <v>6.8</v>
      </c>
      <c r="AN29" s="5">
        <v>18</v>
      </c>
      <c r="AO29" s="36">
        <v>19.707000000000001</v>
      </c>
      <c r="AP29" s="49">
        <v>1.827</v>
      </c>
      <c r="AQ29" s="36">
        <v>10.783899999999999</v>
      </c>
      <c r="AR29" s="35">
        <v>2.8108782435129753</v>
      </c>
      <c r="AS29" s="35">
        <v>0.18453093812375257</v>
      </c>
      <c r="AT29" s="35">
        <v>15.3239</v>
      </c>
      <c r="AU29" s="36">
        <v>25.448</v>
      </c>
      <c r="AV29" s="37">
        <v>608.92560000000003</v>
      </c>
      <c r="AW29" s="36" t="s">
        <v>140</v>
      </c>
      <c r="AX29" s="36">
        <v>2</v>
      </c>
      <c r="AY29" s="36">
        <v>65</v>
      </c>
      <c r="AZ29" s="36">
        <v>33</v>
      </c>
      <c r="BA29" s="138">
        <v>9.1999999999999993</v>
      </c>
      <c r="BB29" s="4">
        <v>9.4</v>
      </c>
      <c r="BC29" s="4">
        <v>10.199999999999999</v>
      </c>
      <c r="BD29" s="4">
        <v>10.199999999999999</v>
      </c>
      <c r="BE29" s="4">
        <v>4.3</v>
      </c>
      <c r="BF29" s="4">
        <v>4</v>
      </c>
      <c r="BG29" s="4">
        <v>69.400000000000006</v>
      </c>
      <c r="BH29" s="4">
        <v>69.900000000000006</v>
      </c>
      <c r="BI29" s="4">
        <v>1.2529999999999999</v>
      </c>
      <c r="BJ29" s="4">
        <v>1.264</v>
      </c>
      <c r="BK29" s="4">
        <v>57.5</v>
      </c>
      <c r="BL29" s="4">
        <v>57.7</v>
      </c>
      <c r="BM29" s="4">
        <v>9.64</v>
      </c>
      <c r="BN29" s="4">
        <v>9.6999999999999993</v>
      </c>
      <c r="BO29" s="81">
        <v>82.18</v>
      </c>
      <c r="BP29" s="81">
        <v>82.49</v>
      </c>
      <c r="BQ29" s="81">
        <v>81.650000000000006</v>
      </c>
      <c r="BR29" s="81">
        <v>4.7300000000000004</v>
      </c>
      <c r="BS29" s="81">
        <v>4.6900000000000004</v>
      </c>
      <c r="BT29" s="81">
        <v>4.58</v>
      </c>
      <c r="BU29" s="81">
        <v>29.45</v>
      </c>
      <c r="BV29" s="81">
        <v>29.64</v>
      </c>
      <c r="BW29" s="81">
        <v>29.31</v>
      </c>
      <c r="BX29" s="8" t="s">
        <v>330</v>
      </c>
      <c r="BY29" s="81">
        <f t="shared" si="0"/>
        <v>29.827426975855627</v>
      </c>
      <c r="BZ29" s="81">
        <f t="shared" si="0"/>
        <v>30.008760387593487</v>
      </c>
      <c r="CA29" s="81">
        <f t="shared" si="0"/>
        <v>29.665678822504635</v>
      </c>
      <c r="CB29" s="81">
        <f t="shared" si="1"/>
        <v>80.875580968488521</v>
      </c>
      <c r="CC29" s="81">
        <f t="shared" si="1"/>
        <v>81.00851400892023</v>
      </c>
      <c r="CD29" s="81">
        <f t="shared" si="1"/>
        <v>81.118744527801283</v>
      </c>
      <c r="CE29" s="81">
        <v>4.890989463836994</v>
      </c>
      <c r="CF29" s="81">
        <v>5.0292424614880371</v>
      </c>
      <c r="CG29" s="81">
        <v>0.54115760560412718</v>
      </c>
      <c r="CH29" s="81">
        <v>0.54805805678747377</v>
      </c>
      <c r="CI29" s="81">
        <v>0.39151710437871035</v>
      </c>
      <c r="CJ29" s="81">
        <v>0.39197287960732669</v>
      </c>
      <c r="CK29" s="81">
        <v>0.32442653342064026</v>
      </c>
      <c r="CL29" s="81">
        <v>0.33355347405477659</v>
      </c>
      <c r="CM29" s="84">
        <v>1.6485148514851489</v>
      </c>
      <c r="CN29" s="84">
        <v>1.584740827023879</v>
      </c>
      <c r="CO29" s="83">
        <v>9.1</v>
      </c>
      <c r="CP29" s="83">
        <v>9.5294117647058822</v>
      </c>
      <c r="CQ29" s="83">
        <v>4.4705882352941178</v>
      </c>
      <c r="CR29" s="83">
        <v>70.705882352941174</v>
      </c>
      <c r="CS29" s="84">
        <v>1.226</v>
      </c>
      <c r="CT29" s="81">
        <v>2.719951</v>
      </c>
      <c r="CU29" s="84">
        <v>0.34900000000000003</v>
      </c>
      <c r="CV29" s="84">
        <v>0.23311199999999999</v>
      </c>
      <c r="CW29" s="84">
        <v>0.20300000000000001</v>
      </c>
      <c r="CX29" s="81">
        <f t="shared" si="2"/>
        <v>3.6623456790123456</v>
      </c>
      <c r="CY29" s="81">
        <f t="shared" si="3"/>
        <v>2.446237037037037</v>
      </c>
      <c r="CZ29" s="81">
        <f t="shared" si="4"/>
        <v>2.1302469135802471</v>
      </c>
      <c r="DA29" s="44">
        <v>1.28</v>
      </c>
      <c r="DB29" s="85">
        <v>0.39500000000000002</v>
      </c>
      <c r="DC29" s="44">
        <v>0.105</v>
      </c>
      <c r="DD29" s="44">
        <v>0.42</v>
      </c>
      <c r="DE29" s="44">
        <v>0</v>
      </c>
      <c r="DF29" s="44">
        <v>0.108</v>
      </c>
      <c r="DG29" s="44">
        <v>2</v>
      </c>
      <c r="DH29" s="44">
        <v>23.1</v>
      </c>
      <c r="DI29" s="44">
        <v>4.0999999999999996</v>
      </c>
      <c r="DJ29" s="85">
        <v>1.4</v>
      </c>
      <c r="DK29" s="85">
        <v>20.5</v>
      </c>
      <c r="DL29" s="85">
        <v>4.8</v>
      </c>
      <c r="DM29" s="85">
        <v>0</v>
      </c>
    </row>
    <row r="30" spans="1:117" x14ac:dyDescent="0.25">
      <c r="A30" s="63" t="s">
        <v>322</v>
      </c>
      <c r="B30" s="64" t="s">
        <v>406</v>
      </c>
      <c r="C30" s="64">
        <v>5</v>
      </c>
      <c r="D30" s="64" t="s">
        <v>383</v>
      </c>
      <c r="E30" s="64">
        <v>8.5</v>
      </c>
      <c r="F30" s="65">
        <v>12</v>
      </c>
      <c r="G30" s="65">
        <v>13</v>
      </c>
      <c r="H30" s="65">
        <v>15</v>
      </c>
      <c r="I30" s="65">
        <v>10</v>
      </c>
      <c r="J30" s="65">
        <v>15</v>
      </c>
      <c r="K30" s="65">
        <v>16</v>
      </c>
      <c r="L30" s="65">
        <v>246.8</v>
      </c>
      <c r="M30" s="65">
        <v>252.9</v>
      </c>
      <c r="N30" s="65">
        <v>280.5</v>
      </c>
      <c r="O30" s="65">
        <v>251.6</v>
      </c>
      <c r="P30" s="65">
        <v>353</v>
      </c>
      <c r="Q30" s="65">
        <v>333</v>
      </c>
      <c r="R30" s="65">
        <v>1766.6</v>
      </c>
      <c r="S30" s="65">
        <v>1798.2</v>
      </c>
      <c r="T30" s="65">
        <v>1756.5</v>
      </c>
      <c r="U30" s="65">
        <v>1661.7</v>
      </c>
      <c r="V30" s="65">
        <v>2277.5</v>
      </c>
      <c r="W30" s="65">
        <v>2340.6999999999998</v>
      </c>
      <c r="X30" s="65">
        <v>86.8</v>
      </c>
      <c r="Y30" s="65">
        <v>82.5</v>
      </c>
      <c r="Z30" s="65">
        <v>12.1</v>
      </c>
      <c r="AA30" s="65">
        <v>54.4</v>
      </c>
      <c r="AB30" s="32" t="s">
        <v>411</v>
      </c>
      <c r="AC30" s="33">
        <v>7.5</v>
      </c>
      <c r="AD30" s="5">
        <v>3.81</v>
      </c>
      <c r="AE30" s="33">
        <v>88</v>
      </c>
      <c r="AF30" s="5">
        <v>16</v>
      </c>
      <c r="AG30" s="5">
        <v>28</v>
      </c>
      <c r="AH30" s="5">
        <v>1944</v>
      </c>
      <c r="AI30" s="5">
        <v>845</v>
      </c>
      <c r="AJ30" s="5">
        <v>227</v>
      </c>
      <c r="AK30" s="5">
        <v>24</v>
      </c>
      <c r="AL30" s="5">
        <v>4.7</v>
      </c>
      <c r="AM30" s="5">
        <v>8.1</v>
      </c>
      <c r="AN30" s="5">
        <v>22</v>
      </c>
      <c r="AO30" s="36">
        <v>20.074000000000002</v>
      </c>
      <c r="AP30" s="49">
        <v>1.8420000000000001</v>
      </c>
      <c r="AQ30" s="36">
        <v>10.898099999999999</v>
      </c>
      <c r="AR30" s="35">
        <v>2.8609390609390601</v>
      </c>
      <c r="AS30" s="35">
        <v>0.17742257742257736</v>
      </c>
      <c r="AT30" s="35">
        <v>16.117899999999999</v>
      </c>
      <c r="AU30" s="36">
        <v>26.007999999999999</v>
      </c>
      <c r="AV30" s="37">
        <v>603.81720000000007</v>
      </c>
      <c r="AW30" s="36" t="s">
        <v>140</v>
      </c>
      <c r="AX30" s="36">
        <v>3</v>
      </c>
      <c r="AY30" s="36">
        <v>65</v>
      </c>
      <c r="AZ30" s="36">
        <v>32</v>
      </c>
      <c r="BA30" s="138">
        <v>9.4</v>
      </c>
      <c r="BB30" s="4">
        <v>9.5</v>
      </c>
      <c r="BC30" s="4">
        <v>8.9</v>
      </c>
      <c r="BD30" s="4">
        <v>9</v>
      </c>
      <c r="BE30" s="4">
        <v>4</v>
      </c>
      <c r="BF30" s="4">
        <v>4</v>
      </c>
      <c r="BG30" s="4">
        <v>70.5</v>
      </c>
      <c r="BH30" s="4">
        <v>70.400000000000006</v>
      </c>
      <c r="BI30" s="4">
        <v>1.2</v>
      </c>
      <c r="BJ30" s="4">
        <v>1.2110000000000001</v>
      </c>
      <c r="BK30" s="4">
        <v>56.3</v>
      </c>
      <c r="BL30" s="4">
        <v>55.7</v>
      </c>
      <c r="BM30" s="4">
        <v>9.5500000000000007</v>
      </c>
      <c r="BN30" s="4">
        <v>9.59</v>
      </c>
      <c r="BO30" s="81">
        <v>83.23</v>
      </c>
      <c r="BP30" s="81">
        <v>83.37</v>
      </c>
      <c r="BQ30" s="81">
        <v>82.72</v>
      </c>
      <c r="BR30" s="81">
        <v>4.38</v>
      </c>
      <c r="BS30" s="81">
        <v>4.43</v>
      </c>
      <c r="BT30" s="81">
        <v>4.41</v>
      </c>
      <c r="BU30" s="81">
        <v>29.9</v>
      </c>
      <c r="BV30" s="81">
        <v>29.96</v>
      </c>
      <c r="BW30" s="81">
        <v>29.52</v>
      </c>
      <c r="BX30" s="8" t="s">
        <v>330</v>
      </c>
      <c r="BY30" s="81">
        <f t="shared" si="0"/>
        <v>30.219106538744654</v>
      </c>
      <c r="BZ30" s="81">
        <f t="shared" si="0"/>
        <v>30.285747473027641</v>
      </c>
      <c r="CA30" s="81">
        <f t="shared" si="0"/>
        <v>29.847587842236095</v>
      </c>
      <c r="CB30" s="81">
        <f t="shared" si="1"/>
        <v>81.666113441362114</v>
      </c>
      <c r="CC30" s="81">
        <f t="shared" si="1"/>
        <v>81.588972656816964</v>
      </c>
      <c r="CD30" s="81">
        <f t="shared" si="1"/>
        <v>81.503405120763091</v>
      </c>
      <c r="CE30" s="81">
        <v>4.5217201668851743</v>
      </c>
      <c r="CF30" s="81">
        <v>4.5843371025893145</v>
      </c>
      <c r="CG30" s="81">
        <v>0.76399012414059542</v>
      </c>
      <c r="CH30" s="81">
        <v>0.81014570610813441</v>
      </c>
      <c r="CI30" s="81">
        <v>0.4744593631336137</v>
      </c>
      <c r="CJ30" s="81">
        <v>0.48998045289571851</v>
      </c>
      <c r="CK30" s="81">
        <v>0.39357132887243929</v>
      </c>
      <c r="CL30" s="81">
        <v>0.41115354674805321</v>
      </c>
      <c r="CM30" s="84">
        <v>1.3660454280722192</v>
      </c>
      <c r="CN30" s="84">
        <v>1.39968487394958</v>
      </c>
      <c r="CO30" s="83">
        <v>9.1999999999999993</v>
      </c>
      <c r="CP30" s="83">
        <v>8.8235294117647065</v>
      </c>
      <c r="CQ30" s="83">
        <v>4.4705882352941178</v>
      </c>
      <c r="CR30" s="83">
        <v>71.529411764705884</v>
      </c>
      <c r="CS30" s="84">
        <v>1.19</v>
      </c>
      <c r="CT30" s="81">
        <v>2.7428650000000001</v>
      </c>
      <c r="CU30" s="84">
        <v>0.34800000000000003</v>
      </c>
      <c r="CV30" s="84">
        <v>0.22198800000000002</v>
      </c>
      <c r="CW30" s="84">
        <v>0.192</v>
      </c>
      <c r="CX30" s="81">
        <f t="shared" si="2"/>
        <v>3.9440000000000004</v>
      </c>
      <c r="CY30" s="81">
        <f t="shared" si="3"/>
        <v>2.5158640000000001</v>
      </c>
      <c r="CZ30" s="81">
        <f t="shared" si="4"/>
        <v>2.1759999999999997</v>
      </c>
      <c r="DA30" s="44">
        <v>1.21</v>
      </c>
      <c r="DB30" s="85">
        <v>0.309</v>
      </c>
      <c r="DC30" s="44">
        <v>9.8000000000000004E-2</v>
      </c>
      <c r="DD30" s="44">
        <v>0.39</v>
      </c>
      <c r="DE30" s="44">
        <v>0</v>
      </c>
      <c r="DF30" s="44">
        <v>9.9000000000000005E-2</v>
      </c>
      <c r="DG30" s="44">
        <v>1.5</v>
      </c>
      <c r="DH30" s="44">
        <v>15.4</v>
      </c>
      <c r="DI30" s="44">
        <v>3.8</v>
      </c>
      <c r="DJ30" s="85">
        <v>1</v>
      </c>
      <c r="DK30" s="85">
        <v>16.899999999999999</v>
      </c>
      <c r="DL30" s="85">
        <v>0</v>
      </c>
      <c r="DM30" s="85">
        <v>0</v>
      </c>
    </row>
    <row r="31" spans="1:117" x14ac:dyDescent="0.25">
      <c r="A31" s="63" t="s">
        <v>322</v>
      </c>
      <c r="B31" s="64" t="s">
        <v>406</v>
      </c>
      <c r="C31" s="64">
        <v>6</v>
      </c>
      <c r="D31" s="64" t="s">
        <v>369</v>
      </c>
      <c r="E31" s="64">
        <v>8.5</v>
      </c>
      <c r="F31" s="65">
        <v>11</v>
      </c>
      <c r="G31" s="65">
        <v>10</v>
      </c>
      <c r="H31" s="65">
        <v>12</v>
      </c>
      <c r="I31" s="65">
        <v>12</v>
      </c>
      <c r="J31" s="65">
        <v>12</v>
      </c>
      <c r="K31" s="65">
        <v>14</v>
      </c>
      <c r="L31" s="65">
        <v>187.7</v>
      </c>
      <c r="M31" s="65">
        <v>185.1</v>
      </c>
      <c r="N31" s="65">
        <v>149.1</v>
      </c>
      <c r="O31" s="65">
        <v>168.5</v>
      </c>
      <c r="P31" s="65">
        <v>177.3</v>
      </c>
      <c r="Q31" s="65">
        <v>182.4</v>
      </c>
      <c r="R31" s="65">
        <v>990</v>
      </c>
      <c r="S31" s="65">
        <v>939.3</v>
      </c>
      <c r="T31" s="65">
        <v>1001.3</v>
      </c>
      <c r="U31" s="65">
        <v>967.3</v>
      </c>
      <c r="V31" s="65">
        <v>1011.8</v>
      </c>
      <c r="W31" s="65">
        <v>1067.4000000000001</v>
      </c>
      <c r="X31" s="65">
        <v>89.6</v>
      </c>
      <c r="Y31" s="65">
        <v>91.7</v>
      </c>
      <c r="Z31" s="65">
        <v>10.5</v>
      </c>
      <c r="AA31" s="65">
        <v>55.5</v>
      </c>
      <c r="AB31" s="32" t="s">
        <v>412</v>
      </c>
      <c r="AC31" s="33">
        <v>7.4</v>
      </c>
      <c r="AD31" s="5">
        <v>3.73</v>
      </c>
      <c r="AE31" s="33">
        <v>87</v>
      </c>
      <c r="AF31" s="5">
        <v>16</v>
      </c>
      <c r="AG31" s="5">
        <v>23</v>
      </c>
      <c r="AH31" s="5">
        <v>1901</v>
      </c>
      <c r="AI31" s="5">
        <v>825</v>
      </c>
      <c r="AJ31" s="5">
        <v>141</v>
      </c>
      <c r="AK31" s="5">
        <v>26</v>
      </c>
      <c r="AL31" s="5">
        <v>9.1</v>
      </c>
      <c r="AM31" s="5">
        <v>7.6</v>
      </c>
      <c r="AN31" s="5">
        <v>14</v>
      </c>
      <c r="AO31" s="36">
        <v>19.454999999999998</v>
      </c>
      <c r="AP31" s="49">
        <v>1.8240000000000001</v>
      </c>
      <c r="AQ31" s="36">
        <v>10.6686</v>
      </c>
      <c r="AR31" s="35">
        <v>3.1136590229312069</v>
      </c>
      <c r="AS31" s="35">
        <v>0.21236291126620144</v>
      </c>
      <c r="AT31" s="35">
        <v>14.6145</v>
      </c>
      <c r="AU31" s="36">
        <v>27.704000000000001</v>
      </c>
      <c r="AV31" s="37">
        <v>585.08640000000003</v>
      </c>
      <c r="AW31" s="36" t="s">
        <v>140</v>
      </c>
      <c r="AX31" s="36">
        <v>4</v>
      </c>
      <c r="AY31" s="36">
        <v>66</v>
      </c>
      <c r="AZ31" s="36">
        <v>30</v>
      </c>
      <c r="BA31" s="138">
        <v>9.4</v>
      </c>
      <c r="BB31" s="4">
        <v>9.3000000000000007</v>
      </c>
      <c r="BC31" s="4">
        <v>12.2</v>
      </c>
      <c r="BD31" s="4">
        <v>12.1</v>
      </c>
      <c r="BE31" s="4">
        <v>4.5</v>
      </c>
      <c r="BF31" s="4">
        <v>4.3</v>
      </c>
      <c r="BG31" s="4">
        <v>66.900000000000006</v>
      </c>
      <c r="BH31" s="4">
        <v>67.099999999999994</v>
      </c>
      <c r="BI31" s="4">
        <v>1.1830000000000001</v>
      </c>
      <c r="BJ31" s="4">
        <v>1.181</v>
      </c>
      <c r="BK31" s="4">
        <v>55.7</v>
      </c>
      <c r="BL31" s="4">
        <v>55.6</v>
      </c>
      <c r="BM31" s="4">
        <v>9.1999999999999993</v>
      </c>
      <c r="BN31" s="4">
        <v>9.1999999999999993</v>
      </c>
      <c r="BO31" s="81">
        <v>81.58</v>
      </c>
      <c r="BP31" s="81">
        <v>81.98</v>
      </c>
      <c r="BQ31" s="81">
        <v>81.83</v>
      </c>
      <c r="BR31" s="81">
        <v>5.0999999999999996</v>
      </c>
      <c r="BS31" s="81">
        <v>4.95</v>
      </c>
      <c r="BT31" s="81">
        <v>4.93</v>
      </c>
      <c r="BU31" s="81">
        <v>30.98</v>
      </c>
      <c r="BV31" s="81">
        <v>31.25</v>
      </c>
      <c r="BW31" s="81">
        <v>30.82</v>
      </c>
      <c r="BX31" s="8" t="s">
        <v>370</v>
      </c>
      <c r="BY31" s="81">
        <f t="shared" si="0"/>
        <v>31.396980746562239</v>
      </c>
      <c r="BZ31" s="81">
        <f t="shared" si="0"/>
        <v>31.63961124919205</v>
      </c>
      <c r="CA31" s="81">
        <f t="shared" si="0"/>
        <v>31.211813468621138</v>
      </c>
      <c r="CB31" s="81">
        <f t="shared" si="1"/>
        <v>80.651681182289309</v>
      </c>
      <c r="CC31" s="81">
        <f t="shared" si="1"/>
        <v>80.999130315005473</v>
      </c>
      <c r="CD31" s="81">
        <f t="shared" si="1"/>
        <v>80.911898262524801</v>
      </c>
      <c r="CE31" s="81">
        <v>6.5323775333224088</v>
      </c>
      <c r="CF31" s="81">
        <v>6.6474482410138753</v>
      </c>
      <c r="CG31" s="81">
        <v>0.92335011648197507</v>
      </c>
      <c r="CH31" s="81">
        <v>0.98254586731525617</v>
      </c>
      <c r="CI31" s="81">
        <v>0.6734079002806197</v>
      </c>
      <c r="CJ31" s="81">
        <v>0.69492031441424484</v>
      </c>
      <c r="CK31" s="81">
        <v>0.307271482221529</v>
      </c>
      <c r="CL31" s="81">
        <v>0.31504479161104598</v>
      </c>
      <c r="CM31" s="84">
        <v>1.8886679920477141</v>
      </c>
      <c r="CN31" s="84">
        <v>2.0915682376330254</v>
      </c>
      <c r="CO31" s="83">
        <v>10.149999999999999</v>
      </c>
      <c r="CP31" s="83">
        <v>11.647058823529411</v>
      </c>
      <c r="CQ31" s="83">
        <v>4.7058823529411766</v>
      </c>
      <c r="CR31" s="83">
        <v>68.235294117647058</v>
      </c>
      <c r="CS31" s="84">
        <v>1.2090000000000001</v>
      </c>
      <c r="CT31" s="81">
        <v>2.5940259999999999</v>
      </c>
      <c r="CU31" s="84">
        <v>0.40400000000000003</v>
      </c>
      <c r="CV31" s="84">
        <v>0.28193399999999996</v>
      </c>
      <c r="CW31" s="84">
        <v>0.23500000000000001</v>
      </c>
      <c r="CX31" s="81">
        <f t="shared" si="2"/>
        <v>3.468686868686869</v>
      </c>
      <c r="CY31" s="81">
        <f t="shared" si="3"/>
        <v>2.4206454545454545</v>
      </c>
      <c r="CZ31" s="81">
        <f t="shared" si="4"/>
        <v>2.0176767676767677</v>
      </c>
      <c r="DA31" s="44">
        <v>1.48</v>
      </c>
      <c r="DB31" s="85">
        <v>0.36699999999999999</v>
      </c>
      <c r="DC31" s="44">
        <v>9.8000000000000004E-2</v>
      </c>
      <c r="DD31" s="44">
        <v>0.38</v>
      </c>
      <c r="DE31" s="44">
        <v>0</v>
      </c>
      <c r="DF31" s="44">
        <v>0.11899999999999999</v>
      </c>
      <c r="DG31" s="44">
        <v>1.4</v>
      </c>
      <c r="DH31" s="44">
        <v>24.1</v>
      </c>
      <c r="DI31" s="44">
        <v>4.2</v>
      </c>
      <c r="DJ31" s="85">
        <v>1.7</v>
      </c>
      <c r="DK31" s="85">
        <v>16.899999999999999</v>
      </c>
      <c r="DL31" s="85">
        <v>1.5</v>
      </c>
      <c r="DM31" s="85">
        <v>0</v>
      </c>
    </row>
    <row r="32" spans="1:117" x14ac:dyDescent="0.25">
      <c r="A32" s="63" t="s">
        <v>322</v>
      </c>
      <c r="B32" s="64" t="s">
        <v>406</v>
      </c>
      <c r="C32" s="64">
        <v>7</v>
      </c>
      <c r="D32" s="64" t="s">
        <v>385</v>
      </c>
      <c r="E32" s="64">
        <v>8.5</v>
      </c>
      <c r="F32" s="65">
        <v>14</v>
      </c>
      <c r="G32" s="65">
        <v>13</v>
      </c>
      <c r="H32" s="65">
        <v>13</v>
      </c>
      <c r="I32" s="65">
        <v>15</v>
      </c>
      <c r="J32" s="65">
        <v>13</v>
      </c>
      <c r="K32" s="65">
        <v>15</v>
      </c>
      <c r="L32" s="65">
        <v>364.8</v>
      </c>
      <c r="M32" s="65">
        <v>343.7</v>
      </c>
      <c r="N32" s="65">
        <v>360.3</v>
      </c>
      <c r="O32" s="65">
        <v>390.1</v>
      </c>
      <c r="P32" s="65">
        <v>333.4</v>
      </c>
      <c r="Q32" s="65">
        <v>363.2</v>
      </c>
      <c r="R32" s="65">
        <v>2188.9</v>
      </c>
      <c r="S32" s="65">
        <v>2069.1999999999998</v>
      </c>
      <c r="T32" s="65">
        <v>2187.1999999999998</v>
      </c>
      <c r="U32" s="65">
        <v>2272.8000000000002</v>
      </c>
      <c r="V32" s="65">
        <v>2016.8</v>
      </c>
      <c r="W32" s="65">
        <v>2071.4</v>
      </c>
      <c r="X32" s="65">
        <v>89.6</v>
      </c>
      <c r="Y32" s="65">
        <v>86.3</v>
      </c>
      <c r="Z32" s="65">
        <v>11</v>
      </c>
      <c r="AA32" s="65">
        <v>56.9</v>
      </c>
      <c r="AB32" s="32" t="s">
        <v>413</v>
      </c>
      <c r="AC32" s="33">
        <v>7.5</v>
      </c>
      <c r="AD32" s="5">
        <v>3.89</v>
      </c>
      <c r="AE32" s="33">
        <v>89</v>
      </c>
      <c r="AF32" s="5">
        <v>15</v>
      </c>
      <c r="AG32" s="5">
        <v>21</v>
      </c>
      <c r="AH32" s="5">
        <v>2136</v>
      </c>
      <c r="AI32" s="5">
        <v>914</v>
      </c>
      <c r="AJ32" s="5">
        <v>137</v>
      </c>
      <c r="AK32" s="5">
        <v>24</v>
      </c>
      <c r="AL32" s="5">
        <v>4.2</v>
      </c>
      <c r="AM32" s="5">
        <v>8.6999999999999993</v>
      </c>
      <c r="AN32" s="5">
        <v>13</v>
      </c>
      <c r="AO32" s="36">
        <v>21.053000000000001</v>
      </c>
      <c r="AP32" s="49">
        <v>1.865</v>
      </c>
      <c r="AQ32" s="36">
        <v>11.287800000000001</v>
      </c>
      <c r="AR32" s="35">
        <v>3.1307692307692321</v>
      </c>
      <c r="AS32" s="35">
        <v>0.19590409590409599</v>
      </c>
      <c r="AT32" s="35">
        <v>15.9572</v>
      </c>
      <c r="AU32" s="36">
        <v>27.504000000000001</v>
      </c>
      <c r="AV32" s="37">
        <v>612.33120000000008</v>
      </c>
      <c r="AW32" s="36" t="s">
        <v>146</v>
      </c>
      <c r="AX32" s="36">
        <v>2</v>
      </c>
      <c r="AY32" s="36">
        <v>74</v>
      </c>
      <c r="AZ32" s="36">
        <v>24</v>
      </c>
      <c r="BA32" s="138">
        <v>9.6999999999999993</v>
      </c>
      <c r="BB32" s="4">
        <v>9.9</v>
      </c>
      <c r="BC32" s="4">
        <v>9.1</v>
      </c>
      <c r="BD32" s="4">
        <v>9.1</v>
      </c>
      <c r="BE32" s="4">
        <v>4.5</v>
      </c>
      <c r="BF32" s="4">
        <v>4.7</v>
      </c>
      <c r="BG32" s="4">
        <v>69.599999999999994</v>
      </c>
      <c r="BH32" s="4">
        <v>69.400000000000006</v>
      </c>
      <c r="BI32" s="4">
        <v>1.161</v>
      </c>
      <c r="BJ32" s="4">
        <v>1.1599999999999999</v>
      </c>
      <c r="BK32" s="4">
        <v>56.1</v>
      </c>
      <c r="BL32" s="4">
        <v>55.9</v>
      </c>
      <c r="BM32" s="4">
        <v>9.39</v>
      </c>
      <c r="BN32" s="4">
        <v>9.35</v>
      </c>
      <c r="BO32" s="81">
        <v>84.22</v>
      </c>
      <c r="BP32" s="81">
        <v>84.03</v>
      </c>
      <c r="BQ32" s="81">
        <v>83.59</v>
      </c>
      <c r="BR32" s="81">
        <v>4.62</v>
      </c>
      <c r="BS32" s="81">
        <v>4.88</v>
      </c>
      <c r="BT32" s="81">
        <v>4.78</v>
      </c>
      <c r="BU32" s="81">
        <v>31.75</v>
      </c>
      <c r="BV32" s="81">
        <v>32.74</v>
      </c>
      <c r="BW32" s="81">
        <v>32.19</v>
      </c>
      <c r="BX32" s="8" t="s">
        <v>375</v>
      </c>
      <c r="BY32" s="81">
        <f t="shared" si="0"/>
        <v>32.084371584932121</v>
      </c>
      <c r="BZ32" s="81">
        <f t="shared" si="0"/>
        <v>33.101691799664863</v>
      </c>
      <c r="CA32" s="81">
        <f t="shared" si="0"/>
        <v>32.542963909269233</v>
      </c>
      <c r="CB32" s="81">
        <f t="shared" si="1"/>
        <v>81.720894103266545</v>
      </c>
      <c r="CC32" s="81">
        <f t="shared" si="1"/>
        <v>81.522298702225342</v>
      </c>
      <c r="CD32" s="81">
        <f t="shared" si="1"/>
        <v>81.553679744969813</v>
      </c>
      <c r="CE32" s="81">
        <v>4.6264749262536879</v>
      </c>
      <c r="CF32" s="81">
        <v>4.7975603968644167</v>
      </c>
      <c r="CG32" s="81">
        <v>1.1670194675121923</v>
      </c>
      <c r="CH32" s="81">
        <v>1.22029303625408</v>
      </c>
      <c r="CI32" s="81">
        <v>1.0817904546887878</v>
      </c>
      <c r="CJ32" s="81">
        <v>1.0671800320985889</v>
      </c>
      <c r="CK32" s="81">
        <v>0.47821309434481912</v>
      </c>
      <c r="CL32" s="81">
        <v>0.49725760867223295</v>
      </c>
      <c r="CM32" s="84">
        <v>1.3782422417786013</v>
      </c>
      <c r="CN32" s="84">
        <v>1.4653672119735472</v>
      </c>
      <c r="CO32" s="83">
        <v>10.5</v>
      </c>
      <c r="CP32" s="83">
        <v>8.7058823529411757</v>
      </c>
      <c r="CQ32" s="83">
        <v>5.1764705882352944</v>
      </c>
      <c r="CR32" s="83">
        <v>70.470588235294116</v>
      </c>
      <c r="CS32" s="84">
        <v>1.1739999999999999</v>
      </c>
      <c r="CT32" s="81">
        <v>2.7185799999999998</v>
      </c>
      <c r="CU32" s="84">
        <v>0.35000000000000003</v>
      </c>
      <c r="CV32" s="84">
        <v>0.24918000000000001</v>
      </c>
      <c r="CW32" s="84">
        <v>0.20500000000000002</v>
      </c>
      <c r="CX32" s="81">
        <f t="shared" si="2"/>
        <v>4.0202702702702711</v>
      </c>
      <c r="CY32" s="81">
        <f t="shared" si="3"/>
        <v>2.862202702702703</v>
      </c>
      <c r="CZ32" s="81">
        <f t="shared" si="4"/>
        <v>2.3547297297297298</v>
      </c>
      <c r="DA32" s="44">
        <v>1.1499999999999999</v>
      </c>
      <c r="DB32" s="85">
        <v>0.307</v>
      </c>
      <c r="DC32" s="44">
        <v>8.6999999999999994E-2</v>
      </c>
      <c r="DD32" s="44">
        <v>0.34</v>
      </c>
      <c r="DE32" s="44">
        <v>0</v>
      </c>
      <c r="DF32" s="44">
        <v>9.6000000000000002E-2</v>
      </c>
      <c r="DG32" s="44">
        <v>1.6</v>
      </c>
      <c r="DH32" s="44">
        <v>15.9</v>
      </c>
      <c r="DI32" s="44">
        <v>3.5</v>
      </c>
      <c r="DJ32" s="85">
        <v>1</v>
      </c>
      <c r="DK32" s="85">
        <v>14.5</v>
      </c>
      <c r="DL32" s="85">
        <v>0</v>
      </c>
      <c r="DM32" s="85">
        <v>0</v>
      </c>
    </row>
    <row r="33" spans="1:117" x14ac:dyDescent="0.25">
      <c r="A33" s="63" t="s">
        <v>322</v>
      </c>
      <c r="B33" s="64" t="s">
        <v>406</v>
      </c>
      <c r="C33" s="64">
        <v>8</v>
      </c>
      <c r="D33" s="64" t="s">
        <v>372</v>
      </c>
      <c r="E33" s="64">
        <v>8.5</v>
      </c>
      <c r="F33" s="65">
        <v>16</v>
      </c>
      <c r="G33" s="65">
        <v>13</v>
      </c>
      <c r="H33" s="65">
        <v>10</v>
      </c>
      <c r="I33" s="65">
        <v>14</v>
      </c>
      <c r="J33" s="65">
        <v>13</v>
      </c>
      <c r="K33" s="65">
        <v>13</v>
      </c>
      <c r="L33" s="65">
        <v>382.9</v>
      </c>
      <c r="M33" s="65">
        <v>308.10000000000002</v>
      </c>
      <c r="N33" s="65">
        <v>236</v>
      </c>
      <c r="O33" s="65">
        <v>356.2</v>
      </c>
      <c r="P33" s="65">
        <v>304.8</v>
      </c>
      <c r="Q33" s="65">
        <v>284.8</v>
      </c>
      <c r="R33" s="65">
        <v>2640.3</v>
      </c>
      <c r="S33" s="65">
        <v>2035.4</v>
      </c>
      <c r="T33" s="65">
        <v>1630.9</v>
      </c>
      <c r="U33" s="65">
        <v>2392</v>
      </c>
      <c r="V33" s="65">
        <v>2000.1</v>
      </c>
      <c r="W33" s="65">
        <v>1897.6</v>
      </c>
      <c r="X33" s="65">
        <v>70.7</v>
      </c>
      <c r="Y33" s="65">
        <v>71.599999999999994</v>
      </c>
      <c r="Z33" s="65">
        <v>10.7</v>
      </c>
      <c r="AA33" s="65">
        <v>55.3</v>
      </c>
      <c r="AB33" s="32" t="s">
        <v>414</v>
      </c>
      <c r="AC33" s="33">
        <v>7.5</v>
      </c>
      <c r="AD33" s="5">
        <v>3.8</v>
      </c>
      <c r="AE33" s="33">
        <v>88</v>
      </c>
      <c r="AF33" s="5">
        <v>16</v>
      </c>
      <c r="AG33" s="5">
        <v>23</v>
      </c>
      <c r="AH33" s="5">
        <v>2122</v>
      </c>
      <c r="AI33" s="5">
        <v>975</v>
      </c>
      <c r="AJ33" s="5">
        <v>182</v>
      </c>
      <c r="AK33" s="5">
        <v>34</v>
      </c>
      <c r="AL33" s="5">
        <v>5</v>
      </c>
      <c r="AM33" s="5">
        <v>7.5</v>
      </c>
      <c r="AN33" s="5">
        <v>16</v>
      </c>
      <c r="AO33" s="36">
        <v>19.547999999999998</v>
      </c>
      <c r="AP33" s="49">
        <v>1.732</v>
      </c>
      <c r="AQ33" s="36">
        <v>11.2866</v>
      </c>
      <c r="AR33" s="35">
        <v>3.0095712861415747</v>
      </c>
      <c r="AS33" s="35">
        <v>0.19441674975074771</v>
      </c>
      <c r="AT33" s="35">
        <v>15.5884</v>
      </c>
      <c r="AU33" s="36">
        <v>23.864000000000001</v>
      </c>
      <c r="AV33" s="37">
        <v>552.7331999999999</v>
      </c>
      <c r="AW33" s="36" t="s">
        <v>140</v>
      </c>
      <c r="AX33" s="36">
        <v>4</v>
      </c>
      <c r="AY33" s="36">
        <v>60</v>
      </c>
      <c r="AZ33" s="36">
        <v>36</v>
      </c>
      <c r="BA33" s="138">
        <v>8.1</v>
      </c>
      <c r="BB33" s="4">
        <v>8</v>
      </c>
      <c r="BC33" s="4">
        <v>9.3000000000000007</v>
      </c>
      <c r="BD33" s="4">
        <v>9.3000000000000007</v>
      </c>
      <c r="BE33" s="4">
        <v>4.3</v>
      </c>
      <c r="BF33" s="4">
        <v>4.4000000000000004</v>
      </c>
      <c r="BG33" s="4">
        <v>69.599999999999994</v>
      </c>
      <c r="BH33" s="4">
        <v>69.5</v>
      </c>
      <c r="BI33" s="4">
        <v>1.133</v>
      </c>
      <c r="BJ33" s="4">
        <v>1.1359999999999999</v>
      </c>
      <c r="BK33" s="4">
        <v>55.5</v>
      </c>
      <c r="BL33" s="4">
        <v>55.4</v>
      </c>
      <c r="BM33" s="4">
        <v>9.3800000000000008</v>
      </c>
      <c r="BN33" s="4">
        <v>9.39</v>
      </c>
      <c r="BO33" s="81">
        <v>84.57</v>
      </c>
      <c r="BP33" s="81">
        <v>84.47</v>
      </c>
      <c r="BQ33" s="81">
        <v>84.33</v>
      </c>
      <c r="BR33" s="81">
        <v>4.1500000000000004</v>
      </c>
      <c r="BS33" s="81">
        <v>4.1100000000000003</v>
      </c>
      <c r="BT33" s="81">
        <v>4.18</v>
      </c>
      <c r="BU33" s="81">
        <v>30.99</v>
      </c>
      <c r="BV33" s="81">
        <v>30.94</v>
      </c>
      <c r="BW33" s="81">
        <v>31.04</v>
      </c>
      <c r="BX33" s="8" t="s">
        <v>375</v>
      </c>
      <c r="BY33" s="81">
        <f t="shared" si="0"/>
        <v>31.26663717127251</v>
      </c>
      <c r="BZ33" s="81">
        <f t="shared" si="0"/>
        <v>31.21178783728994</v>
      </c>
      <c r="CA33" s="81">
        <f t="shared" si="0"/>
        <v>31.320185184637719</v>
      </c>
      <c r="CB33" s="81">
        <f t="shared" si="1"/>
        <v>82.372661167413284</v>
      </c>
      <c r="CC33" s="81">
        <f t="shared" si="1"/>
        <v>82.433257267092813</v>
      </c>
      <c r="CD33" s="81">
        <f t="shared" si="1"/>
        <v>82.330406502630552</v>
      </c>
      <c r="CE33" s="81">
        <v>5.1511671378236654</v>
      </c>
      <c r="CF33" s="81">
        <v>5.0004438435485632</v>
      </c>
      <c r="CG33" s="81">
        <v>0.77428951551105685</v>
      </c>
      <c r="CH33" s="81">
        <v>0.78164726155171693</v>
      </c>
      <c r="CI33" s="81">
        <v>0.49456558702701181</v>
      </c>
      <c r="CJ33" s="81">
        <v>0.50522065792390847</v>
      </c>
      <c r="CK33" s="81">
        <v>0.33252771196975361</v>
      </c>
      <c r="CL33" s="81">
        <v>0.34268790884113243</v>
      </c>
      <c r="CM33" s="84">
        <v>1.376259667213499</v>
      </c>
      <c r="CN33" s="84">
        <v>1.3006149205244228</v>
      </c>
      <c r="CO33" s="83">
        <v>9.1999999999999993</v>
      </c>
      <c r="CP33" s="83">
        <v>9.2941176470588243</v>
      </c>
      <c r="CQ33" s="83">
        <v>5.1764705882352944</v>
      </c>
      <c r="CR33" s="83">
        <v>70.117647058823536</v>
      </c>
      <c r="CS33" s="84">
        <v>1.163</v>
      </c>
      <c r="CT33" s="81">
        <v>2.6833720000000003</v>
      </c>
      <c r="CU33" s="84">
        <v>0.35100000000000003</v>
      </c>
      <c r="CV33" s="84">
        <v>0.27390000000000003</v>
      </c>
      <c r="CW33" s="84">
        <v>0.21300000000000002</v>
      </c>
      <c r="CX33" s="81">
        <f t="shared" si="2"/>
        <v>3.7765822784810124</v>
      </c>
      <c r="CY33" s="81">
        <f t="shared" si="3"/>
        <v>2.9470253164556963</v>
      </c>
      <c r="CZ33" s="81">
        <f t="shared" si="4"/>
        <v>2.291772151898734</v>
      </c>
      <c r="DA33" s="44">
        <v>1.1499999999999999</v>
      </c>
      <c r="DB33" s="85">
        <v>0.27900000000000003</v>
      </c>
      <c r="DC33" s="44">
        <v>8.4000000000000005E-2</v>
      </c>
      <c r="DD33" s="44">
        <v>0.32</v>
      </c>
      <c r="DE33" s="44">
        <v>0</v>
      </c>
      <c r="DF33" s="44">
        <v>9.7000000000000003E-2</v>
      </c>
      <c r="DG33" s="44">
        <v>1.4</v>
      </c>
      <c r="DH33" s="44">
        <v>14</v>
      </c>
      <c r="DI33" s="44">
        <v>3.5</v>
      </c>
      <c r="DJ33" s="85">
        <v>1.2</v>
      </c>
      <c r="DK33" s="85">
        <v>13.9</v>
      </c>
      <c r="DL33" s="85">
        <v>1.2</v>
      </c>
      <c r="DM33" s="85">
        <v>0</v>
      </c>
    </row>
    <row r="34" spans="1:117" x14ac:dyDescent="0.25">
      <c r="A34" s="66" t="s">
        <v>322</v>
      </c>
      <c r="B34" s="67" t="s">
        <v>415</v>
      </c>
      <c r="C34" s="67">
        <v>1</v>
      </c>
      <c r="D34" s="67" t="s">
        <v>374</v>
      </c>
      <c r="E34" s="67">
        <v>17</v>
      </c>
      <c r="F34" s="68">
        <v>19</v>
      </c>
      <c r="G34" s="68">
        <v>22</v>
      </c>
      <c r="H34" s="68">
        <v>23</v>
      </c>
      <c r="I34" s="68">
        <v>26</v>
      </c>
      <c r="J34" s="68">
        <v>23</v>
      </c>
      <c r="K34" s="68">
        <v>31</v>
      </c>
      <c r="L34" s="68">
        <v>427.5</v>
      </c>
      <c r="M34" s="68">
        <v>651.29999999999995</v>
      </c>
      <c r="N34" s="68">
        <v>562.29999999999995</v>
      </c>
      <c r="O34" s="68">
        <v>592.9</v>
      </c>
      <c r="P34" s="68">
        <v>563.29999999999995</v>
      </c>
      <c r="Q34" s="68">
        <v>561.4</v>
      </c>
      <c r="R34" s="68">
        <f>23.2+2178.3</f>
        <v>2201.5</v>
      </c>
      <c r="S34" s="68">
        <f>3081.2+546.7</f>
        <v>3627.8999999999996</v>
      </c>
      <c r="T34" s="68">
        <v>3017</v>
      </c>
      <c r="U34" s="68">
        <f>33.4+3138.4</f>
        <v>3171.8</v>
      </c>
      <c r="V34" s="68">
        <f>258.4+2972.9</f>
        <v>3231.3</v>
      </c>
      <c r="W34" s="68">
        <v>3148.6</v>
      </c>
      <c r="X34" s="68">
        <v>81.8</v>
      </c>
      <c r="Y34" s="68">
        <v>85.6</v>
      </c>
      <c r="Z34" s="68">
        <v>12.4</v>
      </c>
      <c r="AA34" s="68">
        <v>53.5</v>
      </c>
      <c r="AB34" s="32" t="s">
        <v>416</v>
      </c>
      <c r="AC34" s="33">
        <v>6.8</v>
      </c>
      <c r="AD34" s="5">
        <v>2.39</v>
      </c>
      <c r="AE34" s="33">
        <v>68</v>
      </c>
      <c r="AF34" s="5">
        <v>11</v>
      </c>
      <c r="AG34" s="5">
        <v>9</v>
      </c>
      <c r="AH34" s="5">
        <v>1693</v>
      </c>
      <c r="AI34" s="5">
        <v>520</v>
      </c>
      <c r="AJ34" s="5">
        <v>69</v>
      </c>
      <c r="AK34" s="5">
        <v>19</v>
      </c>
      <c r="AL34" s="5">
        <v>9.6999999999999993</v>
      </c>
      <c r="AM34" s="5">
        <v>11</v>
      </c>
      <c r="AN34" s="5">
        <v>3</v>
      </c>
      <c r="AO34" s="36">
        <v>13.55</v>
      </c>
      <c r="AP34" s="49">
        <v>1.3480000000000001</v>
      </c>
      <c r="AQ34" s="41">
        <v>9.7913999999999994</v>
      </c>
      <c r="AR34" s="35">
        <v>2.2043868394815562</v>
      </c>
      <c r="AS34" s="35">
        <v>0.16699900299102699</v>
      </c>
      <c r="AT34" s="35">
        <v>12.6264</v>
      </c>
      <c r="AU34" s="36">
        <v>11.36</v>
      </c>
      <c r="AV34" s="37">
        <v>363.72240000000005</v>
      </c>
      <c r="AW34" s="36" t="s">
        <v>148</v>
      </c>
      <c r="AX34" s="36">
        <v>34</v>
      </c>
      <c r="AY34" s="36">
        <v>35</v>
      </c>
      <c r="AZ34" s="36">
        <v>31</v>
      </c>
      <c r="BA34" s="138">
        <v>10</v>
      </c>
      <c r="BB34" s="4">
        <v>10</v>
      </c>
      <c r="BC34" s="4">
        <v>9.1</v>
      </c>
      <c r="BD34" s="4">
        <v>9.3000000000000007</v>
      </c>
      <c r="BE34" s="4">
        <v>4.9000000000000004</v>
      </c>
      <c r="BF34" s="4">
        <v>4.9000000000000004</v>
      </c>
      <c r="BG34" s="4">
        <v>69.2</v>
      </c>
      <c r="BH34" s="4">
        <v>69</v>
      </c>
      <c r="BI34" s="4">
        <v>1.1519999999999999</v>
      </c>
      <c r="BJ34" s="4">
        <v>1.159</v>
      </c>
      <c r="BK34" s="4">
        <v>56.3</v>
      </c>
      <c r="BL34" s="4">
        <v>56.4</v>
      </c>
      <c r="BM34" s="4">
        <v>9.3699999999999992</v>
      </c>
      <c r="BN34" s="4">
        <v>9.3699999999999992</v>
      </c>
      <c r="BO34" s="81">
        <v>82.57</v>
      </c>
      <c r="BP34" s="81">
        <v>82.28</v>
      </c>
      <c r="BQ34" s="81">
        <v>82.36</v>
      </c>
      <c r="BR34" s="81">
        <v>5.35</v>
      </c>
      <c r="BS34" s="81">
        <v>5.49</v>
      </c>
      <c r="BT34" s="81">
        <v>5.37</v>
      </c>
      <c r="BU34" s="81">
        <v>31.51</v>
      </c>
      <c r="BV34" s="81">
        <v>31.81</v>
      </c>
      <c r="BW34" s="81">
        <v>31.38</v>
      </c>
      <c r="BX34" s="8" t="s">
        <v>370</v>
      </c>
      <c r="BY34" s="81">
        <f t="shared" si="0"/>
        <v>31.960954303649945</v>
      </c>
      <c r="BZ34" s="81">
        <f t="shared" si="0"/>
        <v>32.280275711338028</v>
      </c>
      <c r="CA34" s="81">
        <f t="shared" si="0"/>
        <v>31.836163399505285</v>
      </c>
      <c r="CB34" s="81">
        <f t="shared" si="1"/>
        <v>80.363795758479569</v>
      </c>
      <c r="CC34" s="81">
        <f t="shared" si="1"/>
        <v>80.207942543286521</v>
      </c>
      <c r="CD34" s="81">
        <f t="shared" si="1"/>
        <v>80.289146147588511</v>
      </c>
      <c r="CE34" s="81">
        <v>4.5454111698350275</v>
      </c>
      <c r="CF34" s="81">
        <v>5.0564953089151103</v>
      </c>
      <c r="CG34" s="81">
        <v>1.1095456241369628</v>
      </c>
      <c r="CH34" s="81">
        <v>1.1737147770773046</v>
      </c>
      <c r="CI34" s="81">
        <v>1.1181800435812981</v>
      </c>
      <c r="CJ34" s="81">
        <v>1.1364914316906878</v>
      </c>
      <c r="CK34" s="81">
        <v>0.57829468692710728</v>
      </c>
      <c r="CL34" s="81">
        <v>0.60840900085152305</v>
      </c>
      <c r="CM34" s="84">
        <v>1.3924270495599818</v>
      </c>
      <c r="CN34" s="84">
        <v>1.5108823529411763</v>
      </c>
      <c r="CO34" s="83">
        <v>10.7</v>
      </c>
      <c r="CP34" s="83">
        <v>8.8235294117647065</v>
      </c>
      <c r="CQ34" s="83">
        <v>5.0588235294117645</v>
      </c>
      <c r="CR34" s="83">
        <v>70</v>
      </c>
      <c r="CS34" s="84">
        <v>1.17</v>
      </c>
      <c r="CT34" s="81">
        <v>2.7148600000000003</v>
      </c>
      <c r="CU34" s="84">
        <v>0.35400000000000004</v>
      </c>
      <c r="CV34" s="84">
        <v>0.25412400000000002</v>
      </c>
      <c r="CW34" s="84">
        <v>0.20300000000000001</v>
      </c>
      <c r="CX34" s="81">
        <f t="shared" si="2"/>
        <v>4.0120000000000005</v>
      </c>
      <c r="CY34" s="81">
        <f t="shared" si="3"/>
        <v>2.8800719999999997</v>
      </c>
      <c r="CZ34" s="81">
        <f t="shared" si="4"/>
        <v>2.3006666666666669</v>
      </c>
      <c r="DA34" s="44">
        <v>1.34</v>
      </c>
      <c r="DB34" s="85">
        <v>0.28499999999999998</v>
      </c>
      <c r="DC34" s="44">
        <v>9.2999999999999999E-2</v>
      </c>
      <c r="DD34" s="44">
        <v>0.31</v>
      </c>
      <c r="DE34" s="44">
        <v>0</v>
      </c>
      <c r="DF34" s="44">
        <v>9.6000000000000002E-2</v>
      </c>
      <c r="DG34" s="44">
        <v>2.1</v>
      </c>
      <c r="DH34" s="44">
        <v>14.1</v>
      </c>
      <c r="DI34" s="44">
        <v>3.8</v>
      </c>
      <c r="DJ34" s="85">
        <v>0.8</v>
      </c>
      <c r="DK34" s="85">
        <v>17.600000000000001</v>
      </c>
      <c r="DL34" s="85">
        <v>0</v>
      </c>
      <c r="DM34" s="85">
        <v>0</v>
      </c>
    </row>
    <row r="35" spans="1:117" x14ac:dyDescent="0.25">
      <c r="A35" s="66" t="s">
        <v>322</v>
      </c>
      <c r="B35" s="67" t="s">
        <v>415</v>
      </c>
      <c r="C35" s="67">
        <v>2</v>
      </c>
      <c r="D35" s="67" t="s">
        <v>385</v>
      </c>
      <c r="E35" s="67">
        <v>17</v>
      </c>
      <c r="F35" s="68">
        <v>21</v>
      </c>
      <c r="G35" s="68">
        <v>37</v>
      </c>
      <c r="H35" s="68">
        <v>37</v>
      </c>
      <c r="I35" s="68">
        <v>41</v>
      </c>
      <c r="J35" s="68">
        <v>40</v>
      </c>
      <c r="K35" s="68">
        <v>36</v>
      </c>
      <c r="L35" s="68">
        <v>599.6</v>
      </c>
      <c r="M35" s="68">
        <v>812.7</v>
      </c>
      <c r="N35" s="68">
        <v>813.1</v>
      </c>
      <c r="O35" s="68">
        <v>876.3</v>
      </c>
      <c r="P35" s="68">
        <v>868.8</v>
      </c>
      <c r="Q35" s="68">
        <v>815.7</v>
      </c>
      <c r="R35" s="68">
        <f>3113.3+270.4</f>
        <v>3383.7000000000003</v>
      </c>
      <c r="S35" s="68">
        <f>2555.5+1988.8</f>
        <v>4544.3</v>
      </c>
      <c r="T35" s="68">
        <f>3105+1672.7</f>
        <v>4777.7</v>
      </c>
      <c r="U35" s="68">
        <f>SUM(3117.7,1861.6)</f>
        <v>4979.2999999999993</v>
      </c>
      <c r="V35" s="68">
        <f>3147+1880.5</f>
        <v>5027.5</v>
      </c>
      <c r="W35" s="68">
        <f>SUM(3004.1,1717.1)</f>
        <v>4721.2</v>
      </c>
      <c r="X35" s="68">
        <v>80</v>
      </c>
      <c r="Y35" s="68">
        <v>77.099999999999994</v>
      </c>
      <c r="Z35" s="68">
        <v>11.2</v>
      </c>
      <c r="AA35" s="68">
        <v>55</v>
      </c>
      <c r="AB35" s="32" t="s">
        <v>417</v>
      </c>
      <c r="AC35" s="33">
        <v>6.8</v>
      </c>
      <c r="AD35" s="5">
        <v>2.78</v>
      </c>
      <c r="AE35" s="33">
        <v>76</v>
      </c>
      <c r="AF35" s="5">
        <v>12</v>
      </c>
      <c r="AG35" s="5">
        <v>13</v>
      </c>
      <c r="AH35" s="5">
        <v>1639</v>
      </c>
      <c r="AI35" s="5">
        <v>514</v>
      </c>
      <c r="AJ35" s="5">
        <v>91</v>
      </c>
      <c r="AK35" s="5">
        <v>27</v>
      </c>
      <c r="AL35" s="5">
        <v>13.9</v>
      </c>
      <c r="AM35" s="5">
        <v>9.6999999999999993</v>
      </c>
      <c r="AN35" s="5">
        <v>7</v>
      </c>
      <c r="AO35" s="36">
        <v>13.914999999999999</v>
      </c>
      <c r="AP35" s="49">
        <v>1.4650000000000001</v>
      </c>
      <c r="AQ35" s="41">
        <v>9.5007000000000001</v>
      </c>
      <c r="AR35" s="35">
        <v>3.4656686626746507</v>
      </c>
      <c r="AS35" s="35">
        <v>0.25009980039920165</v>
      </c>
      <c r="AT35" s="35">
        <v>13.2851</v>
      </c>
      <c r="AU35" s="36">
        <v>27.135999999999999</v>
      </c>
      <c r="AV35" s="37">
        <v>499.94639999999993</v>
      </c>
      <c r="AW35" s="36" t="s">
        <v>148</v>
      </c>
      <c r="AX35" s="36">
        <v>30</v>
      </c>
      <c r="AY35" s="36">
        <v>34</v>
      </c>
      <c r="AZ35" s="36">
        <v>36</v>
      </c>
      <c r="BA35" s="138">
        <v>10.1</v>
      </c>
      <c r="BB35" s="4">
        <v>10.199999999999999</v>
      </c>
      <c r="BC35" s="4">
        <v>8.3000000000000007</v>
      </c>
      <c r="BD35" s="4">
        <v>8.3000000000000007</v>
      </c>
      <c r="BE35" s="4">
        <v>4.8</v>
      </c>
      <c r="BF35" s="4">
        <v>4.7</v>
      </c>
      <c r="BG35" s="4">
        <v>69.900000000000006</v>
      </c>
      <c r="BH35" s="4">
        <v>70.099999999999994</v>
      </c>
      <c r="BI35" s="4">
        <v>1.151</v>
      </c>
      <c r="BJ35" s="4">
        <v>1.1499999999999999</v>
      </c>
      <c r="BK35" s="4">
        <v>54</v>
      </c>
      <c r="BL35" s="4">
        <v>54.5</v>
      </c>
      <c r="BM35" s="4">
        <v>9.39</v>
      </c>
      <c r="BN35" s="4">
        <v>9.3800000000000008</v>
      </c>
      <c r="BO35" s="81">
        <v>84.14</v>
      </c>
      <c r="BP35" s="81">
        <v>83.87</v>
      </c>
      <c r="BQ35" s="81">
        <v>83.31</v>
      </c>
      <c r="BR35" s="81">
        <v>4.3099999999999996</v>
      </c>
      <c r="BS35" s="81">
        <v>4.3600000000000003</v>
      </c>
      <c r="BT35" s="81">
        <v>4.5199999999999996</v>
      </c>
      <c r="BU35" s="81">
        <v>30.35</v>
      </c>
      <c r="BV35" s="81">
        <v>30.6</v>
      </c>
      <c r="BW35" s="81">
        <v>30.89</v>
      </c>
      <c r="BX35" s="8" t="s">
        <v>330</v>
      </c>
      <c r="BY35" s="81">
        <f t="shared" si="0"/>
        <v>30.65450374741043</v>
      </c>
      <c r="BZ35" s="81">
        <f t="shared" si="0"/>
        <v>30.909053689817164</v>
      </c>
      <c r="CA35" s="81">
        <f t="shared" si="0"/>
        <v>31.218944568963249</v>
      </c>
      <c r="CB35" s="81">
        <f t="shared" si="1"/>
        <v>81.917476709978288</v>
      </c>
      <c r="CC35" s="81">
        <f t="shared" si="1"/>
        <v>81.890869745754074</v>
      </c>
      <c r="CD35" s="81">
        <f t="shared" si="1"/>
        <v>81.675235497287986</v>
      </c>
      <c r="CE35" s="81">
        <v>4.2991036067409585</v>
      </c>
      <c r="CF35" s="81">
        <v>4.6767495971266255</v>
      </c>
      <c r="CG35" s="81">
        <v>0.85000173088240383</v>
      </c>
      <c r="CH35" s="81">
        <v>0.9641720163754296</v>
      </c>
      <c r="CI35" s="81">
        <v>0.76352155260361598</v>
      </c>
      <c r="CJ35" s="81">
        <v>0.73964193379423171</v>
      </c>
      <c r="CK35" s="81">
        <v>0.38441815870553508</v>
      </c>
      <c r="CL35" s="81">
        <v>0.37803407778367942</v>
      </c>
      <c r="CM35" s="84">
        <v>1.5305227458776751</v>
      </c>
      <c r="CN35" s="84">
        <v>1.6378201379955559</v>
      </c>
      <c r="CO35" s="83">
        <v>10.7</v>
      </c>
      <c r="CP35" s="83">
        <v>7.4117647058823533</v>
      </c>
      <c r="CQ35" s="83">
        <v>5.1764705882352944</v>
      </c>
      <c r="CR35" s="83">
        <v>71.411764705882348</v>
      </c>
      <c r="CS35" s="84">
        <v>1.1639999999999999</v>
      </c>
      <c r="CT35" s="81">
        <v>2.782597</v>
      </c>
      <c r="CU35" s="84">
        <v>0.32400000000000001</v>
      </c>
      <c r="CV35" s="84">
        <v>0.22693199999999997</v>
      </c>
      <c r="CW35" s="84">
        <v>0.187</v>
      </c>
      <c r="CX35" s="81">
        <f t="shared" si="2"/>
        <v>4.371428571428571</v>
      </c>
      <c r="CY35" s="81">
        <f t="shared" si="3"/>
        <v>3.061780952380952</v>
      </c>
      <c r="CZ35" s="81">
        <f t="shared" si="4"/>
        <v>2.5230158730158729</v>
      </c>
      <c r="DA35" s="44">
        <v>1.0900000000000001</v>
      </c>
      <c r="DB35" s="85">
        <v>0.27500000000000002</v>
      </c>
      <c r="DC35" s="44">
        <v>0.09</v>
      </c>
      <c r="DD35" s="44">
        <v>0.34</v>
      </c>
      <c r="DE35" s="44">
        <v>0</v>
      </c>
      <c r="DF35" s="44">
        <v>8.2000000000000003E-2</v>
      </c>
      <c r="DG35" s="44">
        <v>1.8</v>
      </c>
      <c r="DH35" s="44">
        <v>16.5</v>
      </c>
      <c r="DI35" s="44">
        <v>4.0999999999999996</v>
      </c>
      <c r="DJ35" s="85">
        <v>1.4</v>
      </c>
      <c r="DK35" s="85">
        <v>18.3</v>
      </c>
      <c r="DL35" s="85">
        <v>1.7</v>
      </c>
      <c r="DM35" s="85">
        <v>0</v>
      </c>
    </row>
    <row r="36" spans="1:117" x14ac:dyDescent="0.25">
      <c r="A36" s="66" t="s">
        <v>322</v>
      </c>
      <c r="B36" s="67" t="s">
        <v>415</v>
      </c>
      <c r="C36" s="67">
        <v>3</v>
      </c>
      <c r="D36" s="67" t="s">
        <v>381</v>
      </c>
      <c r="E36" s="67">
        <v>17</v>
      </c>
      <c r="F36" s="68">
        <v>48</v>
      </c>
      <c r="G36" s="68">
        <v>41</v>
      </c>
      <c r="H36" s="68">
        <v>29</v>
      </c>
      <c r="I36" s="68">
        <v>43</v>
      </c>
      <c r="J36" s="68">
        <v>38</v>
      </c>
      <c r="K36" s="68">
        <v>38</v>
      </c>
      <c r="L36" s="68">
        <v>658.1</v>
      </c>
      <c r="M36" s="68">
        <v>688</v>
      </c>
      <c r="N36" s="68">
        <v>515.5</v>
      </c>
      <c r="O36" s="68">
        <v>603.5</v>
      </c>
      <c r="P36" s="68">
        <v>536.79999999999995</v>
      </c>
      <c r="Q36" s="68">
        <v>564.70000000000005</v>
      </c>
      <c r="R36" s="68">
        <f>1021.5+3036.6</f>
        <v>4058.1</v>
      </c>
      <c r="S36" s="68">
        <f>3127.6+1547.3</f>
        <v>4674.8999999999996</v>
      </c>
      <c r="T36" s="68">
        <f>3095.9+441.1</f>
        <v>3537</v>
      </c>
      <c r="U36" s="68">
        <v>4051</v>
      </c>
      <c r="V36" s="68">
        <f>265.9+3119.6</f>
        <v>3385.5</v>
      </c>
      <c r="W36" s="68">
        <f>3100+380.7</f>
        <v>3480.7</v>
      </c>
      <c r="X36" s="68">
        <v>70.8</v>
      </c>
      <c r="Y36" s="68">
        <v>70.400000000000006</v>
      </c>
      <c r="Z36" s="68">
        <v>12.2</v>
      </c>
      <c r="AA36" s="68">
        <v>56.3</v>
      </c>
      <c r="AB36" s="32" t="s">
        <v>418</v>
      </c>
      <c r="AC36" s="33">
        <v>6.8</v>
      </c>
      <c r="AD36" s="5">
        <v>2.17</v>
      </c>
      <c r="AE36" s="33">
        <v>63</v>
      </c>
      <c r="AF36" s="5">
        <v>12</v>
      </c>
      <c r="AG36" s="5">
        <v>13</v>
      </c>
      <c r="AH36" s="5">
        <v>1545</v>
      </c>
      <c r="AI36" s="5">
        <v>452</v>
      </c>
      <c r="AJ36" s="5">
        <v>66</v>
      </c>
      <c r="AK36" s="5">
        <v>20</v>
      </c>
      <c r="AL36" s="5">
        <v>12</v>
      </c>
      <c r="AM36" s="5">
        <v>7.4</v>
      </c>
      <c r="AN36" s="5">
        <v>8</v>
      </c>
      <c r="AO36" s="36">
        <v>16.28</v>
      </c>
      <c r="AP36" s="49">
        <v>1.5940000000000001</v>
      </c>
      <c r="AQ36" s="41">
        <v>9.4200999999999997</v>
      </c>
      <c r="AR36" s="35">
        <v>2.2262948207171318</v>
      </c>
      <c r="AS36" s="35">
        <v>0.17709163346613546</v>
      </c>
      <c r="AT36" s="35">
        <v>12.866899999999999</v>
      </c>
      <c r="AU36" s="36">
        <v>19.056000000000001</v>
      </c>
      <c r="AV36" s="37">
        <v>348.39720000000005</v>
      </c>
      <c r="AW36" s="36" t="s">
        <v>148</v>
      </c>
      <c r="AX36" s="36">
        <v>33</v>
      </c>
      <c r="AY36" s="36">
        <v>31</v>
      </c>
      <c r="AZ36" s="36">
        <v>36</v>
      </c>
      <c r="BA36" s="138">
        <v>9.9</v>
      </c>
      <c r="BB36" s="4">
        <v>9.9</v>
      </c>
      <c r="BC36" s="4">
        <v>8.8000000000000007</v>
      </c>
      <c r="BD36" s="4">
        <v>9</v>
      </c>
      <c r="BE36" s="4">
        <v>4</v>
      </c>
      <c r="BF36" s="4">
        <v>4.2</v>
      </c>
      <c r="BG36" s="4">
        <v>70.8</v>
      </c>
      <c r="BH36" s="4">
        <v>70.599999999999994</v>
      </c>
      <c r="BI36" s="4">
        <v>1.2450000000000001</v>
      </c>
      <c r="BJ36" s="4">
        <v>1.2689999999999999</v>
      </c>
      <c r="BK36" s="4">
        <v>57.2</v>
      </c>
      <c r="BL36" s="4">
        <v>56.9</v>
      </c>
      <c r="BM36" s="4">
        <v>9.65</v>
      </c>
      <c r="BN36" s="4">
        <v>9.76</v>
      </c>
      <c r="BO36" s="81">
        <v>82.92</v>
      </c>
      <c r="BP36" s="81">
        <v>82.27</v>
      </c>
      <c r="BQ36" s="81">
        <v>81.83</v>
      </c>
      <c r="BR36" s="81">
        <v>4.25</v>
      </c>
      <c r="BS36" s="81">
        <v>4.62</v>
      </c>
      <c r="BT36" s="81">
        <v>4.51</v>
      </c>
      <c r="BU36" s="81">
        <v>28.18</v>
      </c>
      <c r="BV36" s="81">
        <v>29.39</v>
      </c>
      <c r="BW36" s="81">
        <v>28.82</v>
      </c>
      <c r="BX36" s="8" t="s">
        <v>370</v>
      </c>
      <c r="BY36" s="81">
        <f t="shared" si="0"/>
        <v>28.498682425684173</v>
      </c>
      <c r="BZ36" s="81">
        <f t="shared" si="0"/>
        <v>29.750907549182429</v>
      </c>
      <c r="CA36" s="81">
        <f t="shared" si="0"/>
        <v>29.17074733358746</v>
      </c>
      <c r="CB36" s="81">
        <f t="shared" si="1"/>
        <v>81.423505140499159</v>
      </c>
      <c r="CC36" s="81">
        <f t="shared" si="1"/>
        <v>81.066420252055849</v>
      </c>
      <c r="CD36" s="81">
        <f t="shared" si="1"/>
        <v>81.105999184914026</v>
      </c>
      <c r="CE36" s="81">
        <v>4.5213702133180389</v>
      </c>
      <c r="CF36" s="81">
        <v>4.50151418933683</v>
      </c>
      <c r="CG36" s="81">
        <v>0.43534085775693881</v>
      </c>
      <c r="CH36" s="81">
        <v>0.45485965535353379</v>
      </c>
      <c r="CI36" s="81">
        <v>0.31373941492946522</v>
      </c>
      <c r="CJ36" s="81">
        <v>0.32315965293952947</v>
      </c>
      <c r="CK36" s="81">
        <v>0.27026442179336935</v>
      </c>
      <c r="CL36" s="81">
        <v>0.28365834534739609</v>
      </c>
      <c r="CM36" s="84">
        <v>2.0067160722556738</v>
      </c>
      <c r="CN36" s="84">
        <v>2.0190857408051985</v>
      </c>
      <c r="CO36" s="83">
        <v>10.5</v>
      </c>
      <c r="CP36" s="83">
        <v>8.9411764705882355</v>
      </c>
      <c r="CQ36" s="83">
        <v>4.4705882352941178</v>
      </c>
      <c r="CR36" s="83">
        <v>71.17647058823529</v>
      </c>
      <c r="CS36" s="84">
        <v>1.2250000000000001</v>
      </c>
      <c r="CT36" s="81">
        <v>2.7504430000000002</v>
      </c>
      <c r="CU36" s="84">
        <v>0.34900000000000003</v>
      </c>
      <c r="CV36" s="84">
        <v>0.20962799999999998</v>
      </c>
      <c r="CW36" s="84">
        <v>0.19400000000000001</v>
      </c>
      <c r="CX36" s="81">
        <f t="shared" si="2"/>
        <v>3.9032894736842105</v>
      </c>
      <c r="CY36" s="81">
        <f t="shared" si="3"/>
        <v>2.3445236842105261</v>
      </c>
      <c r="CZ36" s="81">
        <f t="shared" si="4"/>
        <v>2.1697368421052632</v>
      </c>
      <c r="DA36" s="44">
        <v>1.22</v>
      </c>
      <c r="DB36" s="85">
        <v>0.32900000000000001</v>
      </c>
      <c r="DC36" s="44">
        <v>9.5000000000000001E-2</v>
      </c>
      <c r="DD36" s="44">
        <v>0.36</v>
      </c>
      <c r="DE36" s="44">
        <v>0</v>
      </c>
      <c r="DF36" s="44">
        <v>8.4000000000000005E-2</v>
      </c>
      <c r="DG36" s="44">
        <v>1.8</v>
      </c>
      <c r="DH36" s="44">
        <v>18.399999999999999</v>
      </c>
      <c r="DI36" s="44">
        <v>4.0999999999999996</v>
      </c>
      <c r="DJ36" s="85">
        <v>1.3</v>
      </c>
      <c r="DK36" s="85">
        <v>20.100000000000001</v>
      </c>
      <c r="DL36" s="85">
        <v>0</v>
      </c>
      <c r="DM36" s="85">
        <v>0</v>
      </c>
    </row>
    <row r="37" spans="1:117" x14ac:dyDescent="0.25">
      <c r="A37" s="66" t="s">
        <v>322</v>
      </c>
      <c r="B37" s="67" t="s">
        <v>415</v>
      </c>
      <c r="C37" s="67">
        <v>4</v>
      </c>
      <c r="D37" s="67" t="s">
        <v>383</v>
      </c>
      <c r="E37" s="67">
        <v>17</v>
      </c>
      <c r="F37" s="68">
        <v>31</v>
      </c>
      <c r="G37" s="68">
        <v>35</v>
      </c>
      <c r="H37" s="68">
        <v>30</v>
      </c>
      <c r="I37" s="68">
        <v>34</v>
      </c>
      <c r="J37" s="68">
        <v>29</v>
      </c>
      <c r="K37" s="68">
        <v>26</v>
      </c>
      <c r="L37" s="68">
        <v>695.4</v>
      </c>
      <c r="M37" s="68">
        <v>776.4</v>
      </c>
      <c r="N37" s="68">
        <v>619.1</v>
      </c>
      <c r="O37" s="68">
        <v>698.1</v>
      </c>
      <c r="P37" s="68">
        <v>557.79999999999995</v>
      </c>
      <c r="Q37" s="68">
        <v>544.4</v>
      </c>
      <c r="R37" s="68">
        <f>1473.1+3115.1</f>
        <v>4588.2</v>
      </c>
      <c r="S37" s="68">
        <f>1978.3+3110.2</f>
        <v>5088.5</v>
      </c>
      <c r="T37" s="68">
        <f>3085.1+1243.5</f>
        <v>4328.6000000000004</v>
      </c>
      <c r="U37" s="68">
        <f>2947.6+1877.5</f>
        <v>4825.1000000000004</v>
      </c>
      <c r="V37" s="68">
        <f>3048.1+778.6</f>
        <v>3826.7</v>
      </c>
      <c r="W37" s="68">
        <f>3007.2+727.2</f>
        <v>3734.3999999999996</v>
      </c>
      <c r="X37" s="68">
        <v>93.9</v>
      </c>
      <c r="Y37" s="68">
        <v>92.2</v>
      </c>
      <c r="Z37" s="68">
        <v>11.5</v>
      </c>
      <c r="AA37" s="68">
        <v>55.4</v>
      </c>
      <c r="AB37" s="32" t="s">
        <v>419</v>
      </c>
      <c r="AC37" s="33">
        <v>6.9</v>
      </c>
      <c r="AD37" s="5">
        <v>2.1800000000000002</v>
      </c>
      <c r="AE37" s="33">
        <v>64</v>
      </c>
      <c r="AF37" s="5">
        <v>11</v>
      </c>
      <c r="AG37" s="5">
        <v>12</v>
      </c>
      <c r="AH37" s="5">
        <v>1567</v>
      </c>
      <c r="AI37" s="5">
        <v>460</v>
      </c>
      <c r="AJ37" s="5">
        <v>71</v>
      </c>
      <c r="AK37" s="5">
        <v>27</v>
      </c>
      <c r="AL37" s="5">
        <v>16.899999999999999</v>
      </c>
      <c r="AM37" s="5">
        <v>8.6999999999999993</v>
      </c>
      <c r="AN37" s="5">
        <v>7</v>
      </c>
      <c r="AO37" s="36">
        <v>13.500999999999999</v>
      </c>
      <c r="AP37" s="49">
        <v>1.399</v>
      </c>
      <c r="AQ37" s="41">
        <v>9.6508000000000003</v>
      </c>
      <c r="AR37" s="35">
        <v>2.2895522388059701</v>
      </c>
      <c r="AS37" s="35">
        <v>0.17611940298507461</v>
      </c>
      <c r="AT37" s="35">
        <v>13.017799999999999</v>
      </c>
      <c r="AU37" s="36">
        <v>19.175999999999998</v>
      </c>
      <c r="AV37" s="37">
        <v>470.99879999999985</v>
      </c>
      <c r="AW37" s="36" t="s">
        <v>148</v>
      </c>
      <c r="AX37" s="36">
        <v>31</v>
      </c>
      <c r="AY37" s="36">
        <v>33</v>
      </c>
      <c r="AZ37" s="36">
        <v>36</v>
      </c>
      <c r="BA37" s="138">
        <v>9.9</v>
      </c>
      <c r="BB37" s="4">
        <v>10</v>
      </c>
      <c r="BC37" s="4">
        <v>9.6999999999999993</v>
      </c>
      <c r="BD37" s="4">
        <v>9.5</v>
      </c>
      <c r="BE37" s="4">
        <v>4.4000000000000004</v>
      </c>
      <c r="BF37" s="4">
        <v>4.0999999999999996</v>
      </c>
      <c r="BG37" s="4">
        <v>69.3</v>
      </c>
      <c r="BH37" s="4">
        <v>69.900000000000006</v>
      </c>
      <c r="BI37" s="4">
        <v>1.1919999999999999</v>
      </c>
      <c r="BJ37" s="4">
        <v>1.196</v>
      </c>
      <c r="BK37" s="4">
        <v>55.7</v>
      </c>
      <c r="BL37" s="4">
        <v>55.8</v>
      </c>
      <c r="BM37" s="4">
        <v>9.4499999999999993</v>
      </c>
      <c r="BN37" s="4">
        <v>9.4700000000000006</v>
      </c>
      <c r="BO37" s="81">
        <v>83.21</v>
      </c>
      <c r="BP37" s="81">
        <v>83.42</v>
      </c>
      <c r="BQ37" s="81">
        <v>82.12</v>
      </c>
      <c r="BR37" s="81">
        <v>4.5599999999999996</v>
      </c>
      <c r="BS37" s="81">
        <v>4.5</v>
      </c>
      <c r="BT37" s="81">
        <v>4.6900000000000004</v>
      </c>
      <c r="BU37" s="81">
        <v>30.81</v>
      </c>
      <c r="BV37" s="81">
        <v>30.62</v>
      </c>
      <c r="BW37" s="81">
        <v>30.58</v>
      </c>
      <c r="BX37" s="8" t="s">
        <v>330</v>
      </c>
      <c r="BY37" s="81">
        <f t="shared" si="0"/>
        <v>31.14562087998889</v>
      </c>
      <c r="BZ37" s="81">
        <f t="shared" si="0"/>
        <v>30.948899818895018</v>
      </c>
      <c r="CA37" s="81">
        <f t="shared" si="0"/>
        <v>30.937558080753558</v>
      </c>
      <c r="CB37" s="81">
        <f t="shared" si="1"/>
        <v>81.581118747744384</v>
      </c>
      <c r="CC37" s="81">
        <f t="shared" si="1"/>
        <v>81.639500944109372</v>
      </c>
      <c r="CD37" s="81">
        <f t="shared" si="1"/>
        <v>81.280590409508989</v>
      </c>
      <c r="CE37" s="81">
        <v>4.9722316112203648</v>
      </c>
      <c r="CF37" s="81">
        <v>5.0918593971921782</v>
      </c>
      <c r="CG37" s="81">
        <v>0.81352712378202496</v>
      </c>
      <c r="CH37" s="81">
        <v>0.86207346035873289</v>
      </c>
      <c r="CI37" s="81">
        <v>0.51060074884930007</v>
      </c>
      <c r="CJ37" s="81">
        <v>0.52014464680511285</v>
      </c>
      <c r="CK37" s="81">
        <v>0.3517399079530753</v>
      </c>
      <c r="CL37" s="81">
        <v>0.36373148827305696</v>
      </c>
      <c r="CM37" s="84">
        <v>1.7614834778532928</v>
      </c>
      <c r="CN37" s="84">
        <v>1.8078392774432608</v>
      </c>
      <c r="CO37" s="83">
        <v>10.4</v>
      </c>
      <c r="CP37" s="83">
        <v>9.1764705882352935</v>
      </c>
      <c r="CQ37" s="83">
        <v>4.3529411764705879</v>
      </c>
      <c r="CR37" s="83">
        <v>71.411764705882348</v>
      </c>
      <c r="CS37" s="84">
        <v>1.2</v>
      </c>
      <c r="CT37" s="81">
        <v>2.7322930000000003</v>
      </c>
      <c r="CU37" s="84">
        <v>0.35500000000000004</v>
      </c>
      <c r="CV37" s="84">
        <v>0.22322400000000003</v>
      </c>
      <c r="CW37" s="84">
        <v>0.20100000000000001</v>
      </c>
      <c r="CX37" s="81">
        <f t="shared" si="2"/>
        <v>3.8685897435897441</v>
      </c>
      <c r="CY37" s="81">
        <f t="shared" si="3"/>
        <v>2.4325692307692313</v>
      </c>
      <c r="CZ37" s="81">
        <f t="shared" si="4"/>
        <v>2.1903846153846156</v>
      </c>
      <c r="DA37" s="44">
        <v>1.33</v>
      </c>
      <c r="DB37" s="85">
        <v>0.315</v>
      </c>
      <c r="DC37" s="44">
        <v>0.105</v>
      </c>
      <c r="DD37" s="44">
        <v>0.38</v>
      </c>
      <c r="DE37" s="44">
        <v>0</v>
      </c>
      <c r="DF37" s="44">
        <v>9.2999999999999999E-2</v>
      </c>
      <c r="DG37" s="44">
        <v>1.4</v>
      </c>
      <c r="DH37" s="44">
        <v>17.399999999999999</v>
      </c>
      <c r="DI37" s="44">
        <v>4.7</v>
      </c>
      <c r="DJ37" s="85">
        <v>1.4</v>
      </c>
      <c r="DK37" s="85">
        <v>21</v>
      </c>
      <c r="DL37" s="85">
        <v>1.7</v>
      </c>
      <c r="DM37" s="85">
        <v>0</v>
      </c>
    </row>
    <row r="38" spans="1:117" x14ac:dyDescent="0.25">
      <c r="A38" s="66" t="s">
        <v>322</v>
      </c>
      <c r="B38" s="67" t="s">
        <v>415</v>
      </c>
      <c r="C38" s="67">
        <v>5</v>
      </c>
      <c r="D38" s="67" t="s">
        <v>369</v>
      </c>
      <c r="E38" s="67">
        <v>17</v>
      </c>
      <c r="F38" s="68">
        <v>25</v>
      </c>
      <c r="G38" s="68">
        <v>17</v>
      </c>
      <c r="H38" s="68">
        <v>26</v>
      </c>
      <c r="I38" s="68">
        <v>24</v>
      </c>
      <c r="J38" s="68">
        <v>18</v>
      </c>
      <c r="K38" s="68">
        <v>30</v>
      </c>
      <c r="L38" s="68">
        <v>347</v>
      </c>
      <c r="M38" s="68">
        <v>234.1</v>
      </c>
      <c r="N38" s="68">
        <v>359</v>
      </c>
      <c r="O38" s="68">
        <v>297.7</v>
      </c>
      <c r="P38" s="68">
        <v>222.2</v>
      </c>
      <c r="Q38" s="68">
        <v>404.6</v>
      </c>
      <c r="R38" s="68">
        <v>1694.1</v>
      </c>
      <c r="S38" s="68">
        <v>1102.4000000000001</v>
      </c>
      <c r="T38" s="68">
        <v>1753.7</v>
      </c>
      <c r="U38" s="68">
        <v>1369.4</v>
      </c>
      <c r="V38" s="68">
        <v>1073.3</v>
      </c>
      <c r="W38" s="68">
        <v>1968.9</v>
      </c>
      <c r="X38" s="68">
        <v>78.2</v>
      </c>
      <c r="Y38" s="68">
        <v>77.3</v>
      </c>
      <c r="Z38" s="68">
        <v>11.4</v>
      </c>
      <c r="AA38" s="68">
        <v>55.7</v>
      </c>
      <c r="AB38" s="32" t="s">
        <v>420</v>
      </c>
      <c r="AC38" s="33">
        <v>6.9</v>
      </c>
      <c r="AD38" s="5">
        <v>2.21</v>
      </c>
      <c r="AE38" s="33">
        <v>64</v>
      </c>
      <c r="AF38" s="5">
        <v>10</v>
      </c>
      <c r="AG38" s="5">
        <v>15</v>
      </c>
      <c r="AH38" s="5">
        <v>1746</v>
      </c>
      <c r="AI38" s="5">
        <v>522</v>
      </c>
      <c r="AJ38" s="5">
        <v>97</v>
      </c>
      <c r="AK38" s="5">
        <v>24</v>
      </c>
      <c r="AL38" s="5">
        <v>11.5</v>
      </c>
      <c r="AM38" s="5">
        <v>7.3</v>
      </c>
      <c r="AN38" s="5">
        <v>9</v>
      </c>
      <c r="AO38" s="36">
        <v>14.782999999999999</v>
      </c>
      <c r="AP38" s="49">
        <v>1.554</v>
      </c>
      <c r="AQ38" s="41">
        <v>9.5149000000000008</v>
      </c>
      <c r="AR38" s="35">
        <v>2.361538461538462</v>
      </c>
      <c r="AS38" s="35">
        <v>0.15334665334665337</v>
      </c>
      <c r="AT38" s="35">
        <v>14.4087</v>
      </c>
      <c r="AU38" s="36">
        <v>15.96</v>
      </c>
      <c r="AV38" s="37">
        <v>404.5895999999999</v>
      </c>
      <c r="AW38" s="36" t="s">
        <v>148</v>
      </c>
      <c r="AX38" s="36">
        <v>30</v>
      </c>
      <c r="AY38" s="36">
        <v>32</v>
      </c>
      <c r="AZ38" s="36">
        <v>38</v>
      </c>
      <c r="BA38" s="138">
        <v>8</v>
      </c>
      <c r="BB38" s="4">
        <v>7.8</v>
      </c>
      <c r="BC38" s="4">
        <v>11</v>
      </c>
      <c r="BD38" s="4">
        <v>11</v>
      </c>
      <c r="BE38" s="4">
        <v>3.9</v>
      </c>
      <c r="BF38" s="4">
        <v>4</v>
      </c>
      <c r="BG38" s="4">
        <v>68.599999999999994</v>
      </c>
      <c r="BH38" s="4">
        <v>68.400000000000006</v>
      </c>
      <c r="BI38" s="4">
        <v>1.1659999999999999</v>
      </c>
      <c r="BJ38" s="4">
        <v>1.165</v>
      </c>
      <c r="BK38" s="4">
        <v>55.2</v>
      </c>
      <c r="BL38" s="4">
        <v>55.1</v>
      </c>
      <c r="BM38" s="4">
        <v>9.33</v>
      </c>
      <c r="BN38" s="4">
        <v>9.34</v>
      </c>
      <c r="BO38" s="81">
        <v>82.3</v>
      </c>
      <c r="BP38" s="81">
        <v>82.5</v>
      </c>
      <c r="BQ38" s="81">
        <v>82.31</v>
      </c>
      <c r="BR38" s="81">
        <v>4.5999999999999996</v>
      </c>
      <c r="BS38" s="81">
        <v>4.75</v>
      </c>
      <c r="BT38" s="81">
        <v>4.55</v>
      </c>
      <c r="BU38" s="81">
        <v>30.09</v>
      </c>
      <c r="BV38" s="81">
        <v>30.57</v>
      </c>
      <c r="BW38" s="81">
        <v>30.16</v>
      </c>
      <c r="BX38" s="8" t="s">
        <v>370</v>
      </c>
      <c r="BY38" s="81">
        <f t="shared" si="0"/>
        <v>30.439581140350796</v>
      </c>
      <c r="BZ38" s="81">
        <f t="shared" si="0"/>
        <v>30.936829184646573</v>
      </c>
      <c r="CA38" s="81">
        <f t="shared" si="0"/>
        <v>30.501280300997202</v>
      </c>
      <c r="CB38" s="81">
        <f t="shared" si="1"/>
        <v>81.308218409516158</v>
      </c>
      <c r="CC38" s="81">
        <f t="shared" si="1"/>
        <v>81.167945527075091</v>
      </c>
      <c r="CD38" s="81">
        <f t="shared" si="1"/>
        <v>81.420934481987857</v>
      </c>
      <c r="CE38" s="81">
        <v>5.4382758726647005</v>
      </c>
      <c r="CF38" s="81">
        <v>5.6536270553370489</v>
      </c>
      <c r="CG38" s="81">
        <v>0.65739170125226143</v>
      </c>
      <c r="CH38" s="81">
        <v>0.67788235726524015</v>
      </c>
      <c r="CI38" s="81">
        <v>0.52088837305025826</v>
      </c>
      <c r="CJ38" s="81">
        <v>0.52791844096606677</v>
      </c>
      <c r="CK38" s="81">
        <v>0.26757214760856918</v>
      </c>
      <c r="CL38" s="81">
        <v>0.27453608855839678</v>
      </c>
      <c r="CM38" s="84">
        <v>2.2264705882352946</v>
      </c>
      <c r="CN38" s="84">
        <v>2.03310990407951</v>
      </c>
      <c r="CO38" s="83">
        <v>10</v>
      </c>
      <c r="CP38" s="83">
        <v>10.823529411764705</v>
      </c>
      <c r="CQ38" s="83">
        <v>4.7058823529411766</v>
      </c>
      <c r="CR38" s="83">
        <v>69.058823529411768</v>
      </c>
      <c r="CS38" s="84">
        <v>1.1839999999999999</v>
      </c>
      <c r="CT38" s="81">
        <v>2.62744</v>
      </c>
      <c r="CU38" s="84">
        <v>0.39300000000000002</v>
      </c>
      <c r="CV38" s="84">
        <v>0.271428</v>
      </c>
      <c r="CW38" s="84">
        <v>0.223</v>
      </c>
      <c r="CX38" s="81">
        <f t="shared" si="2"/>
        <v>3.6309782608695653</v>
      </c>
      <c r="CY38" s="81">
        <f t="shared" si="3"/>
        <v>2.5077586956521745</v>
      </c>
      <c r="CZ38" s="81">
        <f t="shared" si="4"/>
        <v>2.0603260869565219</v>
      </c>
      <c r="DA38" s="44">
        <v>1.32</v>
      </c>
      <c r="DB38" s="85">
        <v>0.34499999999999997</v>
      </c>
      <c r="DC38" s="44">
        <v>0.10199999999999999</v>
      </c>
      <c r="DD38" s="44">
        <v>0.34</v>
      </c>
      <c r="DE38" s="44">
        <v>0</v>
      </c>
      <c r="DF38" s="44">
        <v>0.10299999999999999</v>
      </c>
      <c r="DG38" s="44">
        <v>1.5</v>
      </c>
      <c r="DH38" s="44">
        <v>19.8</v>
      </c>
      <c r="DI38" s="44">
        <v>4.5999999999999996</v>
      </c>
      <c r="DJ38" s="85">
        <v>1.6</v>
      </c>
      <c r="DK38" s="85">
        <v>20.100000000000001</v>
      </c>
      <c r="DL38" s="85">
        <v>0</v>
      </c>
      <c r="DM38" s="85">
        <v>0</v>
      </c>
    </row>
    <row r="39" spans="1:117" x14ac:dyDescent="0.25">
      <c r="A39" s="66" t="s">
        <v>322</v>
      </c>
      <c r="B39" s="67" t="s">
        <v>415</v>
      </c>
      <c r="C39" s="67">
        <v>6</v>
      </c>
      <c r="D39" s="67" t="s">
        <v>437</v>
      </c>
      <c r="E39" s="67">
        <v>17</v>
      </c>
      <c r="F39" s="68">
        <v>39</v>
      </c>
      <c r="G39" s="68">
        <v>30</v>
      </c>
      <c r="H39" s="68">
        <v>33</v>
      </c>
      <c r="I39" s="68">
        <v>32</v>
      </c>
      <c r="J39" s="68">
        <v>33</v>
      </c>
      <c r="K39" s="68">
        <v>24</v>
      </c>
      <c r="L39" s="68">
        <v>818.7</v>
      </c>
      <c r="M39" s="68">
        <v>669.3</v>
      </c>
      <c r="N39" s="68">
        <v>616.20000000000005</v>
      </c>
      <c r="O39" s="68">
        <v>554.79999999999995</v>
      </c>
      <c r="P39" s="68">
        <v>737.1</v>
      </c>
      <c r="Q39" s="68">
        <f>964.1-435.5</f>
        <v>528.6</v>
      </c>
      <c r="R39" s="68">
        <f>3009.3+3117.8</f>
        <v>6127.1</v>
      </c>
      <c r="S39" s="68">
        <f>3113+2278.6</f>
        <v>5391.6</v>
      </c>
      <c r="T39" s="68">
        <f>1579.3+3034.7</f>
        <v>4614</v>
      </c>
      <c r="U39" s="68">
        <f>1373.9+3052.6</f>
        <v>4426.5</v>
      </c>
      <c r="V39" s="68">
        <f>2713.1+3019.5</f>
        <v>5732.6</v>
      </c>
      <c r="W39" s="68">
        <f>3030.9+1111.3</f>
        <v>4142.2</v>
      </c>
      <c r="X39" s="68">
        <v>95</v>
      </c>
      <c r="Y39" s="68">
        <v>91.1</v>
      </c>
      <c r="Z39" s="68">
        <v>11.3</v>
      </c>
      <c r="AA39" s="68">
        <v>56.2</v>
      </c>
      <c r="AB39" s="32" t="s">
        <v>421</v>
      </c>
      <c r="AC39" s="33">
        <v>6.8</v>
      </c>
      <c r="AD39" s="5">
        <v>2.44</v>
      </c>
      <c r="AE39" s="33">
        <v>69</v>
      </c>
      <c r="AF39" s="5">
        <v>10</v>
      </c>
      <c r="AG39" s="5">
        <v>12</v>
      </c>
      <c r="AH39" s="5">
        <v>1458</v>
      </c>
      <c r="AI39" s="5">
        <v>442</v>
      </c>
      <c r="AJ39" s="5">
        <v>63</v>
      </c>
      <c r="AK39" s="5">
        <v>18</v>
      </c>
      <c r="AL39" s="5">
        <v>14.3</v>
      </c>
      <c r="AM39" s="5">
        <v>7.8</v>
      </c>
      <c r="AN39" s="5">
        <v>7</v>
      </c>
      <c r="AO39" s="36">
        <v>19.841999999999999</v>
      </c>
      <c r="AP39" s="49">
        <v>2.0070000000000001</v>
      </c>
      <c r="AQ39" s="41">
        <v>9.8871000000000002</v>
      </c>
      <c r="AR39" s="35">
        <v>2.2330000000000001</v>
      </c>
      <c r="AS39" s="35">
        <v>0.15950000000000003</v>
      </c>
      <c r="AT39" s="35">
        <v>13.465299999999999</v>
      </c>
      <c r="AU39" s="36">
        <v>27.312000000000001</v>
      </c>
      <c r="AV39" s="37">
        <v>482.91839999999985</v>
      </c>
      <c r="AW39" s="36" t="s">
        <v>148</v>
      </c>
      <c r="AX39" s="36">
        <v>31</v>
      </c>
      <c r="AY39" s="36">
        <v>36</v>
      </c>
      <c r="AZ39" s="36">
        <v>33</v>
      </c>
      <c r="BA39" s="138">
        <v>9.6999999999999993</v>
      </c>
      <c r="BB39" s="4">
        <v>9.6</v>
      </c>
      <c r="BC39" s="4">
        <v>7.8</v>
      </c>
      <c r="BD39" s="4">
        <v>7.5</v>
      </c>
      <c r="BE39" s="4">
        <v>3.6</v>
      </c>
      <c r="BF39" s="4">
        <v>3.7</v>
      </c>
      <c r="BG39" s="4">
        <v>71.900000000000006</v>
      </c>
      <c r="BH39" s="4">
        <v>72</v>
      </c>
      <c r="BI39" s="4">
        <v>1.2210000000000001</v>
      </c>
      <c r="BJ39" s="4">
        <v>1.2210000000000001</v>
      </c>
      <c r="BK39" s="4">
        <v>57.1</v>
      </c>
      <c r="BL39" s="4">
        <v>56.9</v>
      </c>
      <c r="BM39" s="4">
        <v>9.61</v>
      </c>
      <c r="BN39" s="4">
        <v>9.66</v>
      </c>
      <c r="BO39" s="81">
        <v>83.49</v>
      </c>
      <c r="BP39" s="81">
        <v>83.45</v>
      </c>
      <c r="BQ39" s="81">
        <v>83.14</v>
      </c>
      <c r="BR39" s="81">
        <v>4.29</v>
      </c>
      <c r="BS39" s="81">
        <v>4.37</v>
      </c>
      <c r="BT39" s="81">
        <v>4.3499999999999996</v>
      </c>
      <c r="BU39" s="81">
        <v>28.9</v>
      </c>
      <c r="BV39" s="81">
        <v>29.68</v>
      </c>
      <c r="BW39" s="81">
        <v>29.79</v>
      </c>
      <c r="BX39" s="8" t="s">
        <v>330</v>
      </c>
      <c r="BY39" s="81">
        <f t="shared" si="0"/>
        <v>29.216675033275088</v>
      </c>
      <c r="BZ39" s="81">
        <f t="shared" si="0"/>
        <v>29.999988333331064</v>
      </c>
      <c r="CA39" s="81">
        <f t="shared" si="0"/>
        <v>30.105923005282531</v>
      </c>
      <c r="CB39" s="81">
        <f t="shared" si="1"/>
        <v>81.556505975481429</v>
      </c>
      <c r="CC39" s="81">
        <f t="shared" si="1"/>
        <v>81.624110442106513</v>
      </c>
      <c r="CD39" s="81">
        <f t="shared" si="1"/>
        <v>81.692261919997705</v>
      </c>
      <c r="CE39" s="81">
        <v>3.9639488077679448</v>
      </c>
      <c r="CF39" s="81">
        <v>3.8457720487818206</v>
      </c>
      <c r="CG39" s="81">
        <v>0.5822081529262384</v>
      </c>
      <c r="CH39" s="81">
        <v>0.58791750058871373</v>
      </c>
      <c r="CI39" s="81">
        <v>0.35096105859979843</v>
      </c>
      <c r="CJ39" s="81">
        <v>0.36030180093045278</v>
      </c>
      <c r="CK39" s="81">
        <v>0.35871696366928685</v>
      </c>
      <c r="CL39" s="81">
        <v>0.36766029757404933</v>
      </c>
      <c r="CM39" s="84">
        <v>1.7339598561318024</v>
      </c>
      <c r="CN39" s="84">
        <v>1.8868689207966653</v>
      </c>
      <c r="CO39" s="83">
        <v>10.4</v>
      </c>
      <c r="CP39" s="83">
        <v>7.4117647058823533</v>
      </c>
      <c r="CQ39" s="83">
        <v>3.8823529411764706</v>
      </c>
      <c r="CR39" s="83">
        <v>73.882352941176464</v>
      </c>
      <c r="CS39" s="84">
        <v>1.2190000000000001</v>
      </c>
      <c r="CT39" s="81">
        <v>2.8485309999999999</v>
      </c>
      <c r="CU39" s="84">
        <v>0.314</v>
      </c>
      <c r="CV39" s="84">
        <v>0.15895199999999998</v>
      </c>
      <c r="CW39" s="84">
        <v>0.16700000000000001</v>
      </c>
      <c r="CX39" s="81">
        <f t="shared" si="2"/>
        <v>4.2365079365079366</v>
      </c>
      <c r="CY39" s="81">
        <f t="shared" si="3"/>
        <v>2.1445904761904759</v>
      </c>
      <c r="CZ39" s="81">
        <f t="shared" si="4"/>
        <v>2.2531746031746032</v>
      </c>
      <c r="DA39" s="44">
        <v>1.21</v>
      </c>
      <c r="DB39" s="85">
        <v>0.23499999999999999</v>
      </c>
      <c r="DC39" s="44">
        <v>8.5000000000000006E-2</v>
      </c>
      <c r="DD39" s="44">
        <v>0.32</v>
      </c>
      <c r="DE39" s="44">
        <v>0</v>
      </c>
      <c r="DF39" s="44">
        <v>0.08</v>
      </c>
      <c r="DG39" s="44">
        <v>1.5</v>
      </c>
      <c r="DH39" s="44">
        <v>14.3</v>
      </c>
      <c r="DI39" s="44">
        <v>3.4</v>
      </c>
      <c r="DJ39" s="85">
        <v>1.1000000000000001</v>
      </c>
      <c r="DK39" s="85">
        <v>15.1</v>
      </c>
      <c r="DL39" s="85">
        <v>2.9</v>
      </c>
      <c r="DM39" s="85">
        <v>0</v>
      </c>
    </row>
    <row r="40" spans="1:117" x14ac:dyDescent="0.25">
      <c r="A40" s="66" t="s">
        <v>322</v>
      </c>
      <c r="B40" s="67" t="s">
        <v>415</v>
      </c>
      <c r="C40" s="67">
        <v>7</v>
      </c>
      <c r="D40" s="67" t="s">
        <v>372</v>
      </c>
      <c r="E40" s="67">
        <v>17</v>
      </c>
      <c r="F40" s="68">
        <v>31</v>
      </c>
      <c r="G40" s="68">
        <v>30</v>
      </c>
      <c r="H40" s="68">
        <v>24</v>
      </c>
      <c r="I40" s="68">
        <v>34</v>
      </c>
      <c r="J40" s="68">
        <v>35</v>
      </c>
      <c r="K40" s="68">
        <v>37</v>
      </c>
      <c r="L40" s="68">
        <v>680.1</v>
      </c>
      <c r="M40" s="68" t="s">
        <v>438</v>
      </c>
      <c r="N40" s="68">
        <v>538.5</v>
      </c>
      <c r="O40" s="68">
        <v>688.9</v>
      </c>
      <c r="P40" s="68">
        <v>750.4</v>
      </c>
      <c r="Q40" s="68">
        <v>678.2</v>
      </c>
      <c r="R40" s="68">
        <f>3076.8+1591.3</f>
        <v>4668.1000000000004</v>
      </c>
      <c r="S40" s="68">
        <f>3107.3+1090.8</f>
        <v>4198.1000000000004</v>
      </c>
      <c r="T40" s="68">
        <f>3108.6+570.5</f>
        <v>3679.1</v>
      </c>
      <c r="U40" s="68">
        <f>3061.4+1641.4</f>
        <v>4702.8</v>
      </c>
      <c r="V40" s="68">
        <f>3018.3+1959.3</f>
        <v>4977.6000000000004</v>
      </c>
      <c r="W40" s="68">
        <f>3033.8+1439.7</f>
        <v>4473.5</v>
      </c>
      <c r="X40" s="68">
        <v>96</v>
      </c>
      <c r="Y40" s="68">
        <v>91.6</v>
      </c>
      <c r="Z40" s="68">
        <v>10.7</v>
      </c>
      <c r="AA40" s="68">
        <v>55.7</v>
      </c>
      <c r="AB40" s="32" t="s">
        <v>422</v>
      </c>
      <c r="AC40" s="33">
        <v>6.5</v>
      </c>
      <c r="AD40" s="5">
        <v>3.44</v>
      </c>
      <c r="AE40" s="33">
        <v>84</v>
      </c>
      <c r="AF40" s="5">
        <v>14</v>
      </c>
      <c r="AG40" s="5">
        <v>33</v>
      </c>
      <c r="AH40" s="5">
        <v>2475</v>
      </c>
      <c r="AI40" s="5">
        <v>573</v>
      </c>
      <c r="AJ40" s="5">
        <v>114</v>
      </c>
      <c r="AK40" s="5">
        <v>22</v>
      </c>
      <c r="AL40" s="5">
        <v>18</v>
      </c>
      <c r="AM40" s="5">
        <v>8.6</v>
      </c>
      <c r="AN40" s="5">
        <v>22</v>
      </c>
      <c r="AO40" s="36">
        <v>13.117000000000001</v>
      </c>
      <c r="AP40" s="49">
        <v>1.3069999999999999</v>
      </c>
      <c r="AQ40" s="41">
        <v>10.036</v>
      </c>
      <c r="AR40" s="35">
        <v>1.5680638722554894</v>
      </c>
      <c r="AS40" s="35">
        <v>0.12455089820359284</v>
      </c>
      <c r="AT40" s="35">
        <v>12.4754</v>
      </c>
      <c r="AU40" s="36">
        <v>23.024000000000001</v>
      </c>
      <c r="AV40" s="37">
        <v>464.1875999999998</v>
      </c>
      <c r="AW40" s="36" t="s">
        <v>148</v>
      </c>
      <c r="AX40" s="36">
        <v>32</v>
      </c>
      <c r="AY40" s="36">
        <v>35</v>
      </c>
      <c r="AZ40" s="36">
        <v>33</v>
      </c>
      <c r="BA40" s="138">
        <v>8</v>
      </c>
      <c r="BB40" s="4">
        <v>8.1</v>
      </c>
      <c r="BC40" s="4">
        <v>9.6999999999999993</v>
      </c>
      <c r="BD40" s="4">
        <v>9.4</v>
      </c>
      <c r="BE40" s="4">
        <v>4.2</v>
      </c>
      <c r="BF40" s="4">
        <v>4.3</v>
      </c>
      <c r="BG40" s="4">
        <v>69.5</v>
      </c>
      <c r="BH40" s="4">
        <v>69.400000000000006</v>
      </c>
      <c r="BI40" s="4">
        <v>1.151</v>
      </c>
      <c r="BJ40" s="4">
        <v>1.139</v>
      </c>
      <c r="BK40" s="4">
        <v>55.5</v>
      </c>
      <c r="BL40" s="4">
        <v>55.4</v>
      </c>
      <c r="BM40" s="4">
        <v>9.43</v>
      </c>
      <c r="BN40" s="4">
        <v>9.3800000000000008</v>
      </c>
      <c r="BO40" s="81">
        <v>84.54</v>
      </c>
      <c r="BP40" s="81">
        <v>84.15</v>
      </c>
      <c r="BQ40" s="81">
        <v>83.63</v>
      </c>
      <c r="BR40" s="81">
        <v>4.1900000000000004</v>
      </c>
      <c r="BS40" s="81">
        <v>4.09</v>
      </c>
      <c r="BT40" s="81">
        <v>4.3</v>
      </c>
      <c r="BU40" s="81">
        <v>30.15</v>
      </c>
      <c r="BV40" s="81">
        <v>29.41</v>
      </c>
      <c r="BW40" s="81">
        <v>30.11</v>
      </c>
      <c r="BX40" s="8" t="s">
        <v>330</v>
      </c>
      <c r="BY40" s="81">
        <f>SQRT((BR40^2)+(BU40^2))</f>
        <v>30.439753612669072</v>
      </c>
      <c r="BZ40" s="81">
        <f t="shared" si="0"/>
        <v>29.693032852842769</v>
      </c>
      <c r="CA40" s="81">
        <f t="shared" si="0"/>
        <v>30.415491118836137</v>
      </c>
      <c r="CB40" s="81">
        <f>DEGREES(ATAN(BU40/BR40))</f>
        <v>82.088176366825252</v>
      </c>
      <c r="CC40" s="81">
        <f>DEGREES(ATAN(BV40/BS40))</f>
        <v>82.082750105489382</v>
      </c>
      <c r="CD40" s="81">
        <f>DEGREES(ATAN(BW40/BT40))</f>
        <v>81.872561698453495</v>
      </c>
      <c r="CE40" s="81">
        <v>4.693474816999891</v>
      </c>
      <c r="CF40" s="81">
        <v>4.2517728135583965</v>
      </c>
      <c r="CG40" s="81">
        <v>0.8730357155831131</v>
      </c>
      <c r="CH40" s="81">
        <v>0.82363675915561996</v>
      </c>
      <c r="CI40" s="81">
        <v>0.66769481078703374</v>
      </c>
      <c r="CJ40" s="81">
        <v>0.64879692122066501</v>
      </c>
      <c r="CK40" s="81">
        <v>0.39863643900369</v>
      </c>
      <c r="CL40" s="81">
        <v>0.39221020347560048</v>
      </c>
      <c r="CM40" s="84">
        <v>1.5151426907396626</v>
      </c>
      <c r="CN40" s="84">
        <v>1.5753786544557944</v>
      </c>
      <c r="CO40" s="83">
        <v>8.1</v>
      </c>
      <c r="CP40" s="83">
        <v>9.5294117647058822</v>
      </c>
      <c r="CQ40" s="83">
        <v>5.0588235294117645</v>
      </c>
      <c r="CR40" s="83">
        <v>70.352941176470594</v>
      </c>
      <c r="CS40" s="84">
        <v>1.159</v>
      </c>
      <c r="CT40" s="81">
        <v>2.6734750000000003</v>
      </c>
      <c r="CU40" s="84">
        <v>0.35900000000000004</v>
      </c>
      <c r="CV40" s="84">
        <v>0.26030400000000004</v>
      </c>
      <c r="CW40" s="84">
        <v>0.21000000000000002</v>
      </c>
      <c r="CX40" s="81">
        <f t="shared" si="2"/>
        <v>3.7672839506172848</v>
      </c>
      <c r="CY40" s="81">
        <f t="shared" si="3"/>
        <v>2.7315851851851853</v>
      </c>
      <c r="CZ40" s="81">
        <f t="shared" si="4"/>
        <v>2.2037037037037037</v>
      </c>
      <c r="DA40" s="44">
        <v>1.2</v>
      </c>
      <c r="DB40" s="85">
        <v>0.36599999999999999</v>
      </c>
      <c r="DC40" s="44">
        <v>0.114</v>
      </c>
      <c r="DD40" s="44">
        <v>0.4</v>
      </c>
      <c r="DE40" s="44">
        <v>0</v>
      </c>
      <c r="DF40" s="44">
        <v>0.109</v>
      </c>
      <c r="DG40" s="44">
        <v>2.1</v>
      </c>
      <c r="DH40" s="44">
        <v>20.100000000000001</v>
      </c>
      <c r="DI40" s="44">
        <v>5.9</v>
      </c>
      <c r="DJ40" s="85">
        <v>2.2999999999999998</v>
      </c>
      <c r="DK40" s="85">
        <v>22.7</v>
      </c>
      <c r="DL40" s="85">
        <v>1.8</v>
      </c>
      <c r="DM40" s="85">
        <v>0</v>
      </c>
    </row>
    <row r="41" spans="1:117" x14ac:dyDescent="0.25">
      <c r="A41" s="66" t="s">
        <v>322</v>
      </c>
      <c r="B41" s="67" t="s">
        <v>415</v>
      </c>
      <c r="C41" s="67">
        <v>8</v>
      </c>
      <c r="D41" s="67" t="s">
        <v>377</v>
      </c>
      <c r="E41" s="67" t="s">
        <v>329</v>
      </c>
      <c r="F41" s="67" t="s">
        <v>329</v>
      </c>
      <c r="G41" s="67" t="s">
        <v>329</v>
      </c>
      <c r="H41" s="67" t="s">
        <v>329</v>
      </c>
      <c r="I41" s="67" t="s">
        <v>329</v>
      </c>
      <c r="J41" s="67" t="s">
        <v>329</v>
      </c>
      <c r="K41" s="67" t="s">
        <v>329</v>
      </c>
      <c r="L41" s="67" t="s">
        <v>329</v>
      </c>
      <c r="M41" s="67" t="s">
        <v>329</v>
      </c>
      <c r="N41" s="67" t="s">
        <v>329</v>
      </c>
      <c r="O41" s="67" t="s">
        <v>329</v>
      </c>
      <c r="P41" s="67" t="s">
        <v>329</v>
      </c>
      <c r="Q41" s="67" t="s">
        <v>329</v>
      </c>
      <c r="R41" s="67" t="s">
        <v>329</v>
      </c>
      <c r="S41" s="67" t="s">
        <v>329</v>
      </c>
      <c r="T41" s="67" t="s">
        <v>329</v>
      </c>
      <c r="U41" s="67" t="s">
        <v>329</v>
      </c>
      <c r="V41" s="67" t="s">
        <v>329</v>
      </c>
      <c r="W41" s="67" t="s">
        <v>329</v>
      </c>
      <c r="X41" s="67" t="s">
        <v>329</v>
      </c>
      <c r="Y41" s="67" t="s">
        <v>329</v>
      </c>
      <c r="Z41" s="67" t="s">
        <v>329</v>
      </c>
      <c r="AA41" s="67" t="s">
        <v>329</v>
      </c>
      <c r="AB41" s="32" t="s">
        <v>329</v>
      </c>
      <c r="AC41" s="32" t="s">
        <v>329</v>
      </c>
      <c r="AD41" s="32" t="s">
        <v>329</v>
      </c>
      <c r="AE41" s="32" t="s">
        <v>329</v>
      </c>
      <c r="AF41" s="32" t="s">
        <v>329</v>
      </c>
      <c r="AG41" s="32" t="s">
        <v>329</v>
      </c>
      <c r="AH41" s="32" t="s">
        <v>329</v>
      </c>
      <c r="AI41" s="32" t="s">
        <v>329</v>
      </c>
      <c r="AJ41" s="32" t="s">
        <v>329</v>
      </c>
      <c r="AK41" s="32" t="s">
        <v>329</v>
      </c>
      <c r="AL41" s="32" t="s">
        <v>329</v>
      </c>
      <c r="AM41" s="32" t="s">
        <v>329</v>
      </c>
      <c r="AN41" s="32" t="s">
        <v>329</v>
      </c>
      <c r="AO41" s="32" t="s">
        <v>329</v>
      </c>
      <c r="AP41" s="32" t="s">
        <v>329</v>
      </c>
      <c r="AQ41" s="32" t="s">
        <v>329</v>
      </c>
      <c r="AR41" s="32" t="s">
        <v>329</v>
      </c>
      <c r="AS41" s="32" t="s">
        <v>329</v>
      </c>
      <c r="AT41" s="32" t="s">
        <v>329</v>
      </c>
      <c r="AU41" s="32" t="s">
        <v>329</v>
      </c>
      <c r="AV41" s="32" t="s">
        <v>329</v>
      </c>
      <c r="AW41" s="32" t="s">
        <v>329</v>
      </c>
      <c r="AX41" s="32" t="s">
        <v>329</v>
      </c>
      <c r="AY41" s="32" t="s">
        <v>329</v>
      </c>
      <c r="AZ41" s="32" t="s">
        <v>329</v>
      </c>
      <c r="BA41" s="136" t="s">
        <v>329</v>
      </c>
      <c r="BB41" s="8" t="s">
        <v>329</v>
      </c>
      <c r="BC41" s="8" t="s">
        <v>329</v>
      </c>
      <c r="BD41" s="8" t="s">
        <v>329</v>
      </c>
      <c r="BE41" s="8" t="s">
        <v>329</v>
      </c>
      <c r="BF41" s="8" t="s">
        <v>329</v>
      </c>
      <c r="BG41" s="8" t="s">
        <v>329</v>
      </c>
      <c r="BH41" s="8" t="s">
        <v>329</v>
      </c>
      <c r="BI41" s="8" t="s">
        <v>329</v>
      </c>
      <c r="BJ41" s="8" t="s">
        <v>329</v>
      </c>
      <c r="BK41" s="8" t="s">
        <v>329</v>
      </c>
      <c r="BL41" s="8" t="s">
        <v>329</v>
      </c>
      <c r="BM41" s="8" t="s">
        <v>329</v>
      </c>
      <c r="BN41" s="8" t="s">
        <v>329</v>
      </c>
      <c r="BO41" s="8" t="s">
        <v>329</v>
      </c>
      <c r="BP41" s="8" t="s">
        <v>329</v>
      </c>
      <c r="BQ41" s="8" t="s">
        <v>329</v>
      </c>
      <c r="BR41" s="8" t="s">
        <v>329</v>
      </c>
      <c r="BS41" s="8" t="s">
        <v>329</v>
      </c>
      <c r="BT41" s="8" t="s">
        <v>329</v>
      </c>
      <c r="BU41" s="8" t="s">
        <v>329</v>
      </c>
      <c r="BV41" s="8" t="s">
        <v>329</v>
      </c>
      <c r="BW41" s="8" t="s">
        <v>329</v>
      </c>
      <c r="BX41" s="8" t="s">
        <v>329</v>
      </c>
      <c r="BY41" s="8" t="s">
        <v>329</v>
      </c>
      <c r="BZ41" s="8" t="s">
        <v>329</v>
      </c>
      <c r="CA41" s="8" t="s">
        <v>329</v>
      </c>
      <c r="CB41" s="8" t="s">
        <v>329</v>
      </c>
      <c r="CC41" s="8" t="s">
        <v>329</v>
      </c>
      <c r="CD41" s="8" t="s">
        <v>329</v>
      </c>
      <c r="CE41" s="8"/>
      <c r="CF41" s="8"/>
      <c r="CG41" s="8"/>
      <c r="CH41" s="8"/>
      <c r="CI41" s="8"/>
      <c r="CJ41" s="8"/>
      <c r="CK41" s="8"/>
      <c r="CL41" s="8"/>
      <c r="CM41" s="8" t="s">
        <v>329</v>
      </c>
      <c r="CN41" s="8" t="s">
        <v>329</v>
      </c>
      <c r="CO41" s="8" t="s">
        <v>329</v>
      </c>
      <c r="CP41" s="8" t="s">
        <v>329</v>
      </c>
      <c r="CQ41" s="8" t="s">
        <v>329</v>
      </c>
      <c r="CR41" s="8" t="s">
        <v>329</v>
      </c>
      <c r="CS41" s="8" t="s">
        <v>329</v>
      </c>
      <c r="CT41" s="8" t="s">
        <v>329</v>
      </c>
      <c r="CU41" s="8" t="s">
        <v>329</v>
      </c>
      <c r="CV41" s="8" t="s">
        <v>329</v>
      </c>
      <c r="CW41" s="8" t="s">
        <v>329</v>
      </c>
      <c r="CX41" s="8" t="s">
        <v>329</v>
      </c>
      <c r="CY41" s="8" t="s">
        <v>329</v>
      </c>
      <c r="CZ41" s="8" t="s">
        <v>329</v>
      </c>
      <c r="DA41" s="8" t="s">
        <v>329</v>
      </c>
      <c r="DB41" s="8" t="s">
        <v>329</v>
      </c>
      <c r="DC41" s="8" t="s">
        <v>329</v>
      </c>
      <c r="DD41" s="8" t="s">
        <v>329</v>
      </c>
      <c r="DE41" s="8" t="s">
        <v>329</v>
      </c>
      <c r="DF41" s="8" t="s">
        <v>329</v>
      </c>
      <c r="DG41" s="8" t="s">
        <v>329</v>
      </c>
      <c r="DH41" s="8" t="s">
        <v>329</v>
      </c>
      <c r="DI41" s="8" t="s">
        <v>329</v>
      </c>
      <c r="DJ41" s="8" t="s">
        <v>329</v>
      </c>
      <c r="DK41" s="8" t="s">
        <v>329</v>
      </c>
      <c r="DL41" s="8" t="s">
        <v>329</v>
      </c>
      <c r="DM41" s="8" t="s">
        <v>329</v>
      </c>
    </row>
  </sheetData>
  <autoFilter ref="A1:DM41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E41"/>
  <sheetViews>
    <sheetView zoomScale="77" zoomScaleNormal="77" workbookViewId="0">
      <selection activeCell="G15" sqref="G15"/>
    </sheetView>
  </sheetViews>
  <sheetFormatPr defaultColWidth="8.85546875" defaultRowHeight="15" x14ac:dyDescent="0.25"/>
  <cols>
    <col min="1" max="1" width="17.42578125" bestFit="1" customWidth="1"/>
    <col min="3" max="3" width="9.42578125" customWidth="1"/>
    <col min="4" max="4" width="19.28515625" bestFit="1" customWidth="1"/>
    <col min="9" max="9" width="10.140625" bestFit="1" customWidth="1"/>
    <col min="12" max="12" width="6.42578125" bestFit="1" customWidth="1"/>
    <col min="16" max="16" width="8.85546875" style="139"/>
    <col min="26" max="26" width="12.7109375" bestFit="1" customWidth="1"/>
    <col min="28" max="28" width="9.85546875" customWidth="1"/>
  </cols>
  <sheetData>
    <row r="1" spans="1:83" s="149" customFormat="1" ht="15.75" x14ac:dyDescent="0.25">
      <c r="A1" s="149" t="s">
        <v>240</v>
      </c>
      <c r="B1" s="149" t="s">
        <v>241</v>
      </c>
      <c r="C1" s="149" t="s">
        <v>366</v>
      </c>
      <c r="D1" s="149" t="s">
        <v>243</v>
      </c>
      <c r="E1" s="149" t="s">
        <v>367</v>
      </c>
      <c r="F1" s="149" t="s">
        <v>58</v>
      </c>
      <c r="G1" s="149" t="s">
        <v>62</v>
      </c>
      <c r="H1" s="149" t="s">
        <v>66</v>
      </c>
      <c r="I1" s="149" t="s">
        <v>363</v>
      </c>
      <c r="J1" s="149" t="s">
        <v>74</v>
      </c>
      <c r="K1" s="149" t="s">
        <v>70</v>
      </c>
      <c r="L1" s="149" t="s">
        <v>47</v>
      </c>
      <c r="M1" s="149" t="s">
        <v>51</v>
      </c>
      <c r="N1" s="149" t="s">
        <v>364</v>
      </c>
      <c r="O1" s="149" t="s">
        <v>365</v>
      </c>
      <c r="P1" s="149" t="s">
        <v>154</v>
      </c>
      <c r="Q1" s="149" t="s">
        <v>156</v>
      </c>
      <c r="R1" s="149" t="s">
        <v>158</v>
      </c>
      <c r="S1" s="149" t="s">
        <v>160</v>
      </c>
      <c r="T1" s="149" t="s">
        <v>162</v>
      </c>
      <c r="U1" s="149" t="s">
        <v>164</v>
      </c>
      <c r="V1" s="149" t="s">
        <v>166</v>
      </c>
      <c r="W1" s="149" t="s">
        <v>168</v>
      </c>
      <c r="X1" s="149" t="s">
        <v>171</v>
      </c>
      <c r="Y1" s="149" t="s">
        <v>173</v>
      </c>
      <c r="Z1" s="149" t="s">
        <v>175</v>
      </c>
      <c r="AA1" s="149" t="s">
        <v>177</v>
      </c>
      <c r="AB1" s="149" t="s">
        <v>180</v>
      </c>
      <c r="AC1" s="149" t="s">
        <v>439</v>
      </c>
      <c r="AD1" s="149" t="s">
        <v>440</v>
      </c>
      <c r="AE1" s="149" t="s">
        <v>445</v>
      </c>
      <c r="AF1" s="149" t="s">
        <v>441</v>
      </c>
      <c r="AG1" s="149" t="s">
        <v>457</v>
      </c>
      <c r="AH1" s="149" t="s">
        <v>192</v>
      </c>
      <c r="AI1" s="149" t="s">
        <v>193</v>
      </c>
      <c r="AJ1" s="149" t="s">
        <v>194</v>
      </c>
      <c r="AK1" s="149" t="s">
        <v>195</v>
      </c>
      <c r="AL1" s="149" t="s">
        <v>196</v>
      </c>
      <c r="AM1" s="149" t="s">
        <v>197</v>
      </c>
      <c r="AN1" s="149" t="s">
        <v>199</v>
      </c>
      <c r="AO1" s="149" t="s">
        <v>201</v>
      </c>
      <c r="AP1" s="149" t="s">
        <v>203</v>
      </c>
      <c r="AQ1" s="149" t="s">
        <v>205</v>
      </c>
      <c r="AR1" s="149" t="s">
        <v>207</v>
      </c>
      <c r="AS1" s="149" t="s">
        <v>209</v>
      </c>
      <c r="AT1" s="149" t="s">
        <v>212</v>
      </c>
      <c r="AU1" s="149" t="s">
        <v>214</v>
      </c>
      <c r="AV1" s="149" t="s">
        <v>216</v>
      </c>
      <c r="AW1" s="149" t="s">
        <v>218</v>
      </c>
      <c r="AX1" s="149" t="s">
        <v>220</v>
      </c>
      <c r="AY1" s="149" t="s">
        <v>222</v>
      </c>
      <c r="AZ1" s="149" t="s">
        <v>224</v>
      </c>
      <c r="BA1" s="149" t="s">
        <v>227</v>
      </c>
      <c r="BB1" s="149" t="s">
        <v>229</v>
      </c>
      <c r="BC1" s="149" t="s">
        <v>231</v>
      </c>
      <c r="BD1" s="149" t="s">
        <v>233</v>
      </c>
      <c r="BE1" s="149" t="s">
        <v>235</v>
      </c>
      <c r="BF1" s="149" t="s">
        <v>238</v>
      </c>
      <c r="BG1" s="149" t="s">
        <v>460</v>
      </c>
      <c r="BH1" s="149" t="s">
        <v>287</v>
      </c>
      <c r="BI1" s="149" t="s">
        <v>104</v>
      </c>
      <c r="BJ1" s="149" t="s">
        <v>106</v>
      </c>
      <c r="BK1" s="149" t="s">
        <v>109</v>
      </c>
      <c r="BL1" s="149" t="s">
        <v>111</v>
      </c>
      <c r="BM1" s="149" t="s">
        <v>113</v>
      </c>
      <c r="BN1" s="149" t="s">
        <v>115</v>
      </c>
      <c r="BO1" s="149" t="s">
        <v>117</v>
      </c>
      <c r="BP1" s="149" t="s">
        <v>119</v>
      </c>
      <c r="BQ1" s="149" t="s">
        <v>123</v>
      </c>
      <c r="BR1" s="149" t="s">
        <v>125</v>
      </c>
      <c r="BS1" s="149" t="s">
        <v>121</v>
      </c>
      <c r="BT1" s="149" t="s">
        <v>97</v>
      </c>
      <c r="BU1" s="149" t="s">
        <v>95</v>
      </c>
      <c r="BV1" s="149" t="s">
        <v>99</v>
      </c>
      <c r="BW1" s="149" t="s">
        <v>89</v>
      </c>
      <c r="BX1" s="149" t="s">
        <v>91</v>
      </c>
      <c r="BY1" s="149" t="s">
        <v>288</v>
      </c>
      <c r="BZ1" s="149" t="s">
        <v>84</v>
      </c>
      <c r="CA1" s="149" t="s">
        <v>289</v>
      </c>
      <c r="CB1" s="149" t="s">
        <v>127</v>
      </c>
      <c r="CC1" s="149" t="s">
        <v>290</v>
      </c>
      <c r="CD1" s="149" t="s">
        <v>291</v>
      </c>
      <c r="CE1" s="149" t="s">
        <v>292</v>
      </c>
    </row>
    <row r="2" spans="1:83" x14ac:dyDescent="0.25">
      <c r="A2" s="54" t="s">
        <v>322</v>
      </c>
      <c r="B2" s="55" t="s">
        <v>368</v>
      </c>
      <c r="C2" s="55">
        <v>1</v>
      </c>
      <c r="D2" s="55" t="s">
        <v>369</v>
      </c>
      <c r="E2" s="55">
        <v>17</v>
      </c>
      <c r="F2" s="124">
        <v>30.166666666666668</v>
      </c>
      <c r="G2" s="55">
        <v>2126.0666666666698</v>
      </c>
      <c r="H2" s="55">
        <v>414.23333333333335</v>
      </c>
      <c r="I2" s="54">
        <v>70.449999999999989</v>
      </c>
      <c r="J2" s="129">
        <v>0.23483333333333328</v>
      </c>
      <c r="K2" s="55">
        <v>2237.1753659956171</v>
      </c>
      <c r="L2" s="55">
        <v>10</v>
      </c>
      <c r="M2" s="54">
        <v>53</v>
      </c>
      <c r="N2" s="69">
        <v>94.193605962819163</v>
      </c>
      <c r="O2" s="69">
        <v>5912.5</v>
      </c>
      <c r="P2" s="143">
        <v>9.3500000000000014</v>
      </c>
      <c r="Q2" s="87">
        <v>10.1</v>
      </c>
      <c r="R2" s="87">
        <v>4.8499999999999996</v>
      </c>
      <c r="S2" s="87">
        <v>68.150000000000006</v>
      </c>
      <c r="T2" s="87">
        <v>1.1665000000000001</v>
      </c>
      <c r="U2" s="87">
        <v>54.5</v>
      </c>
      <c r="V2" s="87">
        <v>9.3049999999999997</v>
      </c>
      <c r="W2" s="87">
        <v>82.31</v>
      </c>
      <c r="X2" s="87">
        <v>4.78</v>
      </c>
      <c r="Y2" s="87">
        <v>29.926666666666666</v>
      </c>
      <c r="Z2" s="87" t="s">
        <v>370</v>
      </c>
      <c r="AA2" s="87">
        <v>30.306081249191021</v>
      </c>
      <c r="AB2" s="87">
        <v>80.925794747089682</v>
      </c>
      <c r="AC2" s="87">
        <v>7.0250000000000004</v>
      </c>
      <c r="AD2" s="87">
        <v>0.94100000000000006</v>
      </c>
      <c r="AE2" s="87">
        <v>0.50849798261689783</v>
      </c>
      <c r="AF2" s="87">
        <v>0.3115</v>
      </c>
      <c r="AG2" s="4">
        <v>1.7020588235294121</v>
      </c>
      <c r="AH2" s="87">
        <v>10.1</v>
      </c>
      <c r="AI2" s="87">
        <v>10</v>
      </c>
      <c r="AJ2" s="87">
        <v>5.0588235294117645</v>
      </c>
      <c r="AK2" s="87">
        <v>69.058823529411768</v>
      </c>
      <c r="AL2" s="87">
        <v>1.175</v>
      </c>
      <c r="AM2" s="87">
        <v>2.6550549999999999</v>
      </c>
      <c r="AN2" s="87">
        <v>0.38200000000000001</v>
      </c>
      <c r="AO2" s="87">
        <v>0.26277600000000001</v>
      </c>
      <c r="AP2" s="87">
        <v>0.214</v>
      </c>
      <c r="AQ2" s="87">
        <v>3.82</v>
      </c>
      <c r="AR2" s="87">
        <v>2.6277600000000003</v>
      </c>
      <c r="AS2" s="87">
        <v>2.1399999999999997</v>
      </c>
      <c r="AT2" s="87">
        <v>1.52</v>
      </c>
      <c r="AU2" s="87">
        <v>0.379</v>
      </c>
      <c r="AV2" s="87">
        <v>0.114</v>
      </c>
      <c r="AW2" s="87">
        <v>0.4</v>
      </c>
      <c r="AX2" s="87">
        <v>0</v>
      </c>
      <c r="AY2" s="87">
        <v>0.112</v>
      </c>
      <c r="AZ2" s="87">
        <v>1.8</v>
      </c>
      <c r="BA2" s="87">
        <v>20.6</v>
      </c>
      <c r="BB2" s="87">
        <v>4.8</v>
      </c>
      <c r="BC2" s="87">
        <v>1.8</v>
      </c>
      <c r="BD2" s="87">
        <v>19.7</v>
      </c>
      <c r="BE2" s="87">
        <v>2</v>
      </c>
      <c r="BF2" s="87">
        <v>0</v>
      </c>
      <c r="BG2" s="32" t="s">
        <v>371</v>
      </c>
      <c r="BH2" s="33">
        <v>6.4</v>
      </c>
      <c r="BI2" s="5">
        <v>3.28</v>
      </c>
      <c r="BJ2" s="33">
        <v>83</v>
      </c>
      <c r="BK2" s="5">
        <v>15</v>
      </c>
      <c r="BL2" s="5">
        <v>50</v>
      </c>
      <c r="BM2" s="5">
        <v>2105</v>
      </c>
      <c r="BN2" s="5">
        <v>679</v>
      </c>
      <c r="BO2" s="5">
        <v>213</v>
      </c>
      <c r="BP2" s="5">
        <v>35</v>
      </c>
      <c r="BQ2" s="5">
        <v>18.2</v>
      </c>
      <c r="BR2" s="5">
        <v>10.3</v>
      </c>
      <c r="BS2" s="5">
        <v>41</v>
      </c>
      <c r="BT2" s="36">
        <v>16.434999999999999</v>
      </c>
      <c r="BU2" s="49">
        <v>1.423</v>
      </c>
      <c r="BV2" s="41">
        <v>11.5474</v>
      </c>
      <c r="BW2" s="35">
        <v>2.44</v>
      </c>
      <c r="BX2" s="35">
        <v>0.14640000000000003</v>
      </c>
      <c r="BY2" s="35">
        <v>13.880699999999999</v>
      </c>
      <c r="BZ2" s="36">
        <v>5.5839999999999996</v>
      </c>
      <c r="CA2" s="37">
        <v>423.32039999999995</v>
      </c>
      <c r="CB2" s="36" t="s">
        <v>148</v>
      </c>
      <c r="CC2" s="36">
        <v>36</v>
      </c>
      <c r="CD2" s="36">
        <v>28</v>
      </c>
      <c r="CE2" s="36">
        <v>36</v>
      </c>
    </row>
    <row r="3" spans="1:83" x14ac:dyDescent="0.25">
      <c r="A3" s="54" t="s">
        <v>322</v>
      </c>
      <c r="B3" s="55" t="s">
        <v>368</v>
      </c>
      <c r="C3" s="55">
        <v>2</v>
      </c>
      <c r="D3" s="55" t="s">
        <v>372</v>
      </c>
      <c r="E3" s="55">
        <v>17</v>
      </c>
      <c r="F3" s="124">
        <v>29.333333333333332</v>
      </c>
      <c r="G3" s="55">
        <v>2244.6333333333332</v>
      </c>
      <c r="H3" s="55">
        <v>425.26666666666665</v>
      </c>
      <c r="I3" s="54">
        <v>74.900000000000006</v>
      </c>
      <c r="J3" s="129">
        <v>0.24966666666666668</v>
      </c>
      <c r="K3" s="55">
        <v>2221.6095714590388</v>
      </c>
      <c r="L3" s="55">
        <v>8.6999999999999993</v>
      </c>
      <c r="M3" s="54">
        <v>56.8</v>
      </c>
      <c r="N3" s="69">
        <v>94.133835526210277</v>
      </c>
      <c r="O3" s="69">
        <v>5908.8</v>
      </c>
      <c r="P3" s="143">
        <v>9.3500000000000014</v>
      </c>
      <c r="Q3" s="87">
        <v>9.85</v>
      </c>
      <c r="R3" s="87">
        <v>4.75</v>
      </c>
      <c r="S3" s="87">
        <v>68.599999999999994</v>
      </c>
      <c r="T3" s="87">
        <v>1.149</v>
      </c>
      <c r="U3" s="87">
        <v>55.75</v>
      </c>
      <c r="V3" s="87">
        <v>9.3149999999999995</v>
      </c>
      <c r="W3" s="87">
        <v>83.63666666666667</v>
      </c>
      <c r="X3" s="87">
        <v>4.59</v>
      </c>
      <c r="Y3" s="87">
        <v>30.453333333333333</v>
      </c>
      <c r="Z3" s="87" t="s">
        <v>330</v>
      </c>
      <c r="AA3" s="87">
        <v>30.797678200815898</v>
      </c>
      <c r="AB3" s="87">
        <v>81.433101062907397</v>
      </c>
      <c r="AC3" s="87">
        <v>4.032</v>
      </c>
      <c r="AD3" s="87">
        <v>0.99650000000000005</v>
      </c>
      <c r="AE3" s="87">
        <v>0.50178342979265422</v>
      </c>
      <c r="AF3" s="87">
        <v>0.35050000000000003</v>
      </c>
      <c r="AG3" s="4">
        <v>1.3579411764705882</v>
      </c>
      <c r="AH3" s="87">
        <v>10</v>
      </c>
      <c r="AI3" s="87">
        <v>8.7058823529411757</v>
      </c>
      <c r="AJ3" s="87">
        <v>4.9411764705882355</v>
      </c>
      <c r="AK3" s="87">
        <v>70.117647058823536</v>
      </c>
      <c r="AL3" s="87">
        <v>1.155</v>
      </c>
      <c r="AM3" s="87">
        <v>2.7191709999999998</v>
      </c>
      <c r="AN3" s="87">
        <v>0.34500000000000003</v>
      </c>
      <c r="AO3" s="87">
        <v>0.27513600000000005</v>
      </c>
      <c r="AP3" s="87">
        <v>0.20500000000000002</v>
      </c>
      <c r="AQ3" s="87">
        <v>3.9628378378378382</v>
      </c>
      <c r="AR3" s="87">
        <v>3.1603459459459469</v>
      </c>
      <c r="AS3" s="87">
        <v>2.3547297297297298</v>
      </c>
      <c r="AT3" s="87">
        <v>1.3</v>
      </c>
      <c r="AU3" s="87">
        <v>0.32900000000000001</v>
      </c>
      <c r="AV3" s="87">
        <v>0.111</v>
      </c>
      <c r="AW3" s="87">
        <v>0.38</v>
      </c>
      <c r="AX3" s="87">
        <v>0</v>
      </c>
      <c r="AY3" s="87">
        <v>0.1</v>
      </c>
      <c r="AZ3" s="87">
        <v>1.9</v>
      </c>
      <c r="BA3" s="87">
        <v>18.7</v>
      </c>
      <c r="BB3" s="87">
        <v>6.4</v>
      </c>
      <c r="BC3" s="87">
        <v>2</v>
      </c>
      <c r="BD3" s="87">
        <v>18</v>
      </c>
      <c r="BE3" s="87">
        <v>1.6</v>
      </c>
      <c r="BF3" s="87">
        <v>0</v>
      </c>
      <c r="BG3" s="32" t="s">
        <v>373</v>
      </c>
      <c r="BH3" s="33">
        <v>6.3</v>
      </c>
      <c r="BI3" s="5">
        <v>3.18</v>
      </c>
      <c r="BJ3" s="33">
        <v>82</v>
      </c>
      <c r="BK3" s="5">
        <v>15</v>
      </c>
      <c r="BL3" s="5">
        <v>50</v>
      </c>
      <c r="BM3" s="5">
        <v>2124</v>
      </c>
      <c r="BN3" s="5">
        <v>688</v>
      </c>
      <c r="BO3" s="5">
        <v>221</v>
      </c>
      <c r="BP3" s="5">
        <v>35</v>
      </c>
      <c r="BQ3" s="5">
        <v>17.3</v>
      </c>
      <c r="BR3" s="5">
        <v>12</v>
      </c>
      <c r="BS3" s="5">
        <v>40</v>
      </c>
      <c r="BT3" s="36">
        <v>16.606000000000002</v>
      </c>
      <c r="BU3" s="49">
        <v>1.401</v>
      </c>
      <c r="BV3" s="41">
        <v>11.8497</v>
      </c>
      <c r="BW3" s="35">
        <v>1.9491525423728815</v>
      </c>
      <c r="BX3" s="35">
        <v>0.13758723828514458</v>
      </c>
      <c r="BY3" s="35">
        <v>15.941700000000001</v>
      </c>
      <c r="BZ3" s="36">
        <v>7.6879999999999997</v>
      </c>
      <c r="CA3" s="37">
        <v>411.40079999999995</v>
      </c>
      <c r="CB3" s="36" t="s">
        <v>148</v>
      </c>
      <c r="CC3" s="36">
        <v>36</v>
      </c>
      <c r="CD3" s="36">
        <v>28</v>
      </c>
      <c r="CE3" s="36">
        <v>36</v>
      </c>
    </row>
    <row r="4" spans="1:83" x14ac:dyDescent="0.25">
      <c r="A4" s="54" t="s">
        <v>322</v>
      </c>
      <c r="B4" s="55" t="s">
        <v>368</v>
      </c>
      <c r="C4" s="55">
        <v>3</v>
      </c>
      <c r="D4" s="55" t="s">
        <v>374</v>
      </c>
      <c r="E4" s="55">
        <v>17</v>
      </c>
      <c r="F4" s="124">
        <v>20.666666666666668</v>
      </c>
      <c r="G4" s="55">
        <v>2122.2000000000003</v>
      </c>
      <c r="H4" s="55">
        <v>403.54999999999995</v>
      </c>
      <c r="I4" s="54">
        <v>77.55</v>
      </c>
      <c r="J4" s="129">
        <v>0.25850000000000001</v>
      </c>
      <c r="K4" s="55">
        <v>2028.6571481235894</v>
      </c>
      <c r="L4" s="55">
        <v>10</v>
      </c>
      <c r="M4" s="54">
        <v>56.3</v>
      </c>
      <c r="N4" s="69">
        <v>88.511220533755406</v>
      </c>
      <c r="O4" s="69">
        <v>5555.8</v>
      </c>
      <c r="P4" s="143">
        <v>9.15</v>
      </c>
      <c r="Q4" s="87">
        <v>11.45</v>
      </c>
      <c r="R4" s="87">
        <v>4.6500000000000004</v>
      </c>
      <c r="S4" s="87">
        <v>67.55</v>
      </c>
      <c r="T4" s="87">
        <v>1.1775</v>
      </c>
      <c r="U4" s="87">
        <v>56.95</v>
      </c>
      <c r="V4" s="87">
        <v>9.3149999999999995</v>
      </c>
      <c r="W4" s="87">
        <v>81.973333333333343</v>
      </c>
      <c r="X4" s="87">
        <v>6.0466666666666669</v>
      </c>
      <c r="Y4" s="87">
        <v>33.9</v>
      </c>
      <c r="Z4" s="87" t="s">
        <v>375</v>
      </c>
      <c r="AA4" s="87">
        <v>34.435079809809586</v>
      </c>
      <c r="AB4" s="87">
        <v>79.886742193492438</v>
      </c>
      <c r="AC4" s="87">
        <v>5.8525</v>
      </c>
      <c r="AD4" s="87">
        <v>1.3194999999999999</v>
      </c>
      <c r="AE4" s="87">
        <v>1.0884413139263494</v>
      </c>
      <c r="AF4" s="87">
        <v>0.70899999999999996</v>
      </c>
      <c r="AG4" s="4">
        <v>1.0491176470588237</v>
      </c>
      <c r="AH4" s="87">
        <v>10</v>
      </c>
      <c r="AI4" s="87">
        <v>10.823529411764705</v>
      </c>
      <c r="AJ4" s="87">
        <v>5.0588235294117645</v>
      </c>
      <c r="AK4" s="87">
        <v>68.82352941176471</v>
      </c>
      <c r="AL4" s="87">
        <v>1.1870000000000001</v>
      </c>
      <c r="AM4" s="87">
        <v>2.6165320000000003</v>
      </c>
      <c r="AN4" s="87">
        <v>0.378</v>
      </c>
      <c r="AO4" s="87">
        <v>0.27760800000000002</v>
      </c>
      <c r="AP4" s="87">
        <v>0.23100000000000001</v>
      </c>
      <c r="AQ4" s="87">
        <v>3.4923913043478265</v>
      </c>
      <c r="AR4" s="87">
        <v>2.5648565217391308</v>
      </c>
      <c r="AS4" s="87">
        <v>2.134239130434783</v>
      </c>
      <c r="AT4" s="87">
        <v>1.47</v>
      </c>
      <c r="AU4" s="87">
        <v>0.34100000000000003</v>
      </c>
      <c r="AV4" s="87">
        <v>0.11799999999999999</v>
      </c>
      <c r="AW4" s="87">
        <v>0.35</v>
      </c>
      <c r="AX4" s="87">
        <v>0</v>
      </c>
      <c r="AY4" s="87">
        <v>0.111</v>
      </c>
      <c r="AZ4" s="87">
        <v>2.2000000000000002</v>
      </c>
      <c r="BA4" s="87">
        <v>18.8</v>
      </c>
      <c r="BB4" s="87">
        <v>5.4</v>
      </c>
      <c r="BC4" s="87">
        <v>1.3</v>
      </c>
      <c r="BD4" s="87">
        <v>17.600000000000001</v>
      </c>
      <c r="BE4" s="87">
        <v>1.8</v>
      </c>
      <c r="BF4" s="87">
        <v>0</v>
      </c>
      <c r="BG4" s="32" t="s">
        <v>376</v>
      </c>
      <c r="BH4" s="33">
        <v>6.3</v>
      </c>
      <c r="BI4" s="5">
        <v>3.09</v>
      </c>
      <c r="BJ4" s="33">
        <v>81</v>
      </c>
      <c r="BK4" s="5">
        <v>13</v>
      </c>
      <c r="BL4" s="5">
        <v>50</v>
      </c>
      <c r="BM4" s="5">
        <v>1875</v>
      </c>
      <c r="BN4" s="5">
        <v>591</v>
      </c>
      <c r="BO4" s="5">
        <v>186</v>
      </c>
      <c r="BP4" s="5">
        <v>29</v>
      </c>
      <c r="BQ4" s="5">
        <v>13.3</v>
      </c>
      <c r="BR4" s="5">
        <v>9.8000000000000007</v>
      </c>
      <c r="BS4" s="5">
        <v>39</v>
      </c>
      <c r="BT4" s="36">
        <v>16.085000000000001</v>
      </c>
      <c r="BU4" s="49">
        <v>1.4</v>
      </c>
      <c r="BV4" s="41">
        <v>11.488799999999999</v>
      </c>
      <c r="BW4" s="35">
        <v>1.4179640718562876</v>
      </c>
      <c r="BX4" s="35">
        <v>8.8622754491017974E-2</v>
      </c>
      <c r="BY4" s="35">
        <v>14.5128</v>
      </c>
      <c r="BZ4" s="36">
        <v>17.103999999999999</v>
      </c>
      <c r="CA4" s="37">
        <v>421.61759999999998</v>
      </c>
      <c r="CB4" s="36" t="s">
        <v>148</v>
      </c>
      <c r="CC4" s="36">
        <v>33</v>
      </c>
      <c r="CD4" s="36">
        <v>33</v>
      </c>
      <c r="CE4" s="36">
        <v>34</v>
      </c>
    </row>
    <row r="5" spans="1:83" x14ac:dyDescent="0.25">
      <c r="A5" s="54" t="s">
        <v>322</v>
      </c>
      <c r="B5" s="55" t="s">
        <v>368</v>
      </c>
      <c r="C5" s="55">
        <v>4</v>
      </c>
      <c r="D5" s="55" t="s">
        <v>377</v>
      </c>
      <c r="E5" s="55">
        <v>17</v>
      </c>
      <c r="F5" s="124">
        <v>23.666666666666668</v>
      </c>
      <c r="G5" s="55">
        <v>2200.6333333333332</v>
      </c>
      <c r="H5" s="55">
        <v>453.48333333333329</v>
      </c>
      <c r="I5" s="54">
        <v>72.550000000000011</v>
      </c>
      <c r="J5" s="129">
        <v>0.24183333333333337</v>
      </c>
      <c r="K5" s="55">
        <v>2248.6114499023224</v>
      </c>
      <c r="L5" s="55">
        <v>9.4</v>
      </c>
      <c r="M5" s="54">
        <v>54.7</v>
      </c>
      <c r="N5" s="69">
        <v>95.096922596683484</v>
      </c>
      <c r="O5" s="69">
        <v>5969.2</v>
      </c>
      <c r="P5" s="143">
        <v>8.25</v>
      </c>
      <c r="Q5" s="87">
        <v>9.9</v>
      </c>
      <c r="R5" s="87">
        <v>4.55</v>
      </c>
      <c r="S5" s="87">
        <v>69.099999999999994</v>
      </c>
      <c r="T5" s="87">
        <v>1.1659999999999999</v>
      </c>
      <c r="U5" s="87">
        <v>56.5</v>
      </c>
      <c r="V5" s="87">
        <v>9.51</v>
      </c>
      <c r="W5" s="87">
        <v>83.21</v>
      </c>
      <c r="X5" s="87">
        <v>4.916666666666667</v>
      </c>
      <c r="Y5" s="87">
        <v>31.216666666666669</v>
      </c>
      <c r="Z5" s="87" t="s">
        <v>330</v>
      </c>
      <c r="AA5" s="87">
        <v>31.601646478645009</v>
      </c>
      <c r="AB5" s="87">
        <v>81.051730662345037</v>
      </c>
      <c r="AC5" s="87">
        <v>5.3254999999999999</v>
      </c>
      <c r="AD5" s="87">
        <v>1.206</v>
      </c>
      <c r="AE5" s="87">
        <v>0.95183161303379882</v>
      </c>
      <c r="AF5" s="87">
        <v>0.62949999999999995</v>
      </c>
      <c r="AG5" s="4">
        <v>1.2520588235294117</v>
      </c>
      <c r="AH5" s="87">
        <v>8</v>
      </c>
      <c r="AI5" s="87">
        <v>9.764705882352942</v>
      </c>
      <c r="AJ5" s="87">
        <v>5.1764705882352944</v>
      </c>
      <c r="AK5" s="87">
        <v>69.647058823529406</v>
      </c>
      <c r="AL5" s="87">
        <v>1.167</v>
      </c>
      <c r="AM5" s="87">
        <v>2.6602359999999998</v>
      </c>
      <c r="AN5" s="87">
        <v>0.35700000000000004</v>
      </c>
      <c r="AO5" s="87">
        <v>0.27266400000000002</v>
      </c>
      <c r="AP5" s="87">
        <v>0.216</v>
      </c>
      <c r="AQ5" s="87">
        <v>3.6560240963855422</v>
      </c>
      <c r="AR5" s="87">
        <v>2.7923421686746988</v>
      </c>
      <c r="AS5" s="87">
        <v>2.2120481927710838</v>
      </c>
      <c r="AT5" s="87">
        <v>1.37</v>
      </c>
      <c r="AU5" s="87">
        <v>0.32500000000000001</v>
      </c>
      <c r="AV5" s="87">
        <v>0.106</v>
      </c>
      <c r="AW5" s="87">
        <v>0.35</v>
      </c>
      <c r="AX5" s="87">
        <v>0</v>
      </c>
      <c r="AY5" s="87">
        <v>9.9000000000000005E-2</v>
      </c>
      <c r="AZ5" s="87">
        <v>2.2000000000000002</v>
      </c>
      <c r="BA5" s="87">
        <v>16.899999999999999</v>
      </c>
      <c r="BB5" s="87">
        <v>4.8</v>
      </c>
      <c r="BC5" s="87">
        <v>1.1000000000000001</v>
      </c>
      <c r="BD5" s="87">
        <v>16.399999999999999</v>
      </c>
      <c r="BE5" s="87">
        <v>1.3</v>
      </c>
      <c r="BF5" s="87">
        <v>0</v>
      </c>
      <c r="BG5" s="32" t="s">
        <v>378</v>
      </c>
      <c r="BH5" s="33">
        <v>6.6</v>
      </c>
      <c r="BI5" s="5">
        <v>3.23</v>
      </c>
      <c r="BJ5" s="33">
        <v>82</v>
      </c>
      <c r="BK5" s="5">
        <v>13</v>
      </c>
      <c r="BL5" s="5">
        <v>47</v>
      </c>
      <c r="BM5" s="5">
        <v>2060</v>
      </c>
      <c r="BN5" s="5">
        <v>677</v>
      </c>
      <c r="BO5" s="5">
        <v>245</v>
      </c>
      <c r="BP5" s="5">
        <v>31</v>
      </c>
      <c r="BQ5" s="5">
        <v>15.9</v>
      </c>
      <c r="BR5" s="5">
        <v>10</v>
      </c>
      <c r="BS5" s="5">
        <v>40</v>
      </c>
      <c r="BT5" s="36">
        <v>16.577999999999999</v>
      </c>
      <c r="BU5" s="49">
        <v>1.4139999999999999</v>
      </c>
      <c r="BV5" s="41">
        <v>11.724399999999999</v>
      </c>
      <c r="BW5" s="35">
        <v>2.0145000000000004</v>
      </c>
      <c r="BX5" s="35">
        <v>0.11850000000000002</v>
      </c>
      <c r="BY5" s="35">
        <v>14.8116</v>
      </c>
      <c r="BZ5" s="36">
        <v>11.023999999999999</v>
      </c>
      <c r="CA5" s="37">
        <v>421.61759999999998</v>
      </c>
      <c r="CB5" s="36" t="s">
        <v>134</v>
      </c>
      <c r="CC5" s="36">
        <v>36</v>
      </c>
      <c r="CD5" s="36">
        <v>21</v>
      </c>
      <c r="CE5" s="36">
        <v>43</v>
      </c>
    </row>
    <row r="6" spans="1:83" x14ac:dyDescent="0.25">
      <c r="A6" s="54" t="s">
        <v>322</v>
      </c>
      <c r="B6" s="55" t="s">
        <v>368</v>
      </c>
      <c r="C6" s="55">
        <v>5</v>
      </c>
      <c r="D6" s="55" t="s">
        <v>379</v>
      </c>
      <c r="E6" s="55">
        <v>17</v>
      </c>
      <c r="F6" s="124">
        <v>27</v>
      </c>
      <c r="G6" s="55">
        <v>3435.72</v>
      </c>
      <c r="H6" s="55">
        <v>474.13333333333327</v>
      </c>
      <c r="I6" s="54">
        <v>86.300000000000011</v>
      </c>
      <c r="J6" s="129">
        <v>0.28766666666666668</v>
      </c>
      <c r="K6" s="55">
        <v>2951.2847574636066</v>
      </c>
      <c r="L6" s="55">
        <v>9.6</v>
      </c>
      <c r="M6" s="54">
        <v>56.5</v>
      </c>
      <c r="N6" s="69">
        <v>143.42195906108986</v>
      </c>
      <c r="O6" s="69">
        <v>9002.6</v>
      </c>
      <c r="P6" s="143">
        <v>9.4</v>
      </c>
      <c r="Q6" s="87">
        <v>7.85</v>
      </c>
      <c r="R6" s="87">
        <v>3.5</v>
      </c>
      <c r="S6" s="87">
        <v>72.099999999999994</v>
      </c>
      <c r="T6" s="87">
        <v>1.226</v>
      </c>
      <c r="U6" s="87">
        <v>57.9</v>
      </c>
      <c r="V6" s="87">
        <v>9.7050000000000001</v>
      </c>
      <c r="W6" s="87">
        <v>83.596666666666678</v>
      </c>
      <c r="X6" s="87">
        <v>4.3533333333333326</v>
      </c>
      <c r="Y6" s="87">
        <v>30.023333333333337</v>
      </c>
      <c r="Z6" s="87" t="s">
        <v>330</v>
      </c>
      <c r="AA6" s="87">
        <v>30.337476420211463</v>
      </c>
      <c r="AB6" s="87">
        <v>81.751458129594994</v>
      </c>
      <c r="AC6" s="87">
        <v>4.4580000000000002</v>
      </c>
      <c r="AD6" s="87">
        <v>0.58650000000000002</v>
      </c>
      <c r="AE6" s="87">
        <v>0.26118612471196823</v>
      </c>
      <c r="AF6" s="87">
        <v>0.33150000000000002</v>
      </c>
      <c r="AG6" s="4">
        <v>1.4241176470588235</v>
      </c>
      <c r="AH6" s="87">
        <v>10</v>
      </c>
      <c r="AI6" s="87">
        <v>7.2941176470588234</v>
      </c>
      <c r="AJ6" s="87">
        <v>4.117647058823529</v>
      </c>
      <c r="AK6" s="87">
        <v>73.882352941176464</v>
      </c>
      <c r="AL6" s="87">
        <v>1.2250000000000001</v>
      </c>
      <c r="AM6" s="87">
        <v>2.8490080000000004</v>
      </c>
      <c r="AN6" s="87">
        <v>0.30400000000000005</v>
      </c>
      <c r="AO6" s="87">
        <v>0.16636799999999999</v>
      </c>
      <c r="AP6" s="87">
        <v>0.17600000000000002</v>
      </c>
      <c r="AQ6" s="87">
        <v>4.1677419354838712</v>
      </c>
      <c r="AR6" s="87">
        <v>2.2808516129032257</v>
      </c>
      <c r="AS6" s="87">
        <v>2.4129032258064518</v>
      </c>
      <c r="AT6" s="87">
        <v>1.0900000000000001</v>
      </c>
      <c r="AU6" s="87">
        <v>0.26</v>
      </c>
      <c r="AV6" s="87">
        <v>9.7000000000000003E-2</v>
      </c>
      <c r="AW6" s="87">
        <v>0.34</v>
      </c>
      <c r="AX6" s="87">
        <v>0</v>
      </c>
      <c r="AY6" s="87">
        <v>8.5000000000000006E-2</v>
      </c>
      <c r="AZ6" s="87">
        <v>1.5</v>
      </c>
      <c r="BA6" s="87">
        <v>12.1</v>
      </c>
      <c r="BB6" s="87">
        <v>4.4000000000000004</v>
      </c>
      <c r="BC6" s="87">
        <v>1</v>
      </c>
      <c r="BD6" s="87">
        <v>14.4</v>
      </c>
      <c r="BE6" s="87">
        <v>2.1</v>
      </c>
      <c r="BF6" s="87">
        <v>0</v>
      </c>
      <c r="BG6" s="32" t="s">
        <v>380</v>
      </c>
      <c r="BH6" s="33">
        <v>6.3</v>
      </c>
      <c r="BI6" s="5">
        <v>3.13</v>
      </c>
      <c r="BJ6" s="33">
        <v>81</v>
      </c>
      <c r="BK6" s="5">
        <v>15</v>
      </c>
      <c r="BL6" s="5">
        <v>50</v>
      </c>
      <c r="BM6" s="5">
        <v>1835</v>
      </c>
      <c r="BN6" s="5">
        <v>597</v>
      </c>
      <c r="BO6" s="5">
        <v>216</v>
      </c>
      <c r="BP6" s="5">
        <v>35</v>
      </c>
      <c r="BQ6" s="5">
        <v>19.600000000000001</v>
      </c>
      <c r="BR6" s="5">
        <v>10.7</v>
      </c>
      <c r="BS6" s="5">
        <v>48</v>
      </c>
      <c r="BT6" s="36">
        <v>17.204000000000001</v>
      </c>
      <c r="BU6" s="49">
        <v>1.4730000000000001</v>
      </c>
      <c r="BV6" s="41">
        <v>11.683199999999999</v>
      </c>
      <c r="BW6" s="35">
        <v>2.3107784431137728</v>
      </c>
      <c r="BX6" s="35">
        <v>0.13592814371257486</v>
      </c>
      <c r="BY6" s="35">
        <v>16.216899999999999</v>
      </c>
      <c r="BZ6" s="36">
        <v>13.256</v>
      </c>
      <c r="CA6" s="37">
        <v>438.6456</v>
      </c>
      <c r="CB6" s="36" t="s">
        <v>148</v>
      </c>
      <c r="CC6" s="36">
        <v>21</v>
      </c>
      <c r="CD6" s="36">
        <v>47</v>
      </c>
      <c r="CE6" s="36">
        <v>32</v>
      </c>
    </row>
    <row r="7" spans="1:83" x14ac:dyDescent="0.25">
      <c r="A7" s="54" t="s">
        <v>322</v>
      </c>
      <c r="B7" s="55" t="s">
        <v>368</v>
      </c>
      <c r="C7" s="55">
        <v>6</v>
      </c>
      <c r="D7" s="55" t="s">
        <v>381</v>
      </c>
      <c r="E7" s="55">
        <v>17</v>
      </c>
      <c r="F7" s="124">
        <v>30.666666666666668</v>
      </c>
      <c r="G7" s="55">
        <v>2746.9500000000003</v>
      </c>
      <c r="H7" s="55">
        <v>387.4666666666667</v>
      </c>
      <c r="I7" s="54">
        <v>64.099999999999994</v>
      </c>
      <c r="J7" s="129">
        <v>0.21366666666666664</v>
      </c>
      <c r="K7" s="55">
        <v>3176.8511928067469</v>
      </c>
      <c r="L7" s="55">
        <v>10.4</v>
      </c>
      <c r="M7" s="54">
        <v>57.8</v>
      </c>
      <c r="N7" s="69">
        <v>111.09866247041116</v>
      </c>
      <c r="O7" s="69">
        <v>6973.7</v>
      </c>
      <c r="P7" s="143">
        <v>9.5</v>
      </c>
      <c r="Q7" s="87">
        <v>8.6</v>
      </c>
      <c r="R7" s="87">
        <v>4.0999999999999996</v>
      </c>
      <c r="S7" s="87">
        <v>71.05</v>
      </c>
      <c r="T7" s="87">
        <v>1.2534999999999998</v>
      </c>
      <c r="U7" s="87">
        <v>57.05</v>
      </c>
      <c r="V7" s="87">
        <v>9.7899999999999991</v>
      </c>
      <c r="W7" s="87">
        <v>81.83</v>
      </c>
      <c r="X7" s="87">
        <v>4.4733333333333336</v>
      </c>
      <c r="Y7" s="87">
        <v>28.91333333333333</v>
      </c>
      <c r="Z7" s="87" t="s">
        <v>375</v>
      </c>
      <c r="AA7" s="87">
        <v>29.257593134165575</v>
      </c>
      <c r="AB7" s="87">
        <v>81.207541083805936</v>
      </c>
      <c r="AC7" s="87">
        <v>4.6899999999999995</v>
      </c>
      <c r="AD7" s="87">
        <v>0.379</v>
      </c>
      <c r="AE7" s="87">
        <v>0.20177080374102485</v>
      </c>
      <c r="AF7" s="87">
        <v>0.251</v>
      </c>
      <c r="AG7" s="4">
        <v>1.3800000000000003</v>
      </c>
      <c r="AH7" s="87">
        <v>10.1</v>
      </c>
      <c r="AI7" s="87">
        <v>8.3529411764705888</v>
      </c>
      <c r="AJ7" s="87">
        <v>4.5882352941176467</v>
      </c>
      <c r="AK7" s="87">
        <v>71.764705882352942</v>
      </c>
      <c r="AL7" s="87">
        <v>1.23</v>
      </c>
      <c r="AM7" s="87">
        <v>2.779264</v>
      </c>
      <c r="AN7" s="87">
        <v>0.33200000000000002</v>
      </c>
      <c r="AO7" s="87">
        <v>0.20344800000000002</v>
      </c>
      <c r="AP7" s="87">
        <v>0.191</v>
      </c>
      <c r="AQ7" s="87">
        <v>3.9746478873239433</v>
      </c>
      <c r="AR7" s="87">
        <v>2.4356450704225354</v>
      </c>
      <c r="AS7" s="87">
        <v>2.2866197183098591</v>
      </c>
      <c r="AT7" s="87">
        <v>1.32</v>
      </c>
      <c r="AU7" s="87">
        <v>0.33800000000000002</v>
      </c>
      <c r="AV7" s="87">
        <v>0.104</v>
      </c>
      <c r="AW7" s="87">
        <v>0.37</v>
      </c>
      <c r="AX7" s="87">
        <v>0</v>
      </c>
      <c r="AY7" s="87">
        <v>8.8999999999999996E-2</v>
      </c>
      <c r="AZ7" s="87">
        <v>1.9</v>
      </c>
      <c r="BA7" s="87">
        <v>18.5</v>
      </c>
      <c r="BB7" s="87">
        <v>4</v>
      </c>
      <c r="BC7" s="87">
        <v>1.3</v>
      </c>
      <c r="BD7" s="87">
        <v>17.600000000000001</v>
      </c>
      <c r="BE7" s="87">
        <v>4.9000000000000004</v>
      </c>
      <c r="BF7" s="87">
        <v>0</v>
      </c>
      <c r="BG7" s="32" t="s">
        <v>382</v>
      </c>
      <c r="BH7" s="33">
        <v>6.5</v>
      </c>
      <c r="BI7" s="5">
        <v>3.01</v>
      </c>
      <c r="BJ7" s="33">
        <v>80</v>
      </c>
      <c r="BK7" s="5">
        <v>15</v>
      </c>
      <c r="BL7" s="5">
        <v>45</v>
      </c>
      <c r="BM7" s="5">
        <v>2093</v>
      </c>
      <c r="BN7" s="5">
        <v>686</v>
      </c>
      <c r="BO7" s="5">
        <v>195</v>
      </c>
      <c r="BP7" s="5">
        <v>33</v>
      </c>
      <c r="BQ7" s="5">
        <v>19.899999999999999</v>
      </c>
      <c r="BR7" s="5">
        <v>10</v>
      </c>
      <c r="BS7" s="5">
        <v>35</v>
      </c>
      <c r="BT7" s="36">
        <v>16.390999999999998</v>
      </c>
      <c r="BU7" s="49">
        <v>1.42</v>
      </c>
      <c r="BV7" s="41">
        <v>11.5396</v>
      </c>
      <c r="BW7" s="35">
        <v>1.8381618381618383</v>
      </c>
      <c r="BX7" s="35">
        <v>0.11988011988011987</v>
      </c>
      <c r="BY7" s="35">
        <v>16.692299999999999</v>
      </c>
      <c r="BZ7" s="36">
        <v>14.824</v>
      </c>
      <c r="CA7" s="37">
        <v>435.24</v>
      </c>
      <c r="CB7" s="36" t="s">
        <v>148</v>
      </c>
      <c r="CC7" s="36">
        <v>27</v>
      </c>
      <c r="CD7" s="36">
        <v>39</v>
      </c>
      <c r="CE7" s="36">
        <v>34</v>
      </c>
    </row>
    <row r="8" spans="1:83" x14ac:dyDescent="0.25">
      <c r="A8" s="54" t="s">
        <v>322</v>
      </c>
      <c r="B8" s="55" t="s">
        <v>368</v>
      </c>
      <c r="C8" s="55">
        <v>7</v>
      </c>
      <c r="D8" s="55" t="s">
        <v>383</v>
      </c>
      <c r="E8" s="55">
        <v>17</v>
      </c>
      <c r="F8" s="124">
        <v>28</v>
      </c>
      <c r="G8" s="55">
        <v>2295.0666666666671</v>
      </c>
      <c r="H8" s="55">
        <v>343.95</v>
      </c>
      <c r="I8" s="54">
        <v>71</v>
      </c>
      <c r="J8" s="129">
        <v>0.23666666666666666</v>
      </c>
      <c r="K8" s="55">
        <v>2396.2995388344998</v>
      </c>
      <c r="L8" s="55">
        <v>10.8</v>
      </c>
      <c r="M8" s="54">
        <v>54.5</v>
      </c>
      <c r="N8" s="69">
        <v>98.003494646339277</v>
      </c>
      <c r="O8" s="69">
        <v>6151.7</v>
      </c>
      <c r="P8" s="143">
        <v>9.5500000000000007</v>
      </c>
      <c r="Q8" s="87">
        <v>8.75</v>
      </c>
      <c r="R8" s="87">
        <v>3.8</v>
      </c>
      <c r="S8" s="87">
        <v>71</v>
      </c>
      <c r="T8" s="87">
        <v>1.202</v>
      </c>
      <c r="U8" s="87">
        <v>55.25</v>
      </c>
      <c r="V8" s="87">
        <v>9.620000000000001</v>
      </c>
      <c r="W8" s="87">
        <v>83.463333333333324</v>
      </c>
      <c r="X8" s="87">
        <v>4.373333333333334</v>
      </c>
      <c r="Y8" s="87">
        <v>29.873333333333335</v>
      </c>
      <c r="Z8" s="87" t="s">
        <v>330</v>
      </c>
      <c r="AA8" s="87">
        <v>30.191792386418623</v>
      </c>
      <c r="AB8" s="87">
        <v>81.671808590466398</v>
      </c>
      <c r="AC8" s="87">
        <v>5.6775000000000002</v>
      </c>
      <c r="AD8" s="87">
        <v>0.92100000000000004</v>
      </c>
      <c r="AE8" s="87">
        <v>0.39402147171485924</v>
      </c>
      <c r="AF8" s="87">
        <v>0.39349999999999996</v>
      </c>
      <c r="AG8" s="4">
        <v>1.591764705882353</v>
      </c>
      <c r="AH8" s="87">
        <v>10.5</v>
      </c>
      <c r="AI8" s="87">
        <v>8.117647058823529</v>
      </c>
      <c r="AJ8" s="87">
        <v>4.2352941176470589</v>
      </c>
      <c r="AK8" s="87">
        <v>72.235294117647058</v>
      </c>
      <c r="AL8" s="87">
        <v>1.1890000000000001</v>
      </c>
      <c r="AM8" s="87">
        <v>2.7875920000000001</v>
      </c>
      <c r="AN8" s="87">
        <v>0.33700000000000002</v>
      </c>
      <c r="AO8" s="87">
        <v>0.21333600000000003</v>
      </c>
      <c r="AP8" s="87">
        <v>0.182</v>
      </c>
      <c r="AQ8" s="87">
        <v>4.1514492753623191</v>
      </c>
      <c r="AR8" s="87">
        <v>2.6280521739130438</v>
      </c>
      <c r="AS8" s="87">
        <v>2.2420289855072464</v>
      </c>
      <c r="AT8" s="87">
        <v>1.32</v>
      </c>
      <c r="AU8" s="87">
        <v>0.28399999999999997</v>
      </c>
      <c r="AV8" s="87">
        <v>9.6000000000000002E-2</v>
      </c>
      <c r="AW8" s="87">
        <v>0.38</v>
      </c>
      <c r="AX8" s="87">
        <v>0</v>
      </c>
      <c r="AY8" s="87">
        <v>8.8999999999999996E-2</v>
      </c>
      <c r="AZ8" s="87">
        <v>1.4</v>
      </c>
      <c r="BA8" s="87">
        <v>15.4</v>
      </c>
      <c r="BB8" s="87">
        <v>4.0999999999999996</v>
      </c>
      <c r="BC8" s="87">
        <v>1.3</v>
      </c>
      <c r="BD8" s="87">
        <v>15.6</v>
      </c>
      <c r="BE8" s="87">
        <v>2.2999999999999998</v>
      </c>
      <c r="BF8" s="87">
        <v>0</v>
      </c>
      <c r="BG8" s="32" t="s">
        <v>384</v>
      </c>
      <c r="BH8" s="33">
        <v>6.5</v>
      </c>
      <c r="BI8" s="5">
        <v>3.01</v>
      </c>
      <c r="BJ8" s="33">
        <v>80</v>
      </c>
      <c r="BK8" s="5">
        <v>12</v>
      </c>
      <c r="BL8" s="5">
        <v>53</v>
      </c>
      <c r="BM8" s="5">
        <v>1996</v>
      </c>
      <c r="BN8" s="5">
        <v>649</v>
      </c>
      <c r="BO8" s="5">
        <v>190</v>
      </c>
      <c r="BP8" s="5">
        <v>28</v>
      </c>
      <c r="BQ8" s="5">
        <v>11.8</v>
      </c>
      <c r="BR8" s="5">
        <v>9.9</v>
      </c>
      <c r="BS8" s="5">
        <v>40</v>
      </c>
      <c r="BT8" s="36">
        <v>16.053000000000001</v>
      </c>
      <c r="BU8" s="49">
        <v>1.371</v>
      </c>
      <c r="BV8" s="41">
        <v>11.7065</v>
      </c>
      <c r="BW8" s="35">
        <v>2.9163836163836163</v>
      </c>
      <c r="BX8" s="35">
        <v>0.15764235764235762</v>
      </c>
      <c r="BY8" s="35">
        <v>16.357199999999999</v>
      </c>
      <c r="BZ8" s="36">
        <v>15.704000000000001</v>
      </c>
      <c r="CA8" s="37">
        <v>396.07559999999989</v>
      </c>
      <c r="CB8" s="36" t="s">
        <v>134</v>
      </c>
      <c r="CC8" s="36">
        <v>36</v>
      </c>
      <c r="CD8" s="36">
        <v>19</v>
      </c>
      <c r="CE8" s="36">
        <v>45</v>
      </c>
    </row>
    <row r="9" spans="1:83" x14ac:dyDescent="0.25">
      <c r="A9" s="54" t="s">
        <v>322</v>
      </c>
      <c r="B9" s="55" t="s">
        <v>368</v>
      </c>
      <c r="C9" s="55">
        <v>8</v>
      </c>
      <c r="D9" s="55" t="s">
        <v>385</v>
      </c>
      <c r="E9" s="55">
        <v>17</v>
      </c>
      <c r="F9" s="124">
        <v>29.5</v>
      </c>
      <c r="G9" s="55">
        <v>3040</v>
      </c>
      <c r="H9" s="55">
        <v>526.7833333333333</v>
      </c>
      <c r="I9" s="54">
        <v>72.699999999999989</v>
      </c>
      <c r="J9" s="129">
        <v>0.24233333333333329</v>
      </c>
      <c r="K9" s="55">
        <v>3099.8688520946021</v>
      </c>
      <c r="L9" s="55">
        <v>10.1</v>
      </c>
      <c r="M9" s="54">
        <v>54.2</v>
      </c>
      <c r="N9" s="69">
        <v>131.55637361919381</v>
      </c>
      <c r="O9" s="69">
        <v>8257.7999999999993</v>
      </c>
      <c r="P9" s="143">
        <v>9</v>
      </c>
      <c r="Q9" s="87">
        <v>7.1</v>
      </c>
      <c r="R9" s="87">
        <v>4.3</v>
      </c>
      <c r="S9" s="87">
        <v>71.7</v>
      </c>
      <c r="T9" s="87">
        <v>1.1429999999999998</v>
      </c>
      <c r="U9" s="87">
        <v>53.75</v>
      </c>
      <c r="V9" s="87">
        <v>9.6050000000000004</v>
      </c>
      <c r="W9" s="87">
        <v>84.19</v>
      </c>
      <c r="X9" s="87">
        <v>4.0533333333333337</v>
      </c>
      <c r="Y9" s="87">
        <v>29.833333333333332</v>
      </c>
      <c r="Z9" s="87" t="s">
        <v>330</v>
      </c>
      <c r="AA9" s="87">
        <v>30.107530133691757</v>
      </c>
      <c r="AB9" s="87">
        <v>82.265382573907331</v>
      </c>
      <c r="AC9" s="87">
        <v>3.3724999999999996</v>
      </c>
      <c r="AD9" s="87">
        <v>0.94950000000000001</v>
      </c>
      <c r="AE9" s="87">
        <v>0.74182927350070282</v>
      </c>
      <c r="AF9" s="87">
        <v>0.371</v>
      </c>
      <c r="AG9" s="4">
        <v>1.3314705882352942</v>
      </c>
      <c r="AH9" s="87">
        <v>8.6</v>
      </c>
      <c r="AI9" s="87">
        <v>7.1764705882352944</v>
      </c>
      <c r="AJ9" s="87">
        <v>5.4117647058823524</v>
      </c>
      <c r="AK9" s="87">
        <v>71.764705882352942</v>
      </c>
      <c r="AL9" s="87">
        <v>1.1559999999999999</v>
      </c>
      <c r="AM9" s="87">
        <v>2.7837490000000003</v>
      </c>
      <c r="AN9" s="87">
        <v>0.32400000000000001</v>
      </c>
      <c r="AO9" s="87">
        <v>0.21828000000000003</v>
      </c>
      <c r="AP9" s="87">
        <v>0.17900000000000002</v>
      </c>
      <c r="AQ9" s="87">
        <v>4.5147540983606556</v>
      </c>
      <c r="AR9" s="87">
        <v>3.0416065573770497</v>
      </c>
      <c r="AS9" s="87">
        <v>2.4942622950819673</v>
      </c>
      <c r="AT9" s="87">
        <v>0.96</v>
      </c>
      <c r="AU9" s="87">
        <v>0.314</v>
      </c>
      <c r="AV9" s="87">
        <v>0.10100000000000001</v>
      </c>
      <c r="AW9" s="87">
        <v>0.41</v>
      </c>
      <c r="AX9" s="87">
        <v>0</v>
      </c>
      <c r="AY9" s="87">
        <v>9.0999999999999998E-2</v>
      </c>
      <c r="AZ9" s="87">
        <v>2.2999999999999998</v>
      </c>
      <c r="BA9" s="87">
        <v>17.600000000000001</v>
      </c>
      <c r="BB9" s="87">
        <v>5.0999999999999996</v>
      </c>
      <c r="BC9" s="87">
        <v>1.3</v>
      </c>
      <c r="BD9" s="87">
        <v>18</v>
      </c>
      <c r="BE9" s="87">
        <v>1.4</v>
      </c>
      <c r="BF9" s="87">
        <v>0</v>
      </c>
      <c r="BG9" s="32" t="s">
        <v>386</v>
      </c>
      <c r="BH9" s="33">
        <v>6.2</v>
      </c>
      <c r="BI9" s="5">
        <v>3.09</v>
      </c>
      <c r="BJ9" s="33">
        <v>81</v>
      </c>
      <c r="BK9" s="5">
        <v>14</v>
      </c>
      <c r="BL9" s="5">
        <v>55</v>
      </c>
      <c r="BM9" s="5">
        <v>1845</v>
      </c>
      <c r="BN9" s="5">
        <v>572</v>
      </c>
      <c r="BO9" s="5">
        <v>218</v>
      </c>
      <c r="BP9" s="5">
        <v>34</v>
      </c>
      <c r="BQ9" s="5">
        <v>17.399999999999999</v>
      </c>
      <c r="BR9" s="5">
        <v>10.4</v>
      </c>
      <c r="BS9" s="5">
        <v>51</v>
      </c>
      <c r="BT9" s="36">
        <v>16.123000000000001</v>
      </c>
      <c r="BU9" s="49">
        <v>1.333</v>
      </c>
      <c r="BV9" s="41">
        <v>12.097899999999999</v>
      </c>
      <c r="BW9" s="35">
        <v>2.9040959040959042</v>
      </c>
      <c r="BX9" s="35">
        <v>0.1024975024975025</v>
      </c>
      <c r="BY9" s="35">
        <v>19.958200000000001</v>
      </c>
      <c r="BZ9" s="36">
        <v>9.5359999999999996</v>
      </c>
      <c r="CA9" s="37">
        <v>394.37279999999987</v>
      </c>
      <c r="CB9" s="36" t="s">
        <v>134</v>
      </c>
      <c r="CC9" s="36">
        <v>18</v>
      </c>
      <c r="CD9" s="36">
        <v>39</v>
      </c>
      <c r="CE9" s="36">
        <v>43</v>
      </c>
    </row>
    <row r="10" spans="1:83" x14ac:dyDescent="0.25">
      <c r="A10" s="57" t="s">
        <v>322</v>
      </c>
      <c r="B10" s="58" t="s">
        <v>387</v>
      </c>
      <c r="C10" s="58">
        <v>1</v>
      </c>
      <c r="D10" s="58" t="s">
        <v>383</v>
      </c>
      <c r="E10" s="58">
        <v>8.5</v>
      </c>
      <c r="F10" s="125">
        <v>9.6666666666666661</v>
      </c>
      <c r="G10" s="58">
        <v>977.41666666666686</v>
      </c>
      <c r="H10" s="58">
        <v>142.31666666666669</v>
      </c>
      <c r="I10" s="57">
        <v>72.3</v>
      </c>
      <c r="J10" s="130">
        <v>0.24099999999999999</v>
      </c>
      <c r="K10" s="58">
        <v>1002.1796745726333</v>
      </c>
      <c r="L10" s="58">
        <v>10.1</v>
      </c>
      <c r="M10" s="57">
        <v>52.6</v>
      </c>
      <c r="N10" s="70">
        <v>87.168904545779768</v>
      </c>
      <c r="O10" s="70">
        <v>5471.6</v>
      </c>
      <c r="P10" s="143">
        <v>9.9499999999999993</v>
      </c>
      <c r="Q10" s="87">
        <v>10.1</v>
      </c>
      <c r="R10" s="87">
        <v>3.8</v>
      </c>
      <c r="S10" s="87">
        <v>69.599999999999994</v>
      </c>
      <c r="T10" s="87">
        <v>1.1835</v>
      </c>
      <c r="U10" s="87">
        <v>53.7</v>
      </c>
      <c r="V10" s="87">
        <v>9.3949999999999996</v>
      </c>
      <c r="W10" s="87">
        <v>83.643333333333331</v>
      </c>
      <c r="X10" s="87">
        <v>4.1366666666666667</v>
      </c>
      <c r="Y10" s="87">
        <v>29.353333333333335</v>
      </c>
      <c r="Z10" s="87" t="s">
        <v>330</v>
      </c>
      <c r="AA10" s="87">
        <v>29.643415645610954</v>
      </c>
      <c r="AB10" s="87">
        <v>81.978779784783612</v>
      </c>
      <c r="AC10" s="87">
        <v>6.0715492871189776</v>
      </c>
      <c r="AD10" s="87">
        <v>0.91480233536637234</v>
      </c>
      <c r="AE10" s="87">
        <v>0.55567170757602646</v>
      </c>
      <c r="AF10" s="87">
        <v>0.47993674935526875</v>
      </c>
      <c r="AG10" s="4">
        <v>1.7530789420786976</v>
      </c>
      <c r="AH10" s="87">
        <v>10.7</v>
      </c>
      <c r="AI10" s="87">
        <v>9.4117647058823533</v>
      </c>
      <c r="AJ10" s="87">
        <v>4.117647058823529</v>
      </c>
      <c r="AK10" s="87">
        <v>71.058823529411768</v>
      </c>
      <c r="AL10" s="87">
        <v>1.179</v>
      </c>
      <c r="AM10" s="87">
        <v>2.7197440000000004</v>
      </c>
      <c r="AN10" s="87">
        <v>0.36300000000000004</v>
      </c>
      <c r="AO10" s="87">
        <v>0.24670799999999998</v>
      </c>
      <c r="AP10" s="87">
        <v>0.20500000000000002</v>
      </c>
      <c r="AQ10" s="87">
        <v>3.8568750000000005</v>
      </c>
      <c r="AR10" s="87">
        <v>2.6212724999999995</v>
      </c>
      <c r="AS10" s="87">
        <v>2.1781250000000001</v>
      </c>
      <c r="AT10" s="87">
        <v>1.47</v>
      </c>
      <c r="AU10" s="87">
        <v>0.29899999999999999</v>
      </c>
      <c r="AV10" s="87">
        <v>0.1</v>
      </c>
      <c r="AW10" s="87">
        <v>0.36</v>
      </c>
      <c r="AX10" s="87">
        <v>0</v>
      </c>
      <c r="AY10" s="87">
        <v>9.5000000000000001E-2</v>
      </c>
      <c r="AZ10" s="87">
        <v>1.3</v>
      </c>
      <c r="BA10" s="87">
        <v>15.1</v>
      </c>
      <c r="BB10" s="87">
        <v>3.8</v>
      </c>
      <c r="BC10" s="87">
        <v>1.2</v>
      </c>
      <c r="BD10" s="87">
        <v>17.2</v>
      </c>
      <c r="BE10" s="87">
        <v>1.8</v>
      </c>
      <c r="BF10" s="87">
        <v>0</v>
      </c>
      <c r="BG10" s="32" t="s">
        <v>388</v>
      </c>
      <c r="BH10" s="33">
        <v>6.9</v>
      </c>
      <c r="BI10" s="5">
        <v>2.4500000000000002</v>
      </c>
      <c r="BJ10" s="33">
        <v>69</v>
      </c>
      <c r="BK10" s="5">
        <v>9</v>
      </c>
      <c r="BL10" s="5">
        <v>20</v>
      </c>
      <c r="BM10" s="5">
        <v>2351</v>
      </c>
      <c r="BN10" s="5">
        <v>702</v>
      </c>
      <c r="BO10" s="5">
        <v>78</v>
      </c>
      <c r="BP10" s="5">
        <v>18</v>
      </c>
      <c r="BQ10" s="5">
        <v>10.1</v>
      </c>
      <c r="BR10" s="5">
        <v>9.6</v>
      </c>
      <c r="BS10" s="5">
        <v>16</v>
      </c>
      <c r="BT10" s="36">
        <v>14.77</v>
      </c>
      <c r="BU10" s="49">
        <v>1.474</v>
      </c>
      <c r="BV10" s="41">
        <v>10.0183</v>
      </c>
      <c r="BW10" s="35">
        <v>2.3327999999999998</v>
      </c>
      <c r="BX10" s="35">
        <v>0.19199999999999998</v>
      </c>
      <c r="BY10" s="35">
        <v>12.2799</v>
      </c>
      <c r="BZ10" s="36">
        <v>18.096</v>
      </c>
      <c r="CA10" s="37">
        <v>401.18399999999991</v>
      </c>
      <c r="CB10" s="36" t="s">
        <v>140</v>
      </c>
      <c r="CC10" s="36">
        <v>2</v>
      </c>
      <c r="CD10" s="36">
        <v>65</v>
      </c>
      <c r="CE10" s="36">
        <v>33</v>
      </c>
    </row>
    <row r="11" spans="1:83" x14ac:dyDescent="0.25">
      <c r="A11" s="57" t="s">
        <v>322</v>
      </c>
      <c r="B11" s="58" t="s">
        <v>387</v>
      </c>
      <c r="C11" s="58">
        <v>2</v>
      </c>
      <c r="D11" s="58" t="s">
        <v>372</v>
      </c>
      <c r="E11" s="58">
        <v>8.5</v>
      </c>
      <c r="F11" s="125">
        <v>12.666666666666666</v>
      </c>
      <c r="G11" s="58">
        <v>1502.4333333333334</v>
      </c>
      <c r="H11" s="58">
        <v>227.68333333333331</v>
      </c>
      <c r="I11" s="57">
        <v>79</v>
      </c>
      <c r="J11" s="130">
        <v>0.26333333333333331</v>
      </c>
      <c r="K11" s="58">
        <v>1409.8479157800964</v>
      </c>
      <c r="L11" s="58">
        <v>9.6</v>
      </c>
      <c r="M11" s="57">
        <v>54.1</v>
      </c>
      <c r="N11" s="70">
        <v>131.00089904051282</v>
      </c>
      <c r="O11" s="70">
        <v>8222.9</v>
      </c>
      <c r="P11" s="143">
        <v>9.9499999999999993</v>
      </c>
      <c r="Q11" s="87">
        <v>9.5500000000000007</v>
      </c>
      <c r="R11" s="87">
        <v>4.1500000000000004</v>
      </c>
      <c r="S11" s="87">
        <v>69.5</v>
      </c>
      <c r="T11" s="87">
        <v>1.153</v>
      </c>
      <c r="U11" s="87">
        <v>53.8</v>
      </c>
      <c r="V11" s="87">
        <v>9.2949999999999999</v>
      </c>
      <c r="W11" s="87">
        <v>84.773333333333326</v>
      </c>
      <c r="X11" s="87">
        <v>4.0999999999999996</v>
      </c>
      <c r="Y11" s="87">
        <v>29.626666666666665</v>
      </c>
      <c r="Z11" s="87" t="s">
        <v>330</v>
      </c>
      <c r="AA11" s="87">
        <v>29.909279975821264</v>
      </c>
      <c r="AB11" s="87">
        <v>82.123691005592661</v>
      </c>
      <c r="AC11" s="87">
        <v>5.3105001433956085</v>
      </c>
      <c r="AD11" s="87">
        <v>0.92243595414571988</v>
      </c>
      <c r="AE11" s="87">
        <v>0.53963831232439174</v>
      </c>
      <c r="AF11" s="87">
        <v>0.4245619902220048</v>
      </c>
      <c r="AG11" s="4">
        <v>1.5793506335081515</v>
      </c>
      <c r="AH11" s="87">
        <v>10.7</v>
      </c>
      <c r="AI11" s="87">
        <v>8.882352941176471</v>
      </c>
      <c r="AJ11" s="87">
        <v>4.882352941176471</v>
      </c>
      <c r="AK11" s="87">
        <v>70.529411764705884</v>
      </c>
      <c r="AL11" s="87">
        <v>1.159</v>
      </c>
      <c r="AM11" s="87">
        <v>2.7134920000000005</v>
      </c>
      <c r="AN11" s="87">
        <v>0.35200000000000004</v>
      </c>
      <c r="AO11" s="87">
        <v>0.26092199999999999</v>
      </c>
      <c r="AP11" s="87">
        <v>0.20700000000000002</v>
      </c>
      <c r="AQ11" s="87">
        <v>3.9629139072847686</v>
      </c>
      <c r="AR11" s="87">
        <v>2.9375324503311253</v>
      </c>
      <c r="AS11" s="87">
        <v>2.3304635761589405</v>
      </c>
      <c r="AT11" s="87">
        <v>1.1399999999999999</v>
      </c>
      <c r="AU11" s="87">
        <v>0.27600000000000002</v>
      </c>
      <c r="AV11" s="87">
        <v>8.6999999999999994E-2</v>
      </c>
      <c r="AW11" s="87">
        <v>0.32</v>
      </c>
      <c r="AX11" s="87">
        <v>0</v>
      </c>
      <c r="AY11" s="87">
        <v>9.5000000000000001E-2</v>
      </c>
      <c r="AZ11" s="87">
        <v>1.4</v>
      </c>
      <c r="BA11" s="87">
        <v>15.8</v>
      </c>
      <c r="BB11" s="87">
        <v>4</v>
      </c>
      <c r="BC11" s="87">
        <v>1.5</v>
      </c>
      <c r="BD11" s="87">
        <v>15</v>
      </c>
      <c r="BE11" s="87">
        <v>1.2</v>
      </c>
      <c r="BF11" s="87">
        <v>0</v>
      </c>
      <c r="BG11" s="32" t="s">
        <v>389</v>
      </c>
      <c r="BH11" s="33">
        <v>7</v>
      </c>
      <c r="BI11" s="5">
        <v>2.5</v>
      </c>
      <c r="BJ11" s="33">
        <v>70</v>
      </c>
      <c r="BK11" s="5">
        <v>10</v>
      </c>
      <c r="BL11" s="5">
        <v>50</v>
      </c>
      <c r="BM11" s="5">
        <v>1557</v>
      </c>
      <c r="BN11" s="5">
        <v>416</v>
      </c>
      <c r="BO11" s="5">
        <v>60</v>
      </c>
      <c r="BP11" s="5">
        <v>17</v>
      </c>
      <c r="BQ11" s="5">
        <v>3.8</v>
      </c>
      <c r="BR11" s="5">
        <v>9.3000000000000007</v>
      </c>
      <c r="BS11" s="5">
        <v>47</v>
      </c>
      <c r="BT11" s="36">
        <v>15.708</v>
      </c>
      <c r="BU11" s="49">
        <v>1.6359999999999999</v>
      </c>
      <c r="BV11" s="41">
        <v>9.6044</v>
      </c>
      <c r="BW11" s="35">
        <v>1.9039840637450205</v>
      </c>
      <c r="BX11" s="35">
        <v>0.13984063745019926</v>
      </c>
      <c r="BY11" s="35">
        <v>13.6591</v>
      </c>
      <c r="BZ11" s="36">
        <v>8.3919999999999995</v>
      </c>
      <c r="CA11" s="37">
        <v>331.36919999999998</v>
      </c>
      <c r="CB11" s="36" t="s">
        <v>146</v>
      </c>
      <c r="CC11" s="36">
        <v>2</v>
      </c>
      <c r="CD11" s="36">
        <v>73</v>
      </c>
      <c r="CE11" s="36">
        <v>25</v>
      </c>
    </row>
    <row r="12" spans="1:83" x14ac:dyDescent="0.25">
      <c r="A12" s="57" t="s">
        <v>322</v>
      </c>
      <c r="B12" s="58" t="s">
        <v>387</v>
      </c>
      <c r="C12" s="58">
        <v>3</v>
      </c>
      <c r="D12" s="58" t="s">
        <v>385</v>
      </c>
      <c r="E12" s="58">
        <v>8.5</v>
      </c>
      <c r="F12" s="125">
        <v>13</v>
      </c>
      <c r="G12" s="58">
        <v>1386.3500000000001</v>
      </c>
      <c r="H12" s="58">
        <v>246.83333333333334</v>
      </c>
      <c r="I12" s="57">
        <v>76.5</v>
      </c>
      <c r="J12" s="130">
        <v>0.255</v>
      </c>
      <c r="K12" s="58">
        <v>1343.4317226155324</v>
      </c>
      <c r="L12" s="58">
        <v>9.6999999999999993</v>
      </c>
      <c r="M12" s="57">
        <v>52.6</v>
      </c>
      <c r="N12" s="70">
        <v>124.18890371113314</v>
      </c>
      <c r="O12" s="70">
        <v>7795.3</v>
      </c>
      <c r="P12" s="143">
        <v>10.149999999999999</v>
      </c>
      <c r="Q12" s="87">
        <v>8.6</v>
      </c>
      <c r="R12" s="87">
        <v>4.6500000000000004</v>
      </c>
      <c r="S12" s="87">
        <v>70.050000000000011</v>
      </c>
      <c r="T12" s="87">
        <v>1.1640000000000001</v>
      </c>
      <c r="U12" s="87">
        <v>52.75</v>
      </c>
      <c r="V12" s="87">
        <v>9.49</v>
      </c>
      <c r="W12" s="87">
        <v>84.19</v>
      </c>
      <c r="X12" s="87">
        <v>4.2433333333333332</v>
      </c>
      <c r="Y12" s="87">
        <v>30.689999999999998</v>
      </c>
      <c r="Z12" s="87" t="s">
        <v>330</v>
      </c>
      <c r="AA12" s="87">
        <v>30.98200778131017</v>
      </c>
      <c r="AB12" s="87">
        <v>82.128441341931463</v>
      </c>
      <c r="AC12" s="87">
        <v>4.8227924758275975</v>
      </c>
      <c r="AD12" s="87">
        <v>1.190636823689754</v>
      </c>
      <c r="AE12" s="87">
        <v>1.0162440588020709</v>
      </c>
      <c r="AF12" s="87">
        <v>0.48970162969707698</v>
      </c>
      <c r="AG12" s="4">
        <v>1.6136475340468195</v>
      </c>
      <c r="AH12" s="87">
        <v>10.5</v>
      </c>
      <c r="AI12" s="87">
        <v>8</v>
      </c>
      <c r="AJ12" s="87">
        <v>5.2941176470588234</v>
      </c>
      <c r="AK12" s="87">
        <v>71.058823529411768</v>
      </c>
      <c r="AL12" s="87">
        <v>1.161</v>
      </c>
      <c r="AM12" s="87">
        <v>2.7465039999999998</v>
      </c>
      <c r="AN12" s="87">
        <v>0.34200000000000003</v>
      </c>
      <c r="AO12" s="87">
        <v>0.23805599999999999</v>
      </c>
      <c r="AP12" s="87">
        <v>0.19600000000000001</v>
      </c>
      <c r="AQ12" s="87">
        <v>4.2750000000000004</v>
      </c>
      <c r="AR12" s="87">
        <v>2.9756999999999998</v>
      </c>
      <c r="AS12" s="87">
        <v>2.4500000000000002</v>
      </c>
      <c r="AT12" s="87">
        <v>1.23</v>
      </c>
      <c r="AU12" s="87">
        <v>0.24199999999999999</v>
      </c>
      <c r="AV12" s="87">
        <v>7.8E-2</v>
      </c>
      <c r="AW12" s="87">
        <v>0.32</v>
      </c>
      <c r="AX12" s="87">
        <v>0</v>
      </c>
      <c r="AY12" s="87">
        <v>8.8999999999999996E-2</v>
      </c>
      <c r="AZ12" s="87">
        <v>1.5</v>
      </c>
      <c r="BA12" s="87">
        <v>14.3</v>
      </c>
      <c r="BB12" s="87">
        <v>3</v>
      </c>
      <c r="BC12" s="87">
        <v>1.1000000000000001</v>
      </c>
      <c r="BD12" s="87">
        <v>12.8</v>
      </c>
      <c r="BE12" s="87">
        <v>1.9</v>
      </c>
      <c r="BF12" s="87">
        <v>0</v>
      </c>
      <c r="BG12" s="32" t="s">
        <v>390</v>
      </c>
      <c r="BH12" s="33">
        <v>6.7</v>
      </c>
      <c r="BI12" s="5">
        <v>2.41</v>
      </c>
      <c r="BJ12" s="33">
        <v>68</v>
      </c>
      <c r="BK12" s="5">
        <v>11</v>
      </c>
      <c r="BL12" s="5">
        <v>33</v>
      </c>
      <c r="BM12" s="5">
        <v>2005</v>
      </c>
      <c r="BN12" s="5">
        <v>573</v>
      </c>
      <c r="BO12" s="5">
        <v>71</v>
      </c>
      <c r="BP12" s="5">
        <v>20</v>
      </c>
      <c r="BQ12" s="5">
        <v>19.8</v>
      </c>
      <c r="BR12" s="5">
        <v>8.8000000000000007</v>
      </c>
      <c r="BS12" s="5">
        <v>26</v>
      </c>
      <c r="BT12" s="36">
        <v>14.236000000000001</v>
      </c>
      <c r="BU12" s="49">
        <v>1.458</v>
      </c>
      <c r="BV12" s="41">
        <v>9.7626000000000008</v>
      </c>
      <c r="BW12" s="35">
        <v>1.8263736263736268</v>
      </c>
      <c r="BX12" s="35">
        <v>0.1318681318681319</v>
      </c>
      <c r="BY12" s="35">
        <v>13.860900000000001</v>
      </c>
      <c r="BZ12" s="36">
        <v>19.047999999999998</v>
      </c>
      <c r="CA12" s="37">
        <v>419.91479999999996</v>
      </c>
      <c r="CB12" s="36" t="s">
        <v>140</v>
      </c>
      <c r="CC12" s="36">
        <v>2</v>
      </c>
      <c r="CD12" s="36">
        <v>67</v>
      </c>
      <c r="CE12" s="36">
        <v>31</v>
      </c>
    </row>
    <row r="13" spans="1:83" x14ac:dyDescent="0.25">
      <c r="A13" s="57" t="s">
        <v>322</v>
      </c>
      <c r="B13" s="58" t="s">
        <v>387</v>
      </c>
      <c r="C13" s="58">
        <v>4</v>
      </c>
      <c r="D13" s="58" t="s">
        <v>379</v>
      </c>
      <c r="E13" s="58">
        <v>8.5</v>
      </c>
      <c r="F13" s="125">
        <v>13</v>
      </c>
      <c r="G13" s="58">
        <v>1800.2333333333333</v>
      </c>
      <c r="H13" s="58">
        <v>251.61666666666667</v>
      </c>
      <c r="I13" s="57">
        <v>79.25</v>
      </c>
      <c r="J13" s="130">
        <v>0.26416666666666666</v>
      </c>
      <c r="K13" s="58">
        <v>1683.9673837528107</v>
      </c>
      <c r="L13" s="58">
        <v>9.6999999999999993</v>
      </c>
      <c r="M13" s="57">
        <v>55.2</v>
      </c>
      <c r="N13" s="70">
        <v>153.66868394357451</v>
      </c>
      <c r="O13" s="70">
        <v>9645.7999999999993</v>
      </c>
      <c r="P13" s="143">
        <v>9</v>
      </c>
      <c r="Q13" s="87">
        <v>7.45</v>
      </c>
      <c r="R13" s="87">
        <v>3</v>
      </c>
      <c r="S13" s="87">
        <v>72.599999999999994</v>
      </c>
      <c r="T13" s="87">
        <v>1.1795</v>
      </c>
      <c r="U13" s="87">
        <v>54.5</v>
      </c>
      <c r="V13" s="87">
        <v>9.5449999999999999</v>
      </c>
      <c r="W13" s="87">
        <v>85.106666666666669</v>
      </c>
      <c r="X13" s="87">
        <v>3.6433333333333331</v>
      </c>
      <c r="Y13" s="87">
        <v>27.790000000000003</v>
      </c>
      <c r="Z13" s="87" t="s">
        <v>330</v>
      </c>
      <c r="AA13" s="87">
        <v>28.027899854208442</v>
      </c>
      <c r="AB13" s="87">
        <v>82.532390500260348</v>
      </c>
      <c r="AC13" s="87">
        <v>5.2662694266907035</v>
      </c>
      <c r="AD13" s="87">
        <v>0.71352507236584284</v>
      </c>
      <c r="AE13" s="87">
        <v>0.33195408329557285</v>
      </c>
      <c r="AF13" s="87">
        <v>0.44075310609190271</v>
      </c>
      <c r="AG13" s="4">
        <v>1.7597638211303193</v>
      </c>
      <c r="AH13" s="87">
        <v>8.6999999999999993</v>
      </c>
      <c r="AI13" s="87">
        <v>7.0588235294117645</v>
      </c>
      <c r="AJ13" s="87">
        <v>3.7647058823529411</v>
      </c>
      <c r="AK13" s="87">
        <v>74.352941176470594</v>
      </c>
      <c r="AL13" s="87">
        <v>1.1930000000000001</v>
      </c>
      <c r="AM13" s="87">
        <v>2.8608729999999998</v>
      </c>
      <c r="AN13" s="87">
        <v>0.30100000000000005</v>
      </c>
      <c r="AO13" s="87">
        <v>0.16636799999999999</v>
      </c>
      <c r="AP13" s="87">
        <v>0.16700000000000001</v>
      </c>
      <c r="AQ13" s="87">
        <v>4.2641666666666671</v>
      </c>
      <c r="AR13" s="87">
        <v>2.3568799999999999</v>
      </c>
      <c r="AS13" s="87">
        <v>2.3658333333333337</v>
      </c>
      <c r="AT13" s="87">
        <v>1.21</v>
      </c>
      <c r="AU13" s="87">
        <v>0.27400000000000002</v>
      </c>
      <c r="AV13" s="87">
        <v>9.5000000000000001E-2</v>
      </c>
      <c r="AW13" s="87">
        <v>0.38</v>
      </c>
      <c r="AX13" s="87">
        <v>0</v>
      </c>
      <c r="AY13" s="87">
        <v>9.4E-2</v>
      </c>
      <c r="AZ13" s="87">
        <v>1.4</v>
      </c>
      <c r="BA13" s="87">
        <v>12.6</v>
      </c>
      <c r="BB13" s="87">
        <v>3.2</v>
      </c>
      <c r="BC13" s="87">
        <v>1.3</v>
      </c>
      <c r="BD13" s="87">
        <v>14.7</v>
      </c>
      <c r="BE13" s="87">
        <v>2.2000000000000002</v>
      </c>
      <c r="BF13" s="87">
        <v>0</v>
      </c>
      <c r="BG13" s="32" t="s">
        <v>391</v>
      </c>
      <c r="BH13" s="33">
        <v>7.2</v>
      </c>
      <c r="BI13" s="5">
        <v>2.4300000000000002</v>
      </c>
      <c r="BJ13" s="33">
        <v>69</v>
      </c>
      <c r="BK13" s="5">
        <v>10</v>
      </c>
      <c r="BL13" s="5">
        <v>44</v>
      </c>
      <c r="BM13" s="5">
        <v>1461</v>
      </c>
      <c r="BN13" s="5">
        <v>447</v>
      </c>
      <c r="BO13" s="5">
        <v>55</v>
      </c>
      <c r="BP13" s="5">
        <v>17</v>
      </c>
      <c r="BQ13" s="5">
        <v>5</v>
      </c>
      <c r="BR13" s="5">
        <v>7.6</v>
      </c>
      <c r="BS13" s="5">
        <v>41</v>
      </c>
      <c r="BT13" s="36">
        <v>16.218</v>
      </c>
      <c r="BU13" s="49">
        <v>1.3640000000000001</v>
      </c>
      <c r="BV13" s="41">
        <v>11.8858</v>
      </c>
      <c r="BW13" s="35">
        <v>2.0688</v>
      </c>
      <c r="BX13" s="35">
        <v>0.15840000000000001</v>
      </c>
      <c r="BY13" s="35">
        <v>13.1608</v>
      </c>
      <c r="BZ13" s="36">
        <v>12.472</v>
      </c>
      <c r="CA13" s="37">
        <v>346.69440000000003</v>
      </c>
      <c r="CB13" s="36" t="s">
        <v>146</v>
      </c>
      <c r="CC13" s="36">
        <v>2</v>
      </c>
      <c r="CD13" s="36">
        <v>73</v>
      </c>
      <c r="CE13" s="36">
        <v>25</v>
      </c>
    </row>
    <row r="14" spans="1:83" x14ac:dyDescent="0.25">
      <c r="A14" s="57" t="s">
        <v>322</v>
      </c>
      <c r="B14" s="58" t="s">
        <v>387</v>
      </c>
      <c r="C14" s="58">
        <v>5</v>
      </c>
      <c r="D14" s="58" t="s">
        <v>374</v>
      </c>
      <c r="E14" s="58">
        <v>8.5</v>
      </c>
      <c r="F14" s="125">
        <v>11.333333333333334</v>
      </c>
      <c r="G14" s="58">
        <v>1110.2333333333333</v>
      </c>
      <c r="H14" s="58">
        <v>195.20000000000002</v>
      </c>
      <c r="I14" s="57">
        <v>68.800000000000011</v>
      </c>
      <c r="J14" s="130">
        <v>0.22933333333333336</v>
      </c>
      <c r="K14" s="58">
        <v>1196.2720933393209</v>
      </c>
      <c r="L14" s="58">
        <v>9.6999999999999993</v>
      </c>
      <c r="M14" s="57">
        <v>51.3</v>
      </c>
      <c r="N14" s="70">
        <v>101.97472620497311</v>
      </c>
      <c r="O14" s="70">
        <v>6401</v>
      </c>
      <c r="P14" s="143">
        <v>9.6499999999999986</v>
      </c>
      <c r="Q14" s="87">
        <v>12.25</v>
      </c>
      <c r="R14" s="87">
        <v>3.8499999999999996</v>
      </c>
      <c r="S14" s="87">
        <v>67.849999999999994</v>
      </c>
      <c r="T14" s="87">
        <v>1.1930000000000001</v>
      </c>
      <c r="U14" s="87">
        <v>53.1</v>
      </c>
      <c r="V14" s="87">
        <v>9.31</v>
      </c>
      <c r="W14" s="87">
        <v>83.39</v>
      </c>
      <c r="X14" s="87">
        <v>4.7166666666666659</v>
      </c>
      <c r="Y14" s="87">
        <v>30.426666666666666</v>
      </c>
      <c r="Z14" s="87" t="s">
        <v>375</v>
      </c>
      <c r="AA14" s="87">
        <v>30.790101794538113</v>
      </c>
      <c r="AB14" s="87">
        <v>81.18899234463413</v>
      </c>
      <c r="AC14" s="87">
        <v>6.2660180576040645</v>
      </c>
      <c r="AD14" s="87">
        <v>1.1917539907523871</v>
      </c>
      <c r="AE14" s="87">
        <v>0.91856241779925929</v>
      </c>
      <c r="AF14" s="87">
        <v>0.75855106187453103</v>
      </c>
      <c r="AG14" s="4">
        <v>1.6258813236580723</v>
      </c>
      <c r="AH14" s="87">
        <v>10.199999999999999</v>
      </c>
      <c r="AI14" s="87">
        <v>11.176470588235293</v>
      </c>
      <c r="AJ14" s="87">
        <v>4.4705882352941178</v>
      </c>
      <c r="AK14" s="87">
        <v>69.058823529411768</v>
      </c>
      <c r="AL14" s="87">
        <v>1.179</v>
      </c>
      <c r="AM14" s="87">
        <v>2.615002</v>
      </c>
      <c r="AN14" s="87">
        <v>0.38500000000000001</v>
      </c>
      <c r="AO14" s="87">
        <v>0.29243999999999998</v>
      </c>
      <c r="AP14" s="87">
        <v>0.23400000000000001</v>
      </c>
      <c r="AQ14" s="87">
        <v>3.4447368421052635</v>
      </c>
      <c r="AR14" s="87">
        <v>2.6165684210526319</v>
      </c>
      <c r="AS14" s="87">
        <v>2.093684210526316</v>
      </c>
      <c r="AT14" s="87">
        <v>1.59</v>
      </c>
      <c r="AU14" s="87">
        <v>0.35599999999999998</v>
      </c>
      <c r="AV14" s="87">
        <v>0.12</v>
      </c>
      <c r="AW14" s="87">
        <v>0.36</v>
      </c>
      <c r="AX14" s="87">
        <v>0</v>
      </c>
      <c r="AY14" s="87">
        <v>0.115</v>
      </c>
      <c r="AZ14" s="87">
        <v>2.2000000000000002</v>
      </c>
      <c r="BA14" s="87">
        <v>19.899999999999999</v>
      </c>
      <c r="BB14" s="87">
        <v>4.5999999999999996</v>
      </c>
      <c r="BC14" s="87">
        <v>1.4</v>
      </c>
      <c r="BD14" s="87">
        <v>19.8</v>
      </c>
      <c r="BE14" s="87">
        <v>2.6</v>
      </c>
      <c r="BF14" s="87">
        <v>0</v>
      </c>
      <c r="BG14" s="32" t="s">
        <v>392</v>
      </c>
      <c r="BH14" s="33">
        <v>6.8</v>
      </c>
      <c r="BI14" s="5">
        <v>2.23</v>
      </c>
      <c r="BJ14" s="33">
        <v>65</v>
      </c>
      <c r="BK14" s="5">
        <v>10</v>
      </c>
      <c r="BL14" s="5">
        <v>26</v>
      </c>
      <c r="BM14" s="5">
        <v>1717</v>
      </c>
      <c r="BN14" s="5">
        <v>508</v>
      </c>
      <c r="BO14" s="5">
        <v>59</v>
      </c>
      <c r="BP14" s="5">
        <v>17</v>
      </c>
      <c r="BQ14" s="5">
        <v>8.6</v>
      </c>
      <c r="BR14" s="5">
        <v>7.5</v>
      </c>
      <c r="BS14" s="5">
        <v>22</v>
      </c>
      <c r="BT14" s="36">
        <v>13.307</v>
      </c>
      <c r="BU14" s="49">
        <v>1.3979999999999999</v>
      </c>
      <c r="BV14" s="41">
        <v>9.5214999999999996</v>
      </c>
      <c r="BW14" s="35">
        <v>1.6358283433133738</v>
      </c>
      <c r="BX14" s="35">
        <v>0.1107784431137725</v>
      </c>
      <c r="BY14" s="35">
        <v>14.959199999999999</v>
      </c>
      <c r="BZ14" s="36">
        <v>8.8640000000000008</v>
      </c>
      <c r="CA14" s="37">
        <v>331.36919999999998</v>
      </c>
      <c r="CB14" s="36" t="s">
        <v>146</v>
      </c>
      <c r="CC14" s="36">
        <v>2</v>
      </c>
      <c r="CD14" s="36">
        <v>76</v>
      </c>
      <c r="CE14" s="36">
        <v>22</v>
      </c>
    </row>
    <row r="15" spans="1:83" x14ac:dyDescent="0.25">
      <c r="A15" s="57" t="s">
        <v>322</v>
      </c>
      <c r="B15" s="58" t="s">
        <v>387</v>
      </c>
      <c r="C15" s="58">
        <v>6</v>
      </c>
      <c r="D15" s="58" t="s">
        <v>377</v>
      </c>
      <c r="E15" s="58">
        <v>8.5</v>
      </c>
      <c r="F15" s="125">
        <v>11.166666666666666</v>
      </c>
      <c r="G15" s="58">
        <v>1051.2333333333333</v>
      </c>
      <c r="H15" s="58">
        <v>200.26666666666665</v>
      </c>
      <c r="I15" s="57">
        <v>74.75</v>
      </c>
      <c r="J15" s="130">
        <v>0.24916666666666668</v>
      </c>
      <c r="K15" s="58">
        <v>1042.5384324890704</v>
      </c>
      <c r="L15" s="58">
        <v>9.9</v>
      </c>
      <c r="M15" s="57">
        <v>54.8</v>
      </c>
      <c r="N15" s="70">
        <v>90.188519192245124</v>
      </c>
      <c r="O15" s="70">
        <v>5661.1</v>
      </c>
      <c r="P15" s="143">
        <v>9.6</v>
      </c>
      <c r="Q15" s="87">
        <v>9.75</v>
      </c>
      <c r="R15" s="87">
        <v>4.4000000000000004</v>
      </c>
      <c r="S15" s="87">
        <v>69.199999999999989</v>
      </c>
      <c r="T15" s="87">
        <v>1.167</v>
      </c>
      <c r="U15" s="87">
        <v>54.35</v>
      </c>
      <c r="V15" s="87">
        <v>9.4149999999999991</v>
      </c>
      <c r="W15" s="87">
        <v>83.673333333333332</v>
      </c>
      <c r="X15" s="87">
        <v>4.6866666666666665</v>
      </c>
      <c r="Y15" s="87">
        <v>30.429999999999996</v>
      </c>
      <c r="Z15" s="87" t="s">
        <v>370</v>
      </c>
      <c r="AA15" s="87">
        <v>30.788816175954281</v>
      </c>
      <c r="AB15" s="87">
        <v>81.244979918291776</v>
      </c>
      <c r="AC15" s="87">
        <v>5.451228422375177</v>
      </c>
      <c r="AD15" s="87">
        <v>1.1898741669861319</v>
      </c>
      <c r="AE15" s="87">
        <v>0.87631399733424487</v>
      </c>
      <c r="AF15" s="87">
        <v>0.81569631446961544</v>
      </c>
      <c r="AG15" s="4">
        <v>1.5018185528649328</v>
      </c>
      <c r="AH15" s="87">
        <v>10.4</v>
      </c>
      <c r="AI15" s="87">
        <v>9.4117647058823533</v>
      </c>
      <c r="AJ15" s="87">
        <v>4.7058823529411766</v>
      </c>
      <c r="AK15" s="87">
        <v>70.470588235294116</v>
      </c>
      <c r="AL15" s="87">
        <v>1.1779999999999999</v>
      </c>
      <c r="AM15" s="87">
        <v>2.6992059999999998</v>
      </c>
      <c r="AN15" s="87">
        <v>0.35300000000000004</v>
      </c>
      <c r="AO15" s="87">
        <v>0.26277600000000001</v>
      </c>
      <c r="AP15" s="87">
        <v>0.215</v>
      </c>
      <c r="AQ15" s="87">
        <v>3.7506250000000003</v>
      </c>
      <c r="AR15" s="87">
        <v>2.791995</v>
      </c>
      <c r="AS15" s="87">
        <v>2.2843749999999998</v>
      </c>
      <c r="AT15" s="87">
        <v>1.33</v>
      </c>
      <c r="AU15" s="87">
        <v>0.35499999999999998</v>
      </c>
      <c r="AV15" s="87">
        <v>0.11600000000000001</v>
      </c>
      <c r="AW15" s="87">
        <v>0.4</v>
      </c>
      <c r="AX15" s="87">
        <v>0</v>
      </c>
      <c r="AY15" s="87">
        <v>0.125</v>
      </c>
      <c r="AZ15" s="87">
        <v>2.5</v>
      </c>
      <c r="BA15" s="87">
        <v>18.100000000000001</v>
      </c>
      <c r="BB15" s="87">
        <v>5.5</v>
      </c>
      <c r="BC15" s="87">
        <v>1.1000000000000001</v>
      </c>
      <c r="BD15" s="87">
        <v>20.2</v>
      </c>
      <c r="BE15" s="87">
        <v>2.2000000000000002</v>
      </c>
      <c r="BF15" s="87">
        <v>0</v>
      </c>
      <c r="BG15" s="32" t="s">
        <v>393</v>
      </c>
      <c r="BH15" s="33">
        <v>6.7</v>
      </c>
      <c r="BI15" s="5">
        <v>2.4</v>
      </c>
      <c r="BJ15" s="33">
        <v>68</v>
      </c>
      <c r="BK15" s="5">
        <v>11</v>
      </c>
      <c r="BL15" s="5">
        <v>43</v>
      </c>
      <c r="BM15" s="5">
        <v>1631</v>
      </c>
      <c r="BN15" s="5">
        <v>395</v>
      </c>
      <c r="BO15" s="5">
        <v>56</v>
      </c>
      <c r="BP15" s="5">
        <v>16</v>
      </c>
      <c r="BQ15" s="5">
        <v>9.3000000000000007</v>
      </c>
      <c r="BR15" s="5">
        <v>9</v>
      </c>
      <c r="BS15" s="5">
        <v>37</v>
      </c>
      <c r="BT15" s="36">
        <v>12.186</v>
      </c>
      <c r="BU15" s="49">
        <v>1.2789999999999999</v>
      </c>
      <c r="BV15" s="41">
        <v>9.5289999999999999</v>
      </c>
      <c r="BW15" s="35">
        <v>1.7190809190809186</v>
      </c>
      <c r="BX15" s="35">
        <v>0.12587412587412583</v>
      </c>
      <c r="BY15" s="35">
        <v>13.7431</v>
      </c>
      <c r="BZ15" s="36">
        <v>13.784000000000001</v>
      </c>
      <c r="CA15" s="37">
        <v>333.072</v>
      </c>
      <c r="CB15" s="36" t="s">
        <v>140</v>
      </c>
      <c r="CC15" s="36">
        <v>2</v>
      </c>
      <c r="CD15" s="36">
        <v>67</v>
      </c>
      <c r="CE15" s="36">
        <v>31</v>
      </c>
    </row>
    <row r="16" spans="1:83" x14ac:dyDescent="0.25">
      <c r="A16" s="57" t="s">
        <v>322</v>
      </c>
      <c r="B16" s="58" t="s">
        <v>387</v>
      </c>
      <c r="C16" s="58">
        <v>7</v>
      </c>
      <c r="D16" s="58" t="s">
        <v>381</v>
      </c>
      <c r="E16" s="58">
        <v>8.5</v>
      </c>
      <c r="F16" s="125">
        <v>8.5</v>
      </c>
      <c r="G16" s="58">
        <v>621.29999999999995</v>
      </c>
      <c r="H16" s="58">
        <v>119.13333333333334</v>
      </c>
      <c r="I16" s="57">
        <v>56.7</v>
      </c>
      <c r="J16" s="130">
        <v>0.189</v>
      </c>
      <c r="K16" s="58">
        <v>812.31120187345402</v>
      </c>
      <c r="L16" s="58">
        <v>9.9</v>
      </c>
      <c r="M16" s="57">
        <v>53.8</v>
      </c>
      <c r="N16" s="70">
        <v>54.293991341432132</v>
      </c>
      <c r="O16" s="70">
        <v>3408</v>
      </c>
      <c r="P16" s="143">
        <v>9.6</v>
      </c>
      <c r="Q16" s="87">
        <v>10.95</v>
      </c>
      <c r="R16" s="87">
        <v>4.0999999999999996</v>
      </c>
      <c r="S16" s="87">
        <v>68.849999999999994</v>
      </c>
      <c r="T16" s="87">
        <v>1.2559999999999998</v>
      </c>
      <c r="U16" s="87">
        <v>53.35</v>
      </c>
      <c r="V16" s="87">
        <v>9.5350000000000001</v>
      </c>
      <c r="W16" s="87">
        <v>83.006666666666661</v>
      </c>
      <c r="X16" s="87">
        <v>4.3033333333333337</v>
      </c>
      <c r="Y16" s="87">
        <v>28.806666666666668</v>
      </c>
      <c r="Z16" s="87" t="s">
        <v>330</v>
      </c>
      <c r="AA16" s="87">
        <v>29.126730168681831</v>
      </c>
      <c r="AB16" s="87">
        <v>81.508183273143288</v>
      </c>
      <c r="AC16" s="87">
        <v>5.1143507422429808</v>
      </c>
      <c r="AD16" s="87">
        <v>0.47412330806245018</v>
      </c>
      <c r="AE16" s="87">
        <v>0.29037033503895726</v>
      </c>
      <c r="AF16" s="87">
        <v>0.35220173508359254</v>
      </c>
      <c r="AG16" s="4">
        <v>2.0042406814210829</v>
      </c>
      <c r="AH16" s="87">
        <v>10.199999999999999</v>
      </c>
      <c r="AI16" s="87">
        <v>10.823529411764705</v>
      </c>
      <c r="AJ16" s="87">
        <v>4.5882352941176467</v>
      </c>
      <c r="AK16" s="87">
        <v>69.529411764705884</v>
      </c>
      <c r="AL16" s="87">
        <v>1.2170000000000001</v>
      </c>
      <c r="AM16" s="87">
        <v>2.6444380000000001</v>
      </c>
      <c r="AN16" s="87">
        <v>0.38300000000000001</v>
      </c>
      <c r="AO16" s="87">
        <v>0.247944</v>
      </c>
      <c r="AP16" s="87">
        <v>0.221</v>
      </c>
      <c r="AQ16" s="87">
        <v>3.5385869565217396</v>
      </c>
      <c r="AR16" s="87">
        <v>2.2907869565217394</v>
      </c>
      <c r="AS16" s="87">
        <v>2.0418478260869568</v>
      </c>
      <c r="AT16" s="87">
        <v>1.65</v>
      </c>
      <c r="AU16" s="87">
        <v>0.36899999999999999</v>
      </c>
      <c r="AV16" s="87">
        <v>0.114</v>
      </c>
      <c r="AW16" s="87">
        <v>0.41</v>
      </c>
      <c r="AX16" s="87">
        <v>0</v>
      </c>
      <c r="AY16" s="87">
        <v>9.0999999999999998E-2</v>
      </c>
      <c r="AZ16" s="87">
        <v>1.9</v>
      </c>
      <c r="BA16" s="87">
        <v>19.100000000000001</v>
      </c>
      <c r="BB16" s="87">
        <v>4.5</v>
      </c>
      <c r="BC16" s="87">
        <v>1.2</v>
      </c>
      <c r="BD16" s="87">
        <v>20</v>
      </c>
      <c r="BE16" s="87">
        <v>2.6</v>
      </c>
      <c r="BF16" s="87">
        <v>0</v>
      </c>
      <c r="BG16" s="32" t="s">
        <v>394</v>
      </c>
      <c r="BH16" s="33">
        <v>6.7</v>
      </c>
      <c r="BI16" s="5">
        <v>2.13</v>
      </c>
      <c r="BJ16" s="33">
        <v>63</v>
      </c>
      <c r="BK16" s="5">
        <v>10</v>
      </c>
      <c r="BL16" s="5">
        <v>28</v>
      </c>
      <c r="BM16" s="5">
        <v>1696</v>
      </c>
      <c r="BN16" s="5">
        <v>487</v>
      </c>
      <c r="BO16" s="5">
        <v>59</v>
      </c>
      <c r="BP16" s="5">
        <v>19</v>
      </c>
      <c r="BQ16" s="5">
        <v>8.6999999999999993</v>
      </c>
      <c r="BR16" s="5">
        <v>8.1</v>
      </c>
      <c r="BS16" s="5">
        <v>21</v>
      </c>
      <c r="BT16" s="36">
        <v>11.198</v>
      </c>
      <c r="BU16" s="49">
        <v>1.1739999999999999</v>
      </c>
      <c r="BV16" s="41">
        <v>9.5393000000000008</v>
      </c>
      <c r="BW16" s="35">
        <v>1.4000997008973075</v>
      </c>
      <c r="BX16" s="35">
        <v>9.2721834496510419E-2</v>
      </c>
      <c r="BY16" s="35">
        <v>15.0228</v>
      </c>
      <c r="BZ16" s="36">
        <v>11.384</v>
      </c>
      <c r="CA16" s="37">
        <v>346.69440000000003</v>
      </c>
      <c r="CB16" s="36" t="s">
        <v>146</v>
      </c>
      <c r="CC16" s="36">
        <v>2</v>
      </c>
      <c r="CD16" s="36">
        <v>72</v>
      </c>
      <c r="CE16" s="36">
        <v>26</v>
      </c>
    </row>
    <row r="17" spans="1:83" x14ac:dyDescent="0.25">
      <c r="A17" s="57" t="s">
        <v>322</v>
      </c>
      <c r="B17" s="58" t="s">
        <v>387</v>
      </c>
      <c r="C17" s="58">
        <v>8</v>
      </c>
      <c r="D17" s="58" t="s">
        <v>369</v>
      </c>
      <c r="E17" s="58">
        <v>8.5</v>
      </c>
      <c r="F17" s="125">
        <v>11.166666666666666</v>
      </c>
      <c r="G17" s="58">
        <v>656.80000000000007</v>
      </c>
      <c r="H17" s="58">
        <v>131.83333333333334</v>
      </c>
      <c r="I17" s="57">
        <v>68.650000000000006</v>
      </c>
      <c r="J17" s="130">
        <v>0.22883333333333336</v>
      </c>
      <c r="K17" s="58">
        <v>709.24576307860184</v>
      </c>
      <c r="L17" s="58">
        <v>9.4</v>
      </c>
      <c r="M17" s="57">
        <v>55.5</v>
      </c>
      <c r="N17" s="70">
        <v>55.946929843769702</v>
      </c>
      <c r="O17" s="70">
        <v>3511.8</v>
      </c>
      <c r="P17" s="143">
        <v>7.9</v>
      </c>
      <c r="Q17" s="87">
        <v>10.1</v>
      </c>
      <c r="R17" s="87">
        <v>3.95</v>
      </c>
      <c r="S17" s="87">
        <v>69.400000000000006</v>
      </c>
      <c r="T17" s="87">
        <v>1.1675</v>
      </c>
      <c r="U17" s="87">
        <v>54.75</v>
      </c>
      <c r="V17" s="87">
        <v>9.4400000000000013</v>
      </c>
      <c r="W17" s="87">
        <v>83.273333333333326</v>
      </c>
      <c r="X17" s="87">
        <v>4.2033333333333331</v>
      </c>
      <c r="Y17" s="87">
        <v>29.939999999999998</v>
      </c>
      <c r="Z17" s="87" t="s">
        <v>395</v>
      </c>
      <c r="AA17" s="87">
        <v>30.233817418792771</v>
      </c>
      <c r="AB17" s="87">
        <v>82.006862327010026</v>
      </c>
      <c r="AC17" s="87">
        <v>6.356331257511199</v>
      </c>
      <c r="AD17" s="87">
        <v>0.70735543819745472</v>
      </c>
      <c r="AE17" s="87">
        <v>0.53671552117809063</v>
      </c>
      <c r="AF17" s="87">
        <v>0.29929957779819938</v>
      </c>
      <c r="AG17" s="4">
        <v>2.048849157824149</v>
      </c>
      <c r="AH17" s="87">
        <v>9</v>
      </c>
      <c r="AI17" s="87">
        <v>10.352941176470589</v>
      </c>
      <c r="AJ17" s="87">
        <v>4.7058823529411766</v>
      </c>
      <c r="AK17" s="87">
        <v>69.529411764705884</v>
      </c>
      <c r="AL17" s="87">
        <v>1.1850000000000001</v>
      </c>
      <c r="AM17" s="87">
        <v>2.6525410000000003</v>
      </c>
      <c r="AN17" s="87">
        <v>0.36899999999999999</v>
      </c>
      <c r="AO17" s="87">
        <v>0.271428</v>
      </c>
      <c r="AP17" s="87">
        <v>0.221</v>
      </c>
      <c r="AQ17" s="87">
        <v>3.5642045454545452</v>
      </c>
      <c r="AR17" s="87">
        <v>2.621747727272727</v>
      </c>
      <c r="AS17" s="87">
        <v>2.134659090909091</v>
      </c>
      <c r="AT17" s="87">
        <v>1.39</v>
      </c>
      <c r="AU17" s="87">
        <v>0.377</v>
      </c>
      <c r="AV17" s="87">
        <v>0.105</v>
      </c>
      <c r="AW17" s="87">
        <v>0.4</v>
      </c>
      <c r="AX17" s="87">
        <v>0</v>
      </c>
      <c r="AY17" s="87">
        <v>0.11700000000000001</v>
      </c>
      <c r="AZ17" s="87">
        <v>1.7</v>
      </c>
      <c r="BA17" s="87">
        <v>20.100000000000001</v>
      </c>
      <c r="BB17" s="87">
        <v>5.8</v>
      </c>
      <c r="BC17" s="87">
        <v>1.8</v>
      </c>
      <c r="BD17" s="87">
        <v>21.4</v>
      </c>
      <c r="BE17" s="87">
        <v>1.9</v>
      </c>
      <c r="BF17" s="87">
        <v>0</v>
      </c>
      <c r="BG17" s="32" t="s">
        <v>396</v>
      </c>
      <c r="BH17" s="33">
        <v>6.5</v>
      </c>
      <c r="BI17" s="5">
        <v>2.1</v>
      </c>
      <c r="BJ17" s="33">
        <v>62</v>
      </c>
      <c r="BK17" s="5">
        <v>10</v>
      </c>
      <c r="BL17" s="5">
        <v>39</v>
      </c>
      <c r="BM17" s="5">
        <v>1623</v>
      </c>
      <c r="BN17" s="5">
        <v>447</v>
      </c>
      <c r="BO17" s="5">
        <v>69</v>
      </c>
      <c r="BP17" s="5">
        <v>22</v>
      </c>
      <c r="BQ17" s="5">
        <v>10.6</v>
      </c>
      <c r="BR17" s="5">
        <v>9.6</v>
      </c>
      <c r="BS17" s="5">
        <v>31</v>
      </c>
      <c r="BT17" s="36">
        <v>17.721</v>
      </c>
      <c r="BU17" s="49">
        <v>1.8220000000000001</v>
      </c>
      <c r="BV17" s="41">
        <v>9.9867000000000008</v>
      </c>
      <c r="BW17" s="35">
        <v>1.252290836653386</v>
      </c>
      <c r="BX17" s="35">
        <v>9.2031872509960144E-2</v>
      </c>
      <c r="BY17" s="35">
        <v>13.618399999999999</v>
      </c>
      <c r="BZ17" s="36">
        <v>13.08</v>
      </c>
      <c r="CA17" s="37">
        <v>334.77479999999997</v>
      </c>
      <c r="CB17" s="36" t="s">
        <v>146</v>
      </c>
      <c r="CC17" s="36">
        <v>3</v>
      </c>
      <c r="CD17" s="36">
        <v>73</v>
      </c>
      <c r="CE17" s="36">
        <v>24</v>
      </c>
    </row>
    <row r="18" spans="1:83" x14ac:dyDescent="0.25">
      <c r="A18" s="61" t="s">
        <v>322</v>
      </c>
      <c r="B18" s="48" t="s">
        <v>397</v>
      </c>
      <c r="C18" s="48">
        <v>1</v>
      </c>
      <c r="D18" s="48" t="s">
        <v>369</v>
      </c>
      <c r="E18" s="48">
        <v>8.5</v>
      </c>
      <c r="F18" s="126">
        <v>10.833333333333334</v>
      </c>
      <c r="G18" s="48">
        <v>463.9666666666667</v>
      </c>
      <c r="H18" s="48">
        <v>114.84999999999998</v>
      </c>
      <c r="I18" s="61">
        <v>67.8</v>
      </c>
      <c r="J18" s="131">
        <v>0.22599999999999998</v>
      </c>
      <c r="K18" s="48">
        <v>507.29576152004029</v>
      </c>
      <c r="L18" s="48">
        <v>10</v>
      </c>
      <c r="M18" s="61">
        <v>50.7</v>
      </c>
      <c r="N18" s="71">
        <v>42.976320583366132</v>
      </c>
      <c r="O18" s="71">
        <v>2697.6</v>
      </c>
      <c r="P18" s="143">
        <v>8.3500000000000014</v>
      </c>
      <c r="Q18" s="87">
        <v>11.1</v>
      </c>
      <c r="R18" s="87">
        <v>4.05</v>
      </c>
      <c r="S18" s="87">
        <v>68.449999999999989</v>
      </c>
      <c r="T18" s="87">
        <v>1.1755</v>
      </c>
      <c r="U18" s="87">
        <v>53.45</v>
      </c>
      <c r="V18" s="87">
        <v>9.3949999999999996</v>
      </c>
      <c r="W18" s="87">
        <v>82.256666666666661</v>
      </c>
      <c r="X18" s="87">
        <v>4.5566666666666666</v>
      </c>
      <c r="Y18" s="87">
        <v>30.433333333333334</v>
      </c>
      <c r="Z18" s="87" t="s">
        <v>395</v>
      </c>
      <c r="AA18" s="87">
        <v>30.772631120823139</v>
      </c>
      <c r="AB18" s="87">
        <v>81.483079541359075</v>
      </c>
      <c r="AC18" s="87">
        <v>6.4161856938981749</v>
      </c>
      <c r="AD18" s="87">
        <v>0.7483747868984596</v>
      </c>
      <c r="AE18" s="87">
        <v>0.6133330153506158</v>
      </c>
      <c r="AF18" s="87">
        <v>0.33552818316457439</v>
      </c>
      <c r="AG18" s="4">
        <v>1.659626039178927</v>
      </c>
      <c r="AH18" s="87">
        <v>8.4</v>
      </c>
      <c r="AI18" s="87">
        <v>10.941176470588237</v>
      </c>
      <c r="AJ18" s="87">
        <v>4.7058823529411766</v>
      </c>
      <c r="AK18" s="87">
        <v>69.294117647058826</v>
      </c>
      <c r="AL18" s="87">
        <v>1.1839999999999999</v>
      </c>
      <c r="AM18" s="87">
        <v>2.6212629999999999</v>
      </c>
      <c r="AN18" s="87">
        <v>0.38100000000000001</v>
      </c>
      <c r="AO18" s="87">
        <v>0.28131600000000001</v>
      </c>
      <c r="AP18" s="87">
        <v>0.22700000000000001</v>
      </c>
      <c r="AQ18" s="87">
        <v>3.4822580645161283</v>
      </c>
      <c r="AR18" s="87">
        <v>2.5711677419354833</v>
      </c>
      <c r="AS18" s="87">
        <v>2.0747311827956985</v>
      </c>
      <c r="AT18" s="87">
        <v>1.45</v>
      </c>
      <c r="AU18" s="87">
        <v>0.32600000000000001</v>
      </c>
      <c r="AV18" s="87">
        <v>0.11</v>
      </c>
      <c r="AW18" s="87">
        <v>0.36</v>
      </c>
      <c r="AX18" s="87">
        <v>0</v>
      </c>
      <c r="AY18" s="87">
        <v>0.113</v>
      </c>
      <c r="AZ18" s="87">
        <v>1.6</v>
      </c>
      <c r="BA18" s="87">
        <v>20.399999999999999</v>
      </c>
      <c r="BB18" s="87">
        <v>3.6</v>
      </c>
      <c r="BC18" s="87">
        <v>1.4</v>
      </c>
      <c r="BD18" s="87">
        <v>17.399999999999999</v>
      </c>
      <c r="BE18" s="87">
        <v>2.8</v>
      </c>
      <c r="BF18" s="87">
        <v>0</v>
      </c>
      <c r="BG18" s="32" t="s">
        <v>398</v>
      </c>
      <c r="BH18" s="33">
        <v>7.9</v>
      </c>
      <c r="BI18" s="5">
        <v>5.69</v>
      </c>
      <c r="BJ18" s="33">
        <v>103</v>
      </c>
      <c r="BK18" s="5">
        <v>13</v>
      </c>
      <c r="BL18" s="5">
        <v>61</v>
      </c>
      <c r="BM18" s="5">
        <v>3605</v>
      </c>
      <c r="BN18" s="5">
        <v>864</v>
      </c>
      <c r="BO18" s="5">
        <v>86</v>
      </c>
      <c r="BP18" s="5">
        <v>16</v>
      </c>
      <c r="BQ18" s="5">
        <v>7.1</v>
      </c>
      <c r="BR18" s="5">
        <v>10.9</v>
      </c>
      <c r="BS18" s="5">
        <v>41</v>
      </c>
      <c r="BT18" s="36">
        <v>35.097000000000001</v>
      </c>
      <c r="BU18" s="36">
        <v>2.3889999999999998</v>
      </c>
      <c r="BV18" s="41">
        <v>13.8353</v>
      </c>
      <c r="BW18" s="35">
        <v>6.1418581418581422</v>
      </c>
      <c r="BX18" s="35">
        <v>0.36003996003996008</v>
      </c>
      <c r="BY18" s="35">
        <v>16.6158</v>
      </c>
      <c r="BZ18" s="36">
        <v>6.3360000000000003</v>
      </c>
      <c r="CA18" s="37">
        <v>683.84879999999987</v>
      </c>
      <c r="CB18" s="36" t="s">
        <v>134</v>
      </c>
      <c r="CC18" s="36">
        <v>21</v>
      </c>
      <c r="CD18" s="36">
        <v>37</v>
      </c>
      <c r="CE18" s="36">
        <v>42</v>
      </c>
    </row>
    <row r="19" spans="1:83" x14ac:dyDescent="0.25">
      <c r="A19" s="61" t="s">
        <v>322</v>
      </c>
      <c r="B19" s="48" t="s">
        <v>397</v>
      </c>
      <c r="C19" s="48">
        <v>2</v>
      </c>
      <c r="D19" s="48" t="s">
        <v>385</v>
      </c>
      <c r="E19" s="48">
        <v>8.5</v>
      </c>
      <c r="F19" s="126">
        <v>12.833333333333334</v>
      </c>
      <c r="G19" s="48">
        <v>1012.2666666666668</v>
      </c>
      <c r="H19" s="48">
        <v>210.96666666666667</v>
      </c>
      <c r="I19" s="61">
        <v>59.25</v>
      </c>
      <c r="J19" s="131">
        <v>0.19750000000000001</v>
      </c>
      <c r="K19" s="48">
        <v>1266.5161406728341</v>
      </c>
      <c r="L19" s="48">
        <v>9.8000000000000007</v>
      </c>
      <c r="M19" s="61">
        <v>52.3</v>
      </c>
      <c r="N19" s="71">
        <v>91.097757244407973</v>
      </c>
      <c r="O19" s="71">
        <v>5718.2</v>
      </c>
      <c r="P19" s="143">
        <v>10.3</v>
      </c>
      <c r="Q19" s="87">
        <v>6.35</v>
      </c>
      <c r="R19" s="87">
        <v>4.75</v>
      </c>
      <c r="S19" s="87">
        <v>71.849999999999994</v>
      </c>
      <c r="T19" s="87">
        <v>1.1455</v>
      </c>
      <c r="U19" s="87">
        <v>52.9</v>
      </c>
      <c r="V19" s="87">
        <v>9.61</v>
      </c>
      <c r="W19" s="87">
        <v>84.720000000000013</v>
      </c>
      <c r="X19" s="87">
        <v>3.92</v>
      </c>
      <c r="Y19" s="87">
        <v>28.560000000000002</v>
      </c>
      <c r="Z19" s="87" t="s">
        <v>330</v>
      </c>
      <c r="AA19" s="87">
        <v>28.827809342714193</v>
      </c>
      <c r="AB19" s="87">
        <v>82.184854705175724</v>
      </c>
      <c r="AC19" s="87">
        <v>2.97009049287119</v>
      </c>
      <c r="AD19" s="87">
        <v>1.1073115037008829</v>
      </c>
      <c r="AE19" s="87">
        <v>0.63082338974876717</v>
      </c>
      <c r="AF19" s="87">
        <v>0.34731788975914735</v>
      </c>
      <c r="AG19" s="4">
        <v>2.1850611531741411</v>
      </c>
      <c r="AH19" s="87">
        <v>10.4</v>
      </c>
      <c r="AI19" s="87">
        <v>6.3529411764705879</v>
      </c>
      <c r="AJ19" s="87">
        <v>5.0588235294117645</v>
      </c>
      <c r="AK19" s="87">
        <v>72.470588235294116</v>
      </c>
      <c r="AL19" s="87">
        <v>1.1639999999999999</v>
      </c>
      <c r="AM19" s="87">
        <v>2.8422190000000001</v>
      </c>
      <c r="AN19" s="87">
        <v>0.30200000000000005</v>
      </c>
      <c r="AO19" s="87">
        <v>0.197268</v>
      </c>
      <c r="AP19" s="87">
        <v>0.16900000000000001</v>
      </c>
      <c r="AQ19" s="87">
        <v>4.7537037037037049</v>
      </c>
      <c r="AR19" s="87">
        <v>3.1051444444444449</v>
      </c>
      <c r="AS19" s="87">
        <v>2.6601851851851857</v>
      </c>
      <c r="AT19" s="87">
        <v>0.94</v>
      </c>
      <c r="AU19" s="87">
        <v>0.29799999999999999</v>
      </c>
      <c r="AV19" s="87">
        <v>0.104</v>
      </c>
      <c r="AW19" s="87">
        <v>0.42</v>
      </c>
      <c r="AX19" s="87">
        <v>0</v>
      </c>
      <c r="AY19" s="87">
        <v>8.8999999999999996E-2</v>
      </c>
      <c r="AZ19" s="87">
        <v>2.2999999999999998</v>
      </c>
      <c r="BA19" s="87">
        <v>16</v>
      </c>
      <c r="BB19" s="87">
        <v>3.9</v>
      </c>
      <c r="BC19" s="87">
        <v>1</v>
      </c>
      <c r="BD19" s="87">
        <v>19.5</v>
      </c>
      <c r="BE19" s="87">
        <v>2</v>
      </c>
      <c r="BF19" s="87">
        <v>0</v>
      </c>
      <c r="BG19" s="32" t="s">
        <v>399</v>
      </c>
      <c r="BH19" s="33">
        <v>8</v>
      </c>
      <c r="BI19" s="5">
        <v>3.94</v>
      </c>
      <c r="BJ19" s="33">
        <v>89</v>
      </c>
      <c r="BK19" s="5">
        <v>10</v>
      </c>
      <c r="BL19" s="5">
        <v>18</v>
      </c>
      <c r="BM19" s="5">
        <v>3712</v>
      </c>
      <c r="BN19" s="5">
        <v>787</v>
      </c>
      <c r="BO19" s="5">
        <v>89</v>
      </c>
      <c r="BP19" s="5">
        <v>14</v>
      </c>
      <c r="BQ19" s="5">
        <v>9.1999999999999993</v>
      </c>
      <c r="BR19" s="5">
        <v>6.3</v>
      </c>
      <c r="BS19" s="5">
        <v>11</v>
      </c>
      <c r="BT19" s="36">
        <v>32.792000000000002</v>
      </c>
      <c r="BU19" s="36">
        <v>2.2599999999999998</v>
      </c>
      <c r="BV19" s="41">
        <v>14.7035</v>
      </c>
      <c r="BW19" s="35">
        <v>3.7734795613160514</v>
      </c>
      <c r="BX19" s="35">
        <v>0.19860418743768693</v>
      </c>
      <c r="BY19" s="35">
        <v>19.168900000000001</v>
      </c>
      <c r="BZ19" s="36">
        <v>6.7679999999999998</v>
      </c>
      <c r="CA19" s="37">
        <v>966.5136</v>
      </c>
      <c r="CB19" s="36" t="s">
        <v>148</v>
      </c>
      <c r="CC19" s="36">
        <v>33</v>
      </c>
      <c r="CD19" s="36">
        <v>28</v>
      </c>
      <c r="CE19" s="36">
        <v>39</v>
      </c>
    </row>
    <row r="20" spans="1:83" x14ac:dyDescent="0.25">
      <c r="A20" s="61" t="s">
        <v>322</v>
      </c>
      <c r="B20" s="48" t="s">
        <v>397</v>
      </c>
      <c r="C20" s="48">
        <v>3</v>
      </c>
      <c r="D20" s="48" t="s">
        <v>372</v>
      </c>
      <c r="E20" s="48">
        <v>8.5</v>
      </c>
      <c r="F20" s="126">
        <v>12.5</v>
      </c>
      <c r="G20" s="48">
        <v>963.30000000000007</v>
      </c>
      <c r="H20" s="48">
        <v>174.86666666666667</v>
      </c>
      <c r="I20" s="61">
        <v>52.25</v>
      </c>
      <c r="J20" s="131">
        <v>0.17416666666666666</v>
      </c>
      <c r="K20" s="48">
        <v>1366.719569766384</v>
      </c>
      <c r="L20" s="48">
        <v>9.4</v>
      </c>
      <c r="M20" s="61">
        <v>50.4</v>
      </c>
      <c r="N20" s="71">
        <v>90.358106592960823</v>
      </c>
      <c r="O20" s="71">
        <v>5671.8</v>
      </c>
      <c r="P20" s="143">
        <v>10.050000000000001</v>
      </c>
      <c r="Q20" s="87">
        <v>9.4</v>
      </c>
      <c r="R20" s="87">
        <v>4.05</v>
      </c>
      <c r="S20" s="87">
        <v>69.849999999999994</v>
      </c>
      <c r="T20" s="87">
        <v>1.165</v>
      </c>
      <c r="U20" s="87">
        <v>50.95</v>
      </c>
      <c r="V20" s="87">
        <v>9.3849999999999998</v>
      </c>
      <c r="W20" s="87">
        <v>85.25</v>
      </c>
      <c r="X20" s="87">
        <v>3.72</v>
      </c>
      <c r="Y20" s="87">
        <v>26.543333333333333</v>
      </c>
      <c r="Z20" s="87" t="s">
        <v>330</v>
      </c>
      <c r="AA20" s="87">
        <v>26.803155681927208</v>
      </c>
      <c r="AB20" s="87">
        <v>82.024820562825468</v>
      </c>
      <c r="AC20" s="87">
        <v>4.4817759546050473</v>
      </c>
      <c r="AD20" s="87">
        <v>0.98154045969672366</v>
      </c>
      <c r="AE20" s="87">
        <v>0.42499803469014796</v>
      </c>
      <c r="AF20" s="87">
        <v>0.33416237392259851</v>
      </c>
      <c r="AG20" s="4">
        <v>1.7984857309260338</v>
      </c>
      <c r="AH20" s="87">
        <v>10.9</v>
      </c>
      <c r="AI20" s="87">
        <v>8.5882352941176467</v>
      </c>
      <c r="AJ20" s="87">
        <v>4.5882352941176467</v>
      </c>
      <c r="AK20" s="87">
        <v>71.294117647058826</v>
      </c>
      <c r="AL20" s="87">
        <v>1.169</v>
      </c>
      <c r="AM20" s="87">
        <v>2.742937</v>
      </c>
      <c r="AN20" s="87">
        <v>0.33900000000000002</v>
      </c>
      <c r="AO20" s="87">
        <v>0.24918000000000001</v>
      </c>
      <c r="AP20" s="87">
        <v>0.20400000000000001</v>
      </c>
      <c r="AQ20" s="87">
        <v>3.9472602739726033</v>
      </c>
      <c r="AR20" s="87">
        <v>2.9014109589041097</v>
      </c>
      <c r="AS20" s="87">
        <v>2.375342465753425</v>
      </c>
      <c r="AT20" s="87">
        <v>0.98</v>
      </c>
      <c r="AU20" s="87">
        <v>0.25900000000000001</v>
      </c>
      <c r="AV20" s="87">
        <v>8.6999999999999994E-2</v>
      </c>
      <c r="AW20" s="87">
        <v>0.32</v>
      </c>
      <c r="AX20" s="87">
        <v>0</v>
      </c>
      <c r="AY20" s="87">
        <v>9.8000000000000004E-2</v>
      </c>
      <c r="AZ20" s="87">
        <v>1.7</v>
      </c>
      <c r="BA20" s="87">
        <v>15.8</v>
      </c>
      <c r="BB20" s="87">
        <v>3.3</v>
      </c>
      <c r="BC20" s="87">
        <v>1.7</v>
      </c>
      <c r="BD20" s="87">
        <v>15</v>
      </c>
      <c r="BE20" s="87">
        <v>1.1000000000000001</v>
      </c>
      <c r="BF20" s="87">
        <v>0</v>
      </c>
      <c r="BG20" s="32" t="s">
        <v>400</v>
      </c>
      <c r="BH20" s="33">
        <v>8.1</v>
      </c>
      <c r="BI20" s="5">
        <v>3.66</v>
      </c>
      <c r="BJ20" s="33">
        <v>87</v>
      </c>
      <c r="BK20" s="5">
        <v>12</v>
      </c>
      <c r="BL20" s="5">
        <v>17</v>
      </c>
      <c r="BM20" s="5">
        <v>4059</v>
      </c>
      <c r="BN20" s="5">
        <v>821</v>
      </c>
      <c r="BO20" s="5">
        <v>97</v>
      </c>
      <c r="BP20" s="5">
        <v>15</v>
      </c>
      <c r="BQ20" s="5">
        <v>10.4</v>
      </c>
      <c r="BR20" s="5">
        <v>6.4</v>
      </c>
      <c r="BS20" s="5">
        <v>10</v>
      </c>
      <c r="BT20" s="36">
        <v>44.438000000000002</v>
      </c>
      <c r="BU20" s="36">
        <v>3.0840000000000001</v>
      </c>
      <c r="BV20" s="41">
        <v>12.1569</v>
      </c>
      <c r="BW20" s="35">
        <v>3.4813999999999998</v>
      </c>
      <c r="BX20" s="35">
        <v>0.16899999999999998</v>
      </c>
      <c r="BY20" s="35">
        <v>21.543800000000001</v>
      </c>
      <c r="BZ20" s="36">
        <v>14.36</v>
      </c>
      <c r="CA20" s="37">
        <v>966.5136</v>
      </c>
      <c r="CB20" s="36" t="s">
        <v>134</v>
      </c>
      <c r="CC20" s="36">
        <v>29</v>
      </c>
      <c r="CD20" s="36">
        <v>29</v>
      </c>
      <c r="CE20" s="36">
        <v>42</v>
      </c>
    </row>
    <row r="21" spans="1:83" x14ac:dyDescent="0.25">
      <c r="A21" s="61" t="s">
        <v>322</v>
      </c>
      <c r="B21" s="48" t="s">
        <v>397</v>
      </c>
      <c r="C21" s="48">
        <v>4</v>
      </c>
      <c r="D21" s="48" t="s">
        <v>383</v>
      </c>
      <c r="E21" s="48">
        <v>8.5</v>
      </c>
      <c r="F21" s="126">
        <v>10.5</v>
      </c>
      <c r="G21" s="48">
        <v>902.56666666666672</v>
      </c>
      <c r="H21" s="48">
        <v>135.35</v>
      </c>
      <c r="I21" s="61">
        <v>69.3</v>
      </c>
      <c r="J21" s="131">
        <v>0.23099999999999998</v>
      </c>
      <c r="K21" s="48">
        <v>965.49538708254738</v>
      </c>
      <c r="L21" s="48">
        <v>10.4</v>
      </c>
      <c r="M21" s="61">
        <v>53.2</v>
      </c>
      <c r="N21" s="71">
        <v>79.32015752559397</v>
      </c>
      <c r="O21" s="71">
        <v>4978.8999999999996</v>
      </c>
      <c r="P21" s="143">
        <v>8.75</v>
      </c>
      <c r="Q21" s="87">
        <v>7.4</v>
      </c>
      <c r="R21" s="87">
        <v>4.1500000000000004</v>
      </c>
      <c r="S21" s="87">
        <v>71.7</v>
      </c>
      <c r="T21" s="87">
        <v>1.1759999999999999</v>
      </c>
      <c r="U21" s="87">
        <v>55.150000000000006</v>
      </c>
      <c r="V21" s="87">
        <v>9.6950000000000003</v>
      </c>
      <c r="W21" s="87">
        <v>84.02</v>
      </c>
      <c r="X21" s="87">
        <v>3.8666666666666667</v>
      </c>
      <c r="Y21" s="87">
        <v>28.526666666666667</v>
      </c>
      <c r="Z21" s="87" t="s">
        <v>330</v>
      </c>
      <c r="AA21" s="87">
        <v>28.787548181632328</v>
      </c>
      <c r="AB21" s="87">
        <v>82.280943750855016</v>
      </c>
      <c r="AC21" s="87">
        <v>3.9508524356768269</v>
      </c>
      <c r="AD21" s="87">
        <v>0.76295757799548436</v>
      </c>
      <c r="AE21" s="87">
        <v>0.4180876519361173</v>
      </c>
      <c r="AF21" s="87">
        <v>0.3095281588085797</v>
      </c>
      <c r="AG21" s="4">
        <v>1.8414207501501982</v>
      </c>
      <c r="AH21" s="87">
        <v>8.3000000000000007</v>
      </c>
      <c r="AI21" s="87">
        <v>6.882352941176471</v>
      </c>
      <c r="AJ21" s="87">
        <v>4.8235294117647056</v>
      </c>
      <c r="AK21" s="87">
        <v>72.82352941176471</v>
      </c>
      <c r="AL21" s="87">
        <v>1.175</v>
      </c>
      <c r="AM21" s="87">
        <v>2.8268035000000005</v>
      </c>
      <c r="AN21" s="87">
        <v>0.30200000000000005</v>
      </c>
      <c r="AO21" s="87">
        <v>0.206538</v>
      </c>
      <c r="AP21" s="87">
        <v>0.17849999999999999</v>
      </c>
      <c r="AQ21" s="87">
        <v>4.3880341880341884</v>
      </c>
      <c r="AR21" s="87">
        <v>3.000979487179487</v>
      </c>
      <c r="AS21" s="87">
        <v>2.5935897435897433</v>
      </c>
      <c r="AT21" s="87">
        <v>0.95</v>
      </c>
      <c r="AU21" s="87">
        <v>0.255</v>
      </c>
      <c r="AV21" s="87">
        <v>0.1</v>
      </c>
      <c r="AW21" s="87">
        <v>0.36</v>
      </c>
      <c r="AX21" s="87">
        <v>0</v>
      </c>
      <c r="AY21" s="87">
        <v>9.1999999999999998E-2</v>
      </c>
      <c r="AZ21" s="87">
        <v>1.5</v>
      </c>
      <c r="BA21" s="87">
        <v>15.6</v>
      </c>
      <c r="BB21" s="87">
        <v>3.5</v>
      </c>
      <c r="BC21" s="87">
        <v>1.1000000000000001</v>
      </c>
      <c r="BD21" s="87">
        <v>18.600000000000001</v>
      </c>
      <c r="BE21" s="87">
        <v>3.2</v>
      </c>
      <c r="BF21" s="87">
        <v>0</v>
      </c>
      <c r="BG21" s="32" t="s">
        <v>401</v>
      </c>
      <c r="BH21" s="33">
        <v>8</v>
      </c>
      <c r="BI21" s="5">
        <v>3.63</v>
      </c>
      <c r="BJ21" s="33">
        <v>86</v>
      </c>
      <c r="BK21" s="5">
        <v>12</v>
      </c>
      <c r="BL21" s="5">
        <v>16</v>
      </c>
      <c r="BM21" s="5">
        <v>4144</v>
      </c>
      <c r="BN21" s="5">
        <v>828</v>
      </c>
      <c r="BO21" s="5">
        <v>93</v>
      </c>
      <c r="BP21" s="5">
        <v>13</v>
      </c>
      <c r="BQ21" s="5">
        <v>10.1</v>
      </c>
      <c r="BR21" s="5">
        <v>7.4</v>
      </c>
      <c r="BS21" s="5">
        <v>9</v>
      </c>
      <c r="BT21" s="36">
        <v>47.625</v>
      </c>
      <c r="BU21" s="36">
        <v>3.1760000000000002</v>
      </c>
      <c r="BV21" s="41">
        <v>15.2784</v>
      </c>
      <c r="BW21" s="35">
        <v>3.5096000000000003</v>
      </c>
      <c r="BX21" s="35">
        <v>0.16400000000000003</v>
      </c>
      <c r="BY21" s="35">
        <v>22.9861</v>
      </c>
      <c r="BZ21" s="36">
        <v>12.672000000000001</v>
      </c>
      <c r="CA21" s="37">
        <v>940.97159999999985</v>
      </c>
      <c r="CB21" s="36" t="s">
        <v>134</v>
      </c>
      <c r="CC21" s="36">
        <v>31</v>
      </c>
      <c r="CD21" s="36">
        <v>27</v>
      </c>
      <c r="CE21" s="36">
        <v>42</v>
      </c>
    </row>
    <row r="22" spans="1:83" x14ac:dyDescent="0.25">
      <c r="A22" s="61" t="s">
        <v>322</v>
      </c>
      <c r="B22" s="48" t="s">
        <v>397</v>
      </c>
      <c r="C22" s="48">
        <v>5</v>
      </c>
      <c r="D22" s="48" t="s">
        <v>379</v>
      </c>
      <c r="E22" s="48">
        <v>8.5</v>
      </c>
      <c r="F22" s="126">
        <v>11</v>
      </c>
      <c r="G22" s="48">
        <v>982.86666666666667</v>
      </c>
      <c r="H22" s="48">
        <v>162.08333333333334</v>
      </c>
      <c r="I22" s="61">
        <v>78.650000000000006</v>
      </c>
      <c r="J22" s="131">
        <v>0.26216666666666666</v>
      </c>
      <c r="K22" s="48">
        <v>926.40315844221914</v>
      </c>
      <c r="L22" s="48">
        <v>10</v>
      </c>
      <c r="M22" s="61">
        <v>52</v>
      </c>
      <c r="N22" s="71">
        <v>88.764982685760856</v>
      </c>
      <c r="O22" s="71">
        <v>5571.8</v>
      </c>
      <c r="P22" s="143">
        <v>10.050000000000001</v>
      </c>
      <c r="Q22" s="87">
        <v>6.4</v>
      </c>
      <c r="R22" s="87">
        <v>3.5</v>
      </c>
      <c r="S22" s="87">
        <v>73.099999999999994</v>
      </c>
      <c r="T22" s="87">
        <v>1.1695</v>
      </c>
      <c r="U22" s="87">
        <v>53.1</v>
      </c>
      <c r="V22" s="87">
        <v>9.629999999999999</v>
      </c>
      <c r="W22" s="87">
        <v>84.77</v>
      </c>
      <c r="X22" s="87">
        <v>3.22</v>
      </c>
      <c r="Y22" s="87">
        <v>25.876666666666665</v>
      </c>
      <c r="Z22" s="87" t="s">
        <v>330</v>
      </c>
      <c r="AA22" s="87">
        <v>26.076368583044395</v>
      </c>
      <c r="AB22" s="87">
        <v>82.907085623356082</v>
      </c>
      <c r="AC22" s="87">
        <v>3.4293230361630069</v>
      </c>
      <c r="AD22" s="87">
        <v>0.64301512021939899</v>
      </c>
      <c r="AE22" s="87">
        <v>0.31818189848048428</v>
      </c>
      <c r="AF22" s="87">
        <v>0.2997646836203125</v>
      </c>
      <c r="AG22" s="4">
        <v>1.9198236929502341</v>
      </c>
      <c r="AH22" s="87">
        <v>10.4</v>
      </c>
      <c r="AI22" s="87">
        <v>5.882352941176471</v>
      </c>
      <c r="AJ22" s="87">
        <v>4.2352941176470589</v>
      </c>
      <c r="AK22" s="87">
        <v>74.588235294117652</v>
      </c>
      <c r="AL22" s="87">
        <v>1.171</v>
      </c>
      <c r="AM22" s="87">
        <v>2.8978809999999999</v>
      </c>
      <c r="AN22" s="87">
        <v>0.29700000000000004</v>
      </c>
      <c r="AO22" s="87">
        <v>0.16266</v>
      </c>
      <c r="AP22" s="87">
        <v>0.16</v>
      </c>
      <c r="AQ22" s="87">
        <v>5.0490000000000004</v>
      </c>
      <c r="AR22" s="87">
        <v>2.7652199999999998</v>
      </c>
      <c r="AS22" s="87">
        <v>2.7199999999999998</v>
      </c>
      <c r="AT22" s="87">
        <v>0.83</v>
      </c>
      <c r="AU22" s="87">
        <v>0.245</v>
      </c>
      <c r="AV22" s="87">
        <v>0.10299999999999999</v>
      </c>
      <c r="AW22" s="87">
        <v>0.39</v>
      </c>
      <c r="AX22" s="87">
        <v>0</v>
      </c>
      <c r="AY22" s="87">
        <v>8.7999999999999995E-2</v>
      </c>
      <c r="AZ22" s="87">
        <v>1.5</v>
      </c>
      <c r="BA22" s="87">
        <v>14.9</v>
      </c>
      <c r="BB22" s="87">
        <v>2.9</v>
      </c>
      <c r="BC22" s="87">
        <v>1</v>
      </c>
      <c r="BD22" s="87">
        <v>16.2</v>
      </c>
      <c r="BE22" s="87">
        <v>2.7</v>
      </c>
      <c r="BF22" s="87">
        <v>0</v>
      </c>
      <c r="BG22" s="32" t="s">
        <v>402</v>
      </c>
      <c r="BH22" s="33">
        <v>8.1</v>
      </c>
      <c r="BI22" s="5">
        <v>3.41</v>
      </c>
      <c r="BJ22" s="33">
        <v>84</v>
      </c>
      <c r="BK22" s="5">
        <v>11</v>
      </c>
      <c r="BL22" s="5">
        <v>14</v>
      </c>
      <c r="BM22" s="5">
        <v>3997</v>
      </c>
      <c r="BN22" s="5">
        <v>890</v>
      </c>
      <c r="BO22" s="5">
        <v>96</v>
      </c>
      <c r="BP22" s="5">
        <v>14</v>
      </c>
      <c r="BQ22" s="5">
        <v>12.7</v>
      </c>
      <c r="BR22" s="5">
        <v>6</v>
      </c>
      <c r="BS22" s="5">
        <v>8</v>
      </c>
      <c r="BT22" s="36">
        <v>47.844999999999999</v>
      </c>
      <c r="BU22" s="36">
        <v>3.0720000000000001</v>
      </c>
      <c r="BV22" s="41">
        <v>15.120699999999999</v>
      </c>
      <c r="BW22" s="35">
        <v>3.3233532934131733</v>
      </c>
      <c r="BX22" s="35">
        <v>9.9700598802395207E-2</v>
      </c>
      <c r="BY22" s="35">
        <v>29.166</v>
      </c>
      <c r="BZ22" s="36">
        <v>17.024000000000001</v>
      </c>
      <c r="CA22" s="37">
        <v>935.86319999999989</v>
      </c>
      <c r="CB22" s="36" t="s">
        <v>134</v>
      </c>
      <c r="CC22" s="36">
        <v>24</v>
      </c>
      <c r="CD22" s="36">
        <v>35</v>
      </c>
      <c r="CE22" s="36">
        <v>41</v>
      </c>
    </row>
    <row r="23" spans="1:83" x14ac:dyDescent="0.25">
      <c r="A23" s="61" t="s">
        <v>322</v>
      </c>
      <c r="B23" s="48" t="s">
        <v>397</v>
      </c>
      <c r="C23" s="48">
        <v>6</v>
      </c>
      <c r="D23" s="48" t="s">
        <v>381</v>
      </c>
      <c r="E23" s="48">
        <v>8.5</v>
      </c>
      <c r="F23" s="126">
        <v>11.5</v>
      </c>
      <c r="G23" s="48">
        <v>658.31666666666661</v>
      </c>
      <c r="H23" s="48">
        <v>126.39999999999999</v>
      </c>
      <c r="I23" s="61">
        <v>47.900000000000006</v>
      </c>
      <c r="J23" s="131">
        <v>0.15966666666666668</v>
      </c>
      <c r="K23" s="48">
        <v>1018.8341286502297</v>
      </c>
      <c r="L23" s="48">
        <v>10.3</v>
      </c>
      <c r="M23" s="61">
        <v>52.4</v>
      </c>
      <c r="N23" s="71">
        <v>58.803598924700459</v>
      </c>
      <c r="O23" s="71">
        <v>3691.1</v>
      </c>
      <c r="P23" s="143">
        <v>9.6499999999999986</v>
      </c>
      <c r="Q23" s="87">
        <v>9.0500000000000007</v>
      </c>
      <c r="R23" s="87">
        <v>3.6</v>
      </c>
      <c r="S23" s="87">
        <v>71.050000000000011</v>
      </c>
      <c r="T23" s="87">
        <v>1.2450000000000001</v>
      </c>
      <c r="U23" s="87">
        <v>54.2</v>
      </c>
      <c r="V23" s="87">
        <v>9.6950000000000003</v>
      </c>
      <c r="W23" s="87">
        <v>84.086666666666659</v>
      </c>
      <c r="X23" s="87">
        <v>3.5766666666666667</v>
      </c>
      <c r="Y23" s="87">
        <v>25.243333333333336</v>
      </c>
      <c r="Z23" s="87" t="s">
        <v>330</v>
      </c>
      <c r="AA23" s="87">
        <v>25.495484161047539</v>
      </c>
      <c r="AB23" s="87">
        <v>81.936712202438756</v>
      </c>
      <c r="AC23" s="87">
        <v>4.0493425994209549</v>
      </c>
      <c r="AD23" s="87">
        <v>0.49180459235155116</v>
      </c>
      <c r="AE23" s="87">
        <v>0.25925086804865494</v>
      </c>
      <c r="AF23" s="87">
        <v>0.25834028884336191</v>
      </c>
      <c r="AG23" s="4">
        <v>2.3800993874956666</v>
      </c>
      <c r="AH23" s="87">
        <v>10.1</v>
      </c>
      <c r="AI23" s="87">
        <v>8.9411764705882355</v>
      </c>
      <c r="AJ23" s="87">
        <v>4</v>
      </c>
      <c r="AK23" s="87">
        <v>72</v>
      </c>
      <c r="AL23" s="87">
        <v>1.24</v>
      </c>
      <c r="AM23" s="87">
        <v>2.7724540000000002</v>
      </c>
      <c r="AN23" s="87">
        <v>0.34</v>
      </c>
      <c r="AO23" s="87">
        <v>0.197268</v>
      </c>
      <c r="AP23" s="87">
        <v>0.19500000000000001</v>
      </c>
      <c r="AQ23" s="87">
        <v>3.8026315789473686</v>
      </c>
      <c r="AR23" s="87">
        <v>2.2062868421052628</v>
      </c>
      <c r="AS23" s="87">
        <v>2.1809210526315788</v>
      </c>
      <c r="AT23" s="87">
        <v>1.31</v>
      </c>
      <c r="AU23" s="87">
        <v>0.251</v>
      </c>
      <c r="AV23" s="87">
        <v>8.7999999999999995E-2</v>
      </c>
      <c r="AW23" s="87">
        <v>0.35</v>
      </c>
      <c r="AX23" s="87">
        <v>0</v>
      </c>
      <c r="AY23" s="87">
        <v>0.10100000000000001</v>
      </c>
      <c r="AZ23" s="87">
        <v>1.8</v>
      </c>
      <c r="BA23" s="87">
        <v>15.5</v>
      </c>
      <c r="BB23" s="87">
        <v>3.8</v>
      </c>
      <c r="BC23" s="87">
        <v>1.6</v>
      </c>
      <c r="BD23" s="87">
        <v>16.3</v>
      </c>
      <c r="BE23" s="87">
        <v>2.4</v>
      </c>
      <c r="BF23" s="87">
        <v>0</v>
      </c>
      <c r="BG23" s="32" t="s">
        <v>403</v>
      </c>
      <c r="BH23" s="33">
        <v>8</v>
      </c>
      <c r="BI23" s="5">
        <v>3.41</v>
      </c>
      <c r="BJ23" s="33">
        <v>84</v>
      </c>
      <c r="BK23" s="5">
        <v>11</v>
      </c>
      <c r="BL23" s="5">
        <v>16</v>
      </c>
      <c r="BM23" s="5">
        <v>3833</v>
      </c>
      <c r="BN23" s="5">
        <v>794</v>
      </c>
      <c r="BO23" s="5">
        <v>92</v>
      </c>
      <c r="BP23" s="5">
        <v>13</v>
      </c>
      <c r="BQ23" s="5">
        <v>9.1999999999999993</v>
      </c>
      <c r="BR23" s="5">
        <v>7.2</v>
      </c>
      <c r="BS23" s="5">
        <v>7</v>
      </c>
      <c r="BT23" s="36">
        <v>46.491999999999997</v>
      </c>
      <c r="BU23" s="36">
        <v>3.0870000000000002</v>
      </c>
      <c r="BV23" s="41">
        <v>14.7738</v>
      </c>
      <c r="BW23" s="35">
        <v>4.8146000000000004</v>
      </c>
      <c r="BX23" s="35">
        <v>0.18100000000000002</v>
      </c>
      <c r="BY23" s="35">
        <v>28.139600000000002</v>
      </c>
      <c r="BZ23" s="36">
        <v>17.239999999999998</v>
      </c>
      <c r="CA23" s="37">
        <v>905.21280000000002</v>
      </c>
      <c r="CB23" s="36" t="s">
        <v>134</v>
      </c>
      <c r="CC23" s="36">
        <v>31</v>
      </c>
      <c r="CD23" s="36">
        <v>27</v>
      </c>
      <c r="CE23" s="36">
        <v>42</v>
      </c>
    </row>
    <row r="24" spans="1:83" x14ac:dyDescent="0.25">
      <c r="A24" s="61" t="s">
        <v>322</v>
      </c>
      <c r="B24" s="48" t="s">
        <v>397</v>
      </c>
      <c r="C24" s="48">
        <v>7</v>
      </c>
      <c r="D24" s="48" t="s">
        <v>377</v>
      </c>
      <c r="E24" s="48">
        <v>8.5</v>
      </c>
      <c r="F24" s="126">
        <v>11</v>
      </c>
      <c r="G24" s="48">
        <v>855.23333333333323</v>
      </c>
      <c r="H24" s="48">
        <v>163.83333333333334</v>
      </c>
      <c r="I24" s="61">
        <v>72.900000000000006</v>
      </c>
      <c r="J24" s="131">
        <v>0.24300000000000002</v>
      </c>
      <c r="K24" s="48">
        <v>869.68351631448047</v>
      </c>
      <c r="L24" s="48">
        <v>9.9</v>
      </c>
      <c r="M24" s="61">
        <v>53.1</v>
      </c>
      <c r="N24" s="71">
        <v>75.722124416419916</v>
      </c>
      <c r="O24" s="71">
        <v>4753.1000000000004</v>
      </c>
      <c r="P24" s="143">
        <v>9.9</v>
      </c>
      <c r="Q24" s="87">
        <v>9.0500000000000007</v>
      </c>
      <c r="R24" s="87">
        <v>4.05</v>
      </c>
      <c r="S24" s="87">
        <v>70.349999999999994</v>
      </c>
      <c r="T24" s="87">
        <v>1.1724999999999999</v>
      </c>
      <c r="U24" s="87">
        <v>54</v>
      </c>
      <c r="V24" s="87">
        <v>9.5549999999999997</v>
      </c>
      <c r="W24" s="87">
        <v>83.410000000000011</v>
      </c>
      <c r="X24" s="87">
        <v>4.6466666666666674</v>
      </c>
      <c r="Y24" s="87">
        <v>29.533333333333331</v>
      </c>
      <c r="Z24" s="87" t="s">
        <v>375</v>
      </c>
      <c r="AA24" s="87">
        <v>29.896758520796535</v>
      </c>
      <c r="AB24" s="87">
        <v>81.059597576486638</v>
      </c>
      <c r="AC24" s="87">
        <v>5.068781239757457</v>
      </c>
      <c r="AD24" s="87">
        <v>1.1912398545716878</v>
      </c>
      <c r="AE24" s="87">
        <v>0.833014025687704</v>
      </c>
      <c r="AF24" s="87">
        <v>0.60137620737818032</v>
      </c>
      <c r="AG24" s="4">
        <v>1.6064664858284088</v>
      </c>
      <c r="AH24" s="87">
        <v>9.8000000000000007</v>
      </c>
      <c r="AI24" s="87">
        <v>8.5882352941176467</v>
      </c>
      <c r="AJ24" s="87">
        <v>4.5882352941176467</v>
      </c>
      <c r="AK24" s="87">
        <v>71.294117647058826</v>
      </c>
      <c r="AL24" s="87">
        <v>1.175</v>
      </c>
      <c r="AM24" s="87">
        <v>2.7452949999999996</v>
      </c>
      <c r="AN24" s="87">
        <v>0.33800000000000002</v>
      </c>
      <c r="AO24" s="87">
        <v>0.24176399999999998</v>
      </c>
      <c r="AP24" s="87">
        <v>0.20300000000000001</v>
      </c>
      <c r="AQ24" s="87">
        <v>3.9356164383561647</v>
      </c>
      <c r="AR24" s="87">
        <v>2.8150602739726027</v>
      </c>
      <c r="AS24" s="87">
        <v>2.3636986301369864</v>
      </c>
      <c r="AT24" s="87">
        <v>1.1299999999999999</v>
      </c>
      <c r="AU24" s="87">
        <v>0.23100000000000001</v>
      </c>
      <c r="AV24" s="87">
        <v>9.5000000000000001E-2</v>
      </c>
      <c r="AW24" s="87">
        <v>0.3</v>
      </c>
      <c r="AX24" s="87">
        <v>0</v>
      </c>
      <c r="AY24" s="87">
        <v>0.109</v>
      </c>
      <c r="AZ24" s="87">
        <v>2.6</v>
      </c>
      <c r="BA24" s="87">
        <v>15.9</v>
      </c>
      <c r="BB24" s="87">
        <v>3.7</v>
      </c>
      <c r="BC24" s="87">
        <v>1.1000000000000001</v>
      </c>
      <c r="BD24" s="87">
        <v>16.5</v>
      </c>
      <c r="BE24" s="87">
        <v>4.8</v>
      </c>
      <c r="BF24" s="87">
        <v>0</v>
      </c>
      <c r="BG24" s="32" t="s">
        <v>404</v>
      </c>
      <c r="BH24" s="33">
        <v>8.1999999999999993</v>
      </c>
      <c r="BI24" s="5">
        <v>3.58</v>
      </c>
      <c r="BJ24" s="33">
        <v>86</v>
      </c>
      <c r="BK24" s="5">
        <v>11</v>
      </c>
      <c r="BL24" s="5">
        <v>17</v>
      </c>
      <c r="BM24" s="5">
        <v>4032</v>
      </c>
      <c r="BN24" s="5">
        <v>805</v>
      </c>
      <c r="BO24" s="5">
        <v>99</v>
      </c>
      <c r="BP24" s="5">
        <v>13</v>
      </c>
      <c r="BQ24" s="5">
        <v>10.4</v>
      </c>
      <c r="BR24" s="5">
        <v>6.7</v>
      </c>
      <c r="BS24" s="5">
        <v>10</v>
      </c>
      <c r="BT24" s="36">
        <v>46.02</v>
      </c>
      <c r="BU24" s="36">
        <v>3.0259999999999998</v>
      </c>
      <c r="BV24" s="41">
        <v>14.8756</v>
      </c>
      <c r="BW24" s="35">
        <v>3.8193999999999995</v>
      </c>
      <c r="BX24" s="35">
        <v>0.13519999999999999</v>
      </c>
      <c r="BY24" s="35">
        <v>27.191199999999998</v>
      </c>
      <c r="BZ24" s="36">
        <v>14.944000000000001</v>
      </c>
      <c r="CA24" s="37">
        <v>932.45759999999996</v>
      </c>
      <c r="CB24" s="36" t="s">
        <v>134</v>
      </c>
      <c r="CC24" s="36">
        <v>33</v>
      </c>
      <c r="CD24" s="36">
        <v>26</v>
      </c>
      <c r="CE24" s="36">
        <v>41</v>
      </c>
    </row>
    <row r="25" spans="1:83" x14ac:dyDescent="0.25">
      <c r="A25" s="61" t="s">
        <v>322</v>
      </c>
      <c r="B25" s="48" t="s">
        <v>397</v>
      </c>
      <c r="C25" s="48">
        <v>8</v>
      </c>
      <c r="D25" s="48" t="s">
        <v>374</v>
      </c>
      <c r="E25" s="48">
        <v>8.5</v>
      </c>
      <c r="F25" s="126">
        <v>11.833333333333334</v>
      </c>
      <c r="G25" s="48">
        <v>1004.1333333333333</v>
      </c>
      <c r="H25" s="48">
        <v>194.83333333333334</v>
      </c>
      <c r="I25" s="61">
        <v>70.8</v>
      </c>
      <c r="J25" s="131">
        <v>0.23599999999999999</v>
      </c>
      <c r="K25" s="48">
        <v>1051.3862040567371</v>
      </c>
      <c r="L25" s="48">
        <v>9.9</v>
      </c>
      <c r="M25" s="61">
        <v>51.8</v>
      </c>
      <c r="N25" s="71">
        <v>91.136913384490654</v>
      </c>
      <c r="O25" s="71">
        <v>5720.7</v>
      </c>
      <c r="P25" s="143">
        <v>10.050000000000001</v>
      </c>
      <c r="Q25" s="87">
        <v>8.3500000000000014</v>
      </c>
      <c r="R25" s="87">
        <v>4.55</v>
      </c>
      <c r="S25" s="87">
        <v>70.3</v>
      </c>
      <c r="T25" s="87">
        <v>1.1499999999999999</v>
      </c>
      <c r="U25" s="87">
        <v>53.55</v>
      </c>
      <c r="V25" s="87">
        <v>9.51</v>
      </c>
      <c r="W25" s="87">
        <v>83.463333333333352</v>
      </c>
      <c r="X25" s="87">
        <v>4.6766666666666667</v>
      </c>
      <c r="Y25" s="87">
        <v>29.149999999999995</v>
      </c>
      <c r="Z25" s="87" t="s">
        <v>375</v>
      </c>
      <c r="AA25" s="87">
        <v>29.522829844028248</v>
      </c>
      <c r="AB25" s="87">
        <v>80.885558566380794</v>
      </c>
      <c r="AC25" s="87">
        <v>5.2211774827925268</v>
      </c>
      <c r="AD25" s="87">
        <v>1.3977390402022014</v>
      </c>
      <c r="AE25" s="87">
        <v>0.95102845327023156</v>
      </c>
      <c r="AF25" s="87">
        <v>0.68514396734797867</v>
      </c>
      <c r="AG25" s="4">
        <v>1.4780874068839513</v>
      </c>
      <c r="AH25" s="87">
        <v>10.9</v>
      </c>
      <c r="AI25" s="87">
        <v>8</v>
      </c>
      <c r="AJ25" s="87">
        <v>5.0588235294117645</v>
      </c>
      <c r="AK25" s="87">
        <v>71.058823529411768</v>
      </c>
      <c r="AL25" s="87">
        <v>1.1719999999999999</v>
      </c>
      <c r="AM25" s="87">
        <v>2.7588850000000003</v>
      </c>
      <c r="AN25" s="87">
        <v>0.34600000000000003</v>
      </c>
      <c r="AO25" s="87">
        <v>0.23063999999999996</v>
      </c>
      <c r="AP25" s="87">
        <v>0.20300000000000001</v>
      </c>
      <c r="AQ25" s="87">
        <v>4.3250000000000002</v>
      </c>
      <c r="AR25" s="87">
        <v>2.8829999999999996</v>
      </c>
      <c r="AS25" s="87">
        <v>2.5375000000000001</v>
      </c>
      <c r="AT25" s="87">
        <v>1.18</v>
      </c>
      <c r="AU25" s="87">
        <v>0.23300000000000001</v>
      </c>
      <c r="AV25" s="87">
        <v>9.2999999999999999E-2</v>
      </c>
      <c r="AW25" s="87">
        <v>0.28999999999999998</v>
      </c>
      <c r="AX25" s="87">
        <v>0</v>
      </c>
      <c r="AY25" s="87">
        <v>0.10100000000000001</v>
      </c>
      <c r="AZ25" s="87">
        <v>2.2000000000000002</v>
      </c>
      <c r="BA25" s="87">
        <v>14.6</v>
      </c>
      <c r="BB25" s="87">
        <v>3.5</v>
      </c>
      <c r="BC25" s="87">
        <v>1</v>
      </c>
      <c r="BD25" s="87">
        <v>14.8</v>
      </c>
      <c r="BE25" s="87">
        <v>5.5</v>
      </c>
      <c r="BF25" s="87">
        <v>0</v>
      </c>
      <c r="BG25" s="32" t="s">
        <v>405</v>
      </c>
      <c r="BH25" s="33">
        <v>8</v>
      </c>
      <c r="BI25" s="5">
        <v>3.41</v>
      </c>
      <c r="BJ25" s="33">
        <v>84</v>
      </c>
      <c r="BK25" s="5">
        <v>11</v>
      </c>
      <c r="BL25" s="5">
        <v>17</v>
      </c>
      <c r="BM25" s="5">
        <v>3950</v>
      </c>
      <c r="BN25" s="5">
        <v>736</v>
      </c>
      <c r="BO25" s="5">
        <v>91</v>
      </c>
      <c r="BP25" s="5">
        <v>12</v>
      </c>
      <c r="BQ25" s="5">
        <v>12</v>
      </c>
      <c r="BR25" s="5">
        <v>8</v>
      </c>
      <c r="BS25" s="5">
        <v>10</v>
      </c>
      <c r="BT25" s="36">
        <v>46.334000000000003</v>
      </c>
      <c r="BU25" s="36">
        <v>2.9369999999999998</v>
      </c>
      <c r="BV25" s="41">
        <v>15.2403</v>
      </c>
      <c r="BW25" s="35">
        <v>4.546453546453546</v>
      </c>
      <c r="BX25" s="35">
        <v>0.14785214785214784</v>
      </c>
      <c r="BY25" s="35">
        <v>31.3843</v>
      </c>
      <c r="BZ25" s="36">
        <v>14.688000000000001</v>
      </c>
      <c r="CA25" s="37">
        <v>888.1848</v>
      </c>
      <c r="CB25" s="36" t="s">
        <v>134</v>
      </c>
      <c r="CC25" s="36">
        <v>36</v>
      </c>
      <c r="CD25" s="36">
        <v>24</v>
      </c>
      <c r="CE25" s="36">
        <v>40</v>
      </c>
    </row>
    <row r="26" spans="1:83" x14ac:dyDescent="0.25">
      <c r="A26" s="63" t="s">
        <v>322</v>
      </c>
      <c r="B26" s="64" t="s">
        <v>406</v>
      </c>
      <c r="C26" s="64">
        <v>1</v>
      </c>
      <c r="D26" s="64" t="s">
        <v>374</v>
      </c>
      <c r="E26" s="64">
        <v>8.5</v>
      </c>
      <c r="F26" s="127">
        <v>13.833333333333334</v>
      </c>
      <c r="G26" s="64">
        <v>1908.8000000000002</v>
      </c>
      <c r="H26" s="64">
        <v>358.9666666666667</v>
      </c>
      <c r="I26" s="63">
        <v>81.349999999999994</v>
      </c>
      <c r="J26" s="132">
        <v>0.27116666666666667</v>
      </c>
      <c r="K26" s="64">
        <v>1739.4302422793135</v>
      </c>
      <c r="L26" s="64">
        <v>11.5</v>
      </c>
      <c r="M26" s="63">
        <v>55.9</v>
      </c>
      <c r="N26" s="72">
        <v>157.68841559942894</v>
      </c>
      <c r="O26" s="72">
        <v>9898.1</v>
      </c>
      <c r="P26" s="143">
        <v>9.6999999999999993</v>
      </c>
      <c r="Q26" s="87">
        <v>10.050000000000001</v>
      </c>
      <c r="R26" s="87">
        <v>4.45</v>
      </c>
      <c r="S26" s="87">
        <v>68.95</v>
      </c>
      <c r="T26" s="87">
        <v>1.1695</v>
      </c>
      <c r="U26" s="87">
        <v>56.6</v>
      </c>
      <c r="V26" s="87">
        <v>9.375</v>
      </c>
      <c r="W26" s="87">
        <v>83.173333333333346</v>
      </c>
      <c r="X26" s="87">
        <v>5.0933333333333337</v>
      </c>
      <c r="Y26" s="87">
        <v>31.330000000000002</v>
      </c>
      <c r="Z26" s="87" t="s">
        <v>330</v>
      </c>
      <c r="AA26" s="87">
        <v>31.74163908205291</v>
      </c>
      <c r="AB26" s="87">
        <v>80.770161138996215</v>
      </c>
      <c r="AC26" s="87">
        <v>5.1698081400906819</v>
      </c>
      <c r="AD26" s="87">
        <v>1.0412922297910931</v>
      </c>
      <c r="AE26" s="87">
        <v>0.96144327055824519</v>
      </c>
      <c r="AF26" s="87">
        <v>0.68143061492329271</v>
      </c>
      <c r="AG26" s="4">
        <v>1.3235132976213224</v>
      </c>
      <c r="AH26" s="87">
        <v>9.6999999999999993</v>
      </c>
      <c r="AI26" s="87">
        <v>9.764705882352942</v>
      </c>
      <c r="AJ26" s="87">
        <v>4.8235294117647056</v>
      </c>
      <c r="AK26" s="87">
        <v>70</v>
      </c>
      <c r="AL26" s="87">
        <v>1.179</v>
      </c>
      <c r="AM26" s="87">
        <v>2.6770390000000002</v>
      </c>
      <c r="AN26" s="87">
        <v>0.36000000000000004</v>
      </c>
      <c r="AO26" s="87">
        <v>0.26030400000000004</v>
      </c>
      <c r="AP26" s="87">
        <v>0.21300000000000002</v>
      </c>
      <c r="AQ26" s="87">
        <v>3.6867469879518078</v>
      </c>
      <c r="AR26" s="87">
        <v>2.6657638554216869</v>
      </c>
      <c r="AS26" s="87">
        <v>2.1813253012048195</v>
      </c>
      <c r="AT26" s="87">
        <v>1.46</v>
      </c>
      <c r="AU26" s="87">
        <v>0.32600000000000001</v>
      </c>
      <c r="AV26" s="87">
        <v>9.7000000000000003E-2</v>
      </c>
      <c r="AW26" s="87">
        <v>0.36</v>
      </c>
      <c r="AX26" s="87">
        <v>0</v>
      </c>
      <c r="AY26" s="87">
        <v>0.11</v>
      </c>
      <c r="AZ26" s="87">
        <v>2.1</v>
      </c>
      <c r="BA26" s="87">
        <v>17.3</v>
      </c>
      <c r="BB26" s="87">
        <v>3.4</v>
      </c>
      <c r="BC26" s="87">
        <v>1</v>
      </c>
      <c r="BD26" s="87">
        <v>15.7</v>
      </c>
      <c r="BE26" s="87">
        <v>2.9</v>
      </c>
      <c r="BF26" s="87">
        <v>0</v>
      </c>
      <c r="BG26" s="32" t="s">
        <v>407</v>
      </c>
      <c r="BH26" s="33">
        <v>7.3</v>
      </c>
      <c r="BI26" s="5">
        <v>3.72</v>
      </c>
      <c r="BJ26" s="33">
        <v>87</v>
      </c>
      <c r="BK26" s="5">
        <v>16</v>
      </c>
      <c r="BL26" s="5">
        <v>22</v>
      </c>
      <c r="BM26" s="5">
        <v>2325</v>
      </c>
      <c r="BN26" s="5">
        <v>894</v>
      </c>
      <c r="BO26" s="5">
        <v>116</v>
      </c>
      <c r="BP26" s="5">
        <v>24</v>
      </c>
      <c r="BQ26" s="5">
        <v>3</v>
      </c>
      <c r="BR26" s="5">
        <v>9.8000000000000007</v>
      </c>
      <c r="BS26" s="5">
        <v>15</v>
      </c>
      <c r="BT26" s="36">
        <v>18.739000000000001</v>
      </c>
      <c r="BU26" s="49">
        <v>1.84</v>
      </c>
      <c r="BV26" s="36">
        <v>10.184200000000001</v>
      </c>
      <c r="BW26" s="35">
        <v>2.3748502994011984</v>
      </c>
      <c r="BX26" s="35">
        <v>0.13652694610778446</v>
      </c>
      <c r="BY26" s="35">
        <v>17.314</v>
      </c>
      <c r="BZ26" s="36">
        <v>18.288</v>
      </c>
      <c r="CA26" s="37">
        <v>551.03039999999987</v>
      </c>
      <c r="CB26" s="36" t="s">
        <v>140</v>
      </c>
      <c r="CC26" s="36">
        <v>4</v>
      </c>
      <c r="CD26" s="36">
        <v>65</v>
      </c>
      <c r="CE26" s="36">
        <v>31</v>
      </c>
    </row>
    <row r="27" spans="1:83" x14ac:dyDescent="0.25">
      <c r="A27" s="63" t="s">
        <v>322</v>
      </c>
      <c r="B27" s="64" t="s">
        <v>406</v>
      </c>
      <c r="C27" s="64">
        <v>2</v>
      </c>
      <c r="D27" s="64" t="s">
        <v>377</v>
      </c>
      <c r="E27" s="64">
        <v>8.5</v>
      </c>
      <c r="F27" s="127">
        <v>11</v>
      </c>
      <c r="G27" s="64">
        <v>1505.3833333333332</v>
      </c>
      <c r="H27" s="64">
        <v>277.2</v>
      </c>
      <c r="I27" s="63">
        <v>86.4</v>
      </c>
      <c r="J27" s="132">
        <v>0.28800000000000003</v>
      </c>
      <c r="K27" s="64">
        <v>1291.6281707903586</v>
      </c>
      <c r="L27" s="64">
        <v>10.7</v>
      </c>
      <c r="M27" s="63">
        <v>56.5</v>
      </c>
      <c r="N27" s="72">
        <v>124.15322777630243</v>
      </c>
      <c r="O27" s="72">
        <v>7793.1</v>
      </c>
      <c r="P27" s="143">
        <v>9.5500000000000007</v>
      </c>
      <c r="Q27" s="87">
        <v>10.149999999999999</v>
      </c>
      <c r="R27" s="87">
        <v>4.3499999999999996</v>
      </c>
      <c r="S27" s="87">
        <v>69.05</v>
      </c>
      <c r="T27" s="87">
        <v>1.1855</v>
      </c>
      <c r="U27" s="87">
        <v>57.05</v>
      </c>
      <c r="V27" s="87">
        <v>9.44</v>
      </c>
      <c r="W27" s="87">
        <v>82.276666666666671</v>
      </c>
      <c r="X27" s="87">
        <v>5.2366666666666672</v>
      </c>
      <c r="Y27" s="87">
        <v>32.166666666666664</v>
      </c>
      <c r="Z27" s="87" t="s">
        <v>330</v>
      </c>
      <c r="AA27" s="87">
        <v>32.590185795302588</v>
      </c>
      <c r="AB27" s="87">
        <v>80.754631226976144</v>
      </c>
      <c r="AC27" s="87">
        <v>5.3442442027204198</v>
      </c>
      <c r="AD27" s="87">
        <v>0.92796986298676798</v>
      </c>
      <c r="AE27" s="87">
        <v>0.87878277982258335</v>
      </c>
      <c r="AF27" s="87">
        <v>0.56328624195432497</v>
      </c>
      <c r="AG27" s="4">
        <v>1.1838963308095516</v>
      </c>
      <c r="AH27" s="87">
        <v>10.4</v>
      </c>
      <c r="AI27" s="87">
        <v>9.6470588235294112</v>
      </c>
      <c r="AJ27" s="87">
        <v>4.8235294117647056</v>
      </c>
      <c r="AK27" s="87">
        <v>70.235294117647058</v>
      </c>
      <c r="AL27" s="87">
        <v>1.1890000000000001</v>
      </c>
      <c r="AM27" s="87">
        <v>2.6871460000000003</v>
      </c>
      <c r="AN27" s="87">
        <v>0.35600000000000004</v>
      </c>
      <c r="AO27" s="87">
        <v>0.26153999999999999</v>
      </c>
      <c r="AP27" s="87">
        <v>0.217</v>
      </c>
      <c r="AQ27" s="87">
        <v>3.690243902439025</v>
      </c>
      <c r="AR27" s="87">
        <v>2.7110853658536587</v>
      </c>
      <c r="AS27" s="87">
        <v>2.2493902439024391</v>
      </c>
      <c r="AT27" s="87">
        <v>1.38</v>
      </c>
      <c r="AU27" s="87">
        <v>0.29499999999999998</v>
      </c>
      <c r="AV27" s="87">
        <v>9.0999999999999998E-2</v>
      </c>
      <c r="AW27" s="87">
        <v>0.34</v>
      </c>
      <c r="AX27" s="87">
        <v>0</v>
      </c>
      <c r="AY27" s="87">
        <v>9.9000000000000005E-2</v>
      </c>
      <c r="AZ27" s="87">
        <v>2</v>
      </c>
      <c r="BA27" s="87">
        <v>16.2</v>
      </c>
      <c r="BB27" s="87">
        <v>3</v>
      </c>
      <c r="BC27" s="87">
        <v>1.1000000000000001</v>
      </c>
      <c r="BD27" s="87">
        <v>13.3</v>
      </c>
      <c r="BE27" s="87">
        <v>1.6</v>
      </c>
      <c r="BF27" s="87">
        <v>0</v>
      </c>
      <c r="BG27" s="32" t="s">
        <v>408</v>
      </c>
      <c r="BH27" s="33">
        <v>7.4</v>
      </c>
      <c r="BI27" s="5">
        <v>3.89</v>
      </c>
      <c r="BJ27" s="33">
        <v>89</v>
      </c>
      <c r="BK27" s="5">
        <v>18</v>
      </c>
      <c r="BL27" s="5">
        <v>30</v>
      </c>
      <c r="BM27" s="5">
        <v>1997</v>
      </c>
      <c r="BN27" s="5">
        <v>775</v>
      </c>
      <c r="BO27" s="5">
        <v>237</v>
      </c>
      <c r="BP27" s="5">
        <v>35</v>
      </c>
      <c r="BQ27" s="5">
        <v>4.3</v>
      </c>
      <c r="BR27" s="5">
        <v>9.6999999999999993</v>
      </c>
      <c r="BS27" s="5">
        <v>23</v>
      </c>
      <c r="BT27" s="36">
        <v>21.035</v>
      </c>
      <c r="BU27" s="49">
        <v>2.0099999999999998</v>
      </c>
      <c r="BV27" s="36">
        <v>10.466100000000001</v>
      </c>
      <c r="BW27" s="35">
        <v>3.9944055944055927</v>
      </c>
      <c r="BX27" s="35">
        <v>0.29090909090909084</v>
      </c>
      <c r="BY27" s="35">
        <v>13.866300000000001</v>
      </c>
      <c r="BZ27" s="36">
        <v>22.143999999999998</v>
      </c>
      <c r="CA27" s="37">
        <v>619.14240000000007</v>
      </c>
      <c r="CB27" s="36" t="s">
        <v>140</v>
      </c>
      <c r="CC27" s="36">
        <v>2</v>
      </c>
      <c r="CD27" s="36">
        <v>69</v>
      </c>
      <c r="CE27" s="36">
        <v>29</v>
      </c>
    </row>
    <row r="28" spans="1:83" x14ac:dyDescent="0.25">
      <c r="A28" s="63" t="s">
        <v>322</v>
      </c>
      <c r="B28" s="64" t="s">
        <v>406</v>
      </c>
      <c r="C28" s="64">
        <v>3</v>
      </c>
      <c r="D28" s="64" t="s">
        <v>379</v>
      </c>
      <c r="E28" s="64">
        <v>8.5</v>
      </c>
      <c r="F28" s="127">
        <v>13.333333333333334</v>
      </c>
      <c r="G28" s="64">
        <v>2509.4500000000003</v>
      </c>
      <c r="H28" s="64">
        <v>334.51666666666665</v>
      </c>
      <c r="I28" s="63">
        <v>93.35</v>
      </c>
      <c r="J28" s="132">
        <v>0.31116666666666665</v>
      </c>
      <c r="K28" s="64">
        <v>1992.821372126743</v>
      </c>
      <c r="L28" s="64">
        <v>11.4</v>
      </c>
      <c r="M28" s="63">
        <v>56.2</v>
      </c>
      <c r="N28" s="72">
        <v>206.43524814546274</v>
      </c>
      <c r="O28" s="72">
        <v>12957.9</v>
      </c>
      <c r="P28" s="143">
        <v>9.6</v>
      </c>
      <c r="Q28" s="87">
        <v>7.8</v>
      </c>
      <c r="R28" s="87">
        <v>3.3</v>
      </c>
      <c r="S28" s="87">
        <v>72.25</v>
      </c>
      <c r="T28" s="87">
        <v>1.2155</v>
      </c>
      <c r="U28" s="87">
        <v>55.8</v>
      </c>
      <c r="V28" s="87">
        <v>9.64</v>
      </c>
      <c r="W28" s="87">
        <v>83.756666666666675</v>
      </c>
      <c r="X28" s="87">
        <v>4.083333333333333</v>
      </c>
      <c r="Y28" s="87">
        <v>29.310000000000002</v>
      </c>
      <c r="Z28" s="87" t="s">
        <v>330</v>
      </c>
      <c r="AA28" s="87">
        <v>29.593245515343622</v>
      </c>
      <c r="AB28" s="87">
        <v>82.070277324222317</v>
      </c>
      <c r="AC28" s="87">
        <v>4.5371070277504639</v>
      </c>
      <c r="AD28" s="87">
        <v>0.61545541225558764</v>
      </c>
      <c r="AE28" s="87">
        <v>0.34568475370030305</v>
      </c>
      <c r="AF28" s="87">
        <v>0.38778865366618609</v>
      </c>
      <c r="AG28" s="4">
        <v>1.4398958953101175</v>
      </c>
      <c r="AH28" s="87">
        <v>9.4</v>
      </c>
      <c r="AI28" s="87">
        <v>8.117647058823529</v>
      </c>
      <c r="AJ28" s="87">
        <v>4.4705882352941178</v>
      </c>
      <c r="AK28" s="87">
        <v>72.82352941176471</v>
      </c>
      <c r="AL28" s="87">
        <v>1.2150000000000001</v>
      </c>
      <c r="AM28" s="87">
        <v>2.789752</v>
      </c>
      <c r="AN28" s="87">
        <v>0.33500000000000002</v>
      </c>
      <c r="AO28" s="87">
        <v>0.17502000000000001</v>
      </c>
      <c r="AP28" s="87">
        <v>0.186</v>
      </c>
      <c r="AQ28" s="87">
        <v>4.1268115942028993</v>
      </c>
      <c r="AR28" s="87">
        <v>2.1560434782608695</v>
      </c>
      <c r="AS28" s="87">
        <v>2.2913043478260868</v>
      </c>
      <c r="AT28" s="87">
        <v>1.18</v>
      </c>
      <c r="AU28" s="87">
        <v>0.27400000000000002</v>
      </c>
      <c r="AV28" s="87">
        <v>9.4E-2</v>
      </c>
      <c r="AW28" s="87">
        <v>0.37</v>
      </c>
      <c r="AX28" s="87">
        <v>0</v>
      </c>
      <c r="AY28" s="87">
        <v>9.0999999999999998E-2</v>
      </c>
      <c r="AZ28" s="87">
        <v>1.2</v>
      </c>
      <c r="BA28" s="87">
        <v>14.7</v>
      </c>
      <c r="BB28" s="87">
        <v>3</v>
      </c>
      <c r="BC28" s="87">
        <v>1.2</v>
      </c>
      <c r="BD28" s="87">
        <v>15.7</v>
      </c>
      <c r="BE28" s="87">
        <v>1.6</v>
      </c>
      <c r="BF28" s="87">
        <v>0</v>
      </c>
      <c r="BG28" s="32" t="s">
        <v>409</v>
      </c>
      <c r="BH28" s="33">
        <v>7.3</v>
      </c>
      <c r="BI28" s="5">
        <v>3.86</v>
      </c>
      <c r="BJ28" s="33">
        <v>89</v>
      </c>
      <c r="BK28" s="5">
        <v>14</v>
      </c>
      <c r="BL28" s="5">
        <v>37</v>
      </c>
      <c r="BM28" s="5">
        <v>2159</v>
      </c>
      <c r="BN28" s="5">
        <v>789</v>
      </c>
      <c r="BO28" s="5">
        <v>243</v>
      </c>
      <c r="BP28" s="5">
        <v>27</v>
      </c>
      <c r="BQ28" s="5">
        <v>5</v>
      </c>
      <c r="BR28" s="5">
        <v>8.4</v>
      </c>
      <c r="BS28" s="5">
        <v>29</v>
      </c>
      <c r="BT28" s="36">
        <v>21.632999999999999</v>
      </c>
      <c r="BU28" s="49">
        <v>2.0760000000000001</v>
      </c>
      <c r="BV28" s="36">
        <v>10.419</v>
      </c>
      <c r="BW28" s="35">
        <v>4.3617999999999997</v>
      </c>
      <c r="BX28" s="35">
        <v>0.32769999999999994</v>
      </c>
      <c r="BY28" s="35">
        <v>13.3062</v>
      </c>
      <c r="BZ28" s="36">
        <v>18.536000000000001</v>
      </c>
      <c r="CA28" s="37">
        <v>607.22280000000001</v>
      </c>
      <c r="CB28" s="36" t="s">
        <v>140</v>
      </c>
      <c r="CC28" s="36">
        <v>3</v>
      </c>
      <c r="CD28" s="36">
        <v>65</v>
      </c>
      <c r="CE28" s="36">
        <v>32</v>
      </c>
    </row>
    <row r="29" spans="1:83" x14ac:dyDescent="0.25">
      <c r="A29" s="63" t="s">
        <v>322</v>
      </c>
      <c r="B29" s="64" t="s">
        <v>406</v>
      </c>
      <c r="C29" s="64">
        <v>4</v>
      </c>
      <c r="D29" s="64" t="s">
        <v>381</v>
      </c>
      <c r="E29" s="64">
        <v>8.5</v>
      </c>
      <c r="F29" s="127">
        <v>13</v>
      </c>
      <c r="G29" s="64">
        <v>1817.9000000000003</v>
      </c>
      <c r="H29" s="64">
        <v>253.1</v>
      </c>
      <c r="I29" s="63">
        <v>74.099999999999994</v>
      </c>
      <c r="J29" s="132">
        <v>0.24699999999999997</v>
      </c>
      <c r="K29" s="64">
        <v>1818.6784853256443</v>
      </c>
      <c r="L29" s="64">
        <v>11.7</v>
      </c>
      <c r="M29" s="63">
        <v>56</v>
      </c>
      <c r="N29" s="72">
        <v>149.57209153162279</v>
      </c>
      <c r="O29" s="72">
        <v>9388.6</v>
      </c>
      <c r="P29" s="143">
        <v>9.3000000000000007</v>
      </c>
      <c r="Q29" s="87">
        <v>10.199999999999999</v>
      </c>
      <c r="R29" s="87">
        <v>4.1500000000000004</v>
      </c>
      <c r="S29" s="87">
        <v>69.650000000000006</v>
      </c>
      <c r="T29" s="87">
        <v>1.2585</v>
      </c>
      <c r="U29" s="87">
        <v>57.6</v>
      </c>
      <c r="V29" s="87">
        <v>9.67</v>
      </c>
      <c r="W29" s="87">
        <v>82.106666666666669</v>
      </c>
      <c r="X29" s="87">
        <v>4.666666666666667</v>
      </c>
      <c r="Y29" s="87">
        <v>29.466666666666669</v>
      </c>
      <c r="Z29" s="87" t="s">
        <v>330</v>
      </c>
      <c r="AA29" s="87">
        <v>29.833955395317915</v>
      </c>
      <c r="AB29" s="87">
        <v>81.000946501736678</v>
      </c>
      <c r="AC29" s="87">
        <v>4.9601159626625151</v>
      </c>
      <c r="AD29" s="87">
        <v>0.54460783119580047</v>
      </c>
      <c r="AE29" s="87">
        <v>0.39174499199301849</v>
      </c>
      <c r="AF29" s="87">
        <v>0.32899000373770843</v>
      </c>
      <c r="AG29" s="4">
        <v>1.6166278392545139</v>
      </c>
      <c r="AH29" s="87">
        <v>9.1</v>
      </c>
      <c r="AI29" s="87">
        <v>9.5294117647058822</v>
      </c>
      <c r="AJ29" s="87">
        <v>4.4705882352941178</v>
      </c>
      <c r="AK29" s="87">
        <v>70.705882352941174</v>
      </c>
      <c r="AL29" s="87">
        <v>1.226</v>
      </c>
      <c r="AM29" s="87">
        <v>2.719951</v>
      </c>
      <c r="AN29" s="87">
        <v>0.34900000000000003</v>
      </c>
      <c r="AO29" s="87">
        <v>0.23311199999999999</v>
      </c>
      <c r="AP29" s="87">
        <v>0.20300000000000001</v>
      </c>
      <c r="AQ29" s="87">
        <v>3.6623456790123456</v>
      </c>
      <c r="AR29" s="87">
        <v>2.446237037037037</v>
      </c>
      <c r="AS29" s="87">
        <v>2.1302469135802471</v>
      </c>
      <c r="AT29" s="87">
        <v>1.28</v>
      </c>
      <c r="AU29" s="87">
        <v>0.39500000000000002</v>
      </c>
      <c r="AV29" s="87">
        <v>0.105</v>
      </c>
      <c r="AW29" s="87">
        <v>0.42</v>
      </c>
      <c r="AX29" s="87">
        <v>0</v>
      </c>
      <c r="AY29" s="87">
        <v>0.108</v>
      </c>
      <c r="AZ29" s="87">
        <v>2</v>
      </c>
      <c r="BA29" s="87">
        <v>23.1</v>
      </c>
      <c r="BB29" s="87">
        <v>4.0999999999999996</v>
      </c>
      <c r="BC29" s="87">
        <v>1.4</v>
      </c>
      <c r="BD29" s="87">
        <v>20.5</v>
      </c>
      <c r="BE29" s="87">
        <v>4.8</v>
      </c>
      <c r="BF29" s="87">
        <v>0</v>
      </c>
      <c r="BG29" s="32" t="s">
        <v>410</v>
      </c>
      <c r="BH29" s="33">
        <v>7.4</v>
      </c>
      <c r="BI29" s="5">
        <v>3.81</v>
      </c>
      <c r="BJ29" s="33">
        <v>88</v>
      </c>
      <c r="BK29" s="5">
        <v>15</v>
      </c>
      <c r="BL29" s="5">
        <v>24</v>
      </c>
      <c r="BM29" s="5">
        <v>1925</v>
      </c>
      <c r="BN29" s="5">
        <v>834</v>
      </c>
      <c r="BO29" s="5">
        <v>142</v>
      </c>
      <c r="BP29" s="5">
        <v>25</v>
      </c>
      <c r="BQ29" s="5">
        <v>3.3</v>
      </c>
      <c r="BR29" s="5">
        <v>6.8</v>
      </c>
      <c r="BS29" s="5">
        <v>18</v>
      </c>
      <c r="BT29" s="36">
        <v>19.707000000000001</v>
      </c>
      <c r="BU29" s="49">
        <v>1.827</v>
      </c>
      <c r="BV29" s="36">
        <v>10.783899999999999</v>
      </c>
      <c r="BW29" s="35">
        <v>2.8108782435129753</v>
      </c>
      <c r="BX29" s="35">
        <v>0.18453093812375257</v>
      </c>
      <c r="BY29" s="35">
        <v>15.3239</v>
      </c>
      <c r="BZ29" s="36">
        <v>25.448</v>
      </c>
      <c r="CA29" s="37">
        <v>608.92560000000003</v>
      </c>
      <c r="CB29" s="36" t="s">
        <v>140</v>
      </c>
      <c r="CC29" s="36">
        <v>2</v>
      </c>
      <c r="CD29" s="36">
        <v>65</v>
      </c>
      <c r="CE29" s="36">
        <v>33</v>
      </c>
    </row>
    <row r="30" spans="1:83" x14ac:dyDescent="0.25">
      <c r="A30" s="63" t="s">
        <v>322</v>
      </c>
      <c r="B30" s="64" t="s">
        <v>406</v>
      </c>
      <c r="C30" s="64">
        <v>5</v>
      </c>
      <c r="D30" s="64" t="s">
        <v>383</v>
      </c>
      <c r="E30" s="64">
        <v>8.5</v>
      </c>
      <c r="F30" s="127">
        <v>13.5</v>
      </c>
      <c r="G30" s="64">
        <v>1933.5333333333335</v>
      </c>
      <c r="H30" s="64">
        <v>286.3</v>
      </c>
      <c r="I30" s="63">
        <v>84.65</v>
      </c>
      <c r="J30" s="132">
        <v>0.28216666666666668</v>
      </c>
      <c r="K30" s="64">
        <v>1693.2802722945073</v>
      </c>
      <c r="L30" s="64">
        <v>12.1</v>
      </c>
      <c r="M30" s="63">
        <v>54.4</v>
      </c>
      <c r="N30" s="72">
        <v>163.02324715599465</v>
      </c>
      <c r="O30" s="72">
        <v>10233</v>
      </c>
      <c r="P30" s="143">
        <v>9.4499999999999993</v>
      </c>
      <c r="Q30" s="87">
        <v>8.9499999999999993</v>
      </c>
      <c r="R30" s="87">
        <v>4</v>
      </c>
      <c r="S30" s="87">
        <v>70.45</v>
      </c>
      <c r="T30" s="87">
        <v>1.2055</v>
      </c>
      <c r="U30" s="87">
        <v>56</v>
      </c>
      <c r="V30" s="87">
        <v>9.57</v>
      </c>
      <c r="W30" s="87">
        <v>83.106666666666669</v>
      </c>
      <c r="X30" s="87">
        <v>4.4066666666666663</v>
      </c>
      <c r="Y30" s="87">
        <v>29.793333333333333</v>
      </c>
      <c r="Z30" s="87" t="s">
        <v>330</v>
      </c>
      <c r="AA30" s="87">
        <v>30.117480618002798</v>
      </c>
      <c r="AB30" s="87">
        <v>81.58616373964739</v>
      </c>
      <c r="AC30" s="87">
        <v>4.5530286347372444</v>
      </c>
      <c r="AD30" s="87">
        <v>0.78706791512436491</v>
      </c>
      <c r="AE30" s="87">
        <v>0.48221990801466608</v>
      </c>
      <c r="AF30" s="87">
        <v>0.40236243781024628</v>
      </c>
      <c r="AG30" s="4">
        <v>1.3828651510108996</v>
      </c>
      <c r="AH30" s="87">
        <v>9.1999999999999993</v>
      </c>
      <c r="AI30" s="87">
        <v>8.8235294117647065</v>
      </c>
      <c r="AJ30" s="87">
        <v>4.4705882352941178</v>
      </c>
      <c r="AK30" s="87">
        <v>71.529411764705884</v>
      </c>
      <c r="AL30" s="87">
        <v>1.19</v>
      </c>
      <c r="AM30" s="87">
        <v>2.7428650000000001</v>
      </c>
      <c r="AN30" s="87">
        <v>0.34800000000000003</v>
      </c>
      <c r="AO30" s="87">
        <v>0.22198800000000002</v>
      </c>
      <c r="AP30" s="87">
        <v>0.192</v>
      </c>
      <c r="AQ30" s="87">
        <v>3.9440000000000004</v>
      </c>
      <c r="AR30" s="87">
        <v>2.5158640000000001</v>
      </c>
      <c r="AS30" s="87">
        <v>2.1759999999999997</v>
      </c>
      <c r="AT30" s="87">
        <v>1.21</v>
      </c>
      <c r="AU30" s="87">
        <v>0.309</v>
      </c>
      <c r="AV30" s="87">
        <v>9.8000000000000004E-2</v>
      </c>
      <c r="AW30" s="87">
        <v>0.39</v>
      </c>
      <c r="AX30" s="87">
        <v>0</v>
      </c>
      <c r="AY30" s="87">
        <v>9.9000000000000005E-2</v>
      </c>
      <c r="AZ30" s="87">
        <v>1.5</v>
      </c>
      <c r="BA30" s="87">
        <v>15.4</v>
      </c>
      <c r="BB30" s="87">
        <v>3.8</v>
      </c>
      <c r="BC30" s="87">
        <v>1</v>
      </c>
      <c r="BD30" s="87">
        <v>16.899999999999999</v>
      </c>
      <c r="BE30" s="87">
        <v>0</v>
      </c>
      <c r="BF30" s="87">
        <v>0</v>
      </c>
      <c r="BG30" s="32" t="s">
        <v>411</v>
      </c>
      <c r="BH30" s="33">
        <v>7.5</v>
      </c>
      <c r="BI30" s="5">
        <v>3.81</v>
      </c>
      <c r="BJ30" s="33">
        <v>88</v>
      </c>
      <c r="BK30" s="5">
        <v>16</v>
      </c>
      <c r="BL30" s="5">
        <v>28</v>
      </c>
      <c r="BM30" s="5">
        <v>1944</v>
      </c>
      <c r="BN30" s="5">
        <v>845</v>
      </c>
      <c r="BO30" s="5">
        <v>227</v>
      </c>
      <c r="BP30" s="5">
        <v>24</v>
      </c>
      <c r="BQ30" s="5">
        <v>4.7</v>
      </c>
      <c r="BR30" s="5">
        <v>8.1</v>
      </c>
      <c r="BS30" s="5">
        <v>22</v>
      </c>
      <c r="BT30" s="36">
        <v>20.074000000000002</v>
      </c>
      <c r="BU30" s="49">
        <v>1.8420000000000001</v>
      </c>
      <c r="BV30" s="36">
        <v>10.898099999999999</v>
      </c>
      <c r="BW30" s="35">
        <v>2.8609390609390601</v>
      </c>
      <c r="BX30" s="35">
        <v>0.17742257742257736</v>
      </c>
      <c r="BY30" s="35">
        <v>16.117899999999999</v>
      </c>
      <c r="BZ30" s="36">
        <v>26.007999999999999</v>
      </c>
      <c r="CA30" s="37">
        <v>603.81720000000007</v>
      </c>
      <c r="CB30" s="36" t="s">
        <v>140</v>
      </c>
      <c r="CC30" s="36">
        <v>3</v>
      </c>
      <c r="CD30" s="36">
        <v>65</v>
      </c>
      <c r="CE30" s="36">
        <v>32</v>
      </c>
    </row>
    <row r="31" spans="1:83" x14ac:dyDescent="0.25">
      <c r="A31" s="63" t="s">
        <v>322</v>
      </c>
      <c r="B31" s="64" t="s">
        <v>406</v>
      </c>
      <c r="C31" s="64">
        <v>6</v>
      </c>
      <c r="D31" s="64" t="s">
        <v>369</v>
      </c>
      <c r="E31" s="64">
        <v>8.5</v>
      </c>
      <c r="F31" s="127">
        <v>11.833333333333334</v>
      </c>
      <c r="G31" s="64">
        <v>996.18333333333339</v>
      </c>
      <c r="H31" s="64">
        <v>175.01666666666668</v>
      </c>
      <c r="I31" s="63">
        <v>90.65</v>
      </c>
      <c r="J31" s="132">
        <v>0.30216666666666669</v>
      </c>
      <c r="K31" s="64">
        <v>814.65853256611149</v>
      </c>
      <c r="L31" s="64">
        <v>10.5</v>
      </c>
      <c r="M31" s="63">
        <v>55.5</v>
      </c>
      <c r="N31" s="72">
        <v>83.825706818650673</v>
      </c>
      <c r="O31" s="72">
        <v>5261.7</v>
      </c>
      <c r="P31" s="143">
        <v>9.3500000000000014</v>
      </c>
      <c r="Q31" s="87">
        <v>12.149999999999999</v>
      </c>
      <c r="R31" s="87">
        <v>4.4000000000000004</v>
      </c>
      <c r="S31" s="87">
        <v>67</v>
      </c>
      <c r="T31" s="87">
        <v>1.1819999999999999</v>
      </c>
      <c r="U31" s="87">
        <v>55.650000000000006</v>
      </c>
      <c r="V31" s="87">
        <v>9.1999999999999993</v>
      </c>
      <c r="W31" s="87">
        <v>81.796666666666667</v>
      </c>
      <c r="X31" s="87">
        <v>4.9933333333333332</v>
      </c>
      <c r="Y31" s="87">
        <v>31.016666666666669</v>
      </c>
      <c r="Z31" s="87" t="s">
        <v>370</v>
      </c>
      <c r="AA31" s="87">
        <v>31.416135154791807</v>
      </c>
      <c r="AB31" s="87">
        <v>80.854236586606532</v>
      </c>
      <c r="AC31" s="87">
        <v>6.5899128871681416</v>
      </c>
      <c r="AD31" s="87">
        <v>0.95294799189861568</v>
      </c>
      <c r="AE31" s="87">
        <v>0.68416410734743227</v>
      </c>
      <c r="AF31" s="87">
        <v>0.31115813691628746</v>
      </c>
      <c r="AG31" s="4">
        <v>1.9901181148403697</v>
      </c>
      <c r="AH31" s="87">
        <v>10.149999999999999</v>
      </c>
      <c r="AI31" s="87">
        <v>11.647058823529411</v>
      </c>
      <c r="AJ31" s="87">
        <v>4.7058823529411766</v>
      </c>
      <c r="AK31" s="87">
        <v>68.235294117647058</v>
      </c>
      <c r="AL31" s="87">
        <v>1.2090000000000001</v>
      </c>
      <c r="AM31" s="87">
        <v>2.5940259999999999</v>
      </c>
      <c r="AN31" s="87">
        <v>0.40400000000000003</v>
      </c>
      <c r="AO31" s="87">
        <v>0.28193399999999996</v>
      </c>
      <c r="AP31" s="87">
        <v>0.23500000000000001</v>
      </c>
      <c r="AQ31" s="87">
        <v>3.468686868686869</v>
      </c>
      <c r="AR31" s="87">
        <v>2.4206454545454545</v>
      </c>
      <c r="AS31" s="87">
        <v>2.0176767676767677</v>
      </c>
      <c r="AT31" s="87">
        <v>1.48</v>
      </c>
      <c r="AU31" s="87">
        <v>0.36699999999999999</v>
      </c>
      <c r="AV31" s="87">
        <v>9.8000000000000004E-2</v>
      </c>
      <c r="AW31" s="87">
        <v>0.38</v>
      </c>
      <c r="AX31" s="87">
        <v>0</v>
      </c>
      <c r="AY31" s="87">
        <v>0.11899999999999999</v>
      </c>
      <c r="AZ31" s="87">
        <v>1.4</v>
      </c>
      <c r="BA31" s="87">
        <v>24.1</v>
      </c>
      <c r="BB31" s="87">
        <v>4.2</v>
      </c>
      <c r="BC31" s="87">
        <v>1.7</v>
      </c>
      <c r="BD31" s="87">
        <v>16.899999999999999</v>
      </c>
      <c r="BE31" s="87">
        <v>1.5</v>
      </c>
      <c r="BF31" s="87">
        <v>0</v>
      </c>
      <c r="BG31" s="32" t="s">
        <v>412</v>
      </c>
      <c r="BH31" s="33">
        <v>7.4</v>
      </c>
      <c r="BI31" s="5">
        <v>3.73</v>
      </c>
      <c r="BJ31" s="33">
        <v>87</v>
      </c>
      <c r="BK31" s="5">
        <v>16</v>
      </c>
      <c r="BL31" s="5">
        <v>23</v>
      </c>
      <c r="BM31" s="5">
        <v>1901</v>
      </c>
      <c r="BN31" s="5">
        <v>825</v>
      </c>
      <c r="BO31" s="5">
        <v>141</v>
      </c>
      <c r="BP31" s="5">
        <v>26</v>
      </c>
      <c r="BQ31" s="5">
        <v>9.1</v>
      </c>
      <c r="BR31" s="5">
        <v>7.6</v>
      </c>
      <c r="BS31" s="5">
        <v>14</v>
      </c>
      <c r="BT31" s="36">
        <v>19.454999999999998</v>
      </c>
      <c r="BU31" s="49">
        <v>1.8240000000000001</v>
      </c>
      <c r="BV31" s="36">
        <v>10.6686</v>
      </c>
      <c r="BW31" s="35">
        <v>3.1136590229312069</v>
      </c>
      <c r="BX31" s="35">
        <v>0.21236291126620144</v>
      </c>
      <c r="BY31" s="35">
        <v>14.6145</v>
      </c>
      <c r="BZ31" s="36">
        <v>27.704000000000001</v>
      </c>
      <c r="CA31" s="37">
        <v>585.08640000000003</v>
      </c>
      <c r="CB31" s="36" t="s">
        <v>140</v>
      </c>
      <c r="CC31" s="36">
        <v>4</v>
      </c>
      <c r="CD31" s="36">
        <v>66</v>
      </c>
      <c r="CE31" s="36">
        <v>30</v>
      </c>
    </row>
    <row r="32" spans="1:83" x14ac:dyDescent="0.25">
      <c r="A32" s="63" t="s">
        <v>322</v>
      </c>
      <c r="B32" s="64" t="s">
        <v>406</v>
      </c>
      <c r="C32" s="64">
        <v>7</v>
      </c>
      <c r="D32" s="64" t="s">
        <v>385</v>
      </c>
      <c r="E32" s="64">
        <v>8.5</v>
      </c>
      <c r="F32" s="127">
        <v>13.833333333333334</v>
      </c>
      <c r="G32" s="64">
        <v>2134.3833333333332</v>
      </c>
      <c r="H32" s="64">
        <v>359.25</v>
      </c>
      <c r="I32" s="63">
        <v>87.949999999999989</v>
      </c>
      <c r="J32" s="132">
        <v>0.29316666666666663</v>
      </c>
      <c r="K32" s="64">
        <v>1799.0396070447848</v>
      </c>
      <c r="L32" s="64">
        <v>11</v>
      </c>
      <c r="M32" s="63">
        <v>56.9</v>
      </c>
      <c r="N32" s="72">
        <v>174.20397544297279</v>
      </c>
      <c r="O32" s="72">
        <v>10934.8</v>
      </c>
      <c r="P32" s="143">
        <v>9.8000000000000007</v>
      </c>
      <c r="Q32" s="87">
        <v>9.1</v>
      </c>
      <c r="R32" s="87">
        <v>4.5999999999999996</v>
      </c>
      <c r="S32" s="87">
        <v>69.5</v>
      </c>
      <c r="T32" s="87">
        <v>1.1604999999999999</v>
      </c>
      <c r="U32" s="87">
        <v>56</v>
      </c>
      <c r="V32" s="87">
        <v>9.370000000000001</v>
      </c>
      <c r="W32" s="87">
        <v>83.946666666666673</v>
      </c>
      <c r="X32" s="87">
        <v>4.7600000000000007</v>
      </c>
      <c r="Y32" s="87">
        <v>32.226666666666667</v>
      </c>
      <c r="Z32" s="87" t="s">
        <v>375</v>
      </c>
      <c r="AA32" s="87">
        <v>32.576342431288744</v>
      </c>
      <c r="AB32" s="87">
        <v>81.598957516820576</v>
      </c>
      <c r="AC32" s="87">
        <v>4.7120176615590523</v>
      </c>
      <c r="AD32" s="87">
        <v>1.1936562518831362</v>
      </c>
      <c r="AE32" s="87">
        <v>1.0744852433936884</v>
      </c>
      <c r="AF32" s="87">
        <v>0.48773535150852604</v>
      </c>
      <c r="AG32" s="4">
        <v>1.4218047268760743</v>
      </c>
      <c r="AH32" s="87">
        <v>10.5</v>
      </c>
      <c r="AI32" s="87">
        <v>8.7058823529411757</v>
      </c>
      <c r="AJ32" s="87">
        <v>5.1764705882352944</v>
      </c>
      <c r="AK32" s="87">
        <v>70.470588235294116</v>
      </c>
      <c r="AL32" s="87">
        <v>1.1739999999999999</v>
      </c>
      <c r="AM32" s="87">
        <v>2.7185799999999998</v>
      </c>
      <c r="AN32" s="87">
        <v>0.35000000000000003</v>
      </c>
      <c r="AO32" s="87">
        <v>0.24918000000000001</v>
      </c>
      <c r="AP32" s="87">
        <v>0.20500000000000002</v>
      </c>
      <c r="AQ32" s="87">
        <v>4.0202702702702711</v>
      </c>
      <c r="AR32" s="87">
        <v>2.862202702702703</v>
      </c>
      <c r="AS32" s="87">
        <v>2.3547297297297298</v>
      </c>
      <c r="AT32" s="87">
        <v>1.1499999999999999</v>
      </c>
      <c r="AU32" s="87">
        <v>0.307</v>
      </c>
      <c r="AV32" s="87">
        <v>8.6999999999999994E-2</v>
      </c>
      <c r="AW32" s="87">
        <v>0.34</v>
      </c>
      <c r="AX32" s="87">
        <v>0</v>
      </c>
      <c r="AY32" s="87">
        <v>9.6000000000000002E-2</v>
      </c>
      <c r="AZ32" s="87">
        <v>1.6</v>
      </c>
      <c r="BA32" s="87">
        <v>15.9</v>
      </c>
      <c r="BB32" s="87">
        <v>3.5</v>
      </c>
      <c r="BC32" s="87">
        <v>1</v>
      </c>
      <c r="BD32" s="87">
        <v>14.5</v>
      </c>
      <c r="BE32" s="87">
        <v>0</v>
      </c>
      <c r="BF32" s="87">
        <v>0</v>
      </c>
      <c r="BG32" s="32" t="s">
        <v>413</v>
      </c>
      <c r="BH32" s="33">
        <v>7.5</v>
      </c>
      <c r="BI32" s="5">
        <v>3.89</v>
      </c>
      <c r="BJ32" s="33">
        <v>89</v>
      </c>
      <c r="BK32" s="5">
        <v>15</v>
      </c>
      <c r="BL32" s="5">
        <v>21</v>
      </c>
      <c r="BM32" s="5">
        <v>2136</v>
      </c>
      <c r="BN32" s="5">
        <v>914</v>
      </c>
      <c r="BO32" s="5">
        <v>137</v>
      </c>
      <c r="BP32" s="5">
        <v>24</v>
      </c>
      <c r="BQ32" s="5">
        <v>4.2</v>
      </c>
      <c r="BR32" s="5">
        <v>8.6999999999999993</v>
      </c>
      <c r="BS32" s="5">
        <v>13</v>
      </c>
      <c r="BT32" s="36">
        <v>21.053000000000001</v>
      </c>
      <c r="BU32" s="49">
        <v>1.865</v>
      </c>
      <c r="BV32" s="36">
        <v>11.287800000000001</v>
      </c>
      <c r="BW32" s="35">
        <v>3.1307692307692321</v>
      </c>
      <c r="BX32" s="35">
        <v>0.19590409590409599</v>
      </c>
      <c r="BY32" s="35">
        <v>15.9572</v>
      </c>
      <c r="BZ32" s="36">
        <v>27.504000000000001</v>
      </c>
      <c r="CA32" s="37">
        <v>612.33120000000008</v>
      </c>
      <c r="CB32" s="36" t="s">
        <v>146</v>
      </c>
      <c r="CC32" s="36">
        <v>2</v>
      </c>
      <c r="CD32" s="36">
        <v>74</v>
      </c>
      <c r="CE32" s="36">
        <v>24</v>
      </c>
    </row>
    <row r="33" spans="1:83" x14ac:dyDescent="0.25">
      <c r="A33" s="63" t="s">
        <v>322</v>
      </c>
      <c r="B33" s="64" t="s">
        <v>406</v>
      </c>
      <c r="C33" s="64">
        <v>8</v>
      </c>
      <c r="D33" s="64" t="s">
        <v>372</v>
      </c>
      <c r="E33" s="64">
        <v>8.5</v>
      </c>
      <c r="F33" s="127">
        <v>13.166666666666666</v>
      </c>
      <c r="G33" s="64">
        <v>2099.3833333333337</v>
      </c>
      <c r="H33" s="64">
        <v>312.13333333333333</v>
      </c>
      <c r="I33" s="63">
        <v>71.150000000000006</v>
      </c>
      <c r="J33" s="132">
        <v>0.23716666666666669</v>
      </c>
      <c r="K33" s="64">
        <v>2187.3636376178724</v>
      </c>
      <c r="L33" s="64">
        <v>10.7</v>
      </c>
      <c r="M33" s="63">
        <v>55.3</v>
      </c>
      <c r="N33" s="72">
        <v>176.89924244288531</v>
      </c>
      <c r="O33" s="72">
        <v>11104</v>
      </c>
      <c r="P33" s="143">
        <v>8.0500000000000007</v>
      </c>
      <c r="Q33" s="87">
        <v>9.3000000000000007</v>
      </c>
      <c r="R33" s="87">
        <v>4.3499999999999996</v>
      </c>
      <c r="S33" s="87">
        <v>69.55</v>
      </c>
      <c r="T33" s="87">
        <v>1.1345000000000001</v>
      </c>
      <c r="U33" s="87">
        <v>55.45</v>
      </c>
      <c r="V33" s="87">
        <v>9.3850000000000016</v>
      </c>
      <c r="W33" s="87">
        <v>84.456666666666663</v>
      </c>
      <c r="X33" s="87">
        <v>4.1466666666666674</v>
      </c>
      <c r="Y33" s="87">
        <v>30.99</v>
      </c>
      <c r="Z33" s="87" t="s">
        <v>375</v>
      </c>
      <c r="AA33" s="87">
        <v>31.266203397733392</v>
      </c>
      <c r="AB33" s="87">
        <v>82.378774979045559</v>
      </c>
      <c r="AC33" s="87">
        <v>5.0758054906861148</v>
      </c>
      <c r="AD33" s="87">
        <v>0.77796838853138683</v>
      </c>
      <c r="AE33" s="87">
        <v>0.49989312247546014</v>
      </c>
      <c r="AF33" s="87">
        <v>0.33760781040544302</v>
      </c>
      <c r="AG33" s="4">
        <v>1.338437293868961</v>
      </c>
      <c r="AH33" s="87">
        <v>9.1999999999999993</v>
      </c>
      <c r="AI33" s="87">
        <v>9.2941176470588243</v>
      </c>
      <c r="AJ33" s="87">
        <v>5.1764705882352944</v>
      </c>
      <c r="AK33" s="87">
        <v>70.117647058823536</v>
      </c>
      <c r="AL33" s="87">
        <v>1.163</v>
      </c>
      <c r="AM33" s="87">
        <v>2.6833720000000003</v>
      </c>
      <c r="AN33" s="87">
        <v>0.35100000000000003</v>
      </c>
      <c r="AO33" s="87">
        <v>0.27390000000000003</v>
      </c>
      <c r="AP33" s="87">
        <v>0.21300000000000002</v>
      </c>
      <c r="AQ33" s="87">
        <v>3.7765822784810124</v>
      </c>
      <c r="AR33" s="87">
        <v>2.9470253164556963</v>
      </c>
      <c r="AS33" s="87">
        <v>2.291772151898734</v>
      </c>
      <c r="AT33" s="87">
        <v>1.1499999999999999</v>
      </c>
      <c r="AU33" s="87">
        <v>0.27900000000000003</v>
      </c>
      <c r="AV33" s="87">
        <v>8.4000000000000005E-2</v>
      </c>
      <c r="AW33" s="87">
        <v>0.32</v>
      </c>
      <c r="AX33" s="87">
        <v>0</v>
      </c>
      <c r="AY33" s="87">
        <v>9.7000000000000003E-2</v>
      </c>
      <c r="AZ33" s="87">
        <v>1.4</v>
      </c>
      <c r="BA33" s="87">
        <v>14</v>
      </c>
      <c r="BB33" s="87">
        <v>3.5</v>
      </c>
      <c r="BC33" s="87">
        <v>1.2</v>
      </c>
      <c r="BD33" s="87">
        <v>13.9</v>
      </c>
      <c r="BE33" s="87">
        <v>1.2</v>
      </c>
      <c r="BF33" s="87">
        <v>0</v>
      </c>
      <c r="BG33" s="32" t="s">
        <v>414</v>
      </c>
      <c r="BH33" s="33">
        <v>7.5</v>
      </c>
      <c r="BI33" s="5">
        <v>3.8</v>
      </c>
      <c r="BJ33" s="33">
        <v>88</v>
      </c>
      <c r="BK33" s="5">
        <v>16</v>
      </c>
      <c r="BL33" s="5">
        <v>23</v>
      </c>
      <c r="BM33" s="5">
        <v>2122</v>
      </c>
      <c r="BN33" s="5">
        <v>975</v>
      </c>
      <c r="BO33" s="5">
        <v>182</v>
      </c>
      <c r="BP33" s="5">
        <v>34</v>
      </c>
      <c r="BQ33" s="5">
        <v>5</v>
      </c>
      <c r="BR33" s="5">
        <v>7.5</v>
      </c>
      <c r="BS33" s="5">
        <v>16</v>
      </c>
      <c r="BT33" s="36">
        <v>19.547999999999998</v>
      </c>
      <c r="BU33" s="49">
        <v>1.732</v>
      </c>
      <c r="BV33" s="36">
        <v>11.2866</v>
      </c>
      <c r="BW33" s="35">
        <v>3.0095712861415747</v>
      </c>
      <c r="BX33" s="35">
        <v>0.19441674975074771</v>
      </c>
      <c r="BY33" s="35">
        <v>15.5884</v>
      </c>
      <c r="BZ33" s="36">
        <v>23.864000000000001</v>
      </c>
      <c r="CA33" s="37">
        <v>552.7331999999999</v>
      </c>
      <c r="CB33" s="36" t="s">
        <v>140</v>
      </c>
      <c r="CC33" s="36">
        <v>4</v>
      </c>
      <c r="CD33" s="36">
        <v>60</v>
      </c>
      <c r="CE33" s="36">
        <v>36</v>
      </c>
    </row>
    <row r="34" spans="1:83" x14ac:dyDescent="0.25">
      <c r="A34" s="66" t="s">
        <v>322</v>
      </c>
      <c r="B34" s="67" t="s">
        <v>415</v>
      </c>
      <c r="C34" s="67">
        <v>1</v>
      </c>
      <c r="D34" s="67" t="s">
        <v>374</v>
      </c>
      <c r="E34" s="67">
        <v>17</v>
      </c>
      <c r="F34" s="128">
        <v>24</v>
      </c>
      <c r="G34" s="67">
        <v>3066.35</v>
      </c>
      <c r="H34" s="67">
        <v>559.78333333333342</v>
      </c>
      <c r="I34" s="66">
        <v>83.699999999999989</v>
      </c>
      <c r="J34" s="133">
        <v>0.27899999999999997</v>
      </c>
      <c r="K34" s="67">
        <v>2715.8164478828462</v>
      </c>
      <c r="L34" s="67">
        <v>12.4</v>
      </c>
      <c r="M34" s="66">
        <v>53.5</v>
      </c>
      <c r="N34" s="73">
        <v>130.9935625630159</v>
      </c>
      <c r="O34" s="73">
        <v>8222.5</v>
      </c>
      <c r="P34" s="143">
        <v>10</v>
      </c>
      <c r="Q34" s="87">
        <v>9.1999999999999993</v>
      </c>
      <c r="R34" s="87">
        <v>4.9000000000000004</v>
      </c>
      <c r="S34" s="87">
        <v>69.099999999999994</v>
      </c>
      <c r="T34" s="87">
        <v>1.1555</v>
      </c>
      <c r="U34" s="87">
        <v>56.349999999999994</v>
      </c>
      <c r="V34" s="87">
        <v>9.3699999999999992</v>
      </c>
      <c r="W34" s="87">
        <v>82.403333333333322</v>
      </c>
      <c r="X34" s="87">
        <v>5.4033333333333333</v>
      </c>
      <c r="Y34" s="87">
        <v>31.566666666666666</v>
      </c>
      <c r="Z34" s="87" t="s">
        <v>370</v>
      </c>
      <c r="AA34" s="87">
        <v>32.025797804831086</v>
      </c>
      <c r="AB34" s="87">
        <v>80.286961483118205</v>
      </c>
      <c r="AC34" s="87">
        <v>4.8009532393750689</v>
      </c>
      <c r="AD34" s="87">
        <v>1.1416302006071337</v>
      </c>
      <c r="AE34" s="87">
        <v>1.1273357376359929</v>
      </c>
      <c r="AF34" s="87">
        <v>0.59335184388931517</v>
      </c>
      <c r="AG34" s="4">
        <v>1.4516547012505789</v>
      </c>
      <c r="AH34" s="87">
        <v>10.7</v>
      </c>
      <c r="AI34" s="87">
        <v>8.8235294117647065</v>
      </c>
      <c r="AJ34" s="87">
        <v>5.0588235294117645</v>
      </c>
      <c r="AK34" s="87">
        <v>70</v>
      </c>
      <c r="AL34" s="87">
        <v>1.17</v>
      </c>
      <c r="AM34" s="87">
        <v>2.7148600000000003</v>
      </c>
      <c r="AN34" s="87">
        <v>0.35400000000000004</v>
      </c>
      <c r="AO34" s="87">
        <v>0.25412400000000002</v>
      </c>
      <c r="AP34" s="87">
        <v>0.20300000000000001</v>
      </c>
      <c r="AQ34" s="87">
        <v>4.0120000000000005</v>
      </c>
      <c r="AR34" s="87">
        <v>2.8800719999999997</v>
      </c>
      <c r="AS34" s="87">
        <v>2.3006666666666669</v>
      </c>
      <c r="AT34" s="87">
        <v>1.34</v>
      </c>
      <c r="AU34" s="87">
        <v>0.28499999999999998</v>
      </c>
      <c r="AV34" s="87">
        <v>9.2999999999999999E-2</v>
      </c>
      <c r="AW34" s="87">
        <v>0.31</v>
      </c>
      <c r="AX34" s="87">
        <v>0</v>
      </c>
      <c r="AY34" s="87">
        <v>9.6000000000000002E-2</v>
      </c>
      <c r="AZ34" s="87">
        <v>2.1</v>
      </c>
      <c r="BA34" s="87">
        <v>14.1</v>
      </c>
      <c r="BB34" s="87">
        <v>3.8</v>
      </c>
      <c r="BC34" s="87">
        <v>0.8</v>
      </c>
      <c r="BD34" s="87">
        <v>17.600000000000001</v>
      </c>
      <c r="BE34" s="87">
        <v>0</v>
      </c>
      <c r="BF34" s="87">
        <v>0</v>
      </c>
      <c r="BG34" s="32" t="s">
        <v>416</v>
      </c>
      <c r="BH34" s="33">
        <v>6.8</v>
      </c>
      <c r="BI34" s="5">
        <v>2.39</v>
      </c>
      <c r="BJ34" s="33">
        <v>68</v>
      </c>
      <c r="BK34" s="5">
        <v>11</v>
      </c>
      <c r="BL34" s="5">
        <v>9</v>
      </c>
      <c r="BM34" s="5">
        <v>1693</v>
      </c>
      <c r="BN34" s="5">
        <v>520</v>
      </c>
      <c r="BO34" s="5">
        <v>69</v>
      </c>
      <c r="BP34" s="5">
        <v>19</v>
      </c>
      <c r="BQ34" s="5">
        <v>9.6999999999999993</v>
      </c>
      <c r="BR34" s="5">
        <v>11</v>
      </c>
      <c r="BS34" s="5">
        <v>3</v>
      </c>
      <c r="BT34" s="36">
        <v>13.55</v>
      </c>
      <c r="BU34" s="49">
        <v>1.3480000000000001</v>
      </c>
      <c r="BV34" s="41">
        <v>9.7913999999999994</v>
      </c>
      <c r="BW34" s="35">
        <v>2.2043868394815562</v>
      </c>
      <c r="BX34" s="35">
        <v>0.16699900299102699</v>
      </c>
      <c r="BY34" s="35">
        <v>12.6264</v>
      </c>
      <c r="BZ34" s="36">
        <v>11.36</v>
      </c>
      <c r="CA34" s="37">
        <v>363.72240000000005</v>
      </c>
      <c r="CB34" s="36" t="s">
        <v>148</v>
      </c>
      <c r="CC34" s="36">
        <v>34</v>
      </c>
      <c r="CD34" s="36">
        <v>35</v>
      </c>
      <c r="CE34" s="36">
        <v>31</v>
      </c>
    </row>
    <row r="35" spans="1:83" x14ac:dyDescent="0.25">
      <c r="A35" s="66" t="s">
        <v>322</v>
      </c>
      <c r="B35" s="67" t="s">
        <v>415</v>
      </c>
      <c r="C35" s="67">
        <v>2</v>
      </c>
      <c r="D35" s="67" t="s">
        <v>385</v>
      </c>
      <c r="E35" s="67">
        <v>17</v>
      </c>
      <c r="F35" s="128">
        <v>35.333333333333336</v>
      </c>
      <c r="G35" s="67">
        <v>4572.2833333333338</v>
      </c>
      <c r="H35" s="67">
        <v>797.69999999999993</v>
      </c>
      <c r="I35" s="66">
        <v>78.55</v>
      </c>
      <c r="J35" s="133">
        <v>0.26183333333333331</v>
      </c>
      <c r="K35" s="67">
        <v>4315.1022673040043</v>
      </c>
      <c r="L35" s="67">
        <v>11.2</v>
      </c>
      <c r="M35" s="66">
        <v>55</v>
      </c>
      <c r="N35" s="73">
        <v>192.6022320277001</v>
      </c>
      <c r="O35" s="73">
        <v>12089.6</v>
      </c>
      <c r="P35" s="143">
        <v>10.149999999999999</v>
      </c>
      <c r="Q35" s="87">
        <v>8.3000000000000007</v>
      </c>
      <c r="R35" s="87">
        <v>4.75</v>
      </c>
      <c r="S35" s="87">
        <v>70</v>
      </c>
      <c r="T35" s="87">
        <v>1.1505000000000001</v>
      </c>
      <c r="U35" s="87">
        <v>54.25</v>
      </c>
      <c r="V35" s="87">
        <v>9.3850000000000016</v>
      </c>
      <c r="W35" s="87">
        <v>83.773333333333326</v>
      </c>
      <c r="X35" s="87">
        <v>4.3966666666666665</v>
      </c>
      <c r="Y35" s="87">
        <v>30.613333333333333</v>
      </c>
      <c r="Z35" s="87" t="s">
        <v>330</v>
      </c>
      <c r="AA35" s="87">
        <v>30.927500668730278</v>
      </c>
      <c r="AB35" s="87">
        <v>81.827860651006787</v>
      </c>
      <c r="AC35" s="87">
        <v>4.4879266019337916</v>
      </c>
      <c r="AD35" s="87">
        <v>0.90708687362891671</v>
      </c>
      <c r="AE35" s="87">
        <v>0.75158174319892379</v>
      </c>
      <c r="AF35" s="87">
        <v>0.38122611824460728</v>
      </c>
      <c r="AG35" s="4">
        <v>1.5841714419366155</v>
      </c>
      <c r="AH35" s="87">
        <v>10.7</v>
      </c>
      <c r="AI35" s="87">
        <v>7.4117647058823533</v>
      </c>
      <c r="AJ35" s="87">
        <v>5.1764705882352944</v>
      </c>
      <c r="AK35" s="87">
        <v>71.411764705882348</v>
      </c>
      <c r="AL35" s="87">
        <v>1.1639999999999999</v>
      </c>
      <c r="AM35" s="87">
        <v>2.782597</v>
      </c>
      <c r="AN35" s="87">
        <v>0.32400000000000001</v>
      </c>
      <c r="AO35" s="87">
        <v>0.22693199999999997</v>
      </c>
      <c r="AP35" s="87">
        <v>0.187</v>
      </c>
      <c r="AQ35" s="87">
        <v>4.371428571428571</v>
      </c>
      <c r="AR35" s="87">
        <v>3.061780952380952</v>
      </c>
      <c r="AS35" s="87">
        <v>2.5230158730158729</v>
      </c>
      <c r="AT35" s="87">
        <v>1.0900000000000001</v>
      </c>
      <c r="AU35" s="87">
        <v>0.27500000000000002</v>
      </c>
      <c r="AV35" s="87">
        <v>0.09</v>
      </c>
      <c r="AW35" s="87">
        <v>0.34</v>
      </c>
      <c r="AX35" s="87">
        <v>0</v>
      </c>
      <c r="AY35" s="87">
        <v>8.2000000000000003E-2</v>
      </c>
      <c r="AZ35" s="87">
        <v>1.8</v>
      </c>
      <c r="BA35" s="87">
        <v>16.5</v>
      </c>
      <c r="BB35" s="87">
        <v>4.0999999999999996</v>
      </c>
      <c r="BC35" s="87">
        <v>1.4</v>
      </c>
      <c r="BD35" s="87">
        <v>18.3</v>
      </c>
      <c r="BE35" s="87">
        <v>1.7</v>
      </c>
      <c r="BF35" s="87">
        <v>0</v>
      </c>
      <c r="BG35" s="32" t="s">
        <v>417</v>
      </c>
      <c r="BH35" s="33">
        <v>6.8</v>
      </c>
      <c r="BI35" s="5">
        <v>2.78</v>
      </c>
      <c r="BJ35" s="33">
        <v>76</v>
      </c>
      <c r="BK35" s="5">
        <v>12</v>
      </c>
      <c r="BL35" s="5">
        <v>13</v>
      </c>
      <c r="BM35" s="5">
        <v>1639</v>
      </c>
      <c r="BN35" s="5">
        <v>514</v>
      </c>
      <c r="BO35" s="5">
        <v>91</v>
      </c>
      <c r="BP35" s="5">
        <v>27</v>
      </c>
      <c r="BQ35" s="5">
        <v>13.9</v>
      </c>
      <c r="BR35" s="5">
        <v>9.6999999999999993</v>
      </c>
      <c r="BS35" s="5">
        <v>7</v>
      </c>
      <c r="BT35" s="36">
        <v>13.914999999999999</v>
      </c>
      <c r="BU35" s="49">
        <v>1.4650000000000001</v>
      </c>
      <c r="BV35" s="41">
        <v>9.5007000000000001</v>
      </c>
      <c r="BW35" s="35">
        <v>3.4656686626746507</v>
      </c>
      <c r="BX35" s="35">
        <v>0.25009980039920165</v>
      </c>
      <c r="BY35" s="35">
        <v>13.2851</v>
      </c>
      <c r="BZ35" s="36">
        <v>27.135999999999999</v>
      </c>
      <c r="CA35" s="37">
        <v>499.94639999999993</v>
      </c>
      <c r="CB35" s="36" t="s">
        <v>148</v>
      </c>
      <c r="CC35" s="36">
        <v>30</v>
      </c>
      <c r="CD35" s="36">
        <v>34</v>
      </c>
      <c r="CE35" s="36">
        <v>36</v>
      </c>
    </row>
    <row r="36" spans="1:83" x14ac:dyDescent="0.25">
      <c r="A36" s="66" t="s">
        <v>322</v>
      </c>
      <c r="B36" s="67" t="s">
        <v>415</v>
      </c>
      <c r="C36" s="67">
        <v>3</v>
      </c>
      <c r="D36" s="67" t="s">
        <v>381</v>
      </c>
      <c r="E36" s="67">
        <v>17</v>
      </c>
      <c r="F36" s="128">
        <v>39.5</v>
      </c>
      <c r="G36" s="67">
        <v>3864.5333333333333</v>
      </c>
      <c r="H36" s="67">
        <v>594.43333333333328</v>
      </c>
      <c r="I36" s="66">
        <v>70.599999999999994</v>
      </c>
      <c r="J36" s="133">
        <v>0.23533333333333331</v>
      </c>
      <c r="K36" s="67">
        <v>4057.8548117776772</v>
      </c>
      <c r="L36" s="67">
        <v>12.2</v>
      </c>
      <c r="M36" s="66">
        <v>56.3</v>
      </c>
      <c r="N36" s="73">
        <v>157.23929336812753</v>
      </c>
      <c r="O36" s="73">
        <v>9869.9</v>
      </c>
      <c r="P36" s="143">
        <v>9.9</v>
      </c>
      <c r="Q36" s="87">
        <v>8.9</v>
      </c>
      <c r="R36" s="87">
        <v>4.0999999999999996</v>
      </c>
      <c r="S36" s="87">
        <v>70.699999999999989</v>
      </c>
      <c r="T36" s="87">
        <v>1.2570000000000001</v>
      </c>
      <c r="U36" s="87">
        <v>57.05</v>
      </c>
      <c r="V36" s="87">
        <v>9.7050000000000001</v>
      </c>
      <c r="W36" s="87">
        <v>82.339999999999989</v>
      </c>
      <c r="X36" s="87">
        <v>4.46</v>
      </c>
      <c r="Y36" s="87">
        <v>28.796666666666667</v>
      </c>
      <c r="Z36" s="87" t="s">
        <v>370</v>
      </c>
      <c r="AA36" s="87">
        <v>29.140112436151355</v>
      </c>
      <c r="AB36" s="87">
        <v>81.198641525823007</v>
      </c>
      <c r="AC36" s="87">
        <v>4.5114422013274345</v>
      </c>
      <c r="AD36" s="87">
        <v>0.44510025655523633</v>
      </c>
      <c r="AE36" s="87">
        <v>0.31844953393449738</v>
      </c>
      <c r="AF36" s="87">
        <v>0.27696138357038269</v>
      </c>
      <c r="AG36" s="4">
        <v>2.0129009065304362</v>
      </c>
      <c r="AH36" s="87">
        <v>10.5</v>
      </c>
      <c r="AI36" s="87">
        <v>8.9411764705882355</v>
      </c>
      <c r="AJ36" s="87">
        <v>4.4705882352941178</v>
      </c>
      <c r="AK36" s="87">
        <v>71.17647058823529</v>
      </c>
      <c r="AL36" s="87">
        <v>1.2250000000000001</v>
      </c>
      <c r="AM36" s="87">
        <v>2.7504430000000002</v>
      </c>
      <c r="AN36" s="87">
        <v>0.34900000000000003</v>
      </c>
      <c r="AO36" s="87">
        <v>0.20962799999999998</v>
      </c>
      <c r="AP36" s="87">
        <v>0.19400000000000001</v>
      </c>
      <c r="AQ36" s="87">
        <v>3.9032894736842105</v>
      </c>
      <c r="AR36" s="87">
        <v>2.3445236842105261</v>
      </c>
      <c r="AS36" s="87">
        <v>2.1697368421052632</v>
      </c>
      <c r="AT36" s="87">
        <v>1.22</v>
      </c>
      <c r="AU36" s="87">
        <v>0.32900000000000001</v>
      </c>
      <c r="AV36" s="87">
        <v>9.5000000000000001E-2</v>
      </c>
      <c r="AW36" s="87">
        <v>0.36</v>
      </c>
      <c r="AX36" s="87">
        <v>0</v>
      </c>
      <c r="AY36" s="87">
        <v>8.4000000000000005E-2</v>
      </c>
      <c r="AZ36" s="87">
        <v>1.8</v>
      </c>
      <c r="BA36" s="87">
        <v>18.399999999999999</v>
      </c>
      <c r="BB36" s="87">
        <v>4.0999999999999996</v>
      </c>
      <c r="BC36" s="87">
        <v>1.3</v>
      </c>
      <c r="BD36" s="87">
        <v>20.100000000000001</v>
      </c>
      <c r="BE36" s="87">
        <v>0</v>
      </c>
      <c r="BF36" s="87">
        <v>0</v>
      </c>
      <c r="BG36" s="32" t="s">
        <v>418</v>
      </c>
      <c r="BH36" s="33">
        <v>6.8</v>
      </c>
      <c r="BI36" s="5">
        <v>2.17</v>
      </c>
      <c r="BJ36" s="33">
        <v>63</v>
      </c>
      <c r="BK36" s="5">
        <v>12</v>
      </c>
      <c r="BL36" s="5">
        <v>13</v>
      </c>
      <c r="BM36" s="5">
        <v>1545</v>
      </c>
      <c r="BN36" s="5">
        <v>452</v>
      </c>
      <c r="BO36" s="5">
        <v>66</v>
      </c>
      <c r="BP36" s="5">
        <v>20</v>
      </c>
      <c r="BQ36" s="5">
        <v>12</v>
      </c>
      <c r="BR36" s="5">
        <v>7.4</v>
      </c>
      <c r="BS36" s="5">
        <v>8</v>
      </c>
      <c r="BT36" s="36">
        <v>16.28</v>
      </c>
      <c r="BU36" s="49">
        <v>1.5940000000000001</v>
      </c>
      <c r="BV36" s="41">
        <v>9.4200999999999997</v>
      </c>
      <c r="BW36" s="35">
        <v>2.2262948207171318</v>
      </c>
      <c r="BX36" s="35">
        <v>0.17709163346613546</v>
      </c>
      <c r="BY36" s="35">
        <v>12.866899999999999</v>
      </c>
      <c r="BZ36" s="36">
        <v>19.056000000000001</v>
      </c>
      <c r="CA36" s="37">
        <v>348.39720000000005</v>
      </c>
      <c r="CB36" s="36" t="s">
        <v>148</v>
      </c>
      <c r="CC36" s="36">
        <v>33</v>
      </c>
      <c r="CD36" s="36">
        <v>31</v>
      </c>
      <c r="CE36" s="36">
        <v>36</v>
      </c>
    </row>
    <row r="37" spans="1:83" x14ac:dyDescent="0.25">
      <c r="A37" s="66" t="s">
        <v>322</v>
      </c>
      <c r="B37" s="67" t="s">
        <v>415</v>
      </c>
      <c r="C37" s="67">
        <v>4</v>
      </c>
      <c r="D37" s="67" t="s">
        <v>383</v>
      </c>
      <c r="E37" s="67">
        <v>17</v>
      </c>
      <c r="F37" s="128">
        <v>30.833333333333332</v>
      </c>
      <c r="G37" s="67">
        <v>4398.583333333333</v>
      </c>
      <c r="H37" s="67">
        <v>648.53333333333342</v>
      </c>
      <c r="I37" s="66">
        <v>93.050000000000011</v>
      </c>
      <c r="J37" s="133">
        <v>0.3101666666666667</v>
      </c>
      <c r="K37" s="67">
        <v>3504.2944785927752</v>
      </c>
      <c r="L37" s="67">
        <v>11.5</v>
      </c>
      <c r="M37" s="66">
        <v>55.4</v>
      </c>
      <c r="N37" s="73">
        <v>183.32607276459152</v>
      </c>
      <c r="O37" s="73">
        <v>11507.4</v>
      </c>
      <c r="P37" s="143">
        <v>9.9499999999999993</v>
      </c>
      <c r="Q37" s="87">
        <v>9.6</v>
      </c>
      <c r="R37" s="87">
        <v>4.25</v>
      </c>
      <c r="S37" s="87">
        <v>69.599999999999994</v>
      </c>
      <c r="T37" s="87">
        <v>1.194</v>
      </c>
      <c r="U37" s="87">
        <v>55.75</v>
      </c>
      <c r="V37" s="87">
        <v>9.4600000000000009</v>
      </c>
      <c r="W37" s="87">
        <v>82.916666666666671</v>
      </c>
      <c r="X37" s="87">
        <v>4.583333333333333</v>
      </c>
      <c r="Y37" s="87">
        <v>30.669999999999998</v>
      </c>
      <c r="Z37" s="87" t="s">
        <v>330</v>
      </c>
      <c r="AA37" s="87">
        <v>31.010692926545826</v>
      </c>
      <c r="AB37" s="87">
        <v>81.50040336712091</v>
      </c>
      <c r="AC37" s="87">
        <v>5.0320455042062715</v>
      </c>
      <c r="AD37" s="87">
        <v>0.83780029207037887</v>
      </c>
      <c r="AE37" s="87">
        <v>0.51537269782720641</v>
      </c>
      <c r="AF37" s="87">
        <v>0.35773569811306616</v>
      </c>
      <c r="AG37" s="4">
        <v>1.7846613776482769</v>
      </c>
      <c r="AH37" s="87">
        <v>10.4</v>
      </c>
      <c r="AI37" s="87">
        <v>9.1764705882352935</v>
      </c>
      <c r="AJ37" s="87">
        <v>4.3529411764705879</v>
      </c>
      <c r="AK37" s="87">
        <v>71.411764705882348</v>
      </c>
      <c r="AL37" s="87">
        <v>1.2</v>
      </c>
      <c r="AM37" s="87">
        <v>2.7322930000000003</v>
      </c>
      <c r="AN37" s="87">
        <v>0.35500000000000004</v>
      </c>
      <c r="AO37" s="87">
        <v>0.22322400000000003</v>
      </c>
      <c r="AP37" s="87">
        <v>0.20100000000000001</v>
      </c>
      <c r="AQ37" s="87">
        <v>3.8685897435897441</v>
      </c>
      <c r="AR37" s="87">
        <v>2.4325692307692313</v>
      </c>
      <c r="AS37" s="87">
        <v>2.1903846153846156</v>
      </c>
      <c r="AT37" s="87">
        <v>1.33</v>
      </c>
      <c r="AU37" s="87">
        <v>0.315</v>
      </c>
      <c r="AV37" s="87">
        <v>0.105</v>
      </c>
      <c r="AW37" s="87">
        <v>0.38</v>
      </c>
      <c r="AX37" s="87">
        <v>0</v>
      </c>
      <c r="AY37" s="87">
        <v>9.2999999999999999E-2</v>
      </c>
      <c r="AZ37" s="87">
        <v>1.4</v>
      </c>
      <c r="BA37" s="87">
        <v>17.399999999999999</v>
      </c>
      <c r="BB37" s="87">
        <v>4.7</v>
      </c>
      <c r="BC37" s="87">
        <v>1.4</v>
      </c>
      <c r="BD37" s="87">
        <v>21</v>
      </c>
      <c r="BE37" s="87">
        <v>1.7</v>
      </c>
      <c r="BF37" s="87">
        <v>0</v>
      </c>
      <c r="BG37" s="32" t="s">
        <v>419</v>
      </c>
      <c r="BH37" s="33">
        <v>6.9</v>
      </c>
      <c r="BI37" s="5">
        <v>2.1800000000000002</v>
      </c>
      <c r="BJ37" s="33">
        <v>64</v>
      </c>
      <c r="BK37" s="5">
        <v>11</v>
      </c>
      <c r="BL37" s="5">
        <v>12</v>
      </c>
      <c r="BM37" s="5">
        <v>1567</v>
      </c>
      <c r="BN37" s="5">
        <v>460</v>
      </c>
      <c r="BO37" s="5">
        <v>71</v>
      </c>
      <c r="BP37" s="5">
        <v>27</v>
      </c>
      <c r="BQ37" s="5">
        <v>16.899999999999999</v>
      </c>
      <c r="BR37" s="5">
        <v>8.6999999999999993</v>
      </c>
      <c r="BS37" s="5">
        <v>7</v>
      </c>
      <c r="BT37" s="36">
        <v>13.500999999999999</v>
      </c>
      <c r="BU37" s="49">
        <v>1.399</v>
      </c>
      <c r="BV37" s="41">
        <v>9.6508000000000003</v>
      </c>
      <c r="BW37" s="35">
        <v>2.2895522388059701</v>
      </c>
      <c r="BX37" s="35">
        <v>0.17611940298507461</v>
      </c>
      <c r="BY37" s="35">
        <v>13.017799999999999</v>
      </c>
      <c r="BZ37" s="36">
        <v>19.175999999999998</v>
      </c>
      <c r="CA37" s="37">
        <v>470.99879999999985</v>
      </c>
      <c r="CB37" s="36" t="s">
        <v>148</v>
      </c>
      <c r="CC37" s="36">
        <v>31</v>
      </c>
      <c r="CD37" s="36">
        <v>33</v>
      </c>
      <c r="CE37" s="36">
        <v>36</v>
      </c>
    </row>
    <row r="38" spans="1:83" x14ac:dyDescent="0.25">
      <c r="A38" s="66" t="s">
        <v>322</v>
      </c>
      <c r="B38" s="67" t="s">
        <v>415</v>
      </c>
      <c r="C38" s="67">
        <v>5</v>
      </c>
      <c r="D38" s="67" t="s">
        <v>369</v>
      </c>
      <c r="E38" s="67">
        <v>17</v>
      </c>
      <c r="F38" s="128">
        <v>23.333333333333332</v>
      </c>
      <c r="G38" s="67">
        <v>1493.6333333333334</v>
      </c>
      <c r="H38" s="67">
        <v>310.76666666666665</v>
      </c>
      <c r="I38" s="66">
        <v>77.75</v>
      </c>
      <c r="J38" s="133">
        <v>0.25916666666666666</v>
      </c>
      <c r="K38" s="67">
        <v>1424.1238084148415</v>
      </c>
      <c r="L38" s="67">
        <v>11.4</v>
      </c>
      <c r="M38" s="66">
        <v>55.7</v>
      </c>
      <c r="N38" s="73">
        <v>61.986972942961692</v>
      </c>
      <c r="O38" s="73">
        <v>3890.9</v>
      </c>
      <c r="P38" s="143">
        <v>7.9</v>
      </c>
      <c r="Q38" s="87">
        <v>11</v>
      </c>
      <c r="R38" s="87">
        <v>3.95</v>
      </c>
      <c r="S38" s="87">
        <v>68.5</v>
      </c>
      <c r="T38" s="87">
        <v>1.1655</v>
      </c>
      <c r="U38" s="87">
        <v>55.150000000000006</v>
      </c>
      <c r="V38" s="87">
        <v>9.3350000000000009</v>
      </c>
      <c r="W38" s="87">
        <v>82.37</v>
      </c>
      <c r="X38" s="87">
        <v>4.6333333333333329</v>
      </c>
      <c r="Y38" s="87">
        <v>30.27333333333333</v>
      </c>
      <c r="Z38" s="87" t="s">
        <v>370</v>
      </c>
      <c r="AA38" s="87">
        <v>30.625896875331524</v>
      </c>
      <c r="AB38" s="87">
        <v>81.29903280619304</v>
      </c>
      <c r="AC38" s="87">
        <v>5.5459514640008747</v>
      </c>
      <c r="AD38" s="87">
        <v>0.66763702925875079</v>
      </c>
      <c r="AE38" s="87">
        <v>0.52440340700816246</v>
      </c>
      <c r="AF38" s="87">
        <v>0.27105411808348301</v>
      </c>
      <c r="AG38" s="4">
        <v>2.1297902461574023</v>
      </c>
      <c r="AH38" s="87">
        <v>10</v>
      </c>
      <c r="AI38" s="87">
        <v>10.823529411764705</v>
      </c>
      <c r="AJ38" s="87">
        <v>4.7058823529411766</v>
      </c>
      <c r="AK38" s="87">
        <v>69.058823529411768</v>
      </c>
      <c r="AL38" s="87">
        <v>1.1839999999999999</v>
      </c>
      <c r="AM38" s="87">
        <v>2.62744</v>
      </c>
      <c r="AN38" s="87">
        <v>0.39300000000000002</v>
      </c>
      <c r="AO38" s="87">
        <v>0.271428</v>
      </c>
      <c r="AP38" s="87">
        <v>0.223</v>
      </c>
      <c r="AQ38" s="87">
        <v>3.6309782608695653</v>
      </c>
      <c r="AR38" s="87">
        <v>2.5077586956521745</v>
      </c>
      <c r="AS38" s="87">
        <v>2.0603260869565219</v>
      </c>
      <c r="AT38" s="87">
        <v>1.32</v>
      </c>
      <c r="AU38" s="87">
        <v>0.34499999999999997</v>
      </c>
      <c r="AV38" s="87">
        <v>0.10199999999999999</v>
      </c>
      <c r="AW38" s="87">
        <v>0.34</v>
      </c>
      <c r="AX38" s="87">
        <v>0</v>
      </c>
      <c r="AY38" s="87">
        <v>0.10299999999999999</v>
      </c>
      <c r="AZ38" s="87">
        <v>1.5</v>
      </c>
      <c r="BA38" s="87">
        <v>19.8</v>
      </c>
      <c r="BB38" s="87">
        <v>4.5999999999999996</v>
      </c>
      <c r="BC38" s="87">
        <v>1.6</v>
      </c>
      <c r="BD38" s="87">
        <v>20.100000000000001</v>
      </c>
      <c r="BE38" s="87">
        <v>0</v>
      </c>
      <c r="BF38" s="87">
        <v>0</v>
      </c>
      <c r="BG38" s="32" t="s">
        <v>420</v>
      </c>
      <c r="BH38" s="33">
        <v>6.9</v>
      </c>
      <c r="BI38" s="5">
        <v>2.21</v>
      </c>
      <c r="BJ38" s="33">
        <v>64</v>
      </c>
      <c r="BK38" s="5">
        <v>10</v>
      </c>
      <c r="BL38" s="5">
        <v>15</v>
      </c>
      <c r="BM38" s="5">
        <v>1746</v>
      </c>
      <c r="BN38" s="5">
        <v>522</v>
      </c>
      <c r="BO38" s="5">
        <v>97</v>
      </c>
      <c r="BP38" s="5">
        <v>24</v>
      </c>
      <c r="BQ38" s="5">
        <v>11.5</v>
      </c>
      <c r="BR38" s="5">
        <v>7.3</v>
      </c>
      <c r="BS38" s="5">
        <v>9</v>
      </c>
      <c r="BT38" s="36">
        <v>14.782999999999999</v>
      </c>
      <c r="BU38" s="49">
        <v>1.554</v>
      </c>
      <c r="BV38" s="41">
        <v>9.5149000000000008</v>
      </c>
      <c r="BW38" s="35">
        <v>2.361538461538462</v>
      </c>
      <c r="BX38" s="35">
        <v>0.15334665334665337</v>
      </c>
      <c r="BY38" s="35">
        <v>14.4087</v>
      </c>
      <c r="BZ38" s="36">
        <v>15.96</v>
      </c>
      <c r="CA38" s="37">
        <v>404.5895999999999</v>
      </c>
      <c r="CB38" s="36" t="s">
        <v>148</v>
      </c>
      <c r="CC38" s="36">
        <v>30</v>
      </c>
      <c r="CD38" s="36">
        <v>32</v>
      </c>
      <c r="CE38" s="36">
        <v>38</v>
      </c>
    </row>
    <row r="39" spans="1:83" x14ac:dyDescent="0.25">
      <c r="A39" s="66" t="s">
        <v>322</v>
      </c>
      <c r="B39" s="67" t="s">
        <v>415</v>
      </c>
      <c r="C39" s="67">
        <v>6</v>
      </c>
      <c r="D39" s="67" t="s">
        <v>379</v>
      </c>
      <c r="E39" s="67">
        <v>17</v>
      </c>
      <c r="F39" s="128">
        <v>31.833333333333332</v>
      </c>
      <c r="G39" s="67">
        <v>5072.3333333333339</v>
      </c>
      <c r="H39" s="67">
        <v>654.11666666666667</v>
      </c>
      <c r="I39" s="66">
        <v>93.05</v>
      </c>
      <c r="J39" s="133">
        <v>0.31016666666666665</v>
      </c>
      <c r="K39" s="67">
        <v>4041.0623936302432</v>
      </c>
      <c r="L39" s="67">
        <v>11.3</v>
      </c>
      <c r="M39" s="66">
        <v>56.2</v>
      </c>
      <c r="N39" s="73">
        <v>208.86852263554169</v>
      </c>
      <c r="O39" s="73">
        <v>13110.7</v>
      </c>
      <c r="P39" s="143">
        <v>9.6499999999999986</v>
      </c>
      <c r="Q39" s="87">
        <v>7.65</v>
      </c>
      <c r="R39" s="87">
        <v>3.6500000000000004</v>
      </c>
      <c r="S39" s="87">
        <v>71.95</v>
      </c>
      <c r="T39" s="87">
        <v>1.2210000000000001</v>
      </c>
      <c r="U39" s="87">
        <v>57</v>
      </c>
      <c r="V39" s="87">
        <v>9.6349999999999998</v>
      </c>
      <c r="W39" s="87">
        <v>83.36</v>
      </c>
      <c r="X39" s="87">
        <v>4.3366666666666669</v>
      </c>
      <c r="Y39" s="87">
        <v>29.456666666666667</v>
      </c>
      <c r="Z39" s="87" t="s">
        <v>330</v>
      </c>
      <c r="AA39" s="87">
        <v>29.77419545729623</v>
      </c>
      <c r="AB39" s="87">
        <v>81.624292779195216</v>
      </c>
      <c r="AC39" s="87">
        <v>3.9048604282748824</v>
      </c>
      <c r="AD39" s="87">
        <v>0.58506282675747601</v>
      </c>
      <c r="AE39" s="87">
        <v>0.35563142976512563</v>
      </c>
      <c r="AF39" s="87">
        <v>0.36318863062166806</v>
      </c>
      <c r="AG39" s="4">
        <v>1.8104143884642339</v>
      </c>
      <c r="AH39" s="87">
        <v>10.4</v>
      </c>
      <c r="AI39" s="87">
        <v>7.4117647058823533</v>
      </c>
      <c r="AJ39" s="87">
        <v>3.8823529411764706</v>
      </c>
      <c r="AK39" s="87">
        <v>73.882352941176464</v>
      </c>
      <c r="AL39" s="87">
        <v>1.2190000000000001</v>
      </c>
      <c r="AM39" s="87">
        <v>2.8485309999999999</v>
      </c>
      <c r="AN39" s="87">
        <v>0.314</v>
      </c>
      <c r="AO39" s="87">
        <v>0.15895199999999998</v>
      </c>
      <c r="AP39" s="87">
        <v>0.16700000000000001</v>
      </c>
      <c r="AQ39" s="87">
        <v>4.2365079365079366</v>
      </c>
      <c r="AR39" s="87">
        <v>2.1445904761904759</v>
      </c>
      <c r="AS39" s="87">
        <v>2.2531746031746032</v>
      </c>
      <c r="AT39" s="87">
        <v>1.21</v>
      </c>
      <c r="AU39" s="87">
        <v>0.23499999999999999</v>
      </c>
      <c r="AV39" s="87">
        <v>8.5000000000000006E-2</v>
      </c>
      <c r="AW39" s="87">
        <v>0.32</v>
      </c>
      <c r="AX39" s="87">
        <v>0</v>
      </c>
      <c r="AY39" s="87">
        <v>0.08</v>
      </c>
      <c r="AZ39" s="87">
        <v>1.5</v>
      </c>
      <c r="BA39" s="87">
        <v>14.3</v>
      </c>
      <c r="BB39" s="87">
        <v>3.4</v>
      </c>
      <c r="BC39" s="87">
        <v>1.1000000000000001</v>
      </c>
      <c r="BD39" s="87">
        <v>15.1</v>
      </c>
      <c r="BE39" s="87">
        <v>2.9</v>
      </c>
      <c r="BF39" s="87">
        <v>0</v>
      </c>
      <c r="BG39" s="32" t="s">
        <v>421</v>
      </c>
      <c r="BH39" s="33">
        <v>6.8</v>
      </c>
      <c r="BI39" s="5">
        <v>2.44</v>
      </c>
      <c r="BJ39" s="33">
        <v>69</v>
      </c>
      <c r="BK39" s="5">
        <v>10</v>
      </c>
      <c r="BL39" s="5">
        <v>12</v>
      </c>
      <c r="BM39" s="5">
        <v>1458</v>
      </c>
      <c r="BN39" s="5">
        <v>442</v>
      </c>
      <c r="BO39" s="5">
        <v>63</v>
      </c>
      <c r="BP39" s="5">
        <v>18</v>
      </c>
      <c r="BQ39" s="5">
        <v>14.3</v>
      </c>
      <c r="BR39" s="5">
        <v>7.8</v>
      </c>
      <c r="BS39" s="5">
        <v>7</v>
      </c>
      <c r="BT39" s="36">
        <v>19.841999999999999</v>
      </c>
      <c r="BU39" s="49">
        <v>2.0070000000000001</v>
      </c>
      <c r="BV39" s="41">
        <v>9.8871000000000002</v>
      </c>
      <c r="BW39" s="35">
        <v>2.2330000000000001</v>
      </c>
      <c r="BX39" s="35">
        <v>0.15950000000000003</v>
      </c>
      <c r="BY39" s="35">
        <v>13.465299999999999</v>
      </c>
      <c r="BZ39" s="36">
        <v>27.312000000000001</v>
      </c>
      <c r="CA39" s="37">
        <v>482.91839999999985</v>
      </c>
      <c r="CB39" s="36" t="s">
        <v>148</v>
      </c>
      <c r="CC39" s="36">
        <v>31</v>
      </c>
      <c r="CD39" s="36">
        <v>36</v>
      </c>
      <c r="CE39" s="36">
        <v>33</v>
      </c>
    </row>
    <row r="40" spans="1:83" x14ac:dyDescent="0.25">
      <c r="A40" s="66" t="s">
        <v>322</v>
      </c>
      <c r="B40" s="67" t="s">
        <v>415</v>
      </c>
      <c r="C40" s="67">
        <v>7</v>
      </c>
      <c r="D40" s="67" t="s">
        <v>372</v>
      </c>
      <c r="E40" s="67">
        <v>17</v>
      </c>
      <c r="F40" s="128">
        <v>31.833333333333332</v>
      </c>
      <c r="G40" s="67">
        <v>4449.8666666666677</v>
      </c>
      <c r="H40" s="67">
        <v>667.22</v>
      </c>
      <c r="I40" s="66">
        <v>93.8</v>
      </c>
      <c r="J40" s="133">
        <v>0.31266666666666665</v>
      </c>
      <c r="K40" s="67">
        <v>3516.8051552270795</v>
      </c>
      <c r="L40" s="67">
        <v>10.7</v>
      </c>
      <c r="M40" s="66">
        <v>55.7</v>
      </c>
      <c r="N40" s="73">
        <v>186.13205262482538</v>
      </c>
      <c r="O40" s="73">
        <v>11683.5</v>
      </c>
      <c r="P40" s="143">
        <v>8.0500000000000007</v>
      </c>
      <c r="Q40" s="87">
        <v>9.5500000000000007</v>
      </c>
      <c r="R40" s="87">
        <v>4.25</v>
      </c>
      <c r="S40" s="87">
        <v>69.45</v>
      </c>
      <c r="T40" s="87">
        <v>1.145</v>
      </c>
      <c r="U40" s="87">
        <v>55.45</v>
      </c>
      <c r="V40" s="87">
        <v>9.4050000000000011</v>
      </c>
      <c r="W40" s="87">
        <v>84.106666666666669</v>
      </c>
      <c r="X40" s="87">
        <v>4.1933333333333342</v>
      </c>
      <c r="Y40" s="87">
        <v>29.89</v>
      </c>
      <c r="Z40" s="87" t="s">
        <v>330</v>
      </c>
      <c r="AA40" s="87">
        <v>30.182759194782658</v>
      </c>
      <c r="AB40" s="87">
        <v>82.014496056922709</v>
      </c>
      <c r="AC40" s="87">
        <v>4.4726238152791442</v>
      </c>
      <c r="AD40" s="87">
        <v>0.84833623736936659</v>
      </c>
      <c r="AE40" s="87">
        <v>0.65824586600384938</v>
      </c>
      <c r="AF40" s="87">
        <v>0.39542332123964524</v>
      </c>
      <c r="AG40" s="4">
        <v>1.5452606725977285</v>
      </c>
      <c r="AH40" s="87">
        <v>8.1</v>
      </c>
      <c r="AI40" s="87">
        <v>9.5294117647058822</v>
      </c>
      <c r="AJ40" s="87">
        <v>5.0588235294117645</v>
      </c>
      <c r="AK40" s="87">
        <v>70.352941176470594</v>
      </c>
      <c r="AL40" s="87">
        <v>1.159</v>
      </c>
      <c r="AM40" s="87">
        <v>2.6734750000000003</v>
      </c>
      <c r="AN40" s="87">
        <v>0.35900000000000004</v>
      </c>
      <c r="AO40" s="87">
        <v>0.26030400000000004</v>
      </c>
      <c r="AP40" s="87">
        <v>0.21000000000000002</v>
      </c>
      <c r="AQ40" s="87">
        <v>3.7672839506172848</v>
      </c>
      <c r="AR40" s="87">
        <v>2.7315851851851853</v>
      </c>
      <c r="AS40" s="87">
        <v>2.2037037037037037</v>
      </c>
      <c r="AT40" s="87">
        <v>1.2</v>
      </c>
      <c r="AU40" s="87">
        <v>0.36599999999999999</v>
      </c>
      <c r="AV40" s="87">
        <v>0.114</v>
      </c>
      <c r="AW40" s="87">
        <v>0.4</v>
      </c>
      <c r="AX40" s="87">
        <v>0</v>
      </c>
      <c r="AY40" s="87">
        <v>0.109</v>
      </c>
      <c r="AZ40" s="87">
        <v>2.1</v>
      </c>
      <c r="BA40" s="87">
        <v>20.100000000000001</v>
      </c>
      <c r="BB40" s="87">
        <v>5.9</v>
      </c>
      <c r="BC40" s="87">
        <v>2.2999999999999998</v>
      </c>
      <c r="BD40" s="87">
        <v>22.7</v>
      </c>
      <c r="BE40" s="87">
        <v>1.8</v>
      </c>
      <c r="BF40" s="87">
        <v>0</v>
      </c>
      <c r="BG40" s="32" t="s">
        <v>422</v>
      </c>
      <c r="BH40" s="33">
        <v>6.5</v>
      </c>
      <c r="BI40" s="5">
        <v>3.44</v>
      </c>
      <c r="BJ40" s="33">
        <v>84</v>
      </c>
      <c r="BK40" s="5">
        <v>14</v>
      </c>
      <c r="BL40" s="5">
        <v>33</v>
      </c>
      <c r="BM40" s="5">
        <v>2475</v>
      </c>
      <c r="BN40" s="5">
        <v>573</v>
      </c>
      <c r="BO40" s="5">
        <v>114</v>
      </c>
      <c r="BP40" s="5">
        <v>22</v>
      </c>
      <c r="BQ40" s="5">
        <v>18</v>
      </c>
      <c r="BR40" s="5">
        <v>8.6</v>
      </c>
      <c r="BS40" s="5">
        <v>22</v>
      </c>
      <c r="BT40" s="36">
        <v>13.117000000000001</v>
      </c>
      <c r="BU40" s="49">
        <v>1.3069999999999999</v>
      </c>
      <c r="BV40" s="41">
        <v>10.036</v>
      </c>
      <c r="BW40" s="35">
        <v>1.5680638722554894</v>
      </c>
      <c r="BX40" s="35">
        <v>0.12455089820359284</v>
      </c>
      <c r="BY40" s="35">
        <v>12.4754</v>
      </c>
      <c r="BZ40" s="36">
        <v>23.024000000000001</v>
      </c>
      <c r="CA40" s="37">
        <v>464.1875999999998</v>
      </c>
      <c r="CB40" s="36" t="s">
        <v>148</v>
      </c>
      <c r="CC40" s="36">
        <v>32</v>
      </c>
      <c r="CD40" s="36">
        <v>35</v>
      </c>
      <c r="CE40" s="36">
        <v>33</v>
      </c>
    </row>
    <row r="41" spans="1:83" x14ac:dyDescent="0.25">
      <c r="A41" s="66" t="s">
        <v>322</v>
      </c>
      <c r="B41" s="67" t="s">
        <v>415</v>
      </c>
      <c r="C41" s="67">
        <v>8</v>
      </c>
      <c r="D41" s="67" t="s">
        <v>377</v>
      </c>
      <c r="E41" s="67" t="s">
        <v>329</v>
      </c>
      <c r="F41" s="73" t="s">
        <v>329</v>
      </c>
      <c r="G41" s="67" t="s">
        <v>329</v>
      </c>
      <c r="H41" s="67" t="s">
        <v>329</v>
      </c>
      <c r="I41" s="67" t="s">
        <v>329</v>
      </c>
      <c r="J41" s="133" t="s">
        <v>329</v>
      </c>
      <c r="K41" s="67" t="s">
        <v>329</v>
      </c>
      <c r="L41" s="67" t="s">
        <v>329</v>
      </c>
      <c r="M41" s="67" t="s">
        <v>329</v>
      </c>
      <c r="N41" s="67" t="s">
        <v>329</v>
      </c>
      <c r="O41" s="67" t="s">
        <v>329</v>
      </c>
      <c r="P41" s="143" t="s">
        <v>329</v>
      </c>
      <c r="Q41" s="87" t="s">
        <v>329</v>
      </c>
      <c r="R41" s="87" t="s">
        <v>329</v>
      </c>
      <c r="S41" s="87" t="s">
        <v>329</v>
      </c>
      <c r="T41" s="87" t="s">
        <v>329</v>
      </c>
      <c r="U41" s="87" t="s">
        <v>329</v>
      </c>
      <c r="V41" s="87" t="s">
        <v>329</v>
      </c>
      <c r="W41" s="87" t="s">
        <v>329</v>
      </c>
      <c r="X41" s="87" t="s">
        <v>329</v>
      </c>
      <c r="Y41" s="87" t="s">
        <v>329</v>
      </c>
      <c r="Z41" s="87" t="s">
        <v>329</v>
      </c>
      <c r="AA41" s="87" t="s">
        <v>329</v>
      </c>
      <c r="AB41" s="87" t="s">
        <v>329</v>
      </c>
      <c r="AC41" s="87"/>
      <c r="AD41" s="87"/>
      <c r="AE41" s="87"/>
      <c r="AF41" s="87"/>
      <c r="AG41" s="32" t="s">
        <v>329</v>
      </c>
      <c r="AH41" s="87" t="s">
        <v>329</v>
      </c>
      <c r="AI41" s="87" t="s">
        <v>329</v>
      </c>
      <c r="AJ41" s="87" t="s">
        <v>329</v>
      </c>
      <c r="AK41" s="87" t="s">
        <v>329</v>
      </c>
      <c r="AL41" s="87" t="s">
        <v>329</v>
      </c>
      <c r="AM41" s="87" t="s">
        <v>329</v>
      </c>
      <c r="AN41" s="87" t="s">
        <v>329</v>
      </c>
      <c r="AO41" s="87" t="s">
        <v>329</v>
      </c>
      <c r="AP41" s="87" t="s">
        <v>329</v>
      </c>
      <c r="AQ41" s="87" t="s">
        <v>329</v>
      </c>
      <c r="AR41" s="87" t="s">
        <v>329</v>
      </c>
      <c r="AS41" s="87" t="s">
        <v>329</v>
      </c>
      <c r="AT41" s="87" t="s">
        <v>329</v>
      </c>
      <c r="AU41" s="87" t="s">
        <v>329</v>
      </c>
      <c r="AV41" s="87" t="s">
        <v>329</v>
      </c>
      <c r="AW41" s="87" t="s">
        <v>329</v>
      </c>
      <c r="AX41" s="87" t="s">
        <v>329</v>
      </c>
      <c r="AY41" s="87" t="s">
        <v>329</v>
      </c>
      <c r="AZ41" s="87" t="s">
        <v>329</v>
      </c>
      <c r="BA41" s="87" t="s">
        <v>329</v>
      </c>
      <c r="BB41" s="87" t="s">
        <v>329</v>
      </c>
      <c r="BC41" s="87" t="s">
        <v>329</v>
      </c>
      <c r="BD41" s="87" t="s">
        <v>329</v>
      </c>
      <c r="BE41" s="87" t="s">
        <v>329</v>
      </c>
      <c r="BF41" s="87" t="s">
        <v>329</v>
      </c>
      <c r="BG41" s="32" t="s">
        <v>329</v>
      </c>
      <c r="BH41" s="32" t="s">
        <v>329</v>
      </c>
      <c r="BI41" s="32" t="s">
        <v>329</v>
      </c>
      <c r="BJ41" s="32" t="s">
        <v>329</v>
      </c>
      <c r="BK41" s="32" t="s">
        <v>329</v>
      </c>
      <c r="BL41" s="32" t="s">
        <v>329</v>
      </c>
      <c r="BM41" s="32" t="s">
        <v>329</v>
      </c>
      <c r="BN41" s="32" t="s">
        <v>329</v>
      </c>
      <c r="BO41" s="32" t="s">
        <v>329</v>
      </c>
      <c r="BP41" s="32" t="s">
        <v>329</v>
      </c>
      <c r="BQ41" s="32" t="s">
        <v>329</v>
      </c>
      <c r="BR41" s="32" t="s">
        <v>329</v>
      </c>
      <c r="BS41" s="32" t="s">
        <v>329</v>
      </c>
      <c r="BT41" s="32" t="s">
        <v>329</v>
      </c>
      <c r="BU41" s="32" t="s">
        <v>329</v>
      </c>
      <c r="BV41" s="32" t="s">
        <v>329</v>
      </c>
      <c r="BW41" s="32" t="s">
        <v>329</v>
      </c>
      <c r="BX41" s="32" t="s">
        <v>329</v>
      </c>
      <c r="BY41" s="32" t="s">
        <v>329</v>
      </c>
      <c r="BZ41" s="32" t="s">
        <v>329</v>
      </c>
      <c r="CA41" s="32" t="s">
        <v>329</v>
      </c>
      <c r="CB41" s="32" t="s">
        <v>329</v>
      </c>
      <c r="CC41" s="32" t="s">
        <v>329</v>
      </c>
      <c r="CD41" s="32" t="s">
        <v>329</v>
      </c>
      <c r="CE41" s="32" t="s">
        <v>329</v>
      </c>
    </row>
  </sheetData>
  <autoFilter ref="A1:CE41" xr:uid="{00000000-0009-0000-0000-000004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0089CC027E794F972C72379E483499" ma:contentTypeVersion="15" ma:contentTypeDescription="Create a new document." ma:contentTypeScope="" ma:versionID="fb2c3e949058d2b0808cd053c4bf4307">
  <xsd:schema xmlns:xsd="http://www.w3.org/2001/XMLSchema" xmlns:xs="http://www.w3.org/2001/XMLSchema" xmlns:p="http://schemas.microsoft.com/office/2006/metadata/properties" xmlns:ns2="f7861a92-94f5-49ee-9de7-97ce60660b0d" xmlns:ns3="1c3033c6-850d-4082-a86a-0d1cef7ddc1b" targetNamespace="http://schemas.microsoft.com/office/2006/metadata/properties" ma:root="true" ma:fieldsID="61e701cf719dfe069491a84306416bba" ns2:_="" ns3:_="">
    <xsd:import namespace="f7861a92-94f5-49ee-9de7-97ce60660b0d"/>
    <xsd:import namespace="1c3033c6-850d-4082-a86a-0d1cef7ddc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861a92-94f5-49ee-9de7-97ce60660b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76e6ad8-52fe-412f-a0b9-03ea580b62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3033c6-850d-4082-a86a-0d1cef7ddc1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ae0c74f8-d43c-429b-ba18-2a1801771a15}" ma:internalName="TaxCatchAll" ma:showField="CatchAllData" ma:web="1c3033c6-850d-4082-a86a-0d1cef7ddc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44D19C-1CF1-4D18-A24E-2B1969BC73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861a92-94f5-49ee-9de7-97ce60660b0d"/>
    <ds:schemaRef ds:uri="1c3033c6-850d-4082-a86a-0d1cef7ddc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BF0AB0-72EB-4935-B9FC-08738BCD79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RAWDATA_IL</vt:lpstr>
      <vt:lpstr>AVERAGE_DATA_IL</vt:lpstr>
      <vt:lpstr>RAWDATA_WISCONSIN</vt:lpstr>
      <vt:lpstr>AVERAGE_DATA_WISCONSIN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2023-09-22T18:53:28Z</dcterms:modified>
  <cp:category/>
  <cp:contentStatus/>
</cp:coreProperties>
</file>