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https://uillinoisedu.sharepoint.com/sites/Chris/Shared Documents/General/GitHub_Repositories/OREI_Participatory_Breeding_ML_Predictions/Phenotypic_Data/Raw_Data/"/>
    </mc:Choice>
  </mc:AlternateContent>
  <xr:revisionPtr revIDLastSave="17" documentId="13_ncr:1_{70B41E38-C7B8-4A08-8858-F35B2878244D}" xr6:coauthVersionLast="47" xr6:coauthVersionMax="47" xr10:uidLastSave="{37DE50BF-FED8-44C4-A489-302CE7060D1E}"/>
  <bookViews>
    <workbookView xWindow="-98" yWindow="-98" windowWidth="28996" windowHeight="15796" activeTab="3" xr2:uid="{00000000-000D-0000-FFFF-FFFF00000000}"/>
  </bookViews>
  <sheets>
    <sheet name="METADATA" sheetId="9" r:id="rId1"/>
    <sheet name="IL $ IN" sheetId="7" r:id="rId2"/>
    <sheet name="AverageIL$IN" sheetId="6" r:id="rId3"/>
    <sheet name="Wisconsin" sheetId="8" r:id="rId4"/>
  </sheets>
  <definedNames>
    <definedName name="_xlnm._FilterDatabase" localSheetId="2" hidden="1">'AverageIL$IN'!$A$1:$AC$61</definedName>
    <definedName name="_xlnm._FilterDatabase" localSheetId="1" hidden="1">'IL $ IN'!$A$1:$CC$61</definedName>
    <definedName name="_xlnm._FilterDatabase" localSheetId="3" hidden="1">Wisconsin!$A$1:$AB$76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" i="8" l="1"/>
  <c r="AW3" i="8"/>
  <c r="AX3" i="8"/>
  <c r="AV5" i="8"/>
  <c r="AW5" i="8"/>
  <c r="AX5" i="8"/>
  <c r="AV6" i="8"/>
  <c r="AW6" i="8"/>
  <c r="AX6" i="8"/>
  <c r="AV7" i="8"/>
  <c r="AW7" i="8"/>
  <c r="AX7" i="8"/>
  <c r="AV8" i="8"/>
  <c r="AW8" i="8"/>
  <c r="AX8" i="8"/>
  <c r="AV9" i="8"/>
  <c r="AW9" i="8"/>
  <c r="AX9" i="8"/>
  <c r="AV10" i="8"/>
  <c r="AW10" i="8"/>
  <c r="AX10" i="8"/>
  <c r="AV11" i="8"/>
  <c r="AW11" i="8"/>
  <c r="AX11" i="8"/>
  <c r="AV12" i="8"/>
  <c r="AW12" i="8"/>
  <c r="AX12" i="8"/>
  <c r="AV13" i="8"/>
  <c r="AW13" i="8"/>
  <c r="AX13" i="8"/>
  <c r="AV14" i="8"/>
  <c r="AW14" i="8"/>
  <c r="AX14" i="8"/>
  <c r="AV15" i="8"/>
  <c r="AW15" i="8"/>
  <c r="AX15" i="8"/>
  <c r="AV16" i="8"/>
  <c r="AW16" i="8"/>
  <c r="AX16" i="8"/>
  <c r="AV17" i="8"/>
  <c r="AW17" i="8"/>
  <c r="AX17" i="8"/>
  <c r="AV18" i="8"/>
  <c r="AW18" i="8"/>
  <c r="AX18" i="8"/>
  <c r="AV19" i="8"/>
  <c r="AW19" i="8"/>
  <c r="AX19" i="8"/>
  <c r="AV20" i="8"/>
  <c r="AW20" i="8"/>
  <c r="AX20" i="8"/>
  <c r="AV21" i="8"/>
  <c r="AW21" i="8"/>
  <c r="AX21" i="8"/>
  <c r="AV22" i="8"/>
  <c r="AW22" i="8"/>
  <c r="AX22" i="8"/>
  <c r="AV23" i="8"/>
  <c r="AW23" i="8"/>
  <c r="AX23" i="8"/>
  <c r="AV24" i="8"/>
  <c r="AW24" i="8"/>
  <c r="AX24" i="8"/>
  <c r="AV25" i="8"/>
  <c r="AW25" i="8"/>
  <c r="AX25" i="8"/>
  <c r="AV26" i="8"/>
  <c r="AW26" i="8"/>
  <c r="AX26" i="8"/>
  <c r="AV27" i="8"/>
  <c r="AW27" i="8"/>
  <c r="AX27" i="8"/>
  <c r="AV28" i="8"/>
  <c r="AW28" i="8"/>
  <c r="AX28" i="8"/>
  <c r="AV29" i="8"/>
  <c r="AW29" i="8"/>
  <c r="AX29" i="8"/>
  <c r="AV30" i="8"/>
  <c r="AW30" i="8"/>
  <c r="AX30" i="8"/>
  <c r="AV31" i="8"/>
  <c r="AW31" i="8"/>
  <c r="AX31" i="8"/>
  <c r="AV32" i="8"/>
  <c r="AW32" i="8"/>
  <c r="AX32" i="8"/>
  <c r="AV33" i="8"/>
  <c r="AW33" i="8"/>
  <c r="AX33" i="8"/>
  <c r="AV34" i="8"/>
  <c r="AW34" i="8"/>
  <c r="AX34" i="8"/>
  <c r="AV35" i="8"/>
  <c r="AW35" i="8"/>
  <c r="AX35" i="8"/>
  <c r="AV36" i="8"/>
  <c r="AW36" i="8"/>
  <c r="AX36" i="8"/>
  <c r="AV37" i="8"/>
  <c r="AW37" i="8"/>
  <c r="AX37" i="8"/>
  <c r="AV38" i="8"/>
  <c r="AW38" i="8"/>
  <c r="AX38" i="8"/>
  <c r="AV39" i="8"/>
  <c r="AW39" i="8"/>
  <c r="AX39" i="8"/>
  <c r="AV40" i="8"/>
  <c r="AW40" i="8"/>
  <c r="AX40" i="8"/>
  <c r="AV41" i="8"/>
  <c r="AW41" i="8"/>
  <c r="AX41" i="8"/>
  <c r="AV42" i="8"/>
  <c r="AW42" i="8"/>
  <c r="AX42" i="8"/>
  <c r="AV43" i="8"/>
  <c r="AW43" i="8"/>
  <c r="AX43" i="8"/>
  <c r="AV44" i="8"/>
  <c r="AW44" i="8"/>
  <c r="AX44" i="8"/>
  <c r="AV45" i="8"/>
  <c r="AW45" i="8"/>
  <c r="AX45" i="8"/>
  <c r="AV46" i="8"/>
  <c r="AW46" i="8"/>
  <c r="AX46" i="8"/>
  <c r="AV47" i="8"/>
  <c r="AW47" i="8"/>
  <c r="AX47" i="8"/>
  <c r="AV48" i="8"/>
  <c r="AW48" i="8"/>
  <c r="AX48" i="8"/>
  <c r="AV49" i="8"/>
  <c r="AW49" i="8"/>
  <c r="AX49" i="8"/>
  <c r="AV50" i="8"/>
  <c r="AW50" i="8"/>
  <c r="AX50" i="8"/>
  <c r="AV51" i="8"/>
  <c r="AW51" i="8"/>
  <c r="AX51" i="8"/>
  <c r="AV52" i="8"/>
  <c r="AW52" i="8"/>
  <c r="AX52" i="8"/>
  <c r="AV53" i="8"/>
  <c r="AW53" i="8"/>
  <c r="AX53" i="8"/>
  <c r="AV54" i="8"/>
  <c r="AW54" i="8"/>
  <c r="AX54" i="8"/>
  <c r="AV55" i="8"/>
  <c r="AW55" i="8"/>
  <c r="AX55" i="8"/>
  <c r="AV56" i="8"/>
  <c r="AW56" i="8"/>
  <c r="AX56" i="8"/>
  <c r="AV57" i="8"/>
  <c r="AW57" i="8"/>
  <c r="AX57" i="8"/>
  <c r="AV58" i="8"/>
  <c r="AW58" i="8"/>
  <c r="AX58" i="8"/>
  <c r="AV59" i="8"/>
  <c r="AW59" i="8"/>
  <c r="AX59" i="8"/>
  <c r="AV60" i="8"/>
  <c r="AW60" i="8"/>
  <c r="AX60" i="8"/>
  <c r="AV61" i="8"/>
  <c r="AW61" i="8"/>
  <c r="AX61" i="8"/>
  <c r="AV62" i="8"/>
  <c r="AW62" i="8"/>
  <c r="AX62" i="8"/>
  <c r="AV63" i="8"/>
  <c r="AW63" i="8"/>
  <c r="AX63" i="8"/>
  <c r="AV64" i="8"/>
  <c r="AW64" i="8"/>
  <c r="AX64" i="8"/>
  <c r="AV65" i="8"/>
  <c r="AW65" i="8"/>
  <c r="AX65" i="8"/>
  <c r="AV66" i="8"/>
  <c r="AW66" i="8"/>
  <c r="AX66" i="8"/>
  <c r="AV67" i="8"/>
  <c r="AW67" i="8"/>
  <c r="AX67" i="8"/>
  <c r="AV68" i="8"/>
  <c r="AW68" i="8"/>
  <c r="AX68" i="8"/>
  <c r="AV69" i="8"/>
  <c r="AW69" i="8"/>
  <c r="AX69" i="8"/>
  <c r="AV70" i="8"/>
  <c r="AW70" i="8"/>
  <c r="AX70" i="8"/>
  <c r="AV71" i="8"/>
  <c r="AW71" i="8"/>
  <c r="AX71" i="8"/>
  <c r="AV72" i="8"/>
  <c r="AW72" i="8"/>
  <c r="AX72" i="8"/>
  <c r="AV73" i="8"/>
  <c r="AW73" i="8"/>
  <c r="AX73" i="8"/>
  <c r="AV74" i="8"/>
  <c r="AW74" i="8"/>
  <c r="AX74" i="8"/>
  <c r="AV75" i="8"/>
  <c r="AW75" i="8"/>
  <c r="AX75" i="8"/>
  <c r="AV76" i="8"/>
  <c r="AW76" i="8"/>
  <c r="AX76" i="8"/>
  <c r="AW2" i="8"/>
  <c r="AX2" i="8"/>
  <c r="AV2" i="8"/>
  <c r="AW2" i="6"/>
  <c r="AW61" i="6"/>
  <c r="AW3" i="6"/>
  <c r="AX3" i="6"/>
  <c r="AY3" i="6"/>
  <c r="AW4" i="6"/>
  <c r="AX4" i="6"/>
  <c r="AY4" i="6"/>
  <c r="AW5" i="6"/>
  <c r="AX5" i="6"/>
  <c r="AY5" i="6"/>
  <c r="AW6" i="6"/>
  <c r="AX6" i="6"/>
  <c r="AY6" i="6"/>
  <c r="AW7" i="6"/>
  <c r="AX7" i="6"/>
  <c r="AY7" i="6"/>
  <c r="AW8" i="6"/>
  <c r="AX8" i="6"/>
  <c r="AY8" i="6"/>
  <c r="AW9" i="6"/>
  <c r="AX9" i="6"/>
  <c r="AY9" i="6"/>
  <c r="AW10" i="6"/>
  <c r="AX10" i="6"/>
  <c r="AY10" i="6"/>
  <c r="AW11" i="6"/>
  <c r="AX11" i="6"/>
  <c r="AY11" i="6"/>
  <c r="AW12" i="6"/>
  <c r="AX12" i="6"/>
  <c r="AY12" i="6"/>
  <c r="AW13" i="6"/>
  <c r="AX13" i="6"/>
  <c r="AY13" i="6"/>
  <c r="AW14" i="6"/>
  <c r="AX14" i="6"/>
  <c r="AY14" i="6"/>
  <c r="AW15" i="6"/>
  <c r="AX15" i="6"/>
  <c r="AY15" i="6"/>
  <c r="AW16" i="6"/>
  <c r="AX16" i="6"/>
  <c r="AY16" i="6"/>
  <c r="AW17" i="6"/>
  <c r="AX17" i="6"/>
  <c r="AY17" i="6"/>
  <c r="AW18" i="6"/>
  <c r="AX18" i="6"/>
  <c r="AY18" i="6"/>
  <c r="AW19" i="6"/>
  <c r="AX19" i="6"/>
  <c r="AY19" i="6"/>
  <c r="AW20" i="6"/>
  <c r="AX20" i="6"/>
  <c r="AY20" i="6"/>
  <c r="AW21" i="6"/>
  <c r="AX21" i="6"/>
  <c r="AY21" i="6"/>
  <c r="AW22" i="6"/>
  <c r="AX22" i="6"/>
  <c r="AY22" i="6"/>
  <c r="AW23" i="6"/>
  <c r="AX23" i="6"/>
  <c r="AY23" i="6"/>
  <c r="AW24" i="6"/>
  <c r="AX24" i="6"/>
  <c r="AY24" i="6"/>
  <c r="AW25" i="6"/>
  <c r="AX25" i="6"/>
  <c r="AY25" i="6"/>
  <c r="AW26" i="6"/>
  <c r="AX26" i="6"/>
  <c r="AY26" i="6"/>
  <c r="AW27" i="6"/>
  <c r="AX27" i="6"/>
  <c r="AY27" i="6"/>
  <c r="AW28" i="6"/>
  <c r="AX28" i="6"/>
  <c r="AY28" i="6"/>
  <c r="AW29" i="6"/>
  <c r="AX29" i="6"/>
  <c r="AY29" i="6"/>
  <c r="AW30" i="6"/>
  <c r="AX30" i="6"/>
  <c r="AY30" i="6"/>
  <c r="AW31" i="6"/>
  <c r="AX31" i="6"/>
  <c r="AY31" i="6"/>
  <c r="AW32" i="6"/>
  <c r="AX32" i="6"/>
  <c r="AY32" i="6"/>
  <c r="AW33" i="6"/>
  <c r="AX33" i="6"/>
  <c r="AY33" i="6"/>
  <c r="AW34" i="6"/>
  <c r="AX34" i="6"/>
  <c r="AY34" i="6"/>
  <c r="AW35" i="6"/>
  <c r="AX35" i="6"/>
  <c r="AY35" i="6"/>
  <c r="AW36" i="6"/>
  <c r="AX36" i="6"/>
  <c r="AY36" i="6"/>
  <c r="AW37" i="6"/>
  <c r="AX37" i="6"/>
  <c r="AY37" i="6"/>
  <c r="AW38" i="6"/>
  <c r="AX38" i="6"/>
  <c r="AY38" i="6"/>
  <c r="AW39" i="6"/>
  <c r="AX39" i="6"/>
  <c r="AY39" i="6"/>
  <c r="AW40" i="6"/>
  <c r="AX40" i="6"/>
  <c r="AY40" i="6"/>
  <c r="AW41" i="6"/>
  <c r="AX41" i="6"/>
  <c r="AY41" i="6"/>
  <c r="AW42" i="6"/>
  <c r="AX42" i="6"/>
  <c r="AY42" i="6"/>
  <c r="AW43" i="6"/>
  <c r="AX43" i="6"/>
  <c r="AY43" i="6"/>
  <c r="AW44" i="6"/>
  <c r="AX44" i="6"/>
  <c r="AY44" i="6"/>
  <c r="AW45" i="6"/>
  <c r="AX45" i="6"/>
  <c r="AY45" i="6"/>
  <c r="AW46" i="6"/>
  <c r="AX46" i="6"/>
  <c r="AY46" i="6"/>
  <c r="AW47" i="6"/>
  <c r="AX47" i="6"/>
  <c r="AY47" i="6"/>
  <c r="AW48" i="6"/>
  <c r="AX48" i="6"/>
  <c r="AY48" i="6"/>
  <c r="AW49" i="6"/>
  <c r="AX49" i="6"/>
  <c r="AY49" i="6"/>
  <c r="AW50" i="6"/>
  <c r="AX50" i="6"/>
  <c r="AY50" i="6"/>
  <c r="AW51" i="6"/>
  <c r="AX51" i="6"/>
  <c r="AY51" i="6"/>
  <c r="AW52" i="6"/>
  <c r="AX52" i="6"/>
  <c r="AY52" i="6"/>
  <c r="AW53" i="6"/>
  <c r="AX53" i="6"/>
  <c r="AY53" i="6"/>
  <c r="AW54" i="6"/>
  <c r="AX54" i="6"/>
  <c r="AY54" i="6"/>
  <c r="AW55" i="6"/>
  <c r="AX55" i="6"/>
  <c r="AY55" i="6"/>
  <c r="AW56" i="6"/>
  <c r="AX56" i="6"/>
  <c r="AY56" i="6"/>
  <c r="AW57" i="6"/>
  <c r="AX57" i="6"/>
  <c r="AY57" i="6"/>
  <c r="AW58" i="6"/>
  <c r="AX58" i="6"/>
  <c r="AY58" i="6"/>
  <c r="AW59" i="6"/>
  <c r="AX59" i="6"/>
  <c r="AY59" i="6"/>
  <c r="AW60" i="6"/>
  <c r="AX60" i="6"/>
  <c r="AY60" i="6"/>
  <c r="AX61" i="6"/>
  <c r="AY61" i="6"/>
  <c r="AY2" i="6"/>
  <c r="AX2" i="6"/>
  <c r="M2" i="8" l="1"/>
  <c r="N2" i="8" s="1"/>
  <c r="P2" i="8" s="1"/>
  <c r="Q2" i="8" s="1"/>
  <c r="U2" i="8" s="1"/>
  <c r="M3" i="8"/>
  <c r="N3" i="8" s="1"/>
  <c r="P3" i="8" s="1"/>
  <c r="Q3" i="8" s="1"/>
  <c r="U3" i="8" s="1"/>
  <c r="M4" i="8"/>
  <c r="N4" i="8" s="1"/>
  <c r="P4" i="8" s="1"/>
  <c r="Q4" i="8" s="1"/>
  <c r="U4" i="8" s="1"/>
  <c r="M5" i="8"/>
  <c r="N5" i="8" s="1"/>
  <c r="P5" i="8" s="1"/>
  <c r="Q5" i="8" s="1"/>
  <c r="U5" i="8" s="1"/>
  <c r="M6" i="8"/>
  <c r="N6" i="8" s="1"/>
  <c r="O6" i="8"/>
  <c r="M7" i="8"/>
  <c r="N7" i="8" s="1"/>
  <c r="P7" i="8" s="1"/>
  <c r="Q7" i="8" s="1"/>
  <c r="U7" i="8" s="1"/>
  <c r="M8" i="8"/>
  <c r="N8" i="8" s="1"/>
  <c r="P8" i="8" s="1"/>
  <c r="Q8" i="8" s="1"/>
  <c r="U8" i="8" s="1"/>
  <c r="M9" i="8"/>
  <c r="N9" i="8" s="1"/>
  <c r="P9" i="8" s="1"/>
  <c r="Q9" i="8" s="1"/>
  <c r="U9" i="8" s="1"/>
  <c r="M10" i="8"/>
  <c r="N10" i="8" s="1"/>
  <c r="P10" i="8" s="1"/>
  <c r="Q10" i="8" s="1"/>
  <c r="U10" i="8" s="1"/>
  <c r="M11" i="8"/>
  <c r="N11" i="8" s="1"/>
  <c r="O11" i="8"/>
  <c r="M12" i="8"/>
  <c r="N12" i="8" s="1"/>
  <c r="O12" i="8"/>
  <c r="M13" i="8"/>
  <c r="N13" i="8" s="1"/>
  <c r="O13" i="8"/>
  <c r="M14" i="8"/>
  <c r="N14" i="8" s="1"/>
  <c r="O14" i="8"/>
  <c r="M15" i="8"/>
  <c r="N15" i="8" s="1"/>
  <c r="O15" i="8"/>
  <c r="M16" i="8"/>
  <c r="N16" i="8" s="1"/>
  <c r="O16" i="8"/>
  <c r="M18" i="8"/>
  <c r="N18" i="8" s="1"/>
  <c r="P18" i="8" s="1"/>
  <c r="Q18" i="8" s="1"/>
  <c r="U18" i="8" s="1"/>
  <c r="M19" i="8"/>
  <c r="N19" i="8" s="1"/>
  <c r="O19" i="8"/>
  <c r="M17" i="8"/>
  <c r="N17" i="8" s="1"/>
  <c r="O17" i="8"/>
  <c r="M27" i="8"/>
  <c r="N27" i="8" s="1"/>
  <c r="P27" i="8" s="1"/>
  <c r="Q27" i="8" s="1"/>
  <c r="U27" i="8" s="1"/>
  <c r="M26" i="8"/>
  <c r="N26" i="8" s="1"/>
  <c r="P26" i="8" s="1"/>
  <c r="Q26" i="8" s="1"/>
  <c r="U26" i="8" s="1"/>
  <c r="M25" i="8"/>
  <c r="N25" i="8" s="1"/>
  <c r="P25" i="8" s="1"/>
  <c r="Q25" i="8" s="1"/>
  <c r="U25" i="8" s="1"/>
  <c r="M24" i="8"/>
  <c r="N24" i="8" s="1"/>
  <c r="P24" i="8" s="1"/>
  <c r="Q24" i="8" s="1"/>
  <c r="U24" i="8" s="1"/>
  <c r="M23" i="8"/>
  <c r="N23" i="8" s="1"/>
  <c r="P23" i="8" s="1"/>
  <c r="Q23" i="8" s="1"/>
  <c r="U23" i="8" s="1"/>
  <c r="M22" i="8"/>
  <c r="N22" i="8" s="1"/>
  <c r="P22" i="8" s="1"/>
  <c r="Q22" i="8" s="1"/>
  <c r="U22" i="8" s="1"/>
  <c r="M21" i="8"/>
  <c r="N21" i="8" s="1"/>
  <c r="P21" i="8" s="1"/>
  <c r="Q21" i="8" s="1"/>
  <c r="U21" i="8" s="1"/>
  <c r="M20" i="8"/>
  <c r="N20" i="8" s="1"/>
  <c r="P20" i="8" s="1"/>
  <c r="Q20" i="8" s="1"/>
  <c r="U20" i="8" s="1"/>
  <c r="M28" i="8"/>
  <c r="N28" i="8" s="1"/>
  <c r="P28" i="8" s="1"/>
  <c r="Q28" i="8" s="1"/>
  <c r="U28" i="8" s="1"/>
  <c r="M29" i="8"/>
  <c r="N29" i="8" s="1"/>
  <c r="P29" i="8" s="1"/>
  <c r="Q29" i="8" s="1"/>
  <c r="U29" i="8" s="1"/>
  <c r="M30" i="8"/>
  <c r="N30" i="8" s="1"/>
  <c r="P30" i="8" s="1"/>
  <c r="Q30" i="8" s="1"/>
  <c r="U30" i="8" s="1"/>
  <c r="M31" i="8"/>
  <c r="N31" i="8" s="1"/>
  <c r="P31" i="8" s="1"/>
  <c r="Q31" i="8" s="1"/>
  <c r="U31" i="8" s="1"/>
  <c r="M32" i="8"/>
  <c r="N32" i="8" s="1"/>
  <c r="P32" i="8" s="1"/>
  <c r="Q32" i="8" s="1"/>
  <c r="U32" i="8" s="1"/>
  <c r="M33" i="8"/>
  <c r="N33" i="8" s="1"/>
  <c r="P33" i="8" s="1"/>
  <c r="Q33" i="8" s="1"/>
  <c r="U33" i="8" s="1"/>
  <c r="M34" i="8"/>
  <c r="N34" i="8" s="1"/>
  <c r="P34" i="8" s="1"/>
  <c r="Q34" i="8" s="1"/>
  <c r="U34" i="8" s="1"/>
  <c r="M35" i="8"/>
  <c r="N35" i="8" s="1"/>
  <c r="P35" i="8" s="1"/>
  <c r="Q35" i="8" s="1"/>
  <c r="U35" i="8" s="1"/>
  <c r="M43" i="8"/>
  <c r="N43" i="8" s="1"/>
  <c r="O43" i="8"/>
  <c r="M42" i="8"/>
  <c r="N42" i="8" s="1"/>
  <c r="O42" i="8"/>
  <c r="M41" i="8"/>
  <c r="N41" i="8" s="1"/>
  <c r="O41" i="8"/>
  <c r="M40" i="8"/>
  <c r="N40" i="8" s="1"/>
  <c r="O40" i="8"/>
  <c r="M39" i="8"/>
  <c r="N39" i="8" s="1"/>
  <c r="O39" i="8"/>
  <c r="M38" i="8"/>
  <c r="N38" i="8" s="1"/>
  <c r="O38" i="8"/>
  <c r="M37" i="8"/>
  <c r="N37" i="8" s="1"/>
  <c r="O37" i="8"/>
  <c r="M36" i="8"/>
  <c r="N36" i="8" s="1"/>
  <c r="O36" i="8"/>
  <c r="M44" i="8"/>
  <c r="N44" i="8" s="1"/>
  <c r="O44" i="8"/>
  <c r="M45" i="8"/>
  <c r="N45" i="8" s="1"/>
  <c r="O45" i="8"/>
  <c r="M46" i="8"/>
  <c r="N46" i="8" s="1"/>
  <c r="O46" i="8"/>
  <c r="M47" i="8"/>
  <c r="N47" i="8" s="1"/>
  <c r="O47" i="8"/>
  <c r="M48" i="8"/>
  <c r="N48" i="8" s="1"/>
  <c r="O48" i="8"/>
  <c r="M49" i="8"/>
  <c r="N49" i="8" s="1"/>
  <c r="O49" i="8"/>
  <c r="M50" i="8"/>
  <c r="N50" i="8" s="1"/>
  <c r="O50" i="8"/>
  <c r="M51" i="8"/>
  <c r="N51" i="8" s="1"/>
  <c r="O51" i="8"/>
  <c r="M52" i="8"/>
  <c r="N52" i="8" s="1"/>
  <c r="O52" i="8"/>
  <c r="M53" i="8"/>
  <c r="N53" i="8" s="1"/>
  <c r="P53" i="8" s="1"/>
  <c r="Q53" i="8" s="1"/>
  <c r="U53" i="8" s="1"/>
  <c r="M54" i="8"/>
  <c r="N54" i="8" s="1"/>
  <c r="P54" i="8" s="1"/>
  <c r="Q54" i="8" s="1"/>
  <c r="U54" i="8" s="1"/>
  <c r="M55" i="8"/>
  <c r="N55" i="8" s="1"/>
  <c r="P55" i="8" s="1"/>
  <c r="Q55" i="8" s="1"/>
  <c r="U55" i="8" s="1"/>
  <c r="M56" i="8"/>
  <c r="N56" i="8" s="1"/>
  <c r="P56" i="8" s="1"/>
  <c r="Q56" i="8" s="1"/>
  <c r="U56" i="8" s="1"/>
  <c r="M57" i="8"/>
  <c r="N57" i="8" s="1"/>
  <c r="P57" i="8" s="1"/>
  <c r="Q57" i="8" s="1"/>
  <c r="U57" i="8" s="1"/>
  <c r="M58" i="8"/>
  <c r="N58" i="8" s="1"/>
  <c r="P58" i="8" s="1"/>
  <c r="Q58" i="8" s="1"/>
  <c r="U58" i="8" s="1"/>
  <c r="M59" i="8"/>
  <c r="N59" i="8" s="1"/>
  <c r="P59" i="8" s="1"/>
  <c r="Q59" i="8" s="1"/>
  <c r="U59" i="8" s="1"/>
  <c r="M60" i="8"/>
  <c r="N60" i="8" s="1"/>
  <c r="P60" i="8" s="1"/>
  <c r="Q60" i="8" s="1"/>
  <c r="U60" i="8" s="1"/>
  <c r="M61" i="8"/>
  <c r="N61" i="8" s="1"/>
  <c r="O61" i="8"/>
  <c r="M62" i="8"/>
  <c r="N62" i="8" s="1"/>
  <c r="O62" i="8"/>
  <c r="M63" i="8"/>
  <c r="N63" i="8" s="1"/>
  <c r="O63" i="8"/>
  <c r="M64" i="8"/>
  <c r="N64" i="8" s="1"/>
  <c r="O64" i="8"/>
  <c r="M65" i="8"/>
  <c r="N65" i="8" s="1"/>
  <c r="O65" i="8"/>
  <c r="M66" i="8"/>
  <c r="N66" i="8" s="1"/>
  <c r="O66" i="8"/>
  <c r="M67" i="8"/>
  <c r="N67" i="8" s="1"/>
  <c r="O67" i="8"/>
  <c r="M68" i="8"/>
  <c r="N68" i="8" s="1"/>
  <c r="O68" i="8"/>
  <c r="M76" i="8"/>
  <c r="N76" i="8" s="1"/>
  <c r="M75" i="8"/>
  <c r="N75" i="8" s="1"/>
  <c r="P75" i="8" s="1"/>
  <c r="Q75" i="8" s="1"/>
  <c r="U75" i="8" s="1"/>
  <c r="M74" i="8"/>
  <c r="N74" i="8" s="1"/>
  <c r="P74" i="8" s="1"/>
  <c r="Q74" i="8" s="1"/>
  <c r="U74" i="8" s="1"/>
  <c r="M73" i="8"/>
  <c r="N73" i="8" s="1"/>
  <c r="P73" i="8" s="1"/>
  <c r="Q73" i="8" s="1"/>
  <c r="U73" i="8" s="1"/>
  <c r="M72" i="8"/>
  <c r="N72" i="8" s="1"/>
  <c r="P72" i="8" s="1"/>
  <c r="Q72" i="8" s="1"/>
  <c r="U72" i="8" s="1"/>
  <c r="M71" i="8"/>
  <c r="N71" i="8" s="1"/>
  <c r="P71" i="8" s="1"/>
  <c r="Q71" i="8" s="1"/>
  <c r="U71" i="8" s="1"/>
  <c r="M70" i="8"/>
  <c r="N70" i="8" s="1"/>
  <c r="P70" i="8" s="1"/>
  <c r="Q70" i="8" s="1"/>
  <c r="U70" i="8" s="1"/>
  <c r="M69" i="8"/>
  <c r="N69" i="8" s="1"/>
  <c r="P69" i="8" s="1"/>
  <c r="Q69" i="8" s="1"/>
  <c r="U69" i="8" s="1"/>
  <c r="P50" i="8" l="1"/>
  <c r="Q50" i="8" s="1"/>
  <c r="U50" i="8" s="1"/>
  <c r="P46" i="8"/>
  <c r="Q46" i="8" s="1"/>
  <c r="U46" i="8" s="1"/>
  <c r="P37" i="8"/>
  <c r="Q37" i="8" s="1"/>
  <c r="U37" i="8" s="1"/>
  <c r="P41" i="8"/>
  <c r="Q41" i="8" s="1"/>
  <c r="U41" i="8" s="1"/>
  <c r="P19" i="8"/>
  <c r="Q19" i="8" s="1"/>
  <c r="U19" i="8" s="1"/>
  <c r="P66" i="8"/>
  <c r="Q66" i="8" s="1"/>
  <c r="U66" i="8" s="1"/>
  <c r="P62" i="8"/>
  <c r="Q62" i="8" s="1"/>
  <c r="U62" i="8" s="1"/>
  <c r="P67" i="8"/>
  <c r="Q67" i="8" s="1"/>
  <c r="U67" i="8" s="1"/>
  <c r="P63" i="8"/>
  <c r="Q63" i="8" s="1"/>
  <c r="U63" i="8" s="1"/>
  <c r="P14" i="8"/>
  <c r="Q14" i="8" s="1"/>
  <c r="U14" i="8" s="1"/>
  <c r="P16" i="8"/>
  <c r="Q16" i="8" s="1"/>
  <c r="U16" i="8" s="1"/>
  <c r="P65" i="8"/>
  <c r="Q65" i="8" s="1"/>
  <c r="U65" i="8" s="1"/>
  <c r="P49" i="8"/>
  <c r="Q49" i="8" s="1"/>
  <c r="U49" i="8" s="1"/>
  <c r="P68" i="8"/>
  <c r="Q68" i="8" s="1"/>
  <c r="U68" i="8" s="1"/>
  <c r="P64" i="8"/>
  <c r="Q64" i="8" s="1"/>
  <c r="U64" i="8" s="1"/>
  <c r="P52" i="8"/>
  <c r="Q52" i="8" s="1"/>
  <c r="U52" i="8" s="1"/>
  <c r="P48" i="8"/>
  <c r="Q48" i="8" s="1"/>
  <c r="U48" i="8" s="1"/>
  <c r="P44" i="8"/>
  <c r="Q44" i="8" s="1"/>
  <c r="U44" i="8" s="1"/>
  <c r="P39" i="8"/>
  <c r="Q39" i="8" s="1"/>
  <c r="U39" i="8" s="1"/>
  <c r="P43" i="8"/>
  <c r="Q43" i="8" s="1"/>
  <c r="U43" i="8" s="1"/>
  <c r="P15" i="8"/>
  <c r="Q15" i="8" s="1"/>
  <c r="U15" i="8" s="1"/>
  <c r="P11" i="8"/>
  <c r="Q11" i="8" s="1"/>
  <c r="U11" i="8" s="1"/>
  <c r="P45" i="8"/>
  <c r="Q45" i="8" s="1"/>
  <c r="U45" i="8" s="1"/>
  <c r="P38" i="8"/>
  <c r="Q38" i="8" s="1"/>
  <c r="U38" i="8" s="1"/>
  <c r="P42" i="8"/>
  <c r="Q42" i="8" s="1"/>
  <c r="U42" i="8" s="1"/>
  <c r="P12" i="8"/>
  <c r="Q12" i="8" s="1"/>
  <c r="U12" i="8" s="1"/>
  <c r="P51" i="8"/>
  <c r="Q51" i="8" s="1"/>
  <c r="U51" i="8" s="1"/>
  <c r="P47" i="8"/>
  <c r="Q47" i="8" s="1"/>
  <c r="U47" i="8" s="1"/>
  <c r="P36" i="8"/>
  <c r="Q36" i="8" s="1"/>
  <c r="U36" i="8" s="1"/>
  <c r="P40" i="8"/>
  <c r="Q40" i="8" s="1"/>
  <c r="U40" i="8" s="1"/>
  <c r="P17" i="8"/>
  <c r="Q17" i="8" s="1"/>
  <c r="U17" i="8" s="1"/>
  <c r="P13" i="8"/>
  <c r="Q13" i="8" s="1"/>
  <c r="U13" i="8" s="1"/>
  <c r="P61" i="8"/>
  <c r="Q61" i="8" s="1"/>
  <c r="U61" i="8" s="1"/>
  <c r="P6" i="8"/>
  <c r="Q6" i="8" s="1"/>
  <c r="U6" i="8" s="1"/>
  <c r="AI18" i="7"/>
  <c r="AH18" i="7"/>
  <c r="AI52" i="7"/>
  <c r="AH52" i="7"/>
  <c r="AI51" i="7"/>
  <c r="AH7" i="7"/>
</calcChain>
</file>

<file path=xl/sharedStrings.xml><?xml version="1.0" encoding="utf-8"?>
<sst xmlns="http://schemas.openxmlformats.org/spreadsheetml/2006/main" count="4704" uniqueCount="424">
  <si>
    <t>CODE</t>
  </si>
  <si>
    <t>STRIP</t>
  </si>
  <si>
    <t>NOP</t>
  </si>
  <si>
    <t>PHT1</t>
  </si>
  <si>
    <t>EHT1</t>
  </si>
  <si>
    <t>PHT2</t>
  </si>
  <si>
    <t>EHT2</t>
  </si>
  <si>
    <t>PHT3</t>
  </si>
  <si>
    <t>EHT3</t>
  </si>
  <si>
    <t>PHT4</t>
  </si>
  <si>
    <t>EHT4</t>
  </si>
  <si>
    <t>PHT5</t>
  </si>
  <si>
    <t>EHT5</t>
  </si>
  <si>
    <t>SDL1</t>
  </si>
  <si>
    <t>SDS1</t>
  </si>
  <si>
    <t>SDL2</t>
  </si>
  <si>
    <t>SDS2</t>
  </si>
  <si>
    <t>SDL3</t>
  </si>
  <si>
    <t>SDS3</t>
  </si>
  <si>
    <t>SDL4</t>
  </si>
  <si>
    <t>SDS4</t>
  </si>
  <si>
    <t>SDL5</t>
  </si>
  <si>
    <t>SDS5</t>
  </si>
  <si>
    <t>CWT</t>
  </si>
  <si>
    <t>GWT</t>
  </si>
  <si>
    <t>MAH</t>
  </si>
  <si>
    <t>TWT</t>
  </si>
  <si>
    <t>YIELD</t>
  </si>
  <si>
    <t>OREI_STRIPS_2019</t>
  </si>
  <si>
    <t xml:space="preserve">Adam Smith </t>
  </si>
  <si>
    <t>ILLINOIS</t>
  </si>
  <si>
    <t>PHHB9*PHM49</t>
  </si>
  <si>
    <t>2018MOB-ORG</t>
  </si>
  <si>
    <t>59R5</t>
  </si>
  <si>
    <t>Great_Harvest</t>
  </si>
  <si>
    <t>PHW52*LH185</t>
  </si>
  <si>
    <t>PHHB9*PHW30</t>
  </si>
  <si>
    <t>Wisconsin</t>
  </si>
  <si>
    <t>PHHB9*PHR63</t>
  </si>
  <si>
    <t>17.2B241</t>
  </si>
  <si>
    <t>PHHB9*PHZ51</t>
  </si>
  <si>
    <t>Joel Gruver</t>
  </si>
  <si>
    <t>Tracey Dooman</t>
  </si>
  <si>
    <t>Andy Ambriole</t>
  </si>
  <si>
    <t>INDIANA</t>
  </si>
  <si>
    <t xml:space="preserve">Dale Longwell </t>
  </si>
  <si>
    <t xml:space="preserve">George Steiner </t>
  </si>
  <si>
    <t>CheckG</t>
  </si>
  <si>
    <t xml:space="preserve">Eric Bryan </t>
  </si>
  <si>
    <t>NA</t>
  </si>
  <si>
    <t>PHT</t>
  </si>
  <si>
    <t>EHT</t>
  </si>
  <si>
    <t>SDL</t>
  </si>
  <si>
    <t>SDS</t>
  </si>
  <si>
    <t>MST</t>
  </si>
  <si>
    <t>Andy's</t>
  </si>
  <si>
    <t>Dale's</t>
  </si>
  <si>
    <t>Steiner's</t>
  </si>
  <si>
    <t>Eric's</t>
  </si>
  <si>
    <t>EXP</t>
  </si>
  <si>
    <t>YR</t>
  </si>
  <si>
    <t>FAR</t>
  </si>
  <si>
    <t>STAT</t>
  </si>
  <si>
    <t>HYB</t>
  </si>
  <si>
    <t>SRC</t>
  </si>
  <si>
    <t>300KWT</t>
  </si>
  <si>
    <t>KWT</t>
  </si>
  <si>
    <t>Steiner</t>
  </si>
  <si>
    <t>Eric</t>
  </si>
  <si>
    <t>Adsit</t>
  </si>
  <si>
    <t>17. 461</t>
  </si>
  <si>
    <t>17.2B24</t>
  </si>
  <si>
    <t>C2B2-7.C4-6</t>
  </si>
  <si>
    <t>15.C4-6</t>
  </si>
  <si>
    <t>C2B2-1.C4-6</t>
  </si>
  <si>
    <t>C4-6x9.2)11</t>
  </si>
  <si>
    <t>NG10-2-3-2 x Md1</t>
  </si>
  <si>
    <t>FOS8500</t>
  </si>
  <si>
    <t>Anibas</t>
  </si>
  <si>
    <t>Beiler</t>
  </si>
  <si>
    <t>Doudlah</t>
  </si>
  <si>
    <t>Stoltzfus 1</t>
  </si>
  <si>
    <t>Stoltzfus 2</t>
  </si>
  <si>
    <t>Zinniker</t>
  </si>
  <si>
    <t>Mandaamin</t>
  </si>
  <si>
    <t>STATE</t>
  </si>
  <si>
    <t>WI</t>
  </si>
  <si>
    <t>C4-6.9.2)-11</t>
  </si>
  <si>
    <t>AR21B x NG.591</t>
  </si>
  <si>
    <t>C2B24-1-7.C46</t>
  </si>
  <si>
    <t>17.C2B24-1-7</t>
  </si>
  <si>
    <t>C2B2-4-2-1.C46</t>
  </si>
  <si>
    <t>FOS 8500</t>
  </si>
  <si>
    <t>C46. 9.2)11</t>
  </si>
  <si>
    <t>7A</t>
  </si>
  <si>
    <t>7B</t>
  </si>
  <si>
    <t>NG10-2-3-2xMd1</t>
  </si>
  <si>
    <t>OP</t>
  </si>
  <si>
    <t>Weiss-M</t>
  </si>
  <si>
    <t>Weiss-NM</t>
  </si>
  <si>
    <t>C4-6 x 9.2)11</t>
  </si>
  <si>
    <t xml:space="preserve">300KWT </t>
  </si>
  <si>
    <t>Acres</t>
  </si>
  <si>
    <t>GW</t>
  </si>
  <si>
    <t>Weight</t>
  </si>
  <si>
    <t>Check1</t>
  </si>
  <si>
    <t>ORG4</t>
  </si>
  <si>
    <t>ORG1</t>
  </si>
  <si>
    <t>UIUC1</t>
  </si>
  <si>
    <t>UIUC2</t>
  </si>
  <si>
    <t>UIUC3</t>
  </si>
  <si>
    <t>UIUC4</t>
  </si>
  <si>
    <t>UIUC7</t>
  </si>
  <si>
    <t>Dale</t>
  </si>
  <si>
    <t>Andy</t>
  </si>
  <si>
    <t>PDT</t>
  </si>
  <si>
    <t>YEAR</t>
  </si>
  <si>
    <t>OREI_STRIPS_TRIAL</t>
  </si>
  <si>
    <t>CHECK1</t>
  </si>
  <si>
    <t>ORG10</t>
  </si>
  <si>
    <t>ORG13</t>
  </si>
  <si>
    <t>ORG14</t>
  </si>
  <si>
    <t>ORG20</t>
  </si>
  <si>
    <t>ORG3</t>
  </si>
  <si>
    <t>Traits</t>
  </si>
  <si>
    <t>Descriptions</t>
  </si>
  <si>
    <t>Units</t>
  </si>
  <si>
    <t>Plant height</t>
  </si>
  <si>
    <t>cm</t>
  </si>
  <si>
    <t>Ear Height</t>
  </si>
  <si>
    <t>Larger Stalk Diameter</t>
  </si>
  <si>
    <t>mm</t>
  </si>
  <si>
    <t>Smaller Stalk Diameter</t>
  </si>
  <si>
    <t xml:space="preserve">Moisture At Harvest </t>
  </si>
  <si>
    <t>%</t>
  </si>
  <si>
    <t>TWH</t>
  </si>
  <si>
    <t>Test Weight at Harvest</t>
  </si>
  <si>
    <t>lbs/bu</t>
  </si>
  <si>
    <t>MAD</t>
  </si>
  <si>
    <t>Moisture After Drying</t>
  </si>
  <si>
    <t>TWD</t>
  </si>
  <si>
    <t>Test Weight after Drying</t>
  </si>
  <si>
    <t>Number of Plants in 1/1000th acre</t>
  </si>
  <si>
    <t>plants</t>
  </si>
  <si>
    <t>NOE</t>
  </si>
  <si>
    <t>Number of Ears</t>
  </si>
  <si>
    <t>ears</t>
  </si>
  <si>
    <t>Grain Weight</t>
  </si>
  <si>
    <t>grams</t>
  </si>
  <si>
    <t>Cob Weight</t>
  </si>
  <si>
    <t>kPm2</t>
  </si>
  <si>
    <t>Number of Kernels/m2</t>
  </si>
  <si>
    <t>kernels</t>
  </si>
  <si>
    <t>Kernel Weight</t>
  </si>
  <si>
    <t>Bu/Acre</t>
  </si>
  <si>
    <t>300 kernel weight</t>
  </si>
  <si>
    <t>HYBRID (IL &amp; IN)</t>
  </si>
  <si>
    <t>HYBRID (WI)</t>
  </si>
  <si>
    <t>Check3</t>
  </si>
  <si>
    <t>FARMERS (IL&amp;IN)</t>
  </si>
  <si>
    <t>IL</t>
  </si>
  <si>
    <t>IN</t>
  </si>
  <si>
    <t>Weiss-NM (NO MANURE)</t>
  </si>
  <si>
    <t>FARMS (IL&amp;IN)</t>
  </si>
  <si>
    <t>Weiss-M (WITH MANURE)</t>
  </si>
  <si>
    <t>Stoltzfus 1 (PLANTING DATE 1)</t>
  </si>
  <si>
    <t>Stoltzfus 2 (PLANTING DATE 2)</t>
  </si>
  <si>
    <t>Other Abbreviations</t>
  </si>
  <si>
    <t>Experiment</t>
  </si>
  <si>
    <t>Year</t>
  </si>
  <si>
    <t>Farmer</t>
  </si>
  <si>
    <t>Hybrid</t>
  </si>
  <si>
    <t>Seed Source</t>
  </si>
  <si>
    <t>Planting Date</t>
  </si>
  <si>
    <t>PTW</t>
  </si>
  <si>
    <t>PTL</t>
  </si>
  <si>
    <t>Area</t>
  </si>
  <si>
    <t>Harvested Plot Width</t>
  </si>
  <si>
    <t>Harvested plot Length</t>
  </si>
  <si>
    <t>Grain yield (at 56lbs/bu)</t>
  </si>
  <si>
    <t>Grain Quality Parameters</t>
  </si>
  <si>
    <t>Andrade Lab</t>
  </si>
  <si>
    <t>Code</t>
  </si>
  <si>
    <t>Description</t>
  </si>
  <si>
    <t xml:space="preserve">Units </t>
  </si>
  <si>
    <t>MCA</t>
  </si>
  <si>
    <t>Moisture</t>
  </si>
  <si>
    <t>PROTA</t>
  </si>
  <si>
    <t>Protein</t>
  </si>
  <si>
    <t>OLA</t>
  </si>
  <si>
    <t>Oil</t>
  </si>
  <si>
    <t>STRA</t>
  </si>
  <si>
    <t>Starch</t>
  </si>
  <si>
    <t>DTA</t>
  </si>
  <si>
    <t>Density</t>
  </si>
  <si>
    <t>TWA</t>
  </si>
  <si>
    <t>Test Weight</t>
  </si>
  <si>
    <t>FRA</t>
  </si>
  <si>
    <t>Fiber</t>
  </si>
  <si>
    <t>.</t>
  </si>
  <si>
    <t>pH</t>
  </si>
  <si>
    <t>OM</t>
  </si>
  <si>
    <t>EstNRel</t>
  </si>
  <si>
    <t>Su</t>
  </si>
  <si>
    <t>P</t>
  </si>
  <si>
    <t>Ca</t>
  </si>
  <si>
    <t>Mg</t>
  </si>
  <si>
    <t>K</t>
  </si>
  <si>
    <t>Na</t>
  </si>
  <si>
    <t>NO3N</t>
  </si>
  <si>
    <t>NH4N</t>
  </si>
  <si>
    <t>Bray1P</t>
  </si>
  <si>
    <t>TOC</t>
  </si>
  <si>
    <t>SoilCN</t>
  </si>
  <si>
    <t>POMC</t>
  </si>
  <si>
    <t>POMN</t>
  </si>
  <si>
    <t>POMCN</t>
  </si>
  <si>
    <t>PMN</t>
  </si>
  <si>
    <t xml:space="preserve">POXC </t>
  </si>
  <si>
    <t>Texture</t>
  </si>
  <si>
    <t>Sand%</t>
  </si>
  <si>
    <t>Silt%</t>
  </si>
  <si>
    <t>Clay%</t>
  </si>
  <si>
    <t>SCL</t>
  </si>
  <si>
    <t>SC</t>
  </si>
  <si>
    <t>C</t>
  </si>
  <si>
    <t>CL</t>
  </si>
  <si>
    <t>L</t>
  </si>
  <si>
    <t>SiC</t>
  </si>
  <si>
    <t>SiCL</t>
  </si>
  <si>
    <t>Soil parameters</t>
  </si>
  <si>
    <t>Soil health indicators</t>
  </si>
  <si>
    <t>Potentially Mineralizable Nitrogen</t>
  </si>
  <si>
    <t>mg/kg soil</t>
  </si>
  <si>
    <t>g/kg soil</t>
  </si>
  <si>
    <t>Particulate Organic Matter-Carbon</t>
  </si>
  <si>
    <t>Particulate Organic Matter-Nitrogen</t>
  </si>
  <si>
    <t>POXC</t>
  </si>
  <si>
    <t>Permanganate Oxidizable Carbon</t>
  </si>
  <si>
    <t>TON</t>
  </si>
  <si>
    <t>Total Organic Nitrogen</t>
  </si>
  <si>
    <t>Total Organic Carbon</t>
  </si>
  <si>
    <t>Carbon/Nitrogen Ratio</t>
  </si>
  <si>
    <t>meq/100 g</t>
  </si>
  <si>
    <t>Organic Matter</t>
  </si>
  <si>
    <t>Estimated Nitrogen Release</t>
  </si>
  <si>
    <t># N/acre</t>
  </si>
  <si>
    <t>Sulfur</t>
  </si>
  <si>
    <t>Phosphorous</t>
  </si>
  <si>
    <t>Calcium</t>
  </si>
  <si>
    <t>Magnesium</t>
  </si>
  <si>
    <t>Potassium</t>
  </si>
  <si>
    <t>Sodium</t>
  </si>
  <si>
    <t>Phosphorous with Bray method</t>
  </si>
  <si>
    <t>Nitrate-Nitrogen</t>
  </si>
  <si>
    <t>Ammonium-Nitrogen</t>
  </si>
  <si>
    <t>Unit</t>
  </si>
  <si>
    <t>S</t>
  </si>
  <si>
    <t>Sand</t>
  </si>
  <si>
    <t>Si</t>
  </si>
  <si>
    <t>Silt</t>
  </si>
  <si>
    <t>Clay</t>
  </si>
  <si>
    <t>Loam</t>
  </si>
  <si>
    <t>Silty Clay</t>
  </si>
  <si>
    <t>Silty  Clay Loam</t>
  </si>
  <si>
    <t>Sandy Clay Loam</t>
  </si>
  <si>
    <t>SL</t>
  </si>
  <si>
    <t>Sandy Loam</t>
  </si>
  <si>
    <t>SiL</t>
  </si>
  <si>
    <t>Silty Loam</t>
  </si>
  <si>
    <t>Clay Loam</t>
  </si>
  <si>
    <t>CEC</t>
  </si>
  <si>
    <t xml:space="preserve">Cation Exchange Capacity </t>
  </si>
  <si>
    <t>MCI</t>
  </si>
  <si>
    <t>PROTI</t>
  </si>
  <si>
    <t>OLI</t>
  </si>
  <si>
    <t>STRI</t>
  </si>
  <si>
    <t>DTI</t>
  </si>
  <si>
    <t>EtOH</t>
  </si>
  <si>
    <t>LysM</t>
  </si>
  <si>
    <t>MetM</t>
  </si>
  <si>
    <t>CysM</t>
  </si>
  <si>
    <t>Iowa Lab</t>
  </si>
  <si>
    <t xml:space="preserve">Ethanol yield </t>
  </si>
  <si>
    <t>Lysine (measured)</t>
  </si>
  <si>
    <t>Methionine (measured)</t>
  </si>
  <si>
    <t>Cystine (measured)</t>
  </si>
  <si>
    <t>g/cc</t>
  </si>
  <si>
    <t>Yield, gal/bu</t>
  </si>
  <si>
    <t>NB</t>
  </si>
  <si>
    <t>PB</t>
  </si>
  <si>
    <t>MgB</t>
  </si>
  <si>
    <t>KB</t>
  </si>
  <si>
    <t>CaB</t>
  </si>
  <si>
    <t>SB</t>
  </si>
  <si>
    <t>BB</t>
  </si>
  <si>
    <t>FeB</t>
  </si>
  <si>
    <t>MnB</t>
  </si>
  <si>
    <t>CuB</t>
  </si>
  <si>
    <t>ZnB</t>
  </si>
  <si>
    <t>AlB</t>
  </si>
  <si>
    <t>NaB</t>
  </si>
  <si>
    <t>1.00</t>
  </si>
  <si>
    <t>&lt; 0.01</t>
  </si>
  <si>
    <t>0.99</t>
  </si>
  <si>
    <t>&lt; 10.0</t>
  </si>
  <si>
    <t>1.14</t>
  </si>
  <si>
    <t>1.22</t>
  </si>
  <si>
    <t>1.13</t>
  </si>
  <si>
    <t>1.18</t>
  </si>
  <si>
    <t>1.59</t>
  </si>
  <si>
    <t>0.98</t>
  </si>
  <si>
    <t>1.19</t>
  </si>
  <si>
    <t>1.30</t>
  </si>
  <si>
    <t>&lt; 5.0</t>
  </si>
  <si>
    <t>1.06</t>
  </si>
  <si>
    <t>0.93</t>
  </si>
  <si>
    <t>1.04</t>
  </si>
  <si>
    <t>1.01</t>
  </si>
  <si>
    <t>1.23</t>
  </si>
  <si>
    <t>1.15</t>
  </si>
  <si>
    <t>1.12</t>
  </si>
  <si>
    <t>1.03</t>
  </si>
  <si>
    <t>1.11</t>
  </si>
  <si>
    <t>1.24</t>
  </si>
  <si>
    <t>0.92</t>
  </si>
  <si>
    <t>0.94</t>
  </si>
  <si>
    <t>1.02</t>
  </si>
  <si>
    <t>1.26</t>
  </si>
  <si>
    <t>1.21</t>
  </si>
  <si>
    <t>1.16</t>
  </si>
  <si>
    <t>1.10</t>
  </si>
  <si>
    <t>0.91</t>
  </si>
  <si>
    <t>0.96</t>
  </si>
  <si>
    <t>0.90</t>
  </si>
  <si>
    <t>1.08</t>
  </si>
  <si>
    <t>1.07</t>
  </si>
  <si>
    <t>1.09</t>
  </si>
  <si>
    <t>1.28</t>
  </si>
  <si>
    <t>1.37</t>
  </si>
  <si>
    <t>1.32</t>
  </si>
  <si>
    <t>1.33</t>
  </si>
  <si>
    <t>1.44</t>
  </si>
  <si>
    <t>1.29</t>
  </si>
  <si>
    <t>1.17</t>
  </si>
  <si>
    <t>1.40</t>
  </si>
  <si>
    <t>1.31</t>
  </si>
  <si>
    <t>1.20</t>
  </si>
  <si>
    <t>1.27</t>
  </si>
  <si>
    <t>1.38</t>
  </si>
  <si>
    <t>1.54</t>
  </si>
  <si>
    <t>&lt; 0.5</t>
  </si>
  <si>
    <t>1.47</t>
  </si>
  <si>
    <t>1.49</t>
  </si>
  <si>
    <t>1.58</t>
  </si>
  <si>
    <t>1.66</t>
  </si>
  <si>
    <t>1.53</t>
  </si>
  <si>
    <t>1.43</t>
  </si>
  <si>
    <t>1.45</t>
  </si>
  <si>
    <t>1.34</t>
  </si>
  <si>
    <t>CLL1</t>
  </si>
  <si>
    <t>CLL2</t>
  </si>
  <si>
    <t>CLA1</t>
  </si>
  <si>
    <t>CLA2</t>
  </si>
  <si>
    <t>CLB1</t>
  </si>
  <si>
    <t>CLB2</t>
  </si>
  <si>
    <t>CHR1</t>
  </si>
  <si>
    <t>CHR2</t>
  </si>
  <si>
    <t>HUE1</t>
  </si>
  <si>
    <t>HUE2</t>
  </si>
  <si>
    <t>CLL</t>
  </si>
  <si>
    <t>CLA</t>
  </si>
  <si>
    <t>CLB</t>
  </si>
  <si>
    <t>CHR</t>
  </si>
  <si>
    <t>HUE</t>
  </si>
  <si>
    <t>LUT1</t>
  </si>
  <si>
    <t>LUT2</t>
  </si>
  <si>
    <t>ZEA1</t>
  </si>
  <si>
    <t>ZEA2</t>
  </si>
  <si>
    <t>BCRYPT1</t>
  </si>
  <si>
    <t>BCRYPT2</t>
  </si>
  <si>
    <t>BCT1</t>
  </si>
  <si>
    <t>BCT2</t>
  </si>
  <si>
    <t>TPC1</t>
  </si>
  <si>
    <t>TPC2</t>
  </si>
  <si>
    <t>LUT</t>
  </si>
  <si>
    <t>ZEA</t>
  </si>
  <si>
    <t>BCRYPT</t>
  </si>
  <si>
    <t>BCT</t>
  </si>
  <si>
    <t>TPC</t>
  </si>
  <si>
    <t>L, denotes lightness for a color space from black (0) to white (100)</t>
  </si>
  <si>
    <t>a, denotes a color space from green (-) to red (+)</t>
  </si>
  <si>
    <t>b, denotes a color space from blue (-) to yellow (+)</t>
  </si>
  <si>
    <t>Chroma</t>
  </si>
  <si>
    <t xml:space="preserve">Hue </t>
  </si>
  <si>
    <t>Degree</t>
  </si>
  <si>
    <t>Brookside Lab for grain</t>
  </si>
  <si>
    <t xml:space="preserve">Nitrogen </t>
  </si>
  <si>
    <t xml:space="preserve">Phosphorous </t>
  </si>
  <si>
    <t xml:space="preserve">Magnesium </t>
  </si>
  <si>
    <t xml:space="preserve">Potassium </t>
  </si>
  <si>
    <t xml:space="preserve">Calcium </t>
  </si>
  <si>
    <t xml:space="preserve">Sulfur  </t>
  </si>
  <si>
    <t xml:space="preserve">Boron </t>
  </si>
  <si>
    <t>ppm</t>
  </si>
  <si>
    <t xml:space="preserve">Iron </t>
  </si>
  <si>
    <t>Manganese</t>
  </si>
  <si>
    <t>Copper</t>
  </si>
  <si>
    <t xml:space="preserve">Zinc </t>
  </si>
  <si>
    <t>Aluminum</t>
  </si>
  <si>
    <t>Sodium.</t>
  </si>
  <si>
    <t>Lutein Content measured by HPLC method</t>
  </si>
  <si>
    <t>µg/g</t>
  </si>
  <si>
    <t>Zeaxanthin Content measured by HPLC method</t>
  </si>
  <si>
    <t>Betacarotene Content measured by HPLC method</t>
  </si>
  <si>
    <t>Beta cryptoxanthin Content measured by HPLC method</t>
  </si>
  <si>
    <t>Total Phenolics Content</t>
  </si>
  <si>
    <t xml:space="preserve">µg GAE/mg </t>
  </si>
  <si>
    <t>MetC</t>
  </si>
  <si>
    <t>LysC</t>
  </si>
  <si>
    <t>CysC</t>
  </si>
  <si>
    <t>Lysine (calculated)</t>
  </si>
  <si>
    <t>Methionine (calculated)</t>
  </si>
  <si>
    <t>Cystine (calculated)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</si>
</sst>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2" fontId="8" fillId="0" borderId="0" applyFont="0" applyFill="0" applyBorder="0" applyAlignment="0" applyProtection="0"/>
    <xf numFmtId="0" fontId="2" fillId="0" borderId="0"/>
    <xf numFmtId="0" fontId="1" fillId="0" borderId="0"/>
  </cellStyleXfs>
  <cellXfs count="129">
    <xf numFmtId="0" fontId="0" fillId="0" borderId="0" xfId="0"/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" fontId="0" fillId="2" borderId="1" xfId="0" applyNumberFormat="1" applyFill="1" applyBorder="1"/>
    <xf numFmtId="0" fontId="0" fillId="2" borderId="1" xfId="0" applyFill="1" applyBorder="1"/>
    <xf numFmtId="0" fontId="9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" fontId="0" fillId="3" borderId="1" xfId="0" applyNumberFormat="1" applyFill="1" applyBorder="1"/>
    <xf numFmtId="0" fontId="0" fillId="3" borderId="1" xfId="0" applyFill="1" applyBorder="1"/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0" fillId="4" borderId="1" xfId="0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6" fontId="0" fillId="4" borderId="1" xfId="0" applyNumberFormat="1" applyFill="1" applyBorder="1"/>
    <xf numFmtId="0" fontId="0" fillId="4" borderId="1" xfId="0" applyFill="1" applyBorder="1"/>
    <xf numFmtId="0" fontId="6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6" fontId="0" fillId="5" borderId="1" xfId="0" applyNumberFormat="1" applyFill="1" applyBorder="1"/>
    <xf numFmtId="0" fontId="0" fillId="5" borderId="1" xfId="0" applyFill="1" applyBorder="1"/>
    <xf numFmtId="0" fontId="9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6" fontId="0" fillId="6" borderId="1" xfId="0" applyNumberFormat="1" applyFill="1" applyBorder="1"/>
    <xf numFmtId="0" fontId="0" fillId="6" borderId="1" xfId="0" applyFill="1" applyBorder="1"/>
    <xf numFmtId="0" fontId="9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16" fontId="0" fillId="7" borderId="1" xfId="0" applyNumberFormat="1" applyFill="1" applyBorder="1"/>
    <xf numFmtId="0" fontId="0" fillId="7" borderId="1" xfId="0" applyFill="1" applyBorder="1"/>
    <xf numFmtId="0" fontId="9" fillId="7" borderId="1" xfId="0" applyFont="1" applyFill="1" applyBorder="1" applyAlignment="1">
      <alignment horizontal="center"/>
    </xf>
    <xf numFmtId="0" fontId="5" fillId="0" borderId="2" xfId="1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0" borderId="0" xfId="0" applyNumberFormat="1"/>
    <xf numFmtId="164" fontId="4" fillId="0" borderId="1" xfId="0" applyNumberFormat="1" applyFon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0" xfId="0" applyNumberFormat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/>
    </xf>
    <xf numFmtId="0" fontId="10" fillId="9" borderId="1" xfId="0" applyFont="1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center"/>
    </xf>
    <xf numFmtId="0" fontId="10" fillId="12" borderId="1" xfId="0" applyFon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0" fontId="10" fillId="10" borderId="1" xfId="0" applyFont="1" applyFill="1" applyBorder="1" applyAlignment="1">
      <alignment horizontal="center" vertical="center"/>
    </xf>
    <xf numFmtId="14" fontId="0" fillId="10" borderId="1" xfId="0" applyNumberFormat="1" applyFill="1" applyBorder="1" applyAlignment="1">
      <alignment horizontal="center"/>
    </xf>
    <xf numFmtId="0" fontId="10" fillId="13" borderId="1" xfId="0" applyFont="1" applyFill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/>
    </xf>
    <xf numFmtId="0" fontId="10" fillId="14" borderId="1" xfId="0" applyFont="1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12" fillId="15" borderId="1" xfId="3" applyFont="1" applyFill="1" applyBorder="1" applyAlignment="1">
      <alignment horizontal="center" vertical="center"/>
    </xf>
    <xf numFmtId="0" fontId="12" fillId="15" borderId="1" xfId="3" applyFont="1" applyFill="1" applyBorder="1" applyAlignment="1">
      <alignment horizontal="center"/>
    </xf>
    <xf numFmtId="0" fontId="13" fillId="15" borderId="1" xfId="3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3" xfId="0" applyBorder="1" applyAlignment="1">
      <alignment vertical="center"/>
    </xf>
    <xf numFmtId="0" fontId="0" fillId="0" borderId="3" xfId="0" applyBorder="1"/>
    <xf numFmtId="0" fontId="11" fillId="5" borderId="1" xfId="3" applyFont="1" applyFill="1" applyBorder="1" applyAlignment="1">
      <alignment horizontal="center"/>
    </xf>
    <xf numFmtId="0" fontId="12" fillId="5" borderId="1" xfId="3" applyFont="1" applyFill="1" applyBorder="1" applyAlignment="1">
      <alignment horizontal="center" vertical="center"/>
    </xf>
    <xf numFmtId="0" fontId="4" fillId="0" borderId="1" xfId="0" applyFont="1" applyBorder="1"/>
    <xf numFmtId="0" fontId="6" fillId="11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15" borderId="4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/>
    </xf>
    <xf numFmtId="0" fontId="14" fillId="15" borderId="1" xfId="0" applyFont="1" applyFill="1" applyBorder="1" applyAlignment="1">
      <alignment horizontal="center" vertical="center"/>
    </xf>
    <xf numFmtId="2" fontId="0" fillId="0" borderId="1" xfId="0" applyNumberFormat="1" applyBorder="1"/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15" borderId="1" xfId="0" applyFill="1" applyBorder="1"/>
    <xf numFmtId="0" fontId="0" fillId="15" borderId="3" xfId="0" applyFill="1" applyBorder="1"/>
    <xf numFmtId="0" fontId="0" fillId="5" borderId="3" xfId="0" applyFill="1" applyBorder="1"/>
    <xf numFmtId="0" fontId="4" fillId="0" borderId="0" xfId="0" applyFont="1"/>
    <xf numFmtId="2" fontId="6" fillId="5" borderId="1" xfId="0" applyNumberFormat="1" applyFont="1" applyFill="1" applyBorder="1" applyAlignment="1">
      <alignment horizontal="center"/>
    </xf>
    <xf numFmtId="2" fontId="6" fillId="6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2" fontId="0" fillId="14" borderId="1" xfId="0" applyNumberFormat="1" applyFill="1" applyBorder="1" applyAlignment="1">
      <alignment horizontal="center"/>
    </xf>
    <xf numFmtId="2" fontId="6" fillId="11" borderId="1" xfId="0" applyNumberFormat="1" applyFont="1" applyFill="1" applyBorder="1" applyAlignment="1">
      <alignment horizontal="center"/>
    </xf>
    <xf numFmtId="0" fontId="14" fillId="0" borderId="1" xfId="0" applyFont="1" applyBorder="1"/>
    <xf numFmtId="165" fontId="0" fillId="3" borderId="1" xfId="0" applyNumberFormat="1" applyFill="1" applyBorder="1" applyAlignment="1">
      <alignment horizontal="center"/>
    </xf>
    <xf numFmtId="0" fontId="1" fillId="0" borderId="1" xfId="4" applyBorder="1"/>
    <xf numFmtId="0" fontId="1" fillId="5" borderId="1" xfId="4" applyFill="1" applyBorder="1"/>
    <xf numFmtId="0" fontId="4" fillId="0" borderId="1" xfId="4" applyFont="1" applyBorder="1"/>
    <xf numFmtId="0" fontId="8" fillId="0" borderId="1" xfId="4" applyFont="1" applyBorder="1" applyAlignment="1">
      <alignment horizontal="left"/>
    </xf>
    <xf numFmtId="0" fontId="8" fillId="0" borderId="1" xfId="2" applyNumberFormat="1" applyBorder="1" applyAlignment="1">
      <alignment horizontal="left"/>
    </xf>
    <xf numFmtId="0" fontId="14" fillId="0" borderId="4" xfId="0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left" vertical="center"/>
    </xf>
    <xf numFmtId="0" fontId="15" fillId="0" borderId="1" xfId="0" applyFont="1" applyBorder="1"/>
  </cellXfs>
  <cellStyles count="5">
    <cellStyle name="Fixed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  <cellStyle name="Normal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"/>
  <sheetViews>
    <sheetView topLeftCell="A52" workbookViewId="0">
      <selection activeCell="C93" sqref="C93"/>
    </sheetView>
  </sheetViews>
  <sheetFormatPr defaultRowHeight="15.75" x14ac:dyDescent="0.5"/>
  <cols>
    <col min="1" max="1" width="16.75" bestFit="1" customWidth="1"/>
    <col min="2" max="2" width="29.25" bestFit="1" customWidth="1"/>
    <col min="3" max="3" width="20.125" bestFit="1" customWidth="1"/>
    <col min="4" max="4" width="15.375" customWidth="1"/>
    <col min="6" max="6" width="17.5" bestFit="1" customWidth="1"/>
    <col min="7" max="7" width="7.375" bestFit="1" customWidth="1"/>
    <col min="8" max="8" width="26" bestFit="1" customWidth="1"/>
  </cols>
  <sheetData>
    <row r="1" spans="1:9" x14ac:dyDescent="0.5">
      <c r="A1" s="84" t="s">
        <v>230</v>
      </c>
      <c r="B1" s="84"/>
      <c r="C1" s="84"/>
      <c r="D1" s="107"/>
      <c r="F1" s="89" t="s">
        <v>156</v>
      </c>
      <c r="G1" s="89" t="s">
        <v>0</v>
      </c>
      <c r="H1" s="89" t="s">
        <v>157</v>
      </c>
      <c r="I1" s="89" t="s">
        <v>0</v>
      </c>
    </row>
    <row r="2" spans="1:9" x14ac:dyDescent="0.5">
      <c r="A2" s="84" t="s">
        <v>231</v>
      </c>
      <c r="B2" s="84" t="s">
        <v>125</v>
      </c>
      <c r="C2" s="84" t="s">
        <v>126</v>
      </c>
      <c r="F2" s="80" t="s">
        <v>33</v>
      </c>
      <c r="G2" s="80" t="s">
        <v>118</v>
      </c>
      <c r="H2" s="80" t="s">
        <v>76</v>
      </c>
      <c r="I2" s="81" t="s">
        <v>122</v>
      </c>
    </row>
    <row r="3" spans="1:9" x14ac:dyDescent="0.5">
      <c r="A3" s="85" t="s">
        <v>217</v>
      </c>
      <c r="B3" s="86" t="s">
        <v>232</v>
      </c>
      <c r="C3" s="86" t="s">
        <v>233</v>
      </c>
      <c r="F3" s="82">
        <v>17.460999999999999</v>
      </c>
      <c r="G3" s="82" t="s">
        <v>107</v>
      </c>
      <c r="H3" s="82" t="s">
        <v>72</v>
      </c>
      <c r="I3" s="81" t="s">
        <v>120</v>
      </c>
    </row>
    <row r="4" spans="1:9" x14ac:dyDescent="0.5">
      <c r="A4" s="85" t="s">
        <v>214</v>
      </c>
      <c r="B4" s="86" t="s">
        <v>235</v>
      </c>
      <c r="C4" s="86" t="s">
        <v>234</v>
      </c>
      <c r="F4" s="81" t="s">
        <v>71</v>
      </c>
      <c r="G4" s="81" t="s">
        <v>106</v>
      </c>
      <c r="H4" s="81" t="s">
        <v>93</v>
      </c>
      <c r="I4" s="81" t="s">
        <v>121</v>
      </c>
    </row>
    <row r="5" spans="1:9" x14ac:dyDescent="0.5">
      <c r="A5" s="85" t="s">
        <v>215</v>
      </c>
      <c r="B5" s="86" t="s">
        <v>236</v>
      </c>
      <c r="C5" s="86" t="s">
        <v>234</v>
      </c>
      <c r="F5" s="80" t="s">
        <v>31</v>
      </c>
      <c r="G5" s="80" t="s">
        <v>108</v>
      </c>
      <c r="H5" s="80" t="s">
        <v>74</v>
      </c>
      <c r="I5" s="81" t="s">
        <v>119</v>
      </c>
    </row>
    <row r="6" spans="1:9" x14ac:dyDescent="0.5">
      <c r="A6" s="85" t="s">
        <v>237</v>
      </c>
      <c r="B6" s="86" t="s">
        <v>238</v>
      </c>
      <c r="C6" s="86" t="s">
        <v>233</v>
      </c>
      <c r="F6" s="82" t="s">
        <v>38</v>
      </c>
      <c r="G6" s="81" t="s">
        <v>109</v>
      </c>
      <c r="H6" s="82" t="s">
        <v>77</v>
      </c>
      <c r="I6" s="81" t="s">
        <v>158</v>
      </c>
    </row>
    <row r="7" spans="1:9" x14ac:dyDescent="0.5">
      <c r="A7" s="99" t="s">
        <v>239</v>
      </c>
      <c r="B7" s="100" t="s">
        <v>240</v>
      </c>
      <c r="C7" s="100" t="s">
        <v>234</v>
      </c>
      <c r="F7" s="82" t="s">
        <v>36</v>
      </c>
      <c r="G7" s="81" t="s">
        <v>110</v>
      </c>
      <c r="H7" s="82" t="s">
        <v>71</v>
      </c>
      <c r="I7" s="81" t="s">
        <v>106</v>
      </c>
    </row>
    <row r="8" spans="1:9" x14ac:dyDescent="0.5">
      <c r="A8" s="99" t="s">
        <v>212</v>
      </c>
      <c r="B8" s="100" t="s">
        <v>241</v>
      </c>
      <c r="C8" s="100" t="s">
        <v>234</v>
      </c>
      <c r="F8" s="82" t="s">
        <v>40</v>
      </c>
      <c r="G8" s="81" t="s">
        <v>111</v>
      </c>
      <c r="H8" s="82" t="s">
        <v>73</v>
      </c>
      <c r="I8" s="81" t="s">
        <v>123</v>
      </c>
    </row>
    <row r="9" spans="1:9" x14ac:dyDescent="0.5">
      <c r="A9" s="99" t="s">
        <v>213</v>
      </c>
      <c r="B9" s="100" t="s">
        <v>242</v>
      </c>
      <c r="C9" s="100"/>
      <c r="F9" s="82" t="s">
        <v>35</v>
      </c>
      <c r="G9" s="81" t="s">
        <v>112</v>
      </c>
      <c r="H9" s="80" t="s">
        <v>70</v>
      </c>
      <c r="I9" s="82" t="s">
        <v>107</v>
      </c>
    </row>
    <row r="10" spans="1:9" x14ac:dyDescent="0.5">
      <c r="A10" s="99" t="s">
        <v>271</v>
      </c>
      <c r="B10" s="101" t="s">
        <v>272</v>
      </c>
      <c r="C10" s="100" t="s">
        <v>243</v>
      </c>
    </row>
    <row r="11" spans="1:9" x14ac:dyDescent="0.5">
      <c r="A11" s="99" t="s">
        <v>201</v>
      </c>
      <c r="B11" s="100" t="s">
        <v>244</v>
      </c>
      <c r="C11" s="100" t="s">
        <v>134</v>
      </c>
      <c r="F11" s="90" t="s">
        <v>159</v>
      </c>
      <c r="G11" s="90" t="s">
        <v>85</v>
      </c>
      <c r="H11" s="90" t="s">
        <v>163</v>
      </c>
      <c r="I11" s="90" t="s">
        <v>85</v>
      </c>
    </row>
    <row r="12" spans="1:9" x14ac:dyDescent="0.5">
      <c r="A12" s="99" t="s">
        <v>202</v>
      </c>
      <c r="B12" s="102" t="s">
        <v>245</v>
      </c>
      <c r="C12" s="100" t="s">
        <v>246</v>
      </c>
      <c r="F12" s="82" t="s">
        <v>29</v>
      </c>
      <c r="G12" s="82" t="s">
        <v>160</v>
      </c>
      <c r="H12" s="82" t="s">
        <v>69</v>
      </c>
      <c r="I12" s="82" t="s">
        <v>86</v>
      </c>
    </row>
    <row r="13" spans="1:9" x14ac:dyDescent="0.5">
      <c r="A13" s="99" t="s">
        <v>203</v>
      </c>
      <c r="B13" s="100" t="s">
        <v>247</v>
      </c>
      <c r="C13" s="100" t="s">
        <v>233</v>
      </c>
      <c r="F13" s="81" t="s">
        <v>43</v>
      </c>
      <c r="G13" s="81" t="s">
        <v>161</v>
      </c>
      <c r="H13" s="81" t="s">
        <v>78</v>
      </c>
      <c r="I13" s="81" t="s">
        <v>86</v>
      </c>
    </row>
    <row r="14" spans="1:9" x14ac:dyDescent="0.5">
      <c r="A14" s="99" t="s">
        <v>204</v>
      </c>
      <c r="B14" s="100" t="s">
        <v>248</v>
      </c>
      <c r="C14" s="100" t="s">
        <v>233</v>
      </c>
      <c r="F14" s="80" t="s">
        <v>45</v>
      </c>
      <c r="G14" s="80" t="s">
        <v>161</v>
      </c>
      <c r="H14" s="80" t="s">
        <v>79</v>
      </c>
      <c r="I14" s="80" t="s">
        <v>86</v>
      </c>
    </row>
    <row r="15" spans="1:9" x14ac:dyDescent="0.5">
      <c r="A15" s="99" t="s">
        <v>205</v>
      </c>
      <c r="B15" s="100" t="s">
        <v>249</v>
      </c>
      <c r="C15" s="100" t="s">
        <v>233</v>
      </c>
      <c r="F15" s="82" t="s">
        <v>48</v>
      </c>
      <c r="G15" s="82" t="s">
        <v>161</v>
      </c>
      <c r="H15" s="82" t="s">
        <v>80</v>
      </c>
      <c r="I15" s="82" t="s">
        <v>86</v>
      </c>
    </row>
    <row r="16" spans="1:9" x14ac:dyDescent="0.5">
      <c r="A16" s="99" t="s">
        <v>206</v>
      </c>
      <c r="B16" s="100" t="s">
        <v>250</v>
      </c>
      <c r="C16" s="100" t="s">
        <v>233</v>
      </c>
      <c r="F16" s="82" t="s">
        <v>46</v>
      </c>
      <c r="G16" s="82" t="s">
        <v>161</v>
      </c>
      <c r="H16" s="82" t="s">
        <v>165</v>
      </c>
      <c r="I16" s="82" t="s">
        <v>86</v>
      </c>
    </row>
    <row r="17" spans="1:9" x14ac:dyDescent="0.5">
      <c r="A17" s="99" t="s">
        <v>207</v>
      </c>
      <c r="B17" s="100" t="s">
        <v>251</v>
      </c>
      <c r="C17" s="100" t="s">
        <v>233</v>
      </c>
      <c r="F17" s="80" t="s">
        <v>41</v>
      </c>
      <c r="G17" s="80" t="s">
        <v>160</v>
      </c>
      <c r="H17" s="80" t="s">
        <v>166</v>
      </c>
      <c r="I17" s="80" t="s">
        <v>86</v>
      </c>
    </row>
    <row r="18" spans="1:9" x14ac:dyDescent="0.5">
      <c r="A18" s="99" t="s">
        <v>208</v>
      </c>
      <c r="B18" s="100" t="s">
        <v>252</v>
      </c>
      <c r="C18" s="100" t="s">
        <v>233</v>
      </c>
      <c r="F18" s="82" t="s">
        <v>42</v>
      </c>
      <c r="G18" s="82" t="s">
        <v>160</v>
      </c>
      <c r="H18" s="82" t="s">
        <v>164</v>
      </c>
      <c r="I18" s="82" t="s">
        <v>86</v>
      </c>
    </row>
    <row r="19" spans="1:9" x14ac:dyDescent="0.5">
      <c r="A19" s="99" t="s">
        <v>211</v>
      </c>
      <c r="B19" s="100" t="s">
        <v>253</v>
      </c>
      <c r="C19" s="100" t="s">
        <v>233</v>
      </c>
      <c r="F19" s="81"/>
      <c r="G19" s="81"/>
      <c r="H19" s="81" t="s">
        <v>162</v>
      </c>
      <c r="I19" s="81" t="s">
        <v>86</v>
      </c>
    </row>
    <row r="20" spans="1:9" x14ac:dyDescent="0.5">
      <c r="A20" s="99" t="s">
        <v>209</v>
      </c>
      <c r="B20" s="100" t="s">
        <v>254</v>
      </c>
      <c r="C20" s="100" t="s">
        <v>233</v>
      </c>
      <c r="F20" s="80"/>
      <c r="G20" s="80"/>
      <c r="H20" s="80" t="s">
        <v>83</v>
      </c>
      <c r="I20" s="80" t="s">
        <v>86</v>
      </c>
    </row>
    <row r="21" spans="1:9" x14ac:dyDescent="0.5">
      <c r="A21" s="99" t="s">
        <v>210</v>
      </c>
      <c r="B21" s="100" t="s">
        <v>255</v>
      </c>
      <c r="C21" s="100" t="s">
        <v>233</v>
      </c>
      <c r="D21" s="107"/>
    </row>
    <row r="22" spans="1:9" x14ac:dyDescent="0.5">
      <c r="A22" s="98" t="s">
        <v>219</v>
      </c>
      <c r="B22" s="103" t="s">
        <v>183</v>
      </c>
      <c r="C22" s="103" t="s">
        <v>256</v>
      </c>
    </row>
    <row r="23" spans="1:9" x14ac:dyDescent="0.5">
      <c r="A23" s="85" t="s">
        <v>257</v>
      </c>
      <c r="B23" s="86" t="s">
        <v>258</v>
      </c>
      <c r="C23" s="24" t="s">
        <v>134</v>
      </c>
    </row>
    <row r="24" spans="1:9" x14ac:dyDescent="0.5">
      <c r="A24" s="85" t="s">
        <v>259</v>
      </c>
      <c r="B24" s="86" t="s">
        <v>260</v>
      </c>
      <c r="C24" s="24" t="s">
        <v>134</v>
      </c>
    </row>
    <row r="25" spans="1:9" x14ac:dyDescent="0.5">
      <c r="A25" s="85" t="s">
        <v>225</v>
      </c>
      <c r="B25" s="86" t="s">
        <v>261</v>
      </c>
      <c r="C25" s="24" t="s">
        <v>134</v>
      </c>
    </row>
    <row r="26" spans="1:9" x14ac:dyDescent="0.5">
      <c r="A26" s="85" t="s">
        <v>227</v>
      </c>
      <c r="B26" s="86" t="s">
        <v>262</v>
      </c>
      <c r="C26" s="24" t="s">
        <v>134</v>
      </c>
    </row>
    <row r="27" spans="1:9" x14ac:dyDescent="0.5">
      <c r="A27" s="104" t="s">
        <v>228</v>
      </c>
      <c r="B27" s="86" t="s">
        <v>263</v>
      </c>
      <c r="C27" s="24" t="s">
        <v>134</v>
      </c>
    </row>
    <row r="28" spans="1:9" x14ac:dyDescent="0.5">
      <c r="A28" s="104" t="s">
        <v>229</v>
      </c>
      <c r="B28" s="86" t="s">
        <v>264</v>
      </c>
      <c r="C28" s="24" t="s">
        <v>134</v>
      </c>
    </row>
    <row r="29" spans="1:9" x14ac:dyDescent="0.5">
      <c r="A29" s="104" t="s">
        <v>223</v>
      </c>
      <c r="B29" s="86" t="s">
        <v>265</v>
      </c>
      <c r="C29" s="24" t="s">
        <v>134</v>
      </c>
    </row>
    <row r="30" spans="1:9" x14ac:dyDescent="0.5">
      <c r="A30" s="104" t="s">
        <v>266</v>
      </c>
      <c r="B30" s="86" t="s">
        <v>267</v>
      </c>
      <c r="C30" s="24" t="s">
        <v>134</v>
      </c>
    </row>
    <row r="31" spans="1:9" x14ac:dyDescent="0.5">
      <c r="A31" s="104" t="s">
        <v>268</v>
      </c>
      <c r="B31" s="86" t="s">
        <v>269</v>
      </c>
      <c r="C31" s="24" t="s">
        <v>134</v>
      </c>
    </row>
    <row r="32" spans="1:9" x14ac:dyDescent="0.5">
      <c r="A32" s="105" t="s">
        <v>226</v>
      </c>
      <c r="B32" s="88" t="s">
        <v>270</v>
      </c>
      <c r="C32" s="106" t="s">
        <v>134</v>
      </c>
    </row>
    <row r="33" spans="1:3" x14ac:dyDescent="0.5">
      <c r="A33" s="83" t="s">
        <v>124</v>
      </c>
      <c r="B33" s="83" t="s">
        <v>125</v>
      </c>
      <c r="C33" s="84" t="s">
        <v>126</v>
      </c>
    </row>
    <row r="34" spans="1:3" x14ac:dyDescent="0.5">
      <c r="A34" s="85" t="s">
        <v>50</v>
      </c>
      <c r="B34" s="86" t="s">
        <v>127</v>
      </c>
      <c r="C34" s="86" t="s">
        <v>128</v>
      </c>
    </row>
    <row r="35" spans="1:3" x14ac:dyDescent="0.5">
      <c r="A35" s="85" t="s">
        <v>51</v>
      </c>
      <c r="B35" s="86" t="s">
        <v>129</v>
      </c>
      <c r="C35" s="86" t="s">
        <v>128</v>
      </c>
    </row>
    <row r="36" spans="1:3" x14ac:dyDescent="0.5">
      <c r="A36" s="85" t="s">
        <v>52</v>
      </c>
      <c r="B36" s="86" t="s">
        <v>130</v>
      </c>
      <c r="C36" s="86" t="s">
        <v>131</v>
      </c>
    </row>
    <row r="37" spans="1:3" x14ac:dyDescent="0.5">
      <c r="A37" s="85" t="s">
        <v>53</v>
      </c>
      <c r="B37" s="86" t="s">
        <v>132</v>
      </c>
      <c r="C37" s="86" t="s">
        <v>131</v>
      </c>
    </row>
    <row r="38" spans="1:3" x14ac:dyDescent="0.5">
      <c r="A38" s="85" t="s">
        <v>25</v>
      </c>
      <c r="B38" s="86" t="s">
        <v>133</v>
      </c>
      <c r="C38" s="86" t="s">
        <v>134</v>
      </c>
    </row>
    <row r="39" spans="1:3" x14ac:dyDescent="0.5">
      <c r="A39" s="85" t="s">
        <v>135</v>
      </c>
      <c r="B39" s="86" t="s">
        <v>136</v>
      </c>
      <c r="C39" s="86" t="s">
        <v>137</v>
      </c>
    </row>
    <row r="40" spans="1:3" x14ac:dyDescent="0.5">
      <c r="A40" s="85" t="s">
        <v>138</v>
      </c>
      <c r="B40" s="86" t="s">
        <v>139</v>
      </c>
      <c r="C40" s="86" t="s">
        <v>134</v>
      </c>
    </row>
    <row r="41" spans="1:3" x14ac:dyDescent="0.5">
      <c r="A41" s="85" t="s">
        <v>140</v>
      </c>
      <c r="B41" s="86" t="s">
        <v>141</v>
      </c>
      <c r="C41" s="86" t="s">
        <v>137</v>
      </c>
    </row>
    <row r="42" spans="1:3" x14ac:dyDescent="0.5">
      <c r="A42" s="85" t="s">
        <v>2</v>
      </c>
      <c r="B42" s="86" t="s">
        <v>142</v>
      </c>
      <c r="C42" s="86" t="s">
        <v>143</v>
      </c>
    </row>
    <row r="43" spans="1:3" x14ac:dyDescent="0.5">
      <c r="A43" s="85" t="s">
        <v>144</v>
      </c>
      <c r="B43" s="86" t="s">
        <v>145</v>
      </c>
      <c r="C43" s="86" t="s">
        <v>146</v>
      </c>
    </row>
    <row r="44" spans="1:3" x14ac:dyDescent="0.5">
      <c r="A44" s="85" t="s">
        <v>24</v>
      </c>
      <c r="B44" s="86" t="s">
        <v>147</v>
      </c>
      <c r="C44" s="86" t="s">
        <v>148</v>
      </c>
    </row>
    <row r="45" spans="1:3" x14ac:dyDescent="0.5">
      <c r="A45" s="85" t="s">
        <v>23</v>
      </c>
      <c r="B45" s="86" t="s">
        <v>149</v>
      </c>
      <c r="C45" s="86" t="s">
        <v>148</v>
      </c>
    </row>
    <row r="46" spans="1:3" x14ac:dyDescent="0.5">
      <c r="A46" s="85" t="s">
        <v>150</v>
      </c>
      <c r="B46" s="86" t="s">
        <v>151</v>
      </c>
      <c r="C46" s="86" t="s">
        <v>152</v>
      </c>
    </row>
    <row r="47" spans="1:3" x14ac:dyDescent="0.5">
      <c r="A47" s="87" t="s">
        <v>66</v>
      </c>
      <c r="B47" s="88" t="s">
        <v>153</v>
      </c>
      <c r="C47" s="88" t="s">
        <v>148</v>
      </c>
    </row>
    <row r="48" spans="1:3" x14ac:dyDescent="0.5">
      <c r="A48" s="85" t="s">
        <v>27</v>
      </c>
      <c r="B48" s="86" t="s">
        <v>179</v>
      </c>
      <c r="C48" s="86" t="s">
        <v>154</v>
      </c>
    </row>
    <row r="49" spans="1:4" x14ac:dyDescent="0.5">
      <c r="A49" s="85" t="s">
        <v>65</v>
      </c>
      <c r="B49" s="86" t="s">
        <v>155</v>
      </c>
      <c r="C49" s="86" t="s">
        <v>148</v>
      </c>
    </row>
    <row r="50" spans="1:4" x14ac:dyDescent="0.5">
      <c r="A50" s="85" t="s">
        <v>174</v>
      </c>
      <c r="B50" s="86" t="s">
        <v>177</v>
      </c>
      <c r="C50" s="86"/>
    </row>
    <row r="51" spans="1:4" x14ac:dyDescent="0.5">
      <c r="A51" s="85" t="s">
        <v>175</v>
      </c>
      <c r="B51" s="86" t="s">
        <v>178</v>
      </c>
      <c r="C51" s="86"/>
    </row>
    <row r="53" spans="1:4" x14ac:dyDescent="0.5">
      <c r="A53" s="83" t="s">
        <v>167</v>
      </c>
      <c r="B53" s="83" t="s">
        <v>125</v>
      </c>
      <c r="C53" s="84" t="s">
        <v>126</v>
      </c>
    </row>
    <row r="54" spans="1:4" x14ac:dyDescent="0.5">
      <c r="A54" s="85" t="s">
        <v>59</v>
      </c>
      <c r="B54" s="86" t="s">
        <v>168</v>
      </c>
      <c r="C54" s="86"/>
    </row>
    <row r="55" spans="1:4" x14ac:dyDescent="0.5">
      <c r="A55" s="85" t="s">
        <v>60</v>
      </c>
      <c r="B55" s="86" t="s">
        <v>169</v>
      </c>
      <c r="C55" s="86"/>
    </row>
    <row r="56" spans="1:4" x14ac:dyDescent="0.5">
      <c r="A56" s="85" t="s">
        <v>61</v>
      </c>
      <c r="B56" s="86" t="s">
        <v>170</v>
      </c>
      <c r="C56" s="86"/>
    </row>
    <row r="57" spans="1:4" x14ac:dyDescent="0.5">
      <c r="A57" s="85" t="s">
        <v>63</v>
      </c>
      <c r="B57" s="86" t="s">
        <v>171</v>
      </c>
      <c r="C57" s="86"/>
    </row>
    <row r="58" spans="1:4" x14ac:dyDescent="0.5">
      <c r="A58" s="85" t="s">
        <v>64</v>
      </c>
      <c r="B58" s="86" t="s">
        <v>172</v>
      </c>
      <c r="C58" s="86"/>
    </row>
    <row r="59" spans="1:4" x14ac:dyDescent="0.5">
      <c r="A59" s="85" t="s">
        <v>115</v>
      </c>
      <c r="B59" s="86" t="s">
        <v>173</v>
      </c>
      <c r="C59" s="86"/>
    </row>
    <row r="61" spans="1:4" x14ac:dyDescent="0.5">
      <c r="A61" s="91" t="s">
        <v>180</v>
      </c>
      <c r="B61" s="86"/>
      <c r="C61" s="86"/>
    </row>
    <row r="62" spans="1:4" x14ac:dyDescent="0.5">
      <c r="A62" s="91" t="s">
        <v>181</v>
      </c>
      <c r="B62" s="91" t="s">
        <v>182</v>
      </c>
      <c r="C62" s="91" t="s">
        <v>183</v>
      </c>
      <c r="D62" s="91" t="s">
        <v>184</v>
      </c>
    </row>
    <row r="63" spans="1:4" x14ac:dyDescent="0.5">
      <c r="A63" s="86"/>
      <c r="B63" s="86" t="s">
        <v>185</v>
      </c>
      <c r="C63" s="86" t="s">
        <v>186</v>
      </c>
      <c r="D63" s="86" t="s">
        <v>134</v>
      </c>
    </row>
    <row r="64" spans="1:4" x14ac:dyDescent="0.5">
      <c r="A64" s="86"/>
      <c r="B64" s="86" t="s">
        <v>187</v>
      </c>
      <c r="C64" s="86" t="s">
        <v>188</v>
      </c>
      <c r="D64" s="86" t="s">
        <v>134</v>
      </c>
    </row>
    <row r="65" spans="1:4" x14ac:dyDescent="0.5">
      <c r="A65" s="86"/>
      <c r="B65" s="86" t="s">
        <v>189</v>
      </c>
      <c r="C65" s="86" t="s">
        <v>190</v>
      </c>
      <c r="D65" s="86" t="s">
        <v>134</v>
      </c>
    </row>
    <row r="66" spans="1:4" x14ac:dyDescent="0.5">
      <c r="A66" s="86"/>
      <c r="B66" s="86" t="s">
        <v>191</v>
      </c>
      <c r="C66" s="86" t="s">
        <v>192</v>
      </c>
      <c r="D66" s="86" t="s">
        <v>134</v>
      </c>
    </row>
    <row r="67" spans="1:4" x14ac:dyDescent="0.5">
      <c r="A67" s="86"/>
      <c r="B67" s="86" t="s">
        <v>193</v>
      </c>
      <c r="C67" s="86" t="s">
        <v>194</v>
      </c>
      <c r="D67" s="86" t="s">
        <v>134</v>
      </c>
    </row>
    <row r="68" spans="1:4" x14ac:dyDescent="0.5">
      <c r="A68" s="86"/>
      <c r="B68" s="86" t="s">
        <v>195</v>
      </c>
      <c r="C68" s="86" t="s">
        <v>196</v>
      </c>
      <c r="D68" s="86" t="s">
        <v>134</v>
      </c>
    </row>
    <row r="69" spans="1:4" x14ac:dyDescent="0.5">
      <c r="A69" s="86"/>
      <c r="B69" s="86" t="s">
        <v>197</v>
      </c>
      <c r="C69" s="86" t="s">
        <v>198</v>
      </c>
      <c r="D69" s="86" t="s">
        <v>134</v>
      </c>
    </row>
    <row r="70" spans="1:4" x14ac:dyDescent="0.5">
      <c r="A70" s="86"/>
      <c r="B70" s="121" t="s">
        <v>370</v>
      </c>
      <c r="C70" s="122" t="s">
        <v>390</v>
      </c>
      <c r="D70" s="121" t="s">
        <v>49</v>
      </c>
    </row>
    <row r="71" spans="1:4" x14ac:dyDescent="0.5">
      <c r="A71" s="86"/>
      <c r="B71" s="121" t="s">
        <v>371</v>
      </c>
      <c r="C71" s="122" t="s">
        <v>391</v>
      </c>
      <c r="D71" s="121" t="s">
        <v>49</v>
      </c>
    </row>
    <row r="72" spans="1:4" x14ac:dyDescent="0.5">
      <c r="A72" s="86"/>
      <c r="B72" s="121" t="s">
        <v>372</v>
      </c>
      <c r="C72" s="122" t="s">
        <v>392</v>
      </c>
      <c r="D72" s="121" t="s">
        <v>49</v>
      </c>
    </row>
    <row r="73" spans="1:4" x14ac:dyDescent="0.5">
      <c r="A73" s="86"/>
      <c r="B73" s="121" t="s">
        <v>373</v>
      </c>
      <c r="C73" s="121" t="s">
        <v>393</v>
      </c>
      <c r="D73" s="121" t="s">
        <v>49</v>
      </c>
    </row>
    <row r="74" spans="1:4" x14ac:dyDescent="0.5">
      <c r="A74" s="86"/>
      <c r="B74" s="121" t="s">
        <v>374</v>
      </c>
      <c r="C74" s="121" t="s">
        <v>394</v>
      </c>
      <c r="D74" s="121" t="s">
        <v>395</v>
      </c>
    </row>
    <row r="75" spans="1:4" x14ac:dyDescent="0.5">
      <c r="A75" s="86"/>
      <c r="B75" s="86" t="s">
        <v>385</v>
      </c>
      <c r="C75" s="86" t="s">
        <v>411</v>
      </c>
      <c r="D75" s="86" t="s">
        <v>412</v>
      </c>
    </row>
    <row r="76" spans="1:4" x14ac:dyDescent="0.5">
      <c r="A76" s="86"/>
      <c r="B76" s="86" t="s">
        <v>386</v>
      </c>
      <c r="C76" s="86" t="s">
        <v>413</v>
      </c>
      <c r="D76" s="86" t="s">
        <v>412</v>
      </c>
    </row>
    <row r="77" spans="1:4" x14ac:dyDescent="0.5">
      <c r="A77" s="86"/>
      <c r="B77" s="86" t="s">
        <v>388</v>
      </c>
      <c r="C77" s="86" t="s">
        <v>414</v>
      </c>
      <c r="D77" s="86" t="s">
        <v>412</v>
      </c>
    </row>
    <row r="78" spans="1:4" x14ac:dyDescent="0.5">
      <c r="A78" s="86"/>
      <c r="B78" s="86" t="s">
        <v>387</v>
      </c>
      <c r="C78" s="86" t="s">
        <v>415</v>
      </c>
      <c r="D78" s="86" t="s">
        <v>412</v>
      </c>
    </row>
    <row r="79" spans="1:4" x14ac:dyDescent="0.5">
      <c r="A79" s="86"/>
      <c r="B79" s="86" t="s">
        <v>389</v>
      </c>
      <c r="C79" s="86" t="s">
        <v>416</v>
      </c>
      <c r="D79" s="86" t="s">
        <v>417</v>
      </c>
    </row>
    <row r="80" spans="1:4" x14ac:dyDescent="0.5">
      <c r="A80" s="91" t="s">
        <v>282</v>
      </c>
      <c r="B80" s="86"/>
      <c r="C80" s="86"/>
      <c r="D80" s="86"/>
    </row>
    <row r="81" spans="1:4" x14ac:dyDescent="0.5">
      <c r="A81" s="86"/>
      <c r="B81" s="86" t="s">
        <v>273</v>
      </c>
      <c r="C81" s="86" t="s">
        <v>186</v>
      </c>
      <c r="D81" s="86" t="s">
        <v>134</v>
      </c>
    </row>
    <row r="82" spans="1:4" x14ac:dyDescent="0.5">
      <c r="A82" s="86"/>
      <c r="B82" s="86" t="s">
        <v>274</v>
      </c>
      <c r="C82" s="86" t="s">
        <v>188</v>
      </c>
      <c r="D82" s="86" t="s">
        <v>134</v>
      </c>
    </row>
    <row r="83" spans="1:4" x14ac:dyDescent="0.5">
      <c r="A83" s="86"/>
      <c r="B83" s="86" t="s">
        <v>275</v>
      </c>
      <c r="C83" s="86" t="s">
        <v>190</v>
      </c>
      <c r="D83" s="86" t="s">
        <v>134</v>
      </c>
    </row>
    <row r="84" spans="1:4" x14ac:dyDescent="0.5">
      <c r="A84" s="86"/>
      <c r="B84" s="86" t="s">
        <v>276</v>
      </c>
      <c r="C84" s="86" t="s">
        <v>192</v>
      </c>
      <c r="D84" s="86" t="s">
        <v>134</v>
      </c>
    </row>
    <row r="85" spans="1:4" x14ac:dyDescent="0.5">
      <c r="A85" s="86"/>
      <c r="B85" s="86" t="s">
        <v>277</v>
      </c>
      <c r="C85" s="86" t="s">
        <v>194</v>
      </c>
      <c r="D85" s="86" t="s">
        <v>287</v>
      </c>
    </row>
    <row r="86" spans="1:4" x14ac:dyDescent="0.5">
      <c r="A86" s="86"/>
      <c r="B86" s="86" t="s">
        <v>278</v>
      </c>
      <c r="C86" s="86" t="s">
        <v>283</v>
      </c>
      <c r="D86" s="86" t="s">
        <v>288</v>
      </c>
    </row>
    <row r="87" spans="1:4" x14ac:dyDescent="0.5">
      <c r="A87" s="86"/>
      <c r="B87" s="86" t="s">
        <v>279</v>
      </c>
      <c r="C87" s="86" t="s">
        <v>284</v>
      </c>
      <c r="D87" s="86" t="s">
        <v>134</v>
      </c>
    </row>
    <row r="88" spans="1:4" x14ac:dyDescent="0.5">
      <c r="A88" s="86"/>
      <c r="B88" s="86" t="s">
        <v>280</v>
      </c>
      <c r="C88" s="86" t="s">
        <v>285</v>
      </c>
      <c r="D88" s="86" t="s">
        <v>134</v>
      </c>
    </row>
    <row r="89" spans="1:4" x14ac:dyDescent="0.5">
      <c r="A89" s="86"/>
      <c r="B89" s="86" t="s">
        <v>281</v>
      </c>
      <c r="C89" s="86" t="s">
        <v>286</v>
      </c>
      <c r="D89" s="86" t="s">
        <v>134</v>
      </c>
    </row>
    <row r="90" spans="1:4" x14ac:dyDescent="0.5">
      <c r="A90" s="86"/>
      <c r="B90" s="86" t="s">
        <v>419</v>
      </c>
      <c r="C90" s="86" t="s">
        <v>421</v>
      </c>
      <c r="D90" s="86" t="s">
        <v>134</v>
      </c>
    </row>
    <row r="91" spans="1:4" x14ac:dyDescent="0.5">
      <c r="A91" s="86"/>
      <c r="B91" s="86" t="s">
        <v>418</v>
      </c>
      <c r="C91" s="86" t="s">
        <v>422</v>
      </c>
      <c r="D91" s="86" t="s">
        <v>134</v>
      </c>
    </row>
    <row r="92" spans="1:4" x14ac:dyDescent="0.5">
      <c r="A92" s="86"/>
      <c r="B92" s="86" t="s">
        <v>420</v>
      </c>
      <c r="C92" s="86" t="s">
        <v>423</v>
      </c>
      <c r="D92" s="86" t="s">
        <v>134</v>
      </c>
    </row>
    <row r="93" spans="1:4" x14ac:dyDescent="0.5">
      <c r="A93" s="123" t="s">
        <v>396</v>
      </c>
      <c r="B93" s="121"/>
      <c r="C93" s="121"/>
      <c r="D93" s="121"/>
    </row>
    <row r="94" spans="1:4" x14ac:dyDescent="0.5">
      <c r="A94" s="121"/>
      <c r="B94" s="121" t="s">
        <v>289</v>
      </c>
      <c r="C94" s="124" t="s">
        <v>397</v>
      </c>
      <c r="D94" s="121" t="s">
        <v>134</v>
      </c>
    </row>
    <row r="95" spans="1:4" x14ac:dyDescent="0.5">
      <c r="A95" s="121"/>
      <c r="B95" s="121" t="s">
        <v>290</v>
      </c>
      <c r="C95" s="124" t="s">
        <v>398</v>
      </c>
      <c r="D95" s="121" t="s">
        <v>134</v>
      </c>
    </row>
    <row r="96" spans="1:4" x14ac:dyDescent="0.5">
      <c r="A96" s="121"/>
      <c r="B96" s="121" t="s">
        <v>291</v>
      </c>
      <c r="C96" s="124" t="s">
        <v>399</v>
      </c>
      <c r="D96" s="121" t="s">
        <v>134</v>
      </c>
    </row>
    <row r="97" spans="1:4" x14ac:dyDescent="0.5">
      <c r="A97" s="121"/>
      <c r="B97" s="121" t="s">
        <v>292</v>
      </c>
      <c r="C97" s="124" t="s">
        <v>400</v>
      </c>
      <c r="D97" s="121" t="s">
        <v>134</v>
      </c>
    </row>
    <row r="98" spans="1:4" x14ac:dyDescent="0.5">
      <c r="A98" s="121"/>
      <c r="B98" s="121" t="s">
        <v>293</v>
      </c>
      <c r="C98" s="124" t="s">
        <v>401</v>
      </c>
      <c r="D98" s="121" t="s">
        <v>134</v>
      </c>
    </row>
    <row r="99" spans="1:4" x14ac:dyDescent="0.5">
      <c r="A99" s="121"/>
      <c r="B99" s="121" t="s">
        <v>294</v>
      </c>
      <c r="C99" s="124" t="s">
        <v>402</v>
      </c>
      <c r="D99" s="121" t="s">
        <v>134</v>
      </c>
    </row>
    <row r="100" spans="1:4" x14ac:dyDescent="0.5">
      <c r="A100" s="121"/>
      <c r="B100" s="121" t="s">
        <v>295</v>
      </c>
      <c r="C100" s="124" t="s">
        <v>403</v>
      </c>
      <c r="D100" s="122" t="s">
        <v>404</v>
      </c>
    </row>
    <row r="101" spans="1:4" x14ac:dyDescent="0.5">
      <c r="A101" s="121"/>
      <c r="B101" s="121" t="s">
        <v>296</v>
      </c>
      <c r="C101" s="125" t="s">
        <v>405</v>
      </c>
      <c r="D101" s="122" t="s">
        <v>404</v>
      </c>
    </row>
    <row r="102" spans="1:4" x14ac:dyDescent="0.5">
      <c r="A102" s="121"/>
      <c r="B102" s="121" t="s">
        <v>297</v>
      </c>
      <c r="C102" s="125" t="s">
        <v>406</v>
      </c>
      <c r="D102" s="122" t="s">
        <v>404</v>
      </c>
    </row>
    <row r="103" spans="1:4" x14ac:dyDescent="0.5">
      <c r="A103" s="121"/>
      <c r="B103" s="121" t="s">
        <v>298</v>
      </c>
      <c r="C103" s="125" t="s">
        <v>407</v>
      </c>
      <c r="D103" s="122" t="s">
        <v>404</v>
      </c>
    </row>
    <row r="104" spans="1:4" x14ac:dyDescent="0.5">
      <c r="A104" s="121"/>
      <c r="B104" s="121" t="s">
        <v>299</v>
      </c>
      <c r="C104" s="125" t="s">
        <v>408</v>
      </c>
      <c r="D104" s="122" t="s">
        <v>404</v>
      </c>
    </row>
    <row r="105" spans="1:4" x14ac:dyDescent="0.5">
      <c r="A105" s="121"/>
      <c r="B105" s="121" t="s">
        <v>300</v>
      </c>
      <c r="C105" s="125" t="s">
        <v>409</v>
      </c>
      <c r="D105" s="122" t="s">
        <v>404</v>
      </c>
    </row>
    <row r="106" spans="1:4" x14ac:dyDescent="0.5">
      <c r="A106" s="121"/>
      <c r="B106" s="121" t="s">
        <v>301</v>
      </c>
      <c r="C106" s="125" t="s">
        <v>410</v>
      </c>
      <c r="D106" s="122" t="s">
        <v>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61"/>
  <sheetViews>
    <sheetView zoomScale="76" zoomScaleNormal="76" workbookViewId="0">
      <selection activeCell="E7" sqref="E7"/>
    </sheetView>
  </sheetViews>
  <sheetFormatPr defaultRowHeight="15.75" x14ac:dyDescent="0.5"/>
  <cols>
    <col min="1" max="1" width="17.125" bestFit="1" customWidth="1"/>
    <col min="3" max="3" width="15.125" bestFit="1" customWidth="1"/>
    <col min="4" max="4" width="10.5" bestFit="1" customWidth="1"/>
    <col min="5" max="5" width="14" bestFit="1" customWidth="1"/>
    <col min="6" max="6" width="10.125" bestFit="1" customWidth="1"/>
    <col min="7" max="7" width="14" bestFit="1" customWidth="1"/>
    <col min="8" max="8" width="10.125" bestFit="1" customWidth="1"/>
    <col min="9" max="9" width="9.5" bestFit="1" customWidth="1"/>
    <col min="10" max="11" width="10.125" bestFit="1" customWidth="1"/>
    <col min="12" max="12" width="8.125" bestFit="1" customWidth="1"/>
    <col min="13" max="13" width="8" bestFit="1" customWidth="1"/>
    <col min="14" max="14" width="8.125" bestFit="1" customWidth="1"/>
    <col min="15" max="15" width="8" bestFit="1" customWidth="1"/>
    <col min="16" max="16" width="8.125" bestFit="1" customWidth="1"/>
    <col min="17" max="17" width="8" bestFit="1" customWidth="1"/>
    <col min="18" max="18" width="8.125" bestFit="1" customWidth="1"/>
    <col min="19" max="19" width="8" bestFit="1" customWidth="1"/>
    <col min="20" max="20" width="8.125" bestFit="1" customWidth="1"/>
    <col min="21" max="21" width="8" bestFit="1" customWidth="1"/>
    <col min="22" max="31" width="8.125" bestFit="1" customWidth="1"/>
    <col min="32" max="37" width="8" bestFit="1" customWidth="1"/>
    <col min="38" max="39" width="7.5" bestFit="1" customWidth="1"/>
    <col min="40" max="40" width="10.875" bestFit="1" customWidth="1"/>
    <col min="41" max="41" width="8" bestFit="1" customWidth="1"/>
    <col min="42" max="42" width="10" bestFit="1" customWidth="1"/>
    <col min="43" max="43" width="7.75" bestFit="1" customWidth="1"/>
    <col min="44" max="44" width="8.5" bestFit="1" customWidth="1"/>
    <col min="45" max="45" width="7.375" bestFit="1" customWidth="1"/>
    <col min="46" max="46" width="8" bestFit="1" customWidth="1"/>
    <col min="47" max="47" width="7.375" bestFit="1" customWidth="1"/>
    <col min="48" max="49" width="8.5" bestFit="1" customWidth="1"/>
    <col min="50" max="53" width="8.625" bestFit="1" customWidth="1"/>
    <col min="54" max="55" width="9" bestFit="1" customWidth="1"/>
    <col min="56" max="57" width="8" bestFit="1" customWidth="1"/>
    <col min="58" max="61" width="7.875" bestFit="1" customWidth="1"/>
    <col min="62" max="63" width="11.75" bestFit="1" customWidth="1"/>
    <col min="64" max="65" width="8" bestFit="1" customWidth="1"/>
    <col min="66" max="67" width="7.625" customWidth="1"/>
  </cols>
  <sheetData>
    <row r="1" spans="1:105" x14ac:dyDescent="0.5">
      <c r="A1" s="3" t="s">
        <v>59</v>
      </c>
      <c r="B1" s="3" t="s">
        <v>60</v>
      </c>
      <c r="C1" s="3" t="s">
        <v>61</v>
      </c>
      <c r="D1" s="3" t="s">
        <v>85</v>
      </c>
      <c r="E1" s="4" t="s">
        <v>63</v>
      </c>
      <c r="F1" s="3" t="s">
        <v>0</v>
      </c>
      <c r="G1" s="3" t="s">
        <v>64</v>
      </c>
      <c r="H1" s="3" t="s">
        <v>1</v>
      </c>
      <c r="I1" s="1" t="s">
        <v>115</v>
      </c>
      <c r="J1" s="1" t="s">
        <v>2</v>
      </c>
      <c r="K1" s="1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  <c r="AF1" s="2" t="s">
        <v>23</v>
      </c>
      <c r="AG1" s="2" t="s">
        <v>23</v>
      </c>
      <c r="AH1" s="2" t="s">
        <v>24</v>
      </c>
      <c r="AI1" s="2" t="s">
        <v>24</v>
      </c>
      <c r="AJ1" s="2" t="s">
        <v>25</v>
      </c>
      <c r="AK1" s="2" t="s">
        <v>25</v>
      </c>
      <c r="AL1" s="2" t="s">
        <v>26</v>
      </c>
      <c r="AM1" s="2" t="s">
        <v>26</v>
      </c>
      <c r="AN1" s="2" t="s">
        <v>65</v>
      </c>
      <c r="AO1" s="2" t="s">
        <v>185</v>
      </c>
      <c r="AP1" s="2" t="s">
        <v>187</v>
      </c>
      <c r="AQ1" s="2" t="s">
        <v>189</v>
      </c>
      <c r="AR1" s="2" t="s">
        <v>191</v>
      </c>
      <c r="AS1" s="2" t="s">
        <v>193</v>
      </c>
      <c r="AT1" s="2" t="s">
        <v>195</v>
      </c>
      <c r="AU1" s="2" t="s">
        <v>197</v>
      </c>
      <c r="AV1" s="119" t="s">
        <v>360</v>
      </c>
      <c r="AW1" s="119" t="s">
        <v>361</v>
      </c>
      <c r="AX1" s="119" t="s">
        <v>362</v>
      </c>
      <c r="AY1" s="119" t="s">
        <v>363</v>
      </c>
      <c r="AZ1" s="119" t="s">
        <v>364</v>
      </c>
      <c r="BA1" s="119" t="s">
        <v>365</v>
      </c>
      <c r="BB1" s="119" t="s">
        <v>366</v>
      </c>
      <c r="BC1" s="119" t="s">
        <v>367</v>
      </c>
      <c r="BD1" s="119" t="s">
        <v>368</v>
      </c>
      <c r="BE1" s="119" t="s">
        <v>369</v>
      </c>
      <c r="BF1" s="119" t="s">
        <v>375</v>
      </c>
      <c r="BG1" s="119" t="s">
        <v>376</v>
      </c>
      <c r="BH1" s="119" t="s">
        <v>377</v>
      </c>
      <c r="BI1" s="119" t="s">
        <v>378</v>
      </c>
      <c r="BJ1" s="119" t="s">
        <v>379</v>
      </c>
      <c r="BK1" s="119" t="s">
        <v>380</v>
      </c>
      <c r="BL1" s="119" t="s">
        <v>381</v>
      </c>
      <c r="BM1" s="119" t="s">
        <v>382</v>
      </c>
      <c r="BN1" s="119" t="s">
        <v>383</v>
      </c>
      <c r="BO1" s="119" t="s">
        <v>384</v>
      </c>
      <c r="BP1" s="93" t="s">
        <v>289</v>
      </c>
      <c r="BQ1" s="93" t="s">
        <v>290</v>
      </c>
      <c r="BR1" s="93" t="s">
        <v>291</v>
      </c>
      <c r="BS1" s="93" t="s">
        <v>292</v>
      </c>
      <c r="BT1" s="93" t="s">
        <v>293</v>
      </c>
      <c r="BU1" s="93" t="s">
        <v>294</v>
      </c>
      <c r="BV1" s="93" t="s">
        <v>295</v>
      </c>
      <c r="BW1" s="93" t="s">
        <v>296</v>
      </c>
      <c r="BX1" s="93" t="s">
        <v>297</v>
      </c>
      <c r="BY1" s="93" t="s">
        <v>298</v>
      </c>
      <c r="BZ1" s="93" t="s">
        <v>299</v>
      </c>
      <c r="CA1" s="93" t="s">
        <v>300</v>
      </c>
      <c r="CB1" s="93" t="s">
        <v>301</v>
      </c>
      <c r="CC1" s="93" t="s">
        <v>271</v>
      </c>
      <c r="CD1" s="93" t="s">
        <v>200</v>
      </c>
      <c r="CE1" s="93" t="s">
        <v>201</v>
      </c>
      <c r="CF1" s="93" t="s">
        <v>202</v>
      </c>
      <c r="CG1" s="93" t="s">
        <v>203</v>
      </c>
      <c r="CH1" s="93" t="s">
        <v>204</v>
      </c>
      <c r="CI1" s="93" t="s">
        <v>205</v>
      </c>
      <c r="CJ1" s="93" t="s">
        <v>206</v>
      </c>
      <c r="CK1" s="93" t="s">
        <v>207</v>
      </c>
      <c r="CL1" s="93" t="s">
        <v>208</v>
      </c>
      <c r="CM1" s="93" t="s">
        <v>209</v>
      </c>
      <c r="CN1" s="93" t="s">
        <v>210</v>
      </c>
      <c r="CO1" s="93" t="s">
        <v>211</v>
      </c>
      <c r="CP1" s="96" t="s">
        <v>212</v>
      </c>
      <c r="CQ1" s="95" t="s">
        <v>239</v>
      </c>
      <c r="CR1" s="95" t="s">
        <v>213</v>
      </c>
      <c r="CS1" s="95" t="s">
        <v>214</v>
      </c>
      <c r="CT1" s="95" t="s">
        <v>215</v>
      </c>
      <c r="CU1" s="95" t="s">
        <v>216</v>
      </c>
      <c r="CV1" s="95" t="s">
        <v>217</v>
      </c>
      <c r="CW1" s="95" t="s">
        <v>218</v>
      </c>
      <c r="CX1" s="95" t="s">
        <v>219</v>
      </c>
      <c r="CY1" s="95" t="s">
        <v>220</v>
      </c>
      <c r="CZ1" s="95" t="s">
        <v>221</v>
      </c>
      <c r="DA1" s="95" t="s">
        <v>222</v>
      </c>
    </row>
    <row r="2" spans="1:105" x14ac:dyDescent="0.5">
      <c r="A2" s="16" t="s">
        <v>117</v>
      </c>
      <c r="B2" s="16">
        <v>2019</v>
      </c>
      <c r="C2" s="16" t="s">
        <v>29</v>
      </c>
      <c r="D2" s="16" t="s">
        <v>30</v>
      </c>
      <c r="E2" s="17" t="s">
        <v>31</v>
      </c>
      <c r="F2" s="16" t="s">
        <v>108</v>
      </c>
      <c r="G2" s="16" t="s">
        <v>32</v>
      </c>
      <c r="H2" s="16">
        <v>1</v>
      </c>
      <c r="I2" s="18">
        <v>43627</v>
      </c>
      <c r="J2" s="19">
        <v>27</v>
      </c>
      <c r="K2" s="19">
        <v>20</v>
      </c>
      <c r="L2" s="19">
        <v>210</v>
      </c>
      <c r="M2" s="19">
        <v>83</v>
      </c>
      <c r="N2" s="19">
        <v>212</v>
      </c>
      <c r="O2" s="19">
        <v>82</v>
      </c>
      <c r="P2" s="19">
        <v>220</v>
      </c>
      <c r="Q2" s="19">
        <v>76</v>
      </c>
      <c r="R2" s="19">
        <v>201</v>
      </c>
      <c r="S2" s="19">
        <v>70</v>
      </c>
      <c r="T2" s="19">
        <v>223</v>
      </c>
      <c r="U2" s="19">
        <v>100</v>
      </c>
      <c r="V2" s="19">
        <v>19.14</v>
      </c>
      <c r="W2" s="19">
        <v>16.95</v>
      </c>
      <c r="X2" s="19">
        <v>17.21</v>
      </c>
      <c r="Y2" s="19">
        <v>16</v>
      </c>
      <c r="Z2" s="19">
        <v>21.86</v>
      </c>
      <c r="AA2" s="19">
        <v>19.79</v>
      </c>
      <c r="AB2" s="19">
        <v>17.45</v>
      </c>
      <c r="AC2" s="19">
        <v>15.44</v>
      </c>
      <c r="AD2" s="19">
        <v>21.91</v>
      </c>
      <c r="AE2" s="19">
        <v>19.55</v>
      </c>
      <c r="AF2" s="19">
        <v>437.9</v>
      </c>
      <c r="AG2" s="19">
        <v>378.5</v>
      </c>
      <c r="AH2" s="19">
        <v>2846.5</v>
      </c>
      <c r="AI2" s="19">
        <v>2558.1999999999998</v>
      </c>
      <c r="AJ2" s="19">
        <v>7.4</v>
      </c>
      <c r="AK2" s="19">
        <v>8.1999999999999993</v>
      </c>
      <c r="AL2" s="19">
        <v>63.2</v>
      </c>
      <c r="AM2" s="19">
        <v>62.1</v>
      </c>
      <c r="AN2" s="16">
        <v>81</v>
      </c>
      <c r="AO2" s="16">
        <v>8.1999999999999993</v>
      </c>
      <c r="AP2" s="16">
        <v>7.2</v>
      </c>
      <c r="AQ2" s="17">
        <v>3.1</v>
      </c>
      <c r="AR2" s="16">
        <v>73.8</v>
      </c>
      <c r="AS2" s="16">
        <v>1.25</v>
      </c>
      <c r="AT2" s="16">
        <v>60.9</v>
      </c>
      <c r="AU2" s="16">
        <v>10</v>
      </c>
      <c r="AV2" s="16">
        <v>97.91</v>
      </c>
      <c r="AW2" s="16">
        <v>97.87</v>
      </c>
      <c r="AX2" s="16">
        <v>4.58</v>
      </c>
      <c r="AY2" s="16">
        <v>4.57</v>
      </c>
      <c r="AZ2" s="16">
        <v>32.46</v>
      </c>
      <c r="BA2" s="16">
        <v>32.549999999999997</v>
      </c>
      <c r="BB2" s="38">
        <v>32.781519183832835</v>
      </c>
      <c r="BC2" s="38">
        <v>32.869247025144944</v>
      </c>
      <c r="BD2" s="38">
        <v>81.96876860812479</v>
      </c>
      <c r="BE2" s="38">
        <v>82.007947617610654</v>
      </c>
      <c r="BF2" s="38">
        <v>4.7421516754850099</v>
      </c>
      <c r="BG2" s="38">
        <v>4.5305476416587522</v>
      </c>
      <c r="BH2" s="38">
        <v>1.1903041659341589</v>
      </c>
      <c r="BI2" s="38">
        <v>1.1470742794145463</v>
      </c>
      <c r="BJ2" s="38">
        <v>0.52287097938593452</v>
      </c>
      <c r="BK2" s="38">
        <v>0.50067302887889575</v>
      </c>
      <c r="BL2" s="38">
        <v>0.49963940553289232</v>
      </c>
      <c r="BM2" s="38">
        <v>0.49848463896379269</v>
      </c>
      <c r="BN2" s="38">
        <v>1.3653846153846152</v>
      </c>
      <c r="BO2" s="38">
        <v>1.2240384615384614</v>
      </c>
      <c r="BP2" s="16">
        <v>1</v>
      </c>
      <c r="BQ2" s="16">
        <v>0.30499999999999999</v>
      </c>
      <c r="BR2" s="16">
        <v>0.11</v>
      </c>
      <c r="BS2" s="16">
        <v>0.36</v>
      </c>
      <c r="BT2" s="16" t="s">
        <v>303</v>
      </c>
      <c r="BU2" s="16">
        <v>9.7000000000000003E-2</v>
      </c>
      <c r="BV2" s="16">
        <v>3.1</v>
      </c>
      <c r="BW2" s="16">
        <v>51.9</v>
      </c>
      <c r="BX2" s="16">
        <v>5.2</v>
      </c>
      <c r="BY2" s="16">
        <v>1.3</v>
      </c>
      <c r="BZ2" s="16">
        <v>20.5</v>
      </c>
      <c r="CA2" s="16">
        <v>19.600000000000001</v>
      </c>
      <c r="CB2" s="16">
        <v>12.9</v>
      </c>
      <c r="CC2" s="86">
        <v>21.274999999999999</v>
      </c>
      <c r="CD2" s="86">
        <v>7.1</v>
      </c>
      <c r="CE2" s="86">
        <v>2.4550000000000001</v>
      </c>
      <c r="CF2" s="86">
        <v>69</v>
      </c>
      <c r="CG2" s="86">
        <v>9</v>
      </c>
      <c r="CH2" s="86">
        <v>32</v>
      </c>
      <c r="CI2" s="86">
        <v>3051</v>
      </c>
      <c r="CJ2" s="86">
        <v>553</v>
      </c>
      <c r="CK2" s="86">
        <v>140.5</v>
      </c>
      <c r="CL2" s="86">
        <v>32</v>
      </c>
      <c r="CM2" s="86">
        <v>3.1254109138724524</v>
      </c>
      <c r="CN2" s="86">
        <v>24.168545130083594</v>
      </c>
      <c r="CO2" s="86">
        <v>11</v>
      </c>
      <c r="CP2" s="86">
        <v>13.587</v>
      </c>
      <c r="CQ2" s="86">
        <v>1.3115000000000001</v>
      </c>
      <c r="CR2" s="86">
        <v>10.324100761096989</v>
      </c>
      <c r="CS2" s="86">
        <v>2.1676261016124352</v>
      </c>
      <c r="CT2" s="86">
        <v>0.14469993907131232</v>
      </c>
      <c r="CU2" s="86">
        <v>14.964543840281438</v>
      </c>
      <c r="CV2" s="86">
        <v>27.211955848226857</v>
      </c>
      <c r="CW2" s="86" t="s">
        <v>199</v>
      </c>
      <c r="CX2" s="86" t="s">
        <v>225</v>
      </c>
      <c r="CY2" s="86">
        <v>5</v>
      </c>
      <c r="CZ2" s="86">
        <v>31</v>
      </c>
      <c r="DA2" s="86">
        <v>64</v>
      </c>
    </row>
    <row r="3" spans="1:105" x14ac:dyDescent="0.5">
      <c r="A3" s="16" t="s">
        <v>117</v>
      </c>
      <c r="B3" s="16">
        <v>2019</v>
      </c>
      <c r="C3" s="16" t="s">
        <v>29</v>
      </c>
      <c r="D3" s="16" t="s">
        <v>30</v>
      </c>
      <c r="E3" s="20" t="s">
        <v>33</v>
      </c>
      <c r="F3" s="16" t="s">
        <v>105</v>
      </c>
      <c r="G3" s="16" t="s">
        <v>34</v>
      </c>
      <c r="H3" s="16">
        <v>2</v>
      </c>
      <c r="I3" s="18">
        <v>43627</v>
      </c>
      <c r="J3" s="19">
        <v>27</v>
      </c>
      <c r="K3" s="19">
        <v>28</v>
      </c>
      <c r="L3" s="19">
        <v>237</v>
      </c>
      <c r="M3" s="19">
        <v>82</v>
      </c>
      <c r="N3" s="19">
        <v>218</v>
      </c>
      <c r="O3" s="19">
        <v>79</v>
      </c>
      <c r="P3" s="19">
        <v>221</v>
      </c>
      <c r="Q3" s="19">
        <v>83</v>
      </c>
      <c r="R3" s="19">
        <v>214</v>
      </c>
      <c r="S3" s="19">
        <v>90</v>
      </c>
      <c r="T3" s="19">
        <v>212</v>
      </c>
      <c r="U3" s="19">
        <v>79</v>
      </c>
      <c r="V3" s="19">
        <v>22.55</v>
      </c>
      <c r="W3" s="19">
        <v>20.36</v>
      </c>
      <c r="X3" s="19">
        <v>17.010000000000002</v>
      </c>
      <c r="Y3" s="19">
        <v>15.3</v>
      </c>
      <c r="Z3" s="19">
        <v>22.33</v>
      </c>
      <c r="AA3" s="19">
        <v>21.18</v>
      </c>
      <c r="AB3" s="19">
        <v>19.41</v>
      </c>
      <c r="AC3" s="19">
        <v>17.98</v>
      </c>
      <c r="AD3" s="19">
        <v>20.93</v>
      </c>
      <c r="AE3" s="19">
        <v>18.260000000000002</v>
      </c>
      <c r="AF3" s="19">
        <v>349.5</v>
      </c>
      <c r="AG3" s="19">
        <v>320.10000000000002</v>
      </c>
      <c r="AH3" s="19">
        <v>2993.9</v>
      </c>
      <c r="AI3" s="19">
        <v>2531.5</v>
      </c>
      <c r="AJ3" s="19">
        <v>7.6</v>
      </c>
      <c r="AK3" s="19">
        <v>8</v>
      </c>
      <c r="AL3" s="19">
        <v>64.2</v>
      </c>
      <c r="AM3" s="19">
        <v>62.4</v>
      </c>
      <c r="AN3" s="16">
        <v>67</v>
      </c>
      <c r="AO3" s="16">
        <v>8.6999999999999993</v>
      </c>
      <c r="AP3" s="16">
        <v>7.8</v>
      </c>
      <c r="AQ3" s="20">
        <v>2.8</v>
      </c>
      <c r="AR3" s="20">
        <v>74.099999999999994</v>
      </c>
      <c r="AS3" s="16">
        <v>1.296</v>
      </c>
      <c r="AT3" s="16">
        <v>61.6</v>
      </c>
      <c r="AU3" s="16">
        <v>10.199999999999999</v>
      </c>
      <c r="AV3" s="16">
        <v>96.88</v>
      </c>
      <c r="AW3" s="16">
        <v>96.9</v>
      </c>
      <c r="AX3" s="16">
        <v>5.23</v>
      </c>
      <c r="AY3" s="16">
        <v>5.24</v>
      </c>
      <c r="AZ3" s="16">
        <v>36.49</v>
      </c>
      <c r="BA3" s="16">
        <v>36.520000000000003</v>
      </c>
      <c r="BB3" s="38">
        <v>36.862894623184438</v>
      </c>
      <c r="BC3" s="38">
        <v>36.894010353985649</v>
      </c>
      <c r="BD3" s="38">
        <v>81.843520399408675</v>
      </c>
      <c r="BE3" s="38">
        <v>81.834757644415504</v>
      </c>
      <c r="BF3" s="38">
        <v>4.6808438475105145</v>
      </c>
      <c r="BG3" s="38">
        <v>4.8508682675349348</v>
      </c>
      <c r="BH3" s="38">
        <v>1.5186297644587565</v>
      </c>
      <c r="BI3" s="38">
        <v>1.5186297644587565</v>
      </c>
      <c r="BJ3" s="38">
        <v>0.66684314781919085</v>
      </c>
      <c r="BK3" s="38">
        <v>0.69388210525567096</v>
      </c>
      <c r="BL3" s="38">
        <v>0.60628365868461287</v>
      </c>
      <c r="BM3" s="38">
        <v>0.62962866932479056</v>
      </c>
      <c r="BN3" s="38">
        <v>1.0678846153846155</v>
      </c>
      <c r="BO3" s="38">
        <v>1.4726923076923075</v>
      </c>
      <c r="BP3" s="16" t="s">
        <v>304</v>
      </c>
      <c r="BQ3" s="16">
        <v>0.311</v>
      </c>
      <c r="BR3" s="16">
        <v>0.109</v>
      </c>
      <c r="BS3" s="16">
        <v>0.36</v>
      </c>
      <c r="BT3" s="16" t="s">
        <v>303</v>
      </c>
      <c r="BU3" s="16">
        <v>8.5000000000000006E-2</v>
      </c>
      <c r="BV3" s="16">
        <v>2.6</v>
      </c>
      <c r="BW3" s="16">
        <v>19.399999999999999</v>
      </c>
      <c r="BX3" s="16">
        <v>4</v>
      </c>
      <c r="BY3" s="16">
        <v>1.1000000000000001</v>
      </c>
      <c r="BZ3" s="16">
        <v>21.4</v>
      </c>
      <c r="CA3" s="16">
        <v>9.9</v>
      </c>
      <c r="CB3" s="16" t="s">
        <v>305</v>
      </c>
      <c r="CC3" s="86">
        <v>20.914999999999999</v>
      </c>
      <c r="CD3" s="86">
        <v>7.15</v>
      </c>
      <c r="CE3" s="86">
        <v>2.4</v>
      </c>
      <c r="CF3" s="86">
        <v>68</v>
      </c>
      <c r="CG3" s="86">
        <v>8</v>
      </c>
      <c r="CH3" s="86">
        <v>42</v>
      </c>
      <c r="CI3" s="86">
        <v>3096.5</v>
      </c>
      <c r="CJ3" s="86">
        <v>487</v>
      </c>
      <c r="CK3" s="86">
        <v>137</v>
      </c>
      <c r="CL3" s="86">
        <v>31</v>
      </c>
      <c r="CM3" s="86">
        <v>3.1759529260708814</v>
      </c>
      <c r="CN3" s="86">
        <v>24.409526166793</v>
      </c>
      <c r="CO3" s="86">
        <v>22</v>
      </c>
      <c r="CP3" s="86">
        <v>12.486499999999999</v>
      </c>
      <c r="CQ3" s="86">
        <v>1.2330000000000001</v>
      </c>
      <c r="CR3" s="86">
        <v>10.096027617890901</v>
      </c>
      <c r="CS3" s="86">
        <v>1.9355357578611323</v>
      </c>
      <c r="CT3" s="86">
        <v>0.13556852467172481</v>
      </c>
      <c r="CU3" s="86">
        <v>14.327284858156849</v>
      </c>
      <c r="CV3" s="86">
        <v>29.039586233704807</v>
      </c>
      <c r="CW3" s="86" t="s">
        <v>199</v>
      </c>
      <c r="CX3" s="86" t="s">
        <v>199</v>
      </c>
      <c r="CY3" s="86" t="s">
        <v>199</v>
      </c>
      <c r="CZ3" s="86" t="s">
        <v>199</v>
      </c>
      <c r="DA3" s="86" t="s">
        <v>199</v>
      </c>
    </row>
    <row r="4" spans="1:105" x14ac:dyDescent="0.5">
      <c r="A4" s="16" t="s">
        <v>117</v>
      </c>
      <c r="B4" s="16">
        <v>2019</v>
      </c>
      <c r="C4" s="16" t="s">
        <v>29</v>
      </c>
      <c r="D4" s="16" t="s">
        <v>30</v>
      </c>
      <c r="E4" s="20" t="s">
        <v>35</v>
      </c>
      <c r="F4" s="16" t="s">
        <v>112</v>
      </c>
      <c r="G4" s="16" t="s">
        <v>32</v>
      </c>
      <c r="H4" s="16">
        <v>3</v>
      </c>
      <c r="I4" s="18">
        <v>43627</v>
      </c>
      <c r="J4" s="19">
        <v>23</v>
      </c>
      <c r="K4" s="19">
        <v>16</v>
      </c>
      <c r="L4" s="19">
        <v>230</v>
      </c>
      <c r="M4" s="19">
        <v>93</v>
      </c>
      <c r="N4" s="19">
        <v>228</v>
      </c>
      <c r="O4" s="19">
        <v>84</v>
      </c>
      <c r="P4" s="19">
        <v>231</v>
      </c>
      <c r="Q4" s="19">
        <v>103</v>
      </c>
      <c r="R4" s="19">
        <v>236</v>
      </c>
      <c r="S4" s="19">
        <v>80</v>
      </c>
      <c r="T4" s="19">
        <v>233</v>
      </c>
      <c r="U4" s="19">
        <v>93</v>
      </c>
      <c r="V4" s="19">
        <v>19.829999999999998</v>
      </c>
      <c r="W4" s="19">
        <v>18.260000000000002</v>
      </c>
      <c r="X4" s="19">
        <v>22.43</v>
      </c>
      <c r="Y4" s="19">
        <v>20.32</v>
      </c>
      <c r="Z4" s="19">
        <v>16.989999999999998</v>
      </c>
      <c r="AA4" s="19">
        <v>15.55</v>
      </c>
      <c r="AB4" s="19">
        <v>18.62</v>
      </c>
      <c r="AC4" s="19">
        <v>17.559999999999999</v>
      </c>
      <c r="AD4" s="19">
        <v>20.65</v>
      </c>
      <c r="AE4" s="19">
        <v>18.87</v>
      </c>
      <c r="AF4" s="19">
        <v>364.4</v>
      </c>
      <c r="AG4" s="19">
        <v>240.3</v>
      </c>
      <c r="AH4" s="19">
        <v>2170.6</v>
      </c>
      <c r="AI4" s="19">
        <v>852.9</v>
      </c>
      <c r="AJ4" s="19">
        <v>7.5</v>
      </c>
      <c r="AK4" s="19">
        <v>7.8</v>
      </c>
      <c r="AL4" s="19">
        <v>61.3</v>
      </c>
      <c r="AM4" s="19">
        <v>60.8</v>
      </c>
      <c r="AN4" s="16">
        <v>76</v>
      </c>
      <c r="AO4" s="16">
        <v>7.8</v>
      </c>
      <c r="AP4" s="16">
        <v>9.1</v>
      </c>
      <c r="AQ4" s="20">
        <v>3.2</v>
      </c>
      <c r="AR4" s="16">
        <v>72.5</v>
      </c>
      <c r="AS4" s="16">
        <v>1.3009999999999999</v>
      </c>
      <c r="AT4" s="16">
        <v>60.7</v>
      </c>
      <c r="AU4" s="16">
        <v>10.050000000000001</v>
      </c>
      <c r="AV4" s="16">
        <v>95.79</v>
      </c>
      <c r="AW4" s="16">
        <v>95.78</v>
      </c>
      <c r="AX4" s="16">
        <v>6.37</v>
      </c>
      <c r="AY4" s="16">
        <v>6.35</v>
      </c>
      <c r="AZ4" s="16">
        <v>35.14</v>
      </c>
      <c r="BA4" s="16">
        <v>35.14</v>
      </c>
      <c r="BB4" s="38">
        <v>35.712693821665148</v>
      </c>
      <c r="BC4" s="38">
        <v>35.709131885275511</v>
      </c>
      <c r="BD4" s="38">
        <v>79.72528805484724</v>
      </c>
      <c r="BE4" s="38">
        <v>79.756863719752204</v>
      </c>
      <c r="BF4" s="38">
        <v>5.7603558992447876</v>
      </c>
      <c r="BG4" s="38">
        <v>5.6805770361325925</v>
      </c>
      <c r="BH4" s="38">
        <v>1.7840311336175705</v>
      </c>
      <c r="BI4" s="38">
        <v>1.8136959236343073</v>
      </c>
      <c r="BJ4" s="38">
        <v>0.52316659642983521</v>
      </c>
      <c r="BK4" s="38">
        <v>0.51404247639064493</v>
      </c>
      <c r="BL4" s="38">
        <v>0.7075406016886</v>
      </c>
      <c r="BM4" s="38">
        <v>0.70664031590188003</v>
      </c>
      <c r="BN4" s="38">
        <v>1.3151923076923075</v>
      </c>
      <c r="BO4" s="38">
        <v>1.3151923076923075</v>
      </c>
      <c r="BP4" s="16" t="s">
        <v>306</v>
      </c>
      <c r="BQ4" s="16">
        <v>0.314</v>
      </c>
      <c r="BR4" s="16">
        <v>0.10199999999999999</v>
      </c>
      <c r="BS4" s="16">
        <v>0.37</v>
      </c>
      <c r="BT4" s="16" t="s">
        <v>303</v>
      </c>
      <c r="BU4" s="16">
        <v>8.8999999999999996E-2</v>
      </c>
      <c r="BV4" s="16">
        <v>2.4</v>
      </c>
      <c r="BW4" s="16">
        <v>17.8</v>
      </c>
      <c r="BX4" s="16">
        <v>4</v>
      </c>
      <c r="BY4" s="16">
        <v>1.4</v>
      </c>
      <c r="BZ4" s="16">
        <v>23.5</v>
      </c>
      <c r="CA4" s="16">
        <v>7</v>
      </c>
      <c r="CB4" s="16" t="s">
        <v>305</v>
      </c>
      <c r="CC4" s="86">
        <v>20.295000000000002</v>
      </c>
      <c r="CD4" s="86">
        <v>7.15</v>
      </c>
      <c r="CE4" s="86">
        <v>2.4749999999999996</v>
      </c>
      <c r="CF4" s="86">
        <v>69.5</v>
      </c>
      <c r="CG4" s="86">
        <v>7.5</v>
      </c>
      <c r="CH4" s="86">
        <v>35.5</v>
      </c>
      <c r="CI4" s="86">
        <v>3032.5</v>
      </c>
      <c r="CJ4" s="86">
        <v>457</v>
      </c>
      <c r="CK4" s="86">
        <v>127.5</v>
      </c>
      <c r="CL4" s="86">
        <v>30.5</v>
      </c>
      <c r="CM4" s="86">
        <v>3.5568604185165689</v>
      </c>
      <c r="CN4" s="86">
        <v>20.286119252862271</v>
      </c>
      <c r="CO4" s="86">
        <v>16.5</v>
      </c>
      <c r="CP4" s="86">
        <v>12.491500000000002</v>
      </c>
      <c r="CQ4" s="86">
        <v>1.2654999999999998</v>
      </c>
      <c r="CR4" s="86">
        <v>9.852091226599434</v>
      </c>
      <c r="CS4" s="86">
        <v>2.0378424492071359</v>
      </c>
      <c r="CT4" s="86">
        <v>0.1423641807069706</v>
      </c>
      <c r="CU4" s="86">
        <v>14.311922530206113</v>
      </c>
      <c r="CV4" s="86">
        <v>30.193730132664534</v>
      </c>
      <c r="CW4" s="86" t="s">
        <v>199</v>
      </c>
      <c r="CX4" s="86" t="s">
        <v>225</v>
      </c>
      <c r="CY4" s="86">
        <v>6</v>
      </c>
      <c r="CZ4" s="86">
        <v>34</v>
      </c>
      <c r="DA4" s="86">
        <v>60</v>
      </c>
    </row>
    <row r="5" spans="1:105" x14ac:dyDescent="0.5">
      <c r="A5" s="16" t="s">
        <v>117</v>
      </c>
      <c r="B5" s="16">
        <v>2019</v>
      </c>
      <c r="C5" s="16" t="s">
        <v>29</v>
      </c>
      <c r="D5" s="16" t="s">
        <v>30</v>
      </c>
      <c r="E5" s="20" t="s">
        <v>36</v>
      </c>
      <c r="F5" s="16" t="s">
        <v>110</v>
      </c>
      <c r="G5" s="16" t="s">
        <v>32</v>
      </c>
      <c r="H5" s="16">
        <v>4</v>
      </c>
      <c r="I5" s="18">
        <v>43627</v>
      </c>
      <c r="J5" s="19">
        <v>27</v>
      </c>
      <c r="K5" s="19">
        <v>29</v>
      </c>
      <c r="L5" s="19">
        <v>222</v>
      </c>
      <c r="M5" s="19">
        <v>101</v>
      </c>
      <c r="N5" s="19">
        <v>238</v>
      </c>
      <c r="O5" s="19">
        <v>116</v>
      </c>
      <c r="P5" s="19">
        <v>210</v>
      </c>
      <c r="Q5" s="19">
        <v>91</v>
      </c>
      <c r="R5" s="19">
        <v>196</v>
      </c>
      <c r="S5" s="19">
        <v>100</v>
      </c>
      <c r="T5" s="19">
        <v>223</v>
      </c>
      <c r="U5" s="19">
        <v>106</v>
      </c>
      <c r="V5" s="19">
        <v>20.05</v>
      </c>
      <c r="W5" s="19">
        <v>18.899999999999999</v>
      </c>
      <c r="X5" s="19">
        <v>23.39</v>
      </c>
      <c r="Y5" s="19">
        <v>21.05</v>
      </c>
      <c r="Z5" s="19">
        <v>18.88</v>
      </c>
      <c r="AA5" s="19">
        <v>17.2</v>
      </c>
      <c r="AB5" s="19">
        <v>23.39</v>
      </c>
      <c r="AC5" s="19">
        <v>20.61</v>
      </c>
      <c r="AD5" s="19">
        <v>22.38</v>
      </c>
      <c r="AE5" s="19">
        <v>21.05</v>
      </c>
      <c r="AF5" s="19">
        <v>345.9</v>
      </c>
      <c r="AG5" s="19">
        <v>370.1</v>
      </c>
      <c r="AH5" s="19">
        <v>2671.8</v>
      </c>
      <c r="AI5" s="19">
        <v>2714.1</v>
      </c>
      <c r="AJ5" s="19">
        <v>7.8</v>
      </c>
      <c r="AK5" s="19">
        <v>8.4</v>
      </c>
      <c r="AL5" s="19">
        <v>60.7</v>
      </c>
      <c r="AM5" s="19">
        <v>60.1</v>
      </c>
      <c r="AN5" s="16">
        <v>65</v>
      </c>
      <c r="AO5" s="16">
        <v>8.1</v>
      </c>
      <c r="AP5" s="16">
        <v>8.3000000000000007</v>
      </c>
      <c r="AQ5" s="20">
        <v>3.2</v>
      </c>
      <c r="AR5" s="16">
        <v>73</v>
      </c>
      <c r="AS5" s="16">
        <v>1.29</v>
      </c>
      <c r="AT5" s="16">
        <v>59.9</v>
      </c>
      <c r="AU5" s="16">
        <v>10.029999999999999</v>
      </c>
      <c r="AV5" s="16">
        <v>98.23</v>
      </c>
      <c r="AW5" s="16">
        <v>98.24</v>
      </c>
      <c r="AX5" s="16">
        <v>4.21</v>
      </c>
      <c r="AY5" s="16">
        <v>4.2</v>
      </c>
      <c r="AZ5" s="16">
        <v>33.979999999999997</v>
      </c>
      <c r="BA5" s="16">
        <v>34.01</v>
      </c>
      <c r="BB5" s="38">
        <v>34.239808702736639</v>
      </c>
      <c r="BC5" s="38">
        <v>34.268354206176866</v>
      </c>
      <c r="BD5" s="38">
        <v>82.937250367588092</v>
      </c>
      <c r="BE5" s="38">
        <v>82.960010625022306</v>
      </c>
      <c r="BF5" s="38">
        <v>4.9525489622561025</v>
      </c>
      <c r="BG5" s="38">
        <v>4.9323161046315587</v>
      </c>
      <c r="BH5" s="38">
        <v>1.2291897912183338</v>
      </c>
      <c r="BI5" s="38">
        <v>1.2251982104428587</v>
      </c>
      <c r="BJ5" s="38">
        <v>0.43215507668466369</v>
      </c>
      <c r="BK5" s="38">
        <v>0.4349931638139386</v>
      </c>
      <c r="BL5" s="38">
        <v>0.59351640584787246</v>
      </c>
      <c r="BM5" s="38">
        <v>0.5390167054629823</v>
      </c>
      <c r="BN5" s="38">
        <v>1.3567307692307695</v>
      </c>
      <c r="BO5" s="38">
        <v>1.5375000000000003</v>
      </c>
      <c r="BP5" s="16" t="s">
        <v>307</v>
      </c>
      <c r="BQ5" s="16">
        <v>0.28999999999999998</v>
      </c>
      <c r="BR5" s="16">
        <v>9.5000000000000001E-2</v>
      </c>
      <c r="BS5" s="16">
        <v>0.34</v>
      </c>
      <c r="BT5" s="16" t="s">
        <v>303</v>
      </c>
      <c r="BU5" s="16">
        <v>0.09</v>
      </c>
      <c r="BV5" s="16">
        <v>2.2000000000000002</v>
      </c>
      <c r="BW5" s="16">
        <v>17.899999999999999</v>
      </c>
      <c r="BX5" s="16">
        <v>5</v>
      </c>
      <c r="BY5" s="16">
        <v>1.6</v>
      </c>
      <c r="BZ5" s="16">
        <v>20.6</v>
      </c>
      <c r="CA5" s="16">
        <v>9.4</v>
      </c>
      <c r="CB5" s="16" t="s">
        <v>305</v>
      </c>
      <c r="CC5" s="86">
        <v>20.05</v>
      </c>
      <c r="CD5" s="86">
        <v>7.2</v>
      </c>
      <c r="CE5" s="86">
        <v>2.33</v>
      </c>
      <c r="CF5" s="86">
        <v>67</v>
      </c>
      <c r="CG5" s="86">
        <v>7</v>
      </c>
      <c r="CH5" s="86">
        <v>27.5</v>
      </c>
      <c r="CI5" s="86">
        <v>2970.5</v>
      </c>
      <c r="CJ5" s="86">
        <v>473</v>
      </c>
      <c r="CK5" s="86">
        <v>112</v>
      </c>
      <c r="CL5" s="86">
        <v>29.5</v>
      </c>
      <c r="CM5" s="86">
        <v>3.2648967621577185</v>
      </c>
      <c r="CN5" s="86">
        <v>19.826566748877507</v>
      </c>
      <c r="CO5" s="86">
        <v>12.5</v>
      </c>
      <c r="CP5" s="86">
        <v>11.589</v>
      </c>
      <c r="CQ5" s="86">
        <v>1.1735</v>
      </c>
      <c r="CR5" s="86">
        <v>9.8548228332092869</v>
      </c>
      <c r="CS5" s="86">
        <v>1.6136598186046696</v>
      </c>
      <c r="CT5" s="86">
        <v>0.1107629324130633</v>
      </c>
      <c r="CU5" s="86">
        <v>14.645918508818639</v>
      </c>
      <c r="CV5" s="86">
        <v>23.192632725263074</v>
      </c>
      <c r="CW5" s="86" t="s">
        <v>199</v>
      </c>
      <c r="CX5" s="86" t="s">
        <v>199</v>
      </c>
      <c r="CY5" s="86" t="s">
        <v>199</v>
      </c>
      <c r="CZ5" s="86" t="s">
        <v>199</v>
      </c>
      <c r="DA5" s="86" t="s">
        <v>199</v>
      </c>
    </row>
    <row r="6" spans="1:105" x14ac:dyDescent="0.5">
      <c r="A6" s="16" t="s">
        <v>117</v>
      </c>
      <c r="B6" s="16">
        <v>2019</v>
      </c>
      <c r="C6" s="16" t="s">
        <v>29</v>
      </c>
      <c r="D6" s="16" t="s">
        <v>30</v>
      </c>
      <c r="E6" s="20">
        <v>17.460999999999999</v>
      </c>
      <c r="F6" s="16" t="s">
        <v>107</v>
      </c>
      <c r="G6" s="16" t="s">
        <v>37</v>
      </c>
      <c r="H6" s="16">
        <v>5</v>
      </c>
      <c r="I6" s="18">
        <v>43627</v>
      </c>
      <c r="J6" s="19">
        <v>25</v>
      </c>
      <c r="K6" s="19">
        <v>21</v>
      </c>
      <c r="L6" s="19">
        <v>230</v>
      </c>
      <c r="M6" s="19">
        <v>106</v>
      </c>
      <c r="N6" s="19">
        <v>198</v>
      </c>
      <c r="O6" s="19">
        <v>87</v>
      </c>
      <c r="P6" s="19">
        <v>234</v>
      </c>
      <c r="Q6" s="19">
        <v>116</v>
      </c>
      <c r="R6" s="19">
        <v>215</v>
      </c>
      <c r="S6" s="19">
        <v>112</v>
      </c>
      <c r="T6" s="19">
        <v>217</v>
      </c>
      <c r="U6" s="19">
        <v>85</v>
      </c>
      <c r="V6" s="19">
        <v>19.96</v>
      </c>
      <c r="W6" s="19">
        <v>18.53</v>
      </c>
      <c r="X6" s="19">
        <v>20.61</v>
      </c>
      <c r="Y6" s="19">
        <v>20.55</v>
      </c>
      <c r="Z6" s="19">
        <v>18.54</v>
      </c>
      <c r="AA6" s="19">
        <v>17.170000000000002</v>
      </c>
      <c r="AB6" s="19">
        <v>16.98</v>
      </c>
      <c r="AC6" s="19">
        <v>15.05</v>
      </c>
      <c r="AD6" s="19">
        <v>21.42</v>
      </c>
      <c r="AE6" s="19">
        <v>20.100000000000001</v>
      </c>
      <c r="AF6" s="19">
        <v>403</v>
      </c>
      <c r="AG6" s="19">
        <v>427.7</v>
      </c>
      <c r="AH6" s="19">
        <v>2847.7</v>
      </c>
      <c r="AI6" s="19">
        <v>3113.1</v>
      </c>
      <c r="AJ6" s="19">
        <v>7.1</v>
      </c>
      <c r="AK6" s="19">
        <v>6.5</v>
      </c>
      <c r="AL6" s="19">
        <v>56.1</v>
      </c>
      <c r="AM6" s="19">
        <v>57.5</v>
      </c>
      <c r="AN6" s="16">
        <v>80</v>
      </c>
      <c r="AO6" s="16">
        <v>7.6</v>
      </c>
      <c r="AP6" s="16">
        <v>9.1999999999999993</v>
      </c>
      <c r="AQ6" s="20">
        <v>4.4000000000000004</v>
      </c>
      <c r="AR6" s="20">
        <v>70</v>
      </c>
      <c r="AS6" s="16">
        <v>1.147</v>
      </c>
      <c r="AT6" s="16">
        <v>55.9</v>
      </c>
      <c r="AU6" s="16">
        <v>9.52</v>
      </c>
      <c r="AV6" s="16">
        <v>100.62</v>
      </c>
      <c r="AW6" s="16">
        <v>100.62</v>
      </c>
      <c r="AX6" s="16">
        <v>4.1399999999999997</v>
      </c>
      <c r="AY6" s="16">
        <v>4.09</v>
      </c>
      <c r="AZ6" s="16">
        <v>35.130000000000003</v>
      </c>
      <c r="BA6" s="16">
        <v>35.119999999999997</v>
      </c>
      <c r="BB6" s="38">
        <v>35.373104189482724</v>
      </c>
      <c r="BC6" s="38">
        <v>35.35735425622228</v>
      </c>
      <c r="BD6" s="38">
        <v>83.278807937075271</v>
      </c>
      <c r="BE6" s="38">
        <v>83.357378394636683</v>
      </c>
      <c r="BF6" s="38">
        <v>6.1423868312757204</v>
      </c>
      <c r="BG6" s="38">
        <v>5.845183828517162</v>
      </c>
      <c r="BH6" s="38">
        <v>1.6296756049325545</v>
      </c>
      <c r="BI6" s="38">
        <v>1.5136725310190369</v>
      </c>
      <c r="BJ6" s="38">
        <v>0.96760126106230093</v>
      </c>
      <c r="BK6" s="38">
        <v>0.95111116445554011</v>
      </c>
      <c r="BL6" s="38">
        <v>0.77503562730953313</v>
      </c>
      <c r="BM6" s="38">
        <v>0.75103040709242741</v>
      </c>
      <c r="BN6" s="38">
        <v>1.4132692307692307</v>
      </c>
      <c r="BO6" s="38">
        <v>1.2576923076923079</v>
      </c>
      <c r="BP6" s="16" t="s">
        <v>308</v>
      </c>
      <c r="BQ6" s="16">
        <v>0.29499999999999998</v>
      </c>
      <c r="BR6" s="16">
        <v>0.10299999999999999</v>
      </c>
      <c r="BS6" s="16">
        <v>0.34</v>
      </c>
      <c r="BT6" s="16" t="s">
        <v>303</v>
      </c>
      <c r="BU6" s="16">
        <v>8.7999999999999995E-2</v>
      </c>
      <c r="BV6" s="16">
        <v>2</v>
      </c>
      <c r="BW6" s="16">
        <v>15.9</v>
      </c>
      <c r="BX6" s="16">
        <v>4.0999999999999996</v>
      </c>
      <c r="BY6" s="16">
        <v>1</v>
      </c>
      <c r="BZ6" s="16">
        <v>19.3</v>
      </c>
      <c r="CA6" s="16">
        <v>7.5</v>
      </c>
      <c r="CB6" s="16" t="s">
        <v>305</v>
      </c>
      <c r="CC6" s="86">
        <v>21.424999999999997</v>
      </c>
      <c r="CD6" s="86">
        <v>7.15</v>
      </c>
      <c r="CE6" s="86">
        <v>2.625</v>
      </c>
      <c r="CF6" s="86">
        <v>72.5</v>
      </c>
      <c r="CG6" s="86">
        <v>11</v>
      </c>
      <c r="CH6" s="86">
        <v>40</v>
      </c>
      <c r="CI6" s="86">
        <v>3144.5</v>
      </c>
      <c r="CJ6" s="86">
        <v>512</v>
      </c>
      <c r="CK6" s="86">
        <v>150</v>
      </c>
      <c r="CL6" s="86">
        <v>31.5</v>
      </c>
      <c r="CM6" s="86">
        <v>3.264373336692755</v>
      </c>
      <c r="CN6" s="86">
        <v>23.457218556603628</v>
      </c>
      <c r="CO6" s="86">
        <v>17.5</v>
      </c>
      <c r="CP6" s="86">
        <v>13.208500000000001</v>
      </c>
      <c r="CQ6" s="86">
        <v>1.3465</v>
      </c>
      <c r="CR6" s="86">
        <v>9.7758173326414131</v>
      </c>
      <c r="CS6" s="86">
        <v>2.6625512998804197</v>
      </c>
      <c r="CT6" s="86">
        <v>0.18401270206829354</v>
      </c>
      <c r="CU6" s="86">
        <v>14.628521960021594</v>
      </c>
      <c r="CV6" s="86">
        <v>30.475883029148232</v>
      </c>
      <c r="CW6" s="86" t="s">
        <v>199</v>
      </c>
      <c r="CX6" s="86" t="s">
        <v>228</v>
      </c>
      <c r="CY6" s="86">
        <v>5</v>
      </c>
      <c r="CZ6" s="86">
        <v>42</v>
      </c>
      <c r="DA6" s="86">
        <v>53</v>
      </c>
    </row>
    <row r="7" spans="1:105" x14ac:dyDescent="0.5">
      <c r="A7" s="16" t="s">
        <v>117</v>
      </c>
      <c r="B7" s="16">
        <v>2019</v>
      </c>
      <c r="C7" s="16" t="s">
        <v>29</v>
      </c>
      <c r="D7" s="16" t="s">
        <v>30</v>
      </c>
      <c r="E7" s="20" t="s">
        <v>38</v>
      </c>
      <c r="F7" s="16" t="s">
        <v>109</v>
      </c>
      <c r="G7" s="16" t="s">
        <v>32</v>
      </c>
      <c r="H7" s="16">
        <v>6</v>
      </c>
      <c r="I7" s="18">
        <v>43627</v>
      </c>
      <c r="J7" s="19">
        <v>32</v>
      </c>
      <c r="K7" s="19">
        <v>27</v>
      </c>
      <c r="L7" s="19">
        <v>221</v>
      </c>
      <c r="M7" s="19">
        <v>112</v>
      </c>
      <c r="N7" s="19">
        <v>209</v>
      </c>
      <c r="O7" s="19">
        <v>107</v>
      </c>
      <c r="P7" s="19">
        <v>210</v>
      </c>
      <c r="Q7" s="19">
        <v>100</v>
      </c>
      <c r="R7" s="19">
        <v>209</v>
      </c>
      <c r="S7" s="19">
        <v>98</v>
      </c>
      <c r="T7" s="19">
        <v>197</v>
      </c>
      <c r="U7" s="19">
        <v>102</v>
      </c>
      <c r="V7" s="19">
        <v>27.09</v>
      </c>
      <c r="W7" s="19">
        <v>24.76</v>
      </c>
      <c r="X7" s="19">
        <v>19.489999999999998</v>
      </c>
      <c r="Y7" s="19">
        <v>17.88</v>
      </c>
      <c r="Z7" s="19">
        <v>24.92</v>
      </c>
      <c r="AA7" s="19">
        <v>22.11</v>
      </c>
      <c r="AB7" s="19">
        <v>24.08</v>
      </c>
      <c r="AC7" s="19">
        <v>21.88</v>
      </c>
      <c r="AD7" s="19">
        <v>24.52</v>
      </c>
      <c r="AE7" s="19">
        <v>23.06</v>
      </c>
      <c r="AF7" s="19">
        <v>586.70000000000005</v>
      </c>
      <c r="AG7" s="19">
        <v>513.20000000000005</v>
      </c>
      <c r="AH7" s="19">
        <f>910+3403.2</f>
        <v>4313.2</v>
      </c>
      <c r="AI7" s="19">
        <v>3771.3</v>
      </c>
      <c r="AJ7" s="19">
        <v>8.4</v>
      </c>
      <c r="AK7" s="19">
        <v>8.1</v>
      </c>
      <c r="AL7" s="19">
        <v>61.2</v>
      </c>
      <c r="AM7" s="19">
        <v>62</v>
      </c>
      <c r="AN7" s="16">
        <v>74</v>
      </c>
      <c r="AO7" s="16">
        <v>8.3000000000000007</v>
      </c>
      <c r="AP7" s="16">
        <v>8.1999999999999993</v>
      </c>
      <c r="AQ7" s="20">
        <v>3.2</v>
      </c>
      <c r="AR7" s="16">
        <v>73</v>
      </c>
      <c r="AS7" s="16">
        <v>1.2849999999999999</v>
      </c>
      <c r="AT7" s="16">
        <v>61.1</v>
      </c>
      <c r="AU7" s="16">
        <v>10.039999999999999</v>
      </c>
      <c r="AV7" s="16">
        <v>98.08</v>
      </c>
      <c r="AW7" s="16">
        <v>98.09</v>
      </c>
      <c r="AX7" s="16">
        <v>4.45</v>
      </c>
      <c r="AY7" s="16">
        <v>4.46</v>
      </c>
      <c r="AZ7" s="16">
        <v>34.630000000000003</v>
      </c>
      <c r="BA7" s="16">
        <v>34.619999999999997</v>
      </c>
      <c r="BB7" s="38">
        <v>34.914744736285847</v>
      </c>
      <c r="BC7" s="38">
        <v>34.906102618310165</v>
      </c>
      <c r="BD7" s="38">
        <v>82.677546135927187</v>
      </c>
      <c r="BE7" s="38">
        <v>82.659173690647521</v>
      </c>
      <c r="BF7" s="38">
        <v>5.5865983810428261</v>
      </c>
      <c r="BG7" s="38">
        <v>5.9302559580337357</v>
      </c>
      <c r="BH7" s="38">
        <v>0.97734084565018853</v>
      </c>
      <c r="BI7" s="38">
        <v>1.0662101533478834</v>
      </c>
      <c r="BJ7" s="38">
        <v>0.42902257002789917</v>
      </c>
      <c r="BK7" s="38">
        <v>0.43921580133112126</v>
      </c>
      <c r="BL7" s="38">
        <v>0.5883115536195811</v>
      </c>
      <c r="BM7" s="38">
        <v>0.5971319535673405</v>
      </c>
      <c r="BN7" s="38">
        <v>1.1063461538461541</v>
      </c>
      <c r="BO7" s="38">
        <v>1.5382692307692309</v>
      </c>
      <c r="BP7" s="16" t="s">
        <v>309</v>
      </c>
      <c r="BQ7" s="16">
        <v>0.29499999999999998</v>
      </c>
      <c r="BR7" s="16">
        <v>9.8000000000000004E-2</v>
      </c>
      <c r="BS7" s="16">
        <v>0.37</v>
      </c>
      <c r="BT7" s="16" t="s">
        <v>303</v>
      </c>
      <c r="BU7" s="16">
        <v>0.09</v>
      </c>
      <c r="BV7" s="16">
        <v>2.2999999999999998</v>
      </c>
      <c r="BW7" s="16">
        <v>16.3</v>
      </c>
      <c r="BX7" s="16">
        <v>4.3</v>
      </c>
      <c r="BY7" s="16">
        <v>1.2</v>
      </c>
      <c r="BZ7" s="16">
        <v>20.2</v>
      </c>
      <c r="CA7" s="16">
        <v>6.3</v>
      </c>
      <c r="CB7" s="16" t="s">
        <v>305</v>
      </c>
      <c r="CC7" s="86">
        <v>26.695</v>
      </c>
      <c r="CD7" s="86">
        <v>6.8000000000000007</v>
      </c>
      <c r="CE7" s="86">
        <v>2.6550000000000002</v>
      </c>
      <c r="CF7" s="86">
        <v>73</v>
      </c>
      <c r="CG7" s="86">
        <v>8.5</v>
      </c>
      <c r="CH7" s="86">
        <v>33.5</v>
      </c>
      <c r="CI7" s="86">
        <v>3705.5</v>
      </c>
      <c r="CJ7" s="86">
        <v>670</v>
      </c>
      <c r="CK7" s="86">
        <v>150</v>
      </c>
      <c r="CL7" s="86">
        <v>32.5</v>
      </c>
      <c r="CM7" s="86">
        <v>3.381269841269841</v>
      </c>
      <c r="CN7" s="86">
        <v>23.808888888888887</v>
      </c>
      <c r="CO7" s="86">
        <v>15.5</v>
      </c>
      <c r="CP7" s="86">
        <v>12.097999999999999</v>
      </c>
      <c r="CQ7" s="86">
        <v>1.228</v>
      </c>
      <c r="CR7" s="86">
        <v>9.788788482977445</v>
      </c>
      <c r="CS7" s="86">
        <v>0.88062032351346453</v>
      </c>
      <c r="CT7" s="86">
        <v>5.8185599839697004E-2</v>
      </c>
      <c r="CU7" s="86">
        <v>14.955196862622248</v>
      </c>
      <c r="CV7" s="86">
        <v>28.901591876854635</v>
      </c>
      <c r="CW7" s="86" t="s">
        <v>199</v>
      </c>
      <c r="CX7" s="86" t="s">
        <v>199</v>
      </c>
      <c r="CY7" s="86" t="s">
        <v>199</v>
      </c>
      <c r="CZ7" s="86" t="s">
        <v>199</v>
      </c>
      <c r="DA7" s="86" t="s">
        <v>199</v>
      </c>
    </row>
    <row r="8" spans="1:105" x14ac:dyDescent="0.5">
      <c r="A8" s="16" t="s">
        <v>117</v>
      </c>
      <c r="B8" s="16">
        <v>2019</v>
      </c>
      <c r="C8" s="16" t="s">
        <v>29</v>
      </c>
      <c r="D8" s="16" t="s">
        <v>30</v>
      </c>
      <c r="E8" s="20" t="s">
        <v>39</v>
      </c>
      <c r="F8" s="16" t="s">
        <v>106</v>
      </c>
      <c r="G8" s="16" t="s">
        <v>37</v>
      </c>
      <c r="H8" s="16">
        <v>7</v>
      </c>
      <c r="I8" s="18">
        <v>43627</v>
      </c>
      <c r="J8" s="19">
        <v>27</v>
      </c>
      <c r="K8" s="19">
        <v>24</v>
      </c>
      <c r="L8" s="19">
        <v>255</v>
      </c>
      <c r="M8" s="19">
        <v>100</v>
      </c>
      <c r="N8" s="19">
        <v>264</v>
      </c>
      <c r="O8" s="19">
        <v>107</v>
      </c>
      <c r="P8" s="19">
        <v>253</v>
      </c>
      <c r="Q8" s="19">
        <v>110</v>
      </c>
      <c r="R8" s="19">
        <v>250</v>
      </c>
      <c r="S8" s="19">
        <v>116</v>
      </c>
      <c r="T8" s="19">
        <v>257</v>
      </c>
      <c r="U8" s="19">
        <v>102</v>
      </c>
      <c r="V8" s="19">
        <v>22.65</v>
      </c>
      <c r="W8" s="19">
        <v>21.76</v>
      </c>
      <c r="X8" s="19">
        <v>20.99</v>
      </c>
      <c r="Y8" s="19">
        <v>19.48</v>
      </c>
      <c r="Z8" s="19">
        <v>21.78</v>
      </c>
      <c r="AA8" s="19">
        <v>20.48</v>
      </c>
      <c r="AB8" s="19">
        <v>19.68</v>
      </c>
      <c r="AC8" s="19">
        <v>18.18</v>
      </c>
      <c r="AD8" s="19">
        <v>24.02</v>
      </c>
      <c r="AE8" s="19">
        <v>22.24</v>
      </c>
      <c r="AF8" s="19">
        <v>549.70000000000005</v>
      </c>
      <c r="AG8" s="19">
        <v>507.2</v>
      </c>
      <c r="AH8" s="19">
        <v>3654.1</v>
      </c>
      <c r="AI8" s="19">
        <v>3341</v>
      </c>
      <c r="AJ8" s="19">
        <v>7.9</v>
      </c>
      <c r="AK8" s="19">
        <v>7.1</v>
      </c>
      <c r="AL8" s="19">
        <v>55.7</v>
      </c>
      <c r="AM8" s="19">
        <v>57.6</v>
      </c>
      <c r="AN8" s="16">
        <v>67</v>
      </c>
      <c r="AO8" s="16">
        <v>8.3000000000000007</v>
      </c>
      <c r="AP8" s="16">
        <v>8.9</v>
      </c>
      <c r="AQ8" s="20">
        <v>4.7</v>
      </c>
      <c r="AR8" s="20">
        <v>69.8</v>
      </c>
      <c r="AS8" s="16">
        <v>1.151</v>
      </c>
      <c r="AT8" s="16">
        <v>56.2</v>
      </c>
      <c r="AU8" s="16">
        <v>9.5299999999999994</v>
      </c>
      <c r="AV8" s="16">
        <v>100.1</v>
      </c>
      <c r="AW8" s="16">
        <v>100.13</v>
      </c>
      <c r="AX8" s="16">
        <v>4.7</v>
      </c>
      <c r="AY8" s="16">
        <v>4.6900000000000004</v>
      </c>
      <c r="AZ8" s="16">
        <v>37.25</v>
      </c>
      <c r="BA8" s="16">
        <v>37.29</v>
      </c>
      <c r="BB8" s="38">
        <v>37.545339258022423</v>
      </c>
      <c r="BC8" s="38">
        <v>37.583775754971718</v>
      </c>
      <c r="BD8" s="38">
        <v>82.808734844052239</v>
      </c>
      <c r="BE8" s="38">
        <v>82.831493248942721</v>
      </c>
      <c r="BF8" s="38">
        <v>6.2836544114321891</v>
      </c>
      <c r="BG8" s="38">
        <v>6.4891082168859944</v>
      </c>
      <c r="BH8" s="38">
        <v>1.8324719514920056</v>
      </c>
      <c r="BI8" s="38">
        <v>1.9068304530878015</v>
      </c>
      <c r="BJ8" s="38">
        <v>1.8110255822099885</v>
      </c>
      <c r="BK8" s="38">
        <v>1.9215263441462491</v>
      </c>
      <c r="BL8" s="38">
        <v>0.94693019352063112</v>
      </c>
      <c r="BM8" s="38">
        <v>0.98245427028355892</v>
      </c>
      <c r="BN8" s="38">
        <v>1.3669230769230769</v>
      </c>
      <c r="BO8" s="38">
        <v>1.3226923076923078</v>
      </c>
      <c r="BP8" s="16" t="s">
        <v>310</v>
      </c>
      <c r="BQ8" s="16">
        <v>0.32800000000000001</v>
      </c>
      <c r="BR8" s="16">
        <v>0.127</v>
      </c>
      <c r="BS8" s="16">
        <v>0.34</v>
      </c>
      <c r="BT8" s="16" t="s">
        <v>303</v>
      </c>
      <c r="BU8" s="16">
        <v>0.114</v>
      </c>
      <c r="BV8" s="16">
        <v>1.8</v>
      </c>
      <c r="BW8" s="16">
        <v>18.3</v>
      </c>
      <c r="BX8" s="16">
        <v>6</v>
      </c>
      <c r="BY8" s="16">
        <v>0.9</v>
      </c>
      <c r="BZ8" s="16">
        <v>25.2</v>
      </c>
      <c r="CA8" s="16">
        <v>5.9</v>
      </c>
      <c r="CB8" s="16" t="s">
        <v>305</v>
      </c>
      <c r="CC8" s="86">
        <v>22.605</v>
      </c>
      <c r="CD8" s="86">
        <v>6.95</v>
      </c>
      <c r="CE8" s="86">
        <v>2.91</v>
      </c>
      <c r="CF8" s="86">
        <v>77.5</v>
      </c>
      <c r="CG8" s="86">
        <v>8.5</v>
      </c>
      <c r="CH8" s="86">
        <v>47</v>
      </c>
      <c r="CI8" s="86">
        <v>3293</v>
      </c>
      <c r="CJ8" s="86">
        <v>527</v>
      </c>
      <c r="CK8" s="86">
        <v>167</v>
      </c>
      <c r="CL8" s="86">
        <v>31</v>
      </c>
      <c r="CM8" s="86">
        <v>4.0245479315343005</v>
      </c>
      <c r="CN8" s="86">
        <v>25.289062438120283</v>
      </c>
      <c r="CO8" s="86">
        <v>22</v>
      </c>
      <c r="CP8" s="86">
        <v>13.342000000000001</v>
      </c>
      <c r="CQ8" s="86">
        <v>1.365</v>
      </c>
      <c r="CR8" s="86">
        <v>9.7255746434046024</v>
      </c>
      <c r="CS8" s="86">
        <v>1.8985183714001983</v>
      </c>
      <c r="CT8" s="86">
        <v>0.13507149950347563</v>
      </c>
      <c r="CU8" s="86">
        <v>14.026228362547478</v>
      </c>
      <c r="CV8" s="86">
        <v>41.215452068465702</v>
      </c>
      <c r="CW8" s="86" t="s">
        <v>199</v>
      </c>
      <c r="CX8" s="86" t="s">
        <v>228</v>
      </c>
      <c r="CY8" s="86">
        <v>6</v>
      </c>
      <c r="CZ8" s="86">
        <v>40</v>
      </c>
      <c r="DA8" s="86">
        <v>54</v>
      </c>
    </row>
    <row r="9" spans="1:105" x14ac:dyDescent="0.5">
      <c r="A9" s="16" t="s">
        <v>117</v>
      </c>
      <c r="B9" s="16">
        <v>2019</v>
      </c>
      <c r="C9" s="16" t="s">
        <v>29</v>
      </c>
      <c r="D9" s="16" t="s">
        <v>30</v>
      </c>
      <c r="E9" s="20" t="s">
        <v>40</v>
      </c>
      <c r="F9" s="16" t="s">
        <v>111</v>
      </c>
      <c r="G9" s="16" t="s">
        <v>32</v>
      </c>
      <c r="H9" s="16">
        <v>8</v>
      </c>
      <c r="I9" s="18">
        <v>43627</v>
      </c>
      <c r="J9" s="19">
        <v>29</v>
      </c>
      <c r="K9" s="19">
        <v>23</v>
      </c>
      <c r="L9" s="19">
        <v>246</v>
      </c>
      <c r="M9" s="19">
        <v>99</v>
      </c>
      <c r="N9" s="19">
        <v>249</v>
      </c>
      <c r="O9" s="19">
        <v>117</v>
      </c>
      <c r="P9" s="19">
        <v>246</v>
      </c>
      <c r="Q9" s="19">
        <v>115</v>
      </c>
      <c r="R9" s="19">
        <v>237</v>
      </c>
      <c r="S9" s="19">
        <v>115</v>
      </c>
      <c r="T9" s="19">
        <v>247</v>
      </c>
      <c r="U9" s="19">
        <v>117</v>
      </c>
      <c r="V9" s="19">
        <v>23.77</v>
      </c>
      <c r="W9" s="19">
        <v>21.28</v>
      </c>
      <c r="X9" s="19">
        <v>23.77</v>
      </c>
      <c r="Y9" s="19">
        <v>21.43</v>
      </c>
      <c r="Z9" s="19">
        <v>23.87</v>
      </c>
      <c r="AA9" s="19">
        <v>21.96</v>
      </c>
      <c r="AB9" s="19">
        <v>25.36</v>
      </c>
      <c r="AC9" s="19">
        <v>23.53</v>
      </c>
      <c r="AD9" s="19">
        <v>23.99</v>
      </c>
      <c r="AE9" s="19">
        <v>22.76</v>
      </c>
      <c r="AF9" s="19">
        <v>624</v>
      </c>
      <c r="AG9" s="19">
        <v>483</v>
      </c>
      <c r="AH9" s="19">
        <v>3211.4</v>
      </c>
      <c r="AI9" s="19">
        <v>2468.1</v>
      </c>
      <c r="AJ9" s="19">
        <v>7.9</v>
      </c>
      <c r="AK9" s="19">
        <v>7.2</v>
      </c>
      <c r="AL9" s="19">
        <v>61.4</v>
      </c>
      <c r="AM9" s="19">
        <v>60.4</v>
      </c>
      <c r="AN9" s="16">
        <v>92</v>
      </c>
      <c r="AO9" s="16">
        <v>8</v>
      </c>
      <c r="AP9" s="16">
        <v>10.7</v>
      </c>
      <c r="AQ9" s="20">
        <v>3.4</v>
      </c>
      <c r="AR9" s="16">
        <v>70.8</v>
      </c>
      <c r="AS9" s="16">
        <v>1.2969999999999999</v>
      </c>
      <c r="AT9" s="16">
        <v>61.3</v>
      </c>
      <c r="AU9" s="16">
        <v>9.91</v>
      </c>
      <c r="AV9" s="16">
        <v>97.18</v>
      </c>
      <c r="AW9" s="16">
        <v>97.18</v>
      </c>
      <c r="AX9" s="16">
        <v>5.36</v>
      </c>
      <c r="AY9" s="16">
        <v>5.38</v>
      </c>
      <c r="AZ9" s="16">
        <v>36.520000000000003</v>
      </c>
      <c r="BA9" s="16">
        <v>36.520000000000003</v>
      </c>
      <c r="BB9" s="38">
        <v>36.911244899081908</v>
      </c>
      <c r="BC9" s="38">
        <v>36.914154466816662</v>
      </c>
      <c r="BD9" s="38">
        <v>81.650374660584376</v>
      </c>
      <c r="BE9" s="38">
        <v>81.61966098450192</v>
      </c>
      <c r="BF9" s="38">
        <v>4.7726767060100403</v>
      </c>
      <c r="BG9" s="38">
        <v>5.5198525754081311</v>
      </c>
      <c r="BH9" s="38">
        <v>1.2239995369119747</v>
      </c>
      <c r="BI9" s="38">
        <v>1.463298606495715</v>
      </c>
      <c r="BJ9" s="38">
        <v>0.96033530529905764</v>
      </c>
      <c r="BK9" s="38">
        <v>1.0709583148850519</v>
      </c>
      <c r="BL9" s="38">
        <v>0.88027783539606808</v>
      </c>
      <c r="BM9" s="38">
        <v>0.97865626464464872</v>
      </c>
      <c r="BN9" s="38">
        <v>1.3298076923076925</v>
      </c>
      <c r="BO9" s="38">
        <v>1.4457692307692307</v>
      </c>
      <c r="BP9" s="16" t="s">
        <v>311</v>
      </c>
      <c r="BQ9" s="16">
        <v>0.29399999999999998</v>
      </c>
      <c r="BR9" s="16">
        <v>0.10199999999999999</v>
      </c>
      <c r="BS9" s="16">
        <v>0.35</v>
      </c>
      <c r="BT9" s="16" t="s">
        <v>303</v>
      </c>
      <c r="BU9" s="16">
        <v>9.2999999999999999E-2</v>
      </c>
      <c r="BV9" s="16">
        <v>2.2000000000000002</v>
      </c>
      <c r="BW9" s="16">
        <v>12.7</v>
      </c>
      <c r="BX9" s="16">
        <v>3.1</v>
      </c>
      <c r="BY9" s="16">
        <v>0.7</v>
      </c>
      <c r="BZ9" s="16">
        <v>20.6</v>
      </c>
      <c r="CA9" s="16">
        <v>5.8</v>
      </c>
      <c r="CB9" s="16" t="s">
        <v>305</v>
      </c>
      <c r="CC9" s="86">
        <v>25.56</v>
      </c>
      <c r="CD9" s="86">
        <v>6.9</v>
      </c>
      <c r="CE9" s="86">
        <v>3.02</v>
      </c>
      <c r="CF9" s="86">
        <v>80</v>
      </c>
      <c r="CG9" s="86">
        <v>9</v>
      </c>
      <c r="CH9" s="86">
        <v>64</v>
      </c>
      <c r="CI9" s="86">
        <v>3844</v>
      </c>
      <c r="CJ9" s="86">
        <v>498</v>
      </c>
      <c r="CK9" s="86">
        <v>207</v>
      </c>
      <c r="CL9" s="86">
        <v>28</v>
      </c>
      <c r="CM9" s="86" t="s">
        <v>199</v>
      </c>
      <c r="CN9" s="86" t="s">
        <v>199</v>
      </c>
      <c r="CO9" s="86">
        <v>33</v>
      </c>
      <c r="CP9" s="86">
        <v>16.108000000000001</v>
      </c>
      <c r="CQ9" s="86">
        <v>1.532</v>
      </c>
      <c r="CR9" s="86">
        <v>10.514360313315928</v>
      </c>
      <c r="CS9" s="86">
        <v>2.1264021847070507</v>
      </c>
      <c r="CT9" s="86">
        <v>0.15561469712015891</v>
      </c>
      <c r="CU9" s="86">
        <v>13.664533132530119</v>
      </c>
      <c r="CV9" s="86">
        <v>41.3</v>
      </c>
      <c r="CW9" s="86" t="s">
        <v>199</v>
      </c>
      <c r="CX9" s="86" t="s">
        <v>199</v>
      </c>
      <c r="CY9" s="86" t="s">
        <v>199</v>
      </c>
      <c r="CZ9" s="86" t="s">
        <v>199</v>
      </c>
      <c r="DA9" s="86" t="s">
        <v>199</v>
      </c>
    </row>
    <row r="10" spans="1:105" x14ac:dyDescent="0.5">
      <c r="A10" s="21" t="s">
        <v>117</v>
      </c>
      <c r="B10" s="21">
        <v>2019</v>
      </c>
      <c r="C10" s="21" t="s">
        <v>43</v>
      </c>
      <c r="D10" s="21" t="s">
        <v>44</v>
      </c>
      <c r="E10" s="25" t="s">
        <v>31</v>
      </c>
      <c r="F10" s="21" t="s">
        <v>108</v>
      </c>
      <c r="G10" s="21" t="s">
        <v>32</v>
      </c>
      <c r="H10" s="21">
        <v>1</v>
      </c>
      <c r="I10" s="23">
        <v>43624</v>
      </c>
      <c r="J10" s="24">
        <v>26</v>
      </c>
      <c r="K10" s="24">
        <v>24</v>
      </c>
      <c r="L10" s="24">
        <v>241</v>
      </c>
      <c r="M10" s="24">
        <v>119</v>
      </c>
      <c r="N10" s="24">
        <v>242</v>
      </c>
      <c r="O10" s="24">
        <v>112</v>
      </c>
      <c r="P10" s="24">
        <v>231</v>
      </c>
      <c r="Q10" s="24">
        <v>103</v>
      </c>
      <c r="R10" s="24">
        <v>238</v>
      </c>
      <c r="S10" s="24">
        <v>109</v>
      </c>
      <c r="T10" s="24">
        <v>222</v>
      </c>
      <c r="U10" s="24">
        <v>108</v>
      </c>
      <c r="V10" s="24">
        <v>24.27</v>
      </c>
      <c r="W10" s="24">
        <v>21.76</v>
      </c>
      <c r="X10" s="24">
        <v>22.09</v>
      </c>
      <c r="Y10" s="24">
        <v>19.489999999999998</v>
      </c>
      <c r="Z10" s="24">
        <v>21.41</v>
      </c>
      <c r="AA10" s="24">
        <v>19.66</v>
      </c>
      <c r="AB10" s="24">
        <v>19.05</v>
      </c>
      <c r="AC10" s="24">
        <v>16.79</v>
      </c>
      <c r="AD10" s="24">
        <v>24.85</v>
      </c>
      <c r="AE10" s="24">
        <v>22.02</v>
      </c>
      <c r="AF10" s="24">
        <v>465.2</v>
      </c>
      <c r="AG10" s="24">
        <v>423</v>
      </c>
      <c r="AH10" s="24">
        <v>3619.4</v>
      </c>
      <c r="AI10" s="24">
        <v>3243.2</v>
      </c>
      <c r="AJ10" s="24">
        <v>9.4</v>
      </c>
      <c r="AK10" s="24">
        <v>9.3000000000000007</v>
      </c>
      <c r="AL10" s="24">
        <v>62.5</v>
      </c>
      <c r="AM10" s="24">
        <v>63.9</v>
      </c>
      <c r="AN10" s="21">
        <v>77</v>
      </c>
      <c r="AO10" s="21">
        <v>10</v>
      </c>
      <c r="AP10" s="21">
        <v>7.6</v>
      </c>
      <c r="AQ10" s="25">
        <v>3.6</v>
      </c>
      <c r="AR10" s="21">
        <v>73</v>
      </c>
      <c r="AS10" s="21">
        <v>1.2729999999999999</v>
      </c>
      <c r="AT10" s="21">
        <v>61.2</v>
      </c>
      <c r="AU10" s="21">
        <v>10.08</v>
      </c>
      <c r="AV10" s="41">
        <v>94.75</v>
      </c>
      <c r="AW10" s="41">
        <v>94.78</v>
      </c>
      <c r="AX10" s="41">
        <v>4.91</v>
      </c>
      <c r="AY10" s="41">
        <v>4.9000000000000004</v>
      </c>
      <c r="AZ10" s="41">
        <v>36.340000000000003</v>
      </c>
      <c r="BA10" s="41">
        <v>36.369999999999997</v>
      </c>
      <c r="BB10" s="41">
        <v>36.670201799281116</v>
      </c>
      <c r="BC10" s="41">
        <v>36.698595340966385</v>
      </c>
      <c r="BD10" s="41">
        <v>82.305203727345528</v>
      </c>
      <c r="BE10" s="41">
        <v>82.326947042417345</v>
      </c>
      <c r="BF10" s="41">
        <v>6.6124474291140949</v>
      </c>
      <c r="BG10" s="41">
        <v>5.7691018857685528</v>
      </c>
      <c r="BH10" s="41">
        <v>1.697703569351005</v>
      </c>
      <c r="BI10" s="41">
        <v>1.452244285603346</v>
      </c>
      <c r="BJ10" s="41">
        <v>0.64801256439117116</v>
      </c>
      <c r="BK10" s="41">
        <v>0.5954082893686331</v>
      </c>
      <c r="BL10" s="41">
        <v>0.72893619350526639</v>
      </c>
      <c r="BM10" s="41">
        <v>0.66424765877680214</v>
      </c>
      <c r="BN10" s="41">
        <v>1.5526923076923074</v>
      </c>
      <c r="BO10" s="41">
        <v>1.4463461538461537</v>
      </c>
      <c r="BP10" s="21" t="s">
        <v>311</v>
      </c>
      <c r="BQ10" s="21">
        <v>0.29399999999999998</v>
      </c>
      <c r="BR10" s="21">
        <v>0.10199999999999999</v>
      </c>
      <c r="BS10" s="21">
        <v>0.35</v>
      </c>
      <c r="BT10" s="21" t="s">
        <v>303</v>
      </c>
      <c r="BU10" s="21">
        <v>9.2999999999999999E-2</v>
      </c>
      <c r="BV10" s="21">
        <v>2.2000000000000002</v>
      </c>
      <c r="BW10" s="21">
        <v>12.7</v>
      </c>
      <c r="BX10" s="21">
        <v>3.1</v>
      </c>
      <c r="BY10" s="21">
        <v>0.7</v>
      </c>
      <c r="BZ10" s="21">
        <v>20.6</v>
      </c>
      <c r="CA10" s="21">
        <v>5.8</v>
      </c>
      <c r="CB10" s="21" t="s">
        <v>305</v>
      </c>
      <c r="CC10" s="86">
        <v>14.164999999999999</v>
      </c>
      <c r="CD10" s="86">
        <v>6.7</v>
      </c>
      <c r="CE10" s="86">
        <v>3.1500000000000004</v>
      </c>
      <c r="CF10" s="86">
        <v>79</v>
      </c>
      <c r="CG10" s="86">
        <v>16</v>
      </c>
      <c r="CH10" s="86">
        <v>119.5</v>
      </c>
      <c r="CI10" s="86">
        <v>2101.5</v>
      </c>
      <c r="CJ10" s="86">
        <v>201</v>
      </c>
      <c r="CK10" s="86">
        <v>161.5</v>
      </c>
      <c r="CL10" s="86">
        <v>28.5</v>
      </c>
      <c r="CM10" s="86">
        <v>2.3082669322709162</v>
      </c>
      <c r="CN10" s="86">
        <v>23.068807447375853</v>
      </c>
      <c r="CO10" s="86">
        <v>71</v>
      </c>
      <c r="CP10" s="86">
        <v>10.932499999999999</v>
      </c>
      <c r="CQ10" s="86">
        <v>1.3185000000000002</v>
      </c>
      <c r="CR10" s="86">
        <v>8.2741303722455548</v>
      </c>
      <c r="CS10" s="86" t="s">
        <v>199</v>
      </c>
      <c r="CT10" s="86" t="s">
        <v>199</v>
      </c>
      <c r="CU10" s="86" t="s">
        <v>199</v>
      </c>
      <c r="CV10" s="86">
        <v>47.190088074433795</v>
      </c>
      <c r="CW10" s="86" t="s">
        <v>199</v>
      </c>
      <c r="CX10" s="86" t="s">
        <v>223</v>
      </c>
      <c r="CY10" s="86">
        <v>49</v>
      </c>
      <c r="CZ10" s="86">
        <v>18</v>
      </c>
      <c r="DA10" s="86">
        <v>33</v>
      </c>
    </row>
    <row r="11" spans="1:105" x14ac:dyDescent="0.5">
      <c r="A11" s="21" t="s">
        <v>117</v>
      </c>
      <c r="B11" s="21">
        <v>2019</v>
      </c>
      <c r="C11" s="21" t="s">
        <v>43</v>
      </c>
      <c r="D11" s="21" t="s">
        <v>44</v>
      </c>
      <c r="E11" s="22" t="s">
        <v>35</v>
      </c>
      <c r="F11" s="21" t="s">
        <v>112</v>
      </c>
      <c r="G11" s="21" t="s">
        <v>32</v>
      </c>
      <c r="H11" s="21">
        <v>2</v>
      </c>
      <c r="I11" s="23">
        <v>43624</v>
      </c>
      <c r="J11" s="24">
        <v>27</v>
      </c>
      <c r="K11" s="24">
        <v>28</v>
      </c>
      <c r="L11" s="24">
        <v>242</v>
      </c>
      <c r="M11" s="24">
        <v>120</v>
      </c>
      <c r="N11" s="24">
        <v>234</v>
      </c>
      <c r="O11" s="24">
        <v>109</v>
      </c>
      <c r="P11" s="24">
        <v>226</v>
      </c>
      <c r="Q11" s="24">
        <v>104</v>
      </c>
      <c r="R11" s="24">
        <v>215</v>
      </c>
      <c r="S11" s="24">
        <v>107</v>
      </c>
      <c r="T11" s="24">
        <v>213</v>
      </c>
      <c r="U11" s="24">
        <v>99</v>
      </c>
      <c r="V11" s="24">
        <v>20.46</v>
      </c>
      <c r="W11" s="24">
        <v>18.12</v>
      </c>
      <c r="X11" s="24">
        <v>26.56</v>
      </c>
      <c r="Y11" s="24">
        <v>24.2</v>
      </c>
      <c r="Z11" s="24">
        <v>18.61</v>
      </c>
      <c r="AA11" s="24">
        <v>16.850000000000001</v>
      </c>
      <c r="AB11" s="24">
        <v>23.47</v>
      </c>
      <c r="AC11" s="24">
        <v>21.47</v>
      </c>
      <c r="AD11" s="24">
        <v>21.79</v>
      </c>
      <c r="AE11" s="24">
        <v>19.739999999999998</v>
      </c>
      <c r="AF11" s="24">
        <v>413.1</v>
      </c>
      <c r="AG11" s="24">
        <v>462</v>
      </c>
      <c r="AH11" s="24">
        <v>3058</v>
      </c>
      <c r="AI11" s="24">
        <v>3587.4</v>
      </c>
      <c r="AJ11" s="24">
        <v>8.8000000000000007</v>
      </c>
      <c r="AK11" s="24">
        <v>8.1999999999999993</v>
      </c>
      <c r="AL11" s="24">
        <v>62.9</v>
      </c>
      <c r="AM11" s="24">
        <v>64.599999999999994</v>
      </c>
      <c r="AN11" s="21">
        <v>66</v>
      </c>
      <c r="AO11" s="21">
        <v>8.9</v>
      </c>
      <c r="AP11" s="21">
        <v>9.3000000000000007</v>
      </c>
      <c r="AQ11" s="22">
        <v>3.6</v>
      </c>
      <c r="AR11" s="21">
        <v>71.900000000000006</v>
      </c>
      <c r="AS11" s="21">
        <v>1.327</v>
      </c>
      <c r="AT11" s="21">
        <v>61.3</v>
      </c>
      <c r="AU11" s="21">
        <v>10.14</v>
      </c>
      <c r="AV11" s="41">
        <v>92.56</v>
      </c>
      <c r="AW11" s="41">
        <v>92.58</v>
      </c>
      <c r="AX11" s="41">
        <v>6.65</v>
      </c>
      <c r="AY11" s="41">
        <v>6.65</v>
      </c>
      <c r="AZ11" s="41">
        <v>36.29</v>
      </c>
      <c r="BA11" s="41">
        <v>36.33</v>
      </c>
      <c r="BB11" s="41">
        <v>36.894262426561667</v>
      </c>
      <c r="BC11" s="41">
        <v>36.933608001385409</v>
      </c>
      <c r="BD11" s="41">
        <v>79.615979312379864</v>
      </c>
      <c r="BE11" s="41">
        <v>79.62716399600086</v>
      </c>
      <c r="BF11" s="41">
        <v>6.9114774114774127</v>
      </c>
      <c r="BG11" s="41">
        <v>6.8238977072310414</v>
      </c>
      <c r="BH11" s="41">
        <v>2.2111226406689428</v>
      </c>
      <c r="BI11" s="41">
        <v>2.1429267353771144</v>
      </c>
      <c r="BJ11" s="41">
        <v>0.60032709025699571</v>
      </c>
      <c r="BK11" s="41">
        <v>0.59219206483837539</v>
      </c>
      <c r="BL11" s="41">
        <v>0.78147207049405765</v>
      </c>
      <c r="BM11" s="41">
        <v>0.77656011124171254</v>
      </c>
      <c r="BN11" s="41">
        <v>1.379230769230769</v>
      </c>
      <c r="BO11" s="41">
        <v>1.3796153846153851</v>
      </c>
      <c r="BP11" s="21" t="s">
        <v>312</v>
      </c>
      <c r="BQ11" s="21">
        <v>0.33300000000000002</v>
      </c>
      <c r="BR11" s="21">
        <v>0.106</v>
      </c>
      <c r="BS11" s="21">
        <v>0.36</v>
      </c>
      <c r="BT11" s="21" t="s">
        <v>303</v>
      </c>
      <c r="BU11" s="21">
        <v>0.105</v>
      </c>
      <c r="BV11" s="21">
        <v>2.1</v>
      </c>
      <c r="BW11" s="21">
        <v>14.7</v>
      </c>
      <c r="BX11" s="21">
        <v>4.9000000000000004</v>
      </c>
      <c r="BY11" s="21">
        <v>1</v>
      </c>
      <c r="BZ11" s="21">
        <v>19.600000000000001</v>
      </c>
      <c r="CA11" s="21">
        <v>7.3</v>
      </c>
      <c r="CB11" s="21">
        <v>11</v>
      </c>
      <c r="CC11" s="86">
        <v>15.845000000000001</v>
      </c>
      <c r="CD11" s="86">
        <v>6.35</v>
      </c>
      <c r="CE11" s="86">
        <v>2.9649999999999999</v>
      </c>
      <c r="CF11" s="86">
        <v>77.5</v>
      </c>
      <c r="CG11" s="86">
        <v>17.5</v>
      </c>
      <c r="CH11" s="86">
        <v>131.5</v>
      </c>
      <c r="CI11" s="86">
        <v>2205.5</v>
      </c>
      <c r="CJ11" s="86">
        <v>218</v>
      </c>
      <c r="CK11" s="86">
        <v>177.5</v>
      </c>
      <c r="CL11" s="86">
        <v>29.5</v>
      </c>
      <c r="CM11" s="86">
        <v>2.7497215948302904</v>
      </c>
      <c r="CN11" s="86">
        <v>19.8305845724324</v>
      </c>
      <c r="CO11" s="86">
        <v>74</v>
      </c>
      <c r="CP11" s="86">
        <v>15.817</v>
      </c>
      <c r="CQ11" s="86">
        <v>1.6765000000000001</v>
      </c>
      <c r="CR11" s="86">
        <v>9.4479676722713144</v>
      </c>
      <c r="CS11" s="86">
        <v>1.9556533603324051</v>
      </c>
      <c r="CT11" s="86">
        <v>0.1364431210376453</v>
      </c>
      <c r="CU11" s="86">
        <v>14.561958288190684</v>
      </c>
      <c r="CV11" s="86">
        <v>40.079684345763773</v>
      </c>
      <c r="CW11" s="86" t="s">
        <v>199</v>
      </c>
      <c r="CX11" s="86" t="s">
        <v>199</v>
      </c>
      <c r="CY11" s="86" t="s">
        <v>199</v>
      </c>
      <c r="CZ11" s="86" t="s">
        <v>199</v>
      </c>
      <c r="DA11" s="86" t="s">
        <v>199</v>
      </c>
    </row>
    <row r="12" spans="1:105" x14ac:dyDescent="0.5">
      <c r="A12" s="21" t="s">
        <v>117</v>
      </c>
      <c r="B12" s="21">
        <v>2019</v>
      </c>
      <c r="C12" s="21" t="s">
        <v>43</v>
      </c>
      <c r="D12" s="21" t="s">
        <v>44</v>
      </c>
      <c r="E12" s="22">
        <v>17.460999999999999</v>
      </c>
      <c r="F12" s="21" t="s">
        <v>107</v>
      </c>
      <c r="G12" s="21" t="s">
        <v>37</v>
      </c>
      <c r="H12" s="21">
        <v>3</v>
      </c>
      <c r="I12" s="23">
        <v>43624</v>
      </c>
      <c r="J12" s="24">
        <v>27</v>
      </c>
      <c r="K12" s="24">
        <v>25</v>
      </c>
      <c r="L12" s="24">
        <v>215</v>
      </c>
      <c r="M12" s="24">
        <v>98</v>
      </c>
      <c r="N12" s="24">
        <v>213</v>
      </c>
      <c r="O12" s="24">
        <v>95</v>
      </c>
      <c r="P12" s="24">
        <v>200</v>
      </c>
      <c r="Q12" s="24">
        <v>96</v>
      </c>
      <c r="R12" s="24">
        <v>214</v>
      </c>
      <c r="S12" s="24">
        <v>104</v>
      </c>
      <c r="T12" s="24">
        <v>216</v>
      </c>
      <c r="U12" s="24">
        <v>110</v>
      </c>
      <c r="V12" s="24">
        <v>19.04</v>
      </c>
      <c r="W12" s="24">
        <v>17.23</v>
      </c>
      <c r="X12" s="24">
        <v>20.02</v>
      </c>
      <c r="Y12" s="24">
        <v>17.95</v>
      </c>
      <c r="Z12" s="24">
        <v>20.47</v>
      </c>
      <c r="AA12" s="24">
        <v>18.29</v>
      </c>
      <c r="AB12" s="24">
        <v>16.04</v>
      </c>
      <c r="AC12" s="24">
        <v>14.43</v>
      </c>
      <c r="AD12" s="24">
        <v>19.07</v>
      </c>
      <c r="AE12" s="24">
        <v>16.46</v>
      </c>
      <c r="AF12" s="24">
        <v>457.5</v>
      </c>
      <c r="AG12" s="24">
        <v>478.7</v>
      </c>
      <c r="AH12" s="24">
        <v>3672.8</v>
      </c>
      <c r="AI12" s="24">
        <v>3470.9</v>
      </c>
      <c r="AJ12" s="24">
        <v>7.9</v>
      </c>
      <c r="AK12" s="24">
        <v>7.9</v>
      </c>
      <c r="AL12" s="24">
        <v>57.4</v>
      </c>
      <c r="AM12" s="24">
        <v>57.6</v>
      </c>
      <c r="AN12" s="21">
        <v>87</v>
      </c>
      <c r="AO12" s="21">
        <v>8.5</v>
      </c>
      <c r="AP12" s="21">
        <v>8.6999999999999993</v>
      </c>
      <c r="AQ12" s="22">
        <v>4.5999999999999996</v>
      </c>
      <c r="AR12" s="22">
        <v>70</v>
      </c>
      <c r="AS12" s="21">
        <v>1.1379999999999999</v>
      </c>
      <c r="AT12" s="21">
        <v>55.5</v>
      </c>
      <c r="AU12" s="21">
        <v>9.4499999999999993</v>
      </c>
      <c r="AV12" s="41">
        <v>97.21</v>
      </c>
      <c r="AW12" s="41">
        <v>97.14</v>
      </c>
      <c r="AX12" s="41">
        <v>4.16</v>
      </c>
      <c r="AY12" s="41">
        <v>4.0999999999999996</v>
      </c>
      <c r="AZ12" s="41">
        <v>33.07</v>
      </c>
      <c r="BA12" s="41">
        <v>33.049999999999997</v>
      </c>
      <c r="BB12" s="41">
        <v>33.330624056563956</v>
      </c>
      <c r="BC12" s="41">
        <v>33.303340673271798</v>
      </c>
      <c r="BD12" s="41">
        <v>82.830208006381213</v>
      </c>
      <c r="BE12" s="41">
        <v>82.928331661299012</v>
      </c>
      <c r="BF12" s="41">
        <v>7.3047528603084197</v>
      </c>
      <c r="BG12" s="41">
        <v>7.7071564238230899</v>
      </c>
      <c r="BH12" s="41">
        <v>2.0340057638260598</v>
      </c>
      <c r="BI12" s="41">
        <v>2.149925462837901</v>
      </c>
      <c r="BJ12" s="41">
        <v>0.92463232352329294</v>
      </c>
      <c r="BK12" s="41">
        <v>0.96632766282053317</v>
      </c>
      <c r="BL12" s="41">
        <v>0.83283157405486796</v>
      </c>
      <c r="BM12" s="41">
        <v>0.85372540659306884</v>
      </c>
      <c r="BN12" s="41">
        <v>1.1511538461538464</v>
      </c>
      <c r="BO12" s="41">
        <v>1.2615384615384615</v>
      </c>
      <c r="BP12" s="21" t="s">
        <v>313</v>
      </c>
      <c r="BQ12" s="21">
        <v>0.33100000000000002</v>
      </c>
      <c r="BR12" s="21">
        <v>0.105</v>
      </c>
      <c r="BS12" s="21">
        <v>0.39</v>
      </c>
      <c r="BT12" s="21" t="s">
        <v>303</v>
      </c>
      <c r="BU12" s="21">
        <v>0.1</v>
      </c>
      <c r="BV12" s="21">
        <v>2.2999999999999998</v>
      </c>
      <c r="BW12" s="21">
        <v>18.899999999999999</v>
      </c>
      <c r="BX12" s="21">
        <v>5.0999999999999996</v>
      </c>
      <c r="BY12" s="21">
        <v>1.9</v>
      </c>
      <c r="BZ12" s="21">
        <v>22.4</v>
      </c>
      <c r="CA12" s="21" t="s">
        <v>314</v>
      </c>
      <c r="CB12" s="21">
        <v>24.6</v>
      </c>
      <c r="CC12" s="86">
        <v>14.994999999999999</v>
      </c>
      <c r="CD12" s="86">
        <v>6.3000000000000007</v>
      </c>
      <c r="CE12" s="86">
        <v>2.8849999999999998</v>
      </c>
      <c r="CF12" s="86">
        <v>76</v>
      </c>
      <c r="CG12" s="86">
        <v>15</v>
      </c>
      <c r="CH12" s="86">
        <v>80</v>
      </c>
      <c r="CI12" s="86">
        <v>2044.5</v>
      </c>
      <c r="CJ12" s="86">
        <v>216.5</v>
      </c>
      <c r="CK12" s="86">
        <v>183.5</v>
      </c>
      <c r="CL12" s="86">
        <v>25</v>
      </c>
      <c r="CM12" s="86">
        <v>2.8046807909936828</v>
      </c>
      <c r="CN12" s="86">
        <v>20.619674458181873</v>
      </c>
      <c r="CO12" s="86">
        <v>46</v>
      </c>
      <c r="CP12" s="86">
        <v>15.265500000000001</v>
      </c>
      <c r="CQ12" s="86">
        <v>1.542</v>
      </c>
      <c r="CR12" s="86">
        <v>9.9234551997709897</v>
      </c>
      <c r="CS12" s="86" t="s">
        <v>199</v>
      </c>
      <c r="CT12" s="86" t="s">
        <v>199</v>
      </c>
      <c r="CU12" s="86" t="s">
        <v>199</v>
      </c>
      <c r="CV12" s="86">
        <v>40.634517695418431</v>
      </c>
      <c r="CW12" s="86" t="s">
        <v>199</v>
      </c>
      <c r="CX12" s="86" t="s">
        <v>224</v>
      </c>
      <c r="CY12" s="86">
        <v>46</v>
      </c>
      <c r="CZ12" s="86">
        <v>17</v>
      </c>
      <c r="DA12" s="86">
        <v>37</v>
      </c>
    </row>
    <row r="13" spans="1:105" x14ac:dyDescent="0.5">
      <c r="A13" s="21" t="s">
        <v>117</v>
      </c>
      <c r="B13" s="21">
        <v>2019</v>
      </c>
      <c r="C13" s="21" t="s">
        <v>43</v>
      </c>
      <c r="D13" s="21" t="s">
        <v>44</v>
      </c>
      <c r="E13" s="22" t="s">
        <v>40</v>
      </c>
      <c r="F13" s="21" t="s">
        <v>111</v>
      </c>
      <c r="G13" s="21" t="s">
        <v>32</v>
      </c>
      <c r="H13" s="21">
        <v>4</v>
      </c>
      <c r="I13" s="23">
        <v>43624</v>
      </c>
      <c r="J13" s="24">
        <v>25</v>
      </c>
      <c r="K13" s="24">
        <v>25</v>
      </c>
      <c r="L13" s="24">
        <v>233</v>
      </c>
      <c r="M13" s="24">
        <v>109</v>
      </c>
      <c r="N13" s="24">
        <v>224</v>
      </c>
      <c r="O13" s="24">
        <v>109</v>
      </c>
      <c r="P13" s="24">
        <v>232</v>
      </c>
      <c r="Q13" s="24">
        <v>125</v>
      </c>
      <c r="R13" s="24">
        <v>221</v>
      </c>
      <c r="S13" s="24">
        <v>120</v>
      </c>
      <c r="T13" s="24">
        <v>227</v>
      </c>
      <c r="U13" s="24">
        <v>126</v>
      </c>
      <c r="V13" s="24">
        <v>22.92</v>
      </c>
      <c r="W13" s="24">
        <v>19.149999999999999</v>
      </c>
      <c r="X13" s="24">
        <v>16.75</v>
      </c>
      <c r="Y13" s="24">
        <v>15.85</v>
      </c>
      <c r="Z13" s="24">
        <v>18.489999999999998</v>
      </c>
      <c r="AA13" s="24">
        <v>17.36</v>
      </c>
      <c r="AB13" s="24">
        <v>18.53</v>
      </c>
      <c r="AC13" s="24">
        <v>16.72</v>
      </c>
      <c r="AD13" s="24">
        <v>19.46</v>
      </c>
      <c r="AE13" s="24">
        <v>18.079999999999998</v>
      </c>
      <c r="AF13" s="24">
        <v>588.29999999999995</v>
      </c>
      <c r="AG13" s="24">
        <v>556.4</v>
      </c>
      <c r="AH13" s="24">
        <v>3833.7</v>
      </c>
      <c r="AI13" s="24">
        <v>3399.4</v>
      </c>
      <c r="AJ13" s="24">
        <v>9.1999999999999993</v>
      </c>
      <c r="AK13" s="24">
        <v>9.4</v>
      </c>
      <c r="AL13" s="24">
        <v>63</v>
      </c>
      <c r="AM13" s="24">
        <v>61.5</v>
      </c>
      <c r="AN13" s="21">
        <v>84</v>
      </c>
      <c r="AO13" s="21">
        <v>9.5</v>
      </c>
      <c r="AP13" s="21">
        <v>8.1999999999999993</v>
      </c>
      <c r="AQ13" s="22">
        <v>3.5</v>
      </c>
      <c r="AR13" s="21">
        <v>72.5</v>
      </c>
      <c r="AS13" s="21">
        <v>1.2789999999999999</v>
      </c>
      <c r="AT13" s="21">
        <v>60.5</v>
      </c>
      <c r="AU13" s="21">
        <v>9.98</v>
      </c>
      <c r="AV13" s="41">
        <v>95.01</v>
      </c>
      <c r="AW13" s="41">
        <v>95.04</v>
      </c>
      <c r="AX13" s="41">
        <v>4.8899999999999997</v>
      </c>
      <c r="AY13" s="41">
        <v>4.8899999999999997</v>
      </c>
      <c r="AZ13" s="41">
        <v>34.72</v>
      </c>
      <c r="BA13" s="41">
        <v>34.75</v>
      </c>
      <c r="BB13" s="41">
        <v>35.062665329378483</v>
      </c>
      <c r="BC13" s="41">
        <v>35.092372390592232</v>
      </c>
      <c r="BD13" s="41">
        <v>81.983134831371331</v>
      </c>
      <c r="BE13" s="41">
        <v>81.989966001343859</v>
      </c>
      <c r="BF13" s="41">
        <v>4.2363383530050207</v>
      </c>
      <c r="BG13" s="41">
        <v>4.1932754488310042</v>
      </c>
      <c r="BH13" s="41">
        <v>1.0630693016947024</v>
      </c>
      <c r="BI13" s="41">
        <v>1.0797276070498005</v>
      </c>
      <c r="BJ13" s="41">
        <v>0.81478725352651138</v>
      </c>
      <c r="BK13" s="41">
        <v>0.81851247281656814</v>
      </c>
      <c r="BL13" s="41">
        <v>0.80919847196294004</v>
      </c>
      <c r="BM13" s="41">
        <v>0.81363988184409253</v>
      </c>
      <c r="BN13" s="41">
        <v>1.4434615384615384</v>
      </c>
      <c r="BO13" s="41">
        <v>1.2488461538461539</v>
      </c>
      <c r="BP13" s="21" t="s">
        <v>315</v>
      </c>
      <c r="BQ13" s="21">
        <v>0.31</v>
      </c>
      <c r="BR13" s="21">
        <v>0.107</v>
      </c>
      <c r="BS13" s="21">
        <v>0.36</v>
      </c>
      <c r="BT13" s="21" t="s">
        <v>303</v>
      </c>
      <c r="BU13" s="21">
        <v>8.3000000000000004E-2</v>
      </c>
      <c r="BV13" s="21">
        <v>1.9</v>
      </c>
      <c r="BW13" s="21">
        <v>13.3</v>
      </c>
      <c r="BX13" s="21">
        <v>3.7</v>
      </c>
      <c r="BY13" s="21">
        <v>0.6</v>
      </c>
      <c r="BZ13" s="21">
        <v>20</v>
      </c>
      <c r="CA13" s="21">
        <v>5.3</v>
      </c>
      <c r="CB13" s="21">
        <v>13.3</v>
      </c>
      <c r="CC13" s="86">
        <v>15.645</v>
      </c>
      <c r="CD13" s="86">
        <v>6.6999999999999993</v>
      </c>
      <c r="CE13" s="86">
        <v>2.7050000000000001</v>
      </c>
      <c r="CF13" s="86">
        <v>73</v>
      </c>
      <c r="CG13" s="86">
        <v>15</v>
      </c>
      <c r="CH13" s="86">
        <v>124</v>
      </c>
      <c r="CI13" s="86">
        <v>2229</v>
      </c>
      <c r="CJ13" s="86">
        <v>301</v>
      </c>
      <c r="CK13" s="86">
        <v>145.5</v>
      </c>
      <c r="CL13" s="86">
        <v>27.5</v>
      </c>
      <c r="CM13" s="86">
        <v>4.0603755418342846</v>
      </c>
      <c r="CN13" s="86">
        <v>23.495445083730942</v>
      </c>
      <c r="CO13" s="86">
        <v>73</v>
      </c>
      <c r="CP13" s="86">
        <v>15.4855</v>
      </c>
      <c r="CQ13" s="86">
        <v>1.5594999999999999</v>
      </c>
      <c r="CR13" s="86">
        <v>9.9489992234998681</v>
      </c>
      <c r="CS13" s="86">
        <v>2.6910524870813779</v>
      </c>
      <c r="CT13" s="86">
        <v>0.22122986174115422</v>
      </c>
      <c r="CU13" s="86">
        <v>12.190408191020186</v>
      </c>
      <c r="CV13" s="86">
        <v>44.302316829832137</v>
      </c>
      <c r="CW13" s="86" t="s">
        <v>199</v>
      </c>
      <c r="CX13" s="86" t="s">
        <v>199</v>
      </c>
      <c r="CY13" s="86" t="s">
        <v>199</v>
      </c>
      <c r="CZ13" s="86" t="s">
        <v>199</v>
      </c>
      <c r="DA13" s="86" t="s">
        <v>199</v>
      </c>
    </row>
    <row r="14" spans="1:105" x14ac:dyDescent="0.5">
      <c r="A14" s="21" t="s">
        <v>117</v>
      </c>
      <c r="B14" s="21">
        <v>2019</v>
      </c>
      <c r="C14" s="21" t="s">
        <v>43</v>
      </c>
      <c r="D14" s="21" t="s">
        <v>44</v>
      </c>
      <c r="E14" s="22" t="s">
        <v>33</v>
      </c>
      <c r="F14" s="21" t="s">
        <v>105</v>
      </c>
      <c r="G14" s="21" t="s">
        <v>34</v>
      </c>
      <c r="H14" s="21">
        <v>5</v>
      </c>
      <c r="I14" s="23">
        <v>43624</v>
      </c>
      <c r="J14" s="24">
        <v>23</v>
      </c>
      <c r="K14" s="24">
        <v>25</v>
      </c>
      <c r="L14" s="24">
        <v>233</v>
      </c>
      <c r="M14" s="24">
        <v>98</v>
      </c>
      <c r="N14" s="24">
        <v>224</v>
      </c>
      <c r="O14" s="24">
        <v>120</v>
      </c>
      <c r="P14" s="24">
        <v>231</v>
      </c>
      <c r="Q14" s="24">
        <v>125</v>
      </c>
      <c r="R14" s="24">
        <v>243</v>
      </c>
      <c r="S14" s="24">
        <v>124</v>
      </c>
      <c r="T14" s="24">
        <v>242</v>
      </c>
      <c r="U14" s="24">
        <v>102</v>
      </c>
      <c r="V14" s="24">
        <v>24.01</v>
      </c>
      <c r="W14" s="24">
        <v>21.92</v>
      </c>
      <c r="X14" s="24">
        <v>24.41</v>
      </c>
      <c r="Y14" s="24">
        <v>21.66</v>
      </c>
      <c r="Z14" s="24">
        <v>20.5</v>
      </c>
      <c r="AA14" s="24">
        <v>18.25</v>
      </c>
      <c r="AB14" s="24">
        <v>26.05</v>
      </c>
      <c r="AC14" s="24">
        <v>23.5</v>
      </c>
      <c r="AD14" s="24">
        <v>19.68</v>
      </c>
      <c r="AE14" s="24">
        <v>18.22</v>
      </c>
      <c r="AF14" s="24">
        <v>366.6</v>
      </c>
      <c r="AG14" s="24">
        <v>392.9</v>
      </c>
      <c r="AH14" s="24">
        <v>3486.8</v>
      </c>
      <c r="AI14" s="24">
        <v>3325.4</v>
      </c>
      <c r="AJ14" s="24">
        <v>9.6999999999999993</v>
      </c>
      <c r="AK14" s="24">
        <v>9.1999999999999993</v>
      </c>
      <c r="AL14" s="24">
        <v>63.5</v>
      </c>
      <c r="AM14" s="24">
        <v>62.5</v>
      </c>
      <c r="AN14" s="21">
        <v>73</v>
      </c>
      <c r="AO14" s="21">
        <v>9.9</v>
      </c>
      <c r="AP14" s="21">
        <v>7.4</v>
      </c>
      <c r="AQ14" s="22">
        <v>3.2</v>
      </c>
      <c r="AR14" s="22">
        <v>73.599999999999994</v>
      </c>
      <c r="AS14" s="21">
        <v>1.2689999999999999</v>
      </c>
      <c r="AT14" s="21">
        <v>60.8</v>
      </c>
      <c r="AU14" s="21">
        <v>10.039999999999999</v>
      </c>
      <c r="AV14" s="41">
        <v>93.93</v>
      </c>
      <c r="AW14" s="41">
        <v>93.94</v>
      </c>
      <c r="AX14" s="41">
        <v>4.92</v>
      </c>
      <c r="AY14" s="41">
        <v>4.91</v>
      </c>
      <c r="AZ14" s="41">
        <v>33.44</v>
      </c>
      <c r="BA14" s="41">
        <v>33.43</v>
      </c>
      <c r="BB14" s="41">
        <v>33.799999999999997</v>
      </c>
      <c r="BC14" s="41">
        <v>33.788651941147343</v>
      </c>
      <c r="BD14" s="41">
        <v>81.630167749763174</v>
      </c>
      <c r="BE14" s="41">
        <v>81.644475936274318</v>
      </c>
      <c r="BF14" s="41">
        <v>4.4885044996156109</v>
      </c>
      <c r="BG14" s="41">
        <v>4.2508185230407465</v>
      </c>
      <c r="BH14" s="41">
        <v>1.110579893880425</v>
      </c>
      <c r="BI14" s="41">
        <v>1.0262521361840879</v>
      </c>
      <c r="BJ14" s="41">
        <v>0.60490582041064545</v>
      </c>
      <c r="BK14" s="41">
        <v>0.57821360176249992</v>
      </c>
      <c r="BL14" s="41">
        <v>0.58020658077700193</v>
      </c>
      <c r="BM14" s="41">
        <v>0.56622454231871366</v>
      </c>
      <c r="BN14" s="41">
        <v>1.6565384615384615</v>
      </c>
      <c r="BO14" s="41">
        <v>1.3701923076923079</v>
      </c>
      <c r="BP14" s="21" t="s">
        <v>316</v>
      </c>
      <c r="BQ14" s="21">
        <v>0.29499999999999998</v>
      </c>
      <c r="BR14" s="21">
        <v>9.6000000000000002E-2</v>
      </c>
      <c r="BS14" s="21">
        <v>0.35</v>
      </c>
      <c r="BT14" s="21" t="s">
        <v>303</v>
      </c>
      <c r="BU14" s="21">
        <v>8.7999999999999995E-2</v>
      </c>
      <c r="BV14" s="21">
        <v>2</v>
      </c>
      <c r="BW14" s="21">
        <v>9.6999999999999993</v>
      </c>
      <c r="BX14" s="21">
        <v>3.1</v>
      </c>
      <c r="BY14" s="21">
        <v>0.6</v>
      </c>
      <c r="BZ14" s="21">
        <v>18.7</v>
      </c>
      <c r="CA14" s="21">
        <v>5.8</v>
      </c>
      <c r="CB14" s="21" t="s">
        <v>305</v>
      </c>
      <c r="CC14" s="86">
        <v>15.655000000000001</v>
      </c>
      <c r="CD14" s="86">
        <v>6.5500000000000007</v>
      </c>
      <c r="CE14" s="86">
        <v>3.1150000000000002</v>
      </c>
      <c r="CF14" s="86">
        <v>81</v>
      </c>
      <c r="CG14" s="86">
        <v>15</v>
      </c>
      <c r="CH14" s="86">
        <v>103.5</v>
      </c>
      <c r="CI14" s="86">
        <v>2228</v>
      </c>
      <c r="CJ14" s="86">
        <v>234</v>
      </c>
      <c r="CK14" s="86">
        <v>192</v>
      </c>
      <c r="CL14" s="86">
        <v>26.5</v>
      </c>
      <c r="CM14" s="86">
        <v>2.3006187188879497</v>
      </c>
      <c r="CN14" s="86">
        <v>15.595707711092325</v>
      </c>
      <c r="CO14" s="86">
        <v>72.5</v>
      </c>
      <c r="CP14" s="86">
        <v>14.310499999999999</v>
      </c>
      <c r="CQ14" s="86">
        <v>1.4395</v>
      </c>
      <c r="CR14" s="86">
        <v>9.9770280164843577</v>
      </c>
      <c r="CS14" s="86">
        <v>2.3909290739052409</v>
      </c>
      <c r="CT14" s="86">
        <v>0.1793682871249902</v>
      </c>
      <c r="CU14" s="86">
        <v>13.280358391819213</v>
      </c>
      <c r="CV14" s="86">
        <v>38.099467718327205</v>
      </c>
      <c r="CW14" s="86" t="s">
        <v>199</v>
      </c>
      <c r="CX14" s="86" t="s">
        <v>225</v>
      </c>
      <c r="CY14" s="86">
        <v>37</v>
      </c>
      <c r="CZ14" s="86">
        <v>21</v>
      </c>
      <c r="DA14" s="86">
        <v>42</v>
      </c>
    </row>
    <row r="15" spans="1:105" x14ac:dyDescent="0.5">
      <c r="A15" s="21" t="s">
        <v>117</v>
      </c>
      <c r="B15" s="21">
        <v>2019</v>
      </c>
      <c r="C15" s="21" t="s">
        <v>43</v>
      </c>
      <c r="D15" s="21" t="s">
        <v>44</v>
      </c>
      <c r="E15" s="22" t="s">
        <v>39</v>
      </c>
      <c r="F15" s="21" t="s">
        <v>106</v>
      </c>
      <c r="G15" s="21" t="s">
        <v>37</v>
      </c>
      <c r="H15" s="21">
        <v>6</v>
      </c>
      <c r="I15" s="23">
        <v>43624</v>
      </c>
      <c r="J15" s="24">
        <v>20</v>
      </c>
      <c r="K15" s="24">
        <v>24</v>
      </c>
      <c r="L15" s="24">
        <v>237</v>
      </c>
      <c r="M15" s="24">
        <v>110</v>
      </c>
      <c r="N15" s="24">
        <v>244</v>
      </c>
      <c r="O15" s="24">
        <v>111</v>
      </c>
      <c r="P15" s="24">
        <v>252</v>
      </c>
      <c r="Q15" s="24">
        <v>123</v>
      </c>
      <c r="R15" s="24">
        <v>251</v>
      </c>
      <c r="S15" s="24">
        <v>121</v>
      </c>
      <c r="T15" s="24">
        <v>238</v>
      </c>
      <c r="U15" s="24">
        <v>115</v>
      </c>
      <c r="V15" s="24">
        <v>25.23</v>
      </c>
      <c r="W15" s="24">
        <v>23.5</v>
      </c>
      <c r="X15" s="24">
        <v>24.77</v>
      </c>
      <c r="Y15" s="24">
        <v>22.63</v>
      </c>
      <c r="Z15" s="24">
        <v>17.399999999999999</v>
      </c>
      <c r="AA15" s="24">
        <v>15.14</v>
      </c>
      <c r="AB15" s="24">
        <v>21.45</v>
      </c>
      <c r="AC15" s="24">
        <v>19.57</v>
      </c>
      <c r="AD15" s="24">
        <v>24.09</v>
      </c>
      <c r="AE15" s="24">
        <v>21.95</v>
      </c>
      <c r="AF15" s="24">
        <v>399.1</v>
      </c>
      <c r="AG15" s="24">
        <v>474.1</v>
      </c>
      <c r="AH15" s="24">
        <v>2860.3</v>
      </c>
      <c r="AI15" s="24">
        <v>2446.5</v>
      </c>
      <c r="AJ15" s="24">
        <v>8.6999999999999993</v>
      </c>
      <c r="AK15" s="24">
        <v>9.8000000000000007</v>
      </c>
      <c r="AL15" s="24">
        <v>58.8</v>
      </c>
      <c r="AM15" s="24">
        <v>55.9</v>
      </c>
      <c r="AN15" s="21">
        <v>67</v>
      </c>
      <c r="AO15" s="21">
        <v>9.8000000000000007</v>
      </c>
      <c r="AP15" s="21">
        <v>8.3000000000000007</v>
      </c>
      <c r="AQ15" s="22">
        <v>4.9000000000000004</v>
      </c>
      <c r="AR15" s="22">
        <v>70</v>
      </c>
      <c r="AS15" s="21">
        <v>1.135</v>
      </c>
      <c r="AT15" s="21">
        <v>55.4</v>
      </c>
      <c r="AU15" s="21">
        <v>9.42</v>
      </c>
      <c r="AV15" s="41">
        <v>96.43</v>
      </c>
      <c r="AW15" s="41">
        <v>96.42</v>
      </c>
      <c r="AX15" s="41">
        <v>5.04</v>
      </c>
      <c r="AY15" s="41">
        <v>5.04</v>
      </c>
      <c r="AZ15" s="41">
        <v>36.340000000000003</v>
      </c>
      <c r="BA15" s="41">
        <v>36.32</v>
      </c>
      <c r="BB15" s="41">
        <v>36.687834495919766</v>
      </c>
      <c r="BC15" s="41">
        <v>36.668024217293187</v>
      </c>
      <c r="BD15" s="41">
        <v>82.104009080162356</v>
      </c>
      <c r="BE15" s="41">
        <v>82.099715954732616</v>
      </c>
      <c r="BF15" s="41">
        <v>6.0793537737982186</v>
      </c>
      <c r="BG15" s="41">
        <v>6.0746687468909695</v>
      </c>
      <c r="BH15" s="41">
        <v>1.9739603507081862</v>
      </c>
      <c r="BI15" s="41">
        <v>1.9200703874741358</v>
      </c>
      <c r="BJ15" s="41">
        <v>1.5149439972403147</v>
      </c>
      <c r="BK15" s="41">
        <v>1.498934000494325</v>
      </c>
      <c r="BL15" s="41">
        <v>0.94046494119093149</v>
      </c>
      <c r="BM15" s="41">
        <v>0.93326025413507263</v>
      </c>
      <c r="BN15" s="41">
        <v>1.3359615384615386</v>
      </c>
      <c r="BO15" s="41">
        <v>1.3248076923076924</v>
      </c>
      <c r="BP15" s="21" t="s">
        <v>317</v>
      </c>
      <c r="BQ15" s="21">
        <v>0.32600000000000001</v>
      </c>
      <c r="BR15" s="21">
        <v>0.104</v>
      </c>
      <c r="BS15" s="21">
        <v>0.4</v>
      </c>
      <c r="BT15" s="21" t="s">
        <v>303</v>
      </c>
      <c r="BU15" s="21">
        <v>9.7000000000000003E-2</v>
      </c>
      <c r="BV15" s="21">
        <v>2.2999999999999998</v>
      </c>
      <c r="BW15" s="21">
        <v>14.6</v>
      </c>
      <c r="BX15" s="21">
        <v>4</v>
      </c>
      <c r="BY15" s="21">
        <v>0.9</v>
      </c>
      <c r="BZ15" s="21">
        <v>23.1</v>
      </c>
      <c r="CA15" s="21">
        <v>6.5</v>
      </c>
      <c r="CB15" s="21">
        <v>10.4</v>
      </c>
      <c r="CC15" s="86">
        <v>14.53</v>
      </c>
      <c r="CD15" s="86">
        <v>6.2</v>
      </c>
      <c r="CE15" s="86">
        <v>2.7450000000000001</v>
      </c>
      <c r="CF15" s="86">
        <v>74.5</v>
      </c>
      <c r="CG15" s="86">
        <v>13.5</v>
      </c>
      <c r="CH15" s="86">
        <v>80.5</v>
      </c>
      <c r="CI15" s="86">
        <v>1929.5</v>
      </c>
      <c r="CJ15" s="86">
        <v>182</v>
      </c>
      <c r="CK15" s="86">
        <v>180</v>
      </c>
      <c r="CL15" s="86">
        <v>23</v>
      </c>
      <c r="CM15" s="86">
        <v>1.9414566929133859</v>
      </c>
      <c r="CN15" s="86">
        <v>23.093149606299214</v>
      </c>
      <c r="CO15" s="86">
        <v>47</v>
      </c>
      <c r="CP15" s="86">
        <v>7.3485000000000005</v>
      </c>
      <c r="CQ15" s="86">
        <v>0.71649999999999991</v>
      </c>
      <c r="CR15" s="86">
        <v>10.924990184530822</v>
      </c>
      <c r="CS15" s="86">
        <v>2.0692092610032162</v>
      </c>
      <c r="CT15" s="86">
        <v>0.15489418196248453</v>
      </c>
      <c r="CU15" s="86">
        <v>13.323637662052295</v>
      </c>
      <c r="CV15" s="86">
        <v>40.146744139004127</v>
      </c>
      <c r="CW15" s="86" t="s">
        <v>199</v>
      </c>
      <c r="CX15" s="86" t="s">
        <v>199</v>
      </c>
      <c r="CY15" s="86" t="s">
        <v>199</v>
      </c>
      <c r="CZ15" s="86" t="s">
        <v>199</v>
      </c>
      <c r="DA15" s="86" t="s">
        <v>199</v>
      </c>
    </row>
    <row r="16" spans="1:105" x14ac:dyDescent="0.5">
      <c r="A16" s="21" t="s">
        <v>117</v>
      </c>
      <c r="B16" s="21">
        <v>2019</v>
      </c>
      <c r="C16" s="21" t="s">
        <v>43</v>
      </c>
      <c r="D16" s="21" t="s">
        <v>44</v>
      </c>
      <c r="E16" s="22" t="s">
        <v>36</v>
      </c>
      <c r="F16" s="21" t="s">
        <v>110</v>
      </c>
      <c r="G16" s="21" t="s">
        <v>32</v>
      </c>
      <c r="H16" s="21">
        <v>7</v>
      </c>
      <c r="I16" s="23">
        <v>43624</v>
      </c>
      <c r="J16" s="24">
        <v>31</v>
      </c>
      <c r="K16" s="24">
        <v>26</v>
      </c>
      <c r="L16" s="24">
        <v>230</v>
      </c>
      <c r="M16" s="24">
        <v>117</v>
      </c>
      <c r="N16" s="24">
        <v>228</v>
      </c>
      <c r="O16" s="24">
        <v>117</v>
      </c>
      <c r="P16" s="24">
        <v>222</v>
      </c>
      <c r="Q16" s="24">
        <v>92</v>
      </c>
      <c r="R16" s="24">
        <v>225</v>
      </c>
      <c r="S16" s="24">
        <v>109</v>
      </c>
      <c r="T16" s="24">
        <v>231</v>
      </c>
      <c r="U16" s="24">
        <v>129</v>
      </c>
      <c r="V16" s="24">
        <v>17.02</v>
      </c>
      <c r="W16" s="24">
        <v>17.98</v>
      </c>
      <c r="X16" s="24">
        <v>25.07</v>
      </c>
      <c r="Y16" s="24">
        <v>24.11</v>
      </c>
      <c r="Z16" s="24">
        <v>20.02</v>
      </c>
      <c r="AA16" s="24">
        <v>17.899999999999999</v>
      </c>
      <c r="AB16" s="24">
        <v>21.91</v>
      </c>
      <c r="AC16" s="24">
        <v>19.559999999999999</v>
      </c>
      <c r="AD16" s="24">
        <v>23.18</v>
      </c>
      <c r="AE16" s="24">
        <v>19.8</v>
      </c>
      <c r="AF16" s="24">
        <v>382.3</v>
      </c>
      <c r="AG16" s="24">
        <v>422.3</v>
      </c>
      <c r="AH16" s="24">
        <v>3238.2</v>
      </c>
      <c r="AI16" s="24">
        <v>3500</v>
      </c>
      <c r="AJ16" s="24">
        <v>8.8000000000000007</v>
      </c>
      <c r="AK16" s="24">
        <v>9.1</v>
      </c>
      <c r="AL16" s="24">
        <v>62.9</v>
      </c>
      <c r="AM16" s="24">
        <v>61.7</v>
      </c>
      <c r="AN16" s="21">
        <v>65</v>
      </c>
      <c r="AO16" s="21">
        <v>9.1999999999999993</v>
      </c>
      <c r="AP16" s="21">
        <v>8</v>
      </c>
      <c r="AQ16" s="22">
        <v>3.6</v>
      </c>
      <c r="AR16" s="21">
        <v>72.900000000000006</v>
      </c>
      <c r="AS16" s="21">
        <v>1.302</v>
      </c>
      <c r="AT16" s="21">
        <v>60.9</v>
      </c>
      <c r="AU16" s="21">
        <v>10.119999999999999</v>
      </c>
      <c r="AV16" s="41">
        <v>94.73</v>
      </c>
      <c r="AW16" s="41">
        <v>94.73</v>
      </c>
      <c r="AX16" s="41">
        <v>4.38</v>
      </c>
      <c r="AY16" s="41">
        <v>4.3600000000000003</v>
      </c>
      <c r="AZ16" s="41">
        <v>33.43</v>
      </c>
      <c r="BA16" s="41">
        <v>33.4</v>
      </c>
      <c r="BB16" s="41">
        <v>33.715712954051561</v>
      </c>
      <c r="BC16" s="41">
        <v>33.683372752739594</v>
      </c>
      <c r="BD16" s="41">
        <v>82.535622580168024</v>
      </c>
      <c r="BE16" s="41">
        <v>82.562725166313385</v>
      </c>
      <c r="BF16" s="41">
        <v>4.2559783837561627</v>
      </c>
      <c r="BG16" s="41">
        <v>4.8592818703929819</v>
      </c>
      <c r="BH16" s="41">
        <v>0.75705840006898673</v>
      </c>
      <c r="BI16" s="41">
        <v>0.90668061647878739</v>
      </c>
      <c r="BJ16" s="41">
        <v>0.33401391933966718</v>
      </c>
      <c r="BK16" s="41">
        <v>0.35688978863159093</v>
      </c>
      <c r="BL16" s="41">
        <v>0.50830375594428701</v>
      </c>
      <c r="BM16" s="41">
        <v>0.55431916307512652</v>
      </c>
      <c r="BN16" s="41">
        <v>1.2701923076923076</v>
      </c>
      <c r="BO16" s="41">
        <v>1.276346153846154</v>
      </c>
      <c r="BP16" s="21" t="s">
        <v>318</v>
      </c>
      <c r="BQ16" s="21">
        <v>0.28599999999999998</v>
      </c>
      <c r="BR16" s="21">
        <v>9.5000000000000001E-2</v>
      </c>
      <c r="BS16" s="21">
        <v>0.33</v>
      </c>
      <c r="BT16" s="21" t="s">
        <v>303</v>
      </c>
      <c r="BU16" s="21">
        <v>0.09</v>
      </c>
      <c r="BV16" s="21">
        <v>2</v>
      </c>
      <c r="BW16" s="21">
        <v>13.5</v>
      </c>
      <c r="BX16" s="21">
        <v>3.6</v>
      </c>
      <c r="BY16" s="21">
        <v>1.1000000000000001</v>
      </c>
      <c r="BZ16" s="21">
        <v>26</v>
      </c>
      <c r="CA16" s="21">
        <v>6.4</v>
      </c>
      <c r="CB16" s="21" t="s">
        <v>305</v>
      </c>
      <c r="CC16" s="86">
        <v>14.93</v>
      </c>
      <c r="CD16" s="86">
        <v>5.95</v>
      </c>
      <c r="CE16" s="86">
        <v>2.87</v>
      </c>
      <c r="CF16" s="86">
        <v>77.5</v>
      </c>
      <c r="CG16" s="86">
        <v>15.5</v>
      </c>
      <c r="CH16" s="86">
        <v>100.5</v>
      </c>
      <c r="CI16" s="86">
        <v>1913</v>
      </c>
      <c r="CJ16" s="86">
        <v>182</v>
      </c>
      <c r="CK16" s="86">
        <v>166.5</v>
      </c>
      <c r="CL16" s="86">
        <v>24.5</v>
      </c>
      <c r="CM16" s="86">
        <v>2.8370936698032505</v>
      </c>
      <c r="CN16" s="86">
        <v>21.819515730443875</v>
      </c>
      <c r="CO16" s="86">
        <v>63.5</v>
      </c>
      <c r="CP16" s="86">
        <v>20.091000000000001</v>
      </c>
      <c r="CQ16" s="86">
        <v>2.0335000000000001</v>
      </c>
      <c r="CR16" s="86">
        <v>9.898409698489802</v>
      </c>
      <c r="CS16" s="86">
        <v>2.3515405250972856</v>
      </c>
      <c r="CT16" s="86">
        <v>0.15821492291020145</v>
      </c>
      <c r="CU16" s="86">
        <v>14.837977844105154</v>
      </c>
      <c r="CV16" s="86">
        <v>34.414304592913915</v>
      </c>
      <c r="CW16" s="86" t="s">
        <v>199</v>
      </c>
      <c r="CX16" s="86" t="s">
        <v>225</v>
      </c>
      <c r="CY16" s="86">
        <v>42</v>
      </c>
      <c r="CZ16" s="86">
        <v>18</v>
      </c>
      <c r="DA16" s="86">
        <v>40</v>
      </c>
    </row>
    <row r="17" spans="1:105" x14ac:dyDescent="0.5">
      <c r="A17" s="21" t="s">
        <v>117</v>
      </c>
      <c r="B17" s="21">
        <v>2019</v>
      </c>
      <c r="C17" s="21" t="s">
        <v>43</v>
      </c>
      <c r="D17" s="21" t="s">
        <v>44</v>
      </c>
      <c r="E17" s="22" t="s">
        <v>38</v>
      </c>
      <c r="F17" s="21" t="s">
        <v>109</v>
      </c>
      <c r="G17" s="21" t="s">
        <v>32</v>
      </c>
      <c r="H17" s="21">
        <v>8</v>
      </c>
      <c r="I17" s="23">
        <v>43624</v>
      </c>
      <c r="J17" s="24">
        <v>25</v>
      </c>
      <c r="K17" s="24">
        <v>22</v>
      </c>
      <c r="L17" s="24">
        <v>242</v>
      </c>
      <c r="M17" s="24">
        <v>115</v>
      </c>
      <c r="N17" s="24">
        <v>225</v>
      </c>
      <c r="O17" s="24">
        <v>117</v>
      </c>
      <c r="P17" s="24">
        <v>226</v>
      </c>
      <c r="Q17" s="24">
        <v>117</v>
      </c>
      <c r="R17" s="24">
        <v>234</v>
      </c>
      <c r="S17" s="24">
        <v>112</v>
      </c>
      <c r="T17" s="24">
        <v>216</v>
      </c>
      <c r="U17" s="24">
        <v>97</v>
      </c>
      <c r="V17" s="24">
        <v>22.76</v>
      </c>
      <c r="W17" s="24">
        <v>20.68</v>
      </c>
      <c r="X17" s="24">
        <v>22.82</v>
      </c>
      <c r="Y17" s="24">
        <v>21.01</v>
      </c>
      <c r="Z17" s="24">
        <v>19.489999999999998</v>
      </c>
      <c r="AA17" s="24">
        <v>18.52</v>
      </c>
      <c r="AB17" s="24">
        <v>27.48</v>
      </c>
      <c r="AC17" s="24">
        <v>23.12</v>
      </c>
      <c r="AD17" s="24">
        <v>19.350000000000001</v>
      </c>
      <c r="AE17" s="24">
        <v>17.64</v>
      </c>
      <c r="AF17" s="24">
        <v>364.2</v>
      </c>
      <c r="AG17" s="24">
        <v>394.1</v>
      </c>
      <c r="AH17" s="24">
        <v>2607.6999999999998</v>
      </c>
      <c r="AI17" s="24">
        <v>2960.1</v>
      </c>
      <c r="AJ17" s="24">
        <v>9.1</v>
      </c>
      <c r="AK17" s="24">
        <v>9.4</v>
      </c>
      <c r="AL17" s="24">
        <v>63.8</v>
      </c>
      <c r="AM17" s="24">
        <v>63.1</v>
      </c>
      <c r="AN17" s="21">
        <v>78</v>
      </c>
      <c r="AO17" s="21">
        <v>9.3000000000000007</v>
      </c>
      <c r="AP17" s="21">
        <v>8.1999999999999993</v>
      </c>
      <c r="AQ17" s="22">
        <v>3.7</v>
      </c>
      <c r="AR17" s="21">
        <v>72.5</v>
      </c>
      <c r="AS17" s="21">
        <v>1.288</v>
      </c>
      <c r="AT17" s="21">
        <v>61.3</v>
      </c>
      <c r="AU17" s="21">
        <v>10.050000000000001</v>
      </c>
      <c r="AV17" s="41">
        <v>94.05</v>
      </c>
      <c r="AW17" s="41">
        <v>94.06</v>
      </c>
      <c r="AX17" s="41">
        <v>5.23</v>
      </c>
      <c r="AY17" s="41">
        <v>5.24</v>
      </c>
      <c r="AZ17" s="41">
        <v>37.54</v>
      </c>
      <c r="BA17" s="41">
        <v>37.590000000000003</v>
      </c>
      <c r="BB17" s="41">
        <v>37.902565876204214</v>
      </c>
      <c r="BC17" s="41">
        <v>37.953467562266297</v>
      </c>
      <c r="BD17" s="41">
        <v>82.068714335816495</v>
      </c>
      <c r="BE17" s="41">
        <v>82.064177779725199</v>
      </c>
      <c r="BF17" s="41">
        <v>5.4475806086917196</v>
      </c>
      <c r="BG17" s="41">
        <v>5.1969294080405186</v>
      </c>
      <c r="BH17" s="41">
        <v>1.11626963538488</v>
      </c>
      <c r="BI17" s="41">
        <v>1.0632205675877451</v>
      </c>
      <c r="BJ17" s="41">
        <v>0.41824255000595678</v>
      </c>
      <c r="BK17" s="41">
        <v>0.40582218879304677</v>
      </c>
      <c r="BL17" s="41">
        <v>0.62288492859173217</v>
      </c>
      <c r="BM17" s="41">
        <v>0.5980994606928024</v>
      </c>
      <c r="BN17" s="41">
        <v>1.4276923076923078</v>
      </c>
      <c r="BO17" s="41">
        <v>1.2753846153846158</v>
      </c>
      <c r="BP17" s="21" t="s">
        <v>308</v>
      </c>
      <c r="BQ17" s="21">
        <v>0.26</v>
      </c>
      <c r="BR17" s="21">
        <v>8.5999999999999993E-2</v>
      </c>
      <c r="BS17" s="21">
        <v>0.31</v>
      </c>
      <c r="BT17" s="21" t="s">
        <v>303</v>
      </c>
      <c r="BU17" s="21">
        <v>7.3999999999999996E-2</v>
      </c>
      <c r="BV17" s="21">
        <v>1.4</v>
      </c>
      <c r="BW17" s="21">
        <v>10.3</v>
      </c>
      <c r="BX17" s="21">
        <v>3.1</v>
      </c>
      <c r="BY17" s="21">
        <v>0.8</v>
      </c>
      <c r="BZ17" s="21">
        <v>18.100000000000001</v>
      </c>
      <c r="CA17" s="21">
        <v>6.2</v>
      </c>
      <c r="CB17" s="21" t="s">
        <v>305</v>
      </c>
      <c r="CC17" s="86">
        <v>13.835000000000001</v>
      </c>
      <c r="CD17" s="86">
        <v>6</v>
      </c>
      <c r="CE17" s="86">
        <v>2.3149999999999999</v>
      </c>
      <c r="CF17" s="86">
        <v>66.5</v>
      </c>
      <c r="CG17" s="86">
        <v>15</v>
      </c>
      <c r="CH17" s="86">
        <v>105</v>
      </c>
      <c r="CI17" s="86">
        <v>1726.5</v>
      </c>
      <c r="CJ17" s="86">
        <v>170</v>
      </c>
      <c r="CK17" s="86">
        <v>151</v>
      </c>
      <c r="CL17" s="86">
        <v>25</v>
      </c>
      <c r="CM17" s="86">
        <v>2.1385449678168613</v>
      </c>
      <c r="CN17" s="86">
        <v>18.433005924846956</v>
      </c>
      <c r="CO17" s="86">
        <v>70.5</v>
      </c>
      <c r="CP17" s="86">
        <v>10.786000000000001</v>
      </c>
      <c r="CQ17" s="86">
        <v>1.242</v>
      </c>
      <c r="CR17" s="86">
        <v>8.6648822708067073</v>
      </c>
      <c r="CS17" s="86">
        <v>1.6919867702203975</v>
      </c>
      <c r="CT17" s="86">
        <v>0.14479958499459011</v>
      </c>
      <c r="CU17" s="86">
        <v>11.330866259427882</v>
      </c>
      <c r="CV17" s="86">
        <v>70.68879136401722</v>
      </c>
      <c r="CW17" s="86" t="s">
        <v>199</v>
      </c>
      <c r="CX17" s="86" t="s">
        <v>199</v>
      </c>
      <c r="CY17" s="86" t="s">
        <v>199</v>
      </c>
      <c r="CZ17" s="86" t="s">
        <v>199</v>
      </c>
      <c r="DA17" s="86" t="s">
        <v>199</v>
      </c>
    </row>
    <row r="18" spans="1:105" x14ac:dyDescent="0.5">
      <c r="A18" s="21" t="s">
        <v>117</v>
      </c>
      <c r="B18" s="21">
        <v>2019</v>
      </c>
      <c r="C18" s="21" t="s">
        <v>43</v>
      </c>
      <c r="D18" s="21" t="s">
        <v>44</v>
      </c>
      <c r="E18" s="22" t="s">
        <v>55</v>
      </c>
      <c r="F18" s="21" t="s">
        <v>114</v>
      </c>
      <c r="G18" s="22" t="s">
        <v>55</v>
      </c>
      <c r="H18" s="22" t="s">
        <v>55</v>
      </c>
      <c r="I18" s="23">
        <v>43624</v>
      </c>
      <c r="J18" s="24">
        <v>24</v>
      </c>
      <c r="K18" s="24">
        <v>23</v>
      </c>
      <c r="L18" s="24" t="s">
        <v>49</v>
      </c>
      <c r="M18" s="24" t="s">
        <v>49</v>
      </c>
      <c r="N18" s="24" t="s">
        <v>49</v>
      </c>
      <c r="O18" s="24" t="s">
        <v>49</v>
      </c>
      <c r="P18" s="24" t="s">
        <v>49</v>
      </c>
      <c r="Q18" s="24" t="s">
        <v>49</v>
      </c>
      <c r="R18" s="24" t="s">
        <v>49</v>
      </c>
      <c r="S18" s="24" t="s">
        <v>49</v>
      </c>
      <c r="T18" s="24" t="s">
        <v>49</v>
      </c>
      <c r="U18" s="24" t="s">
        <v>49</v>
      </c>
      <c r="V18" s="24" t="s">
        <v>49</v>
      </c>
      <c r="W18" s="24" t="s">
        <v>49</v>
      </c>
      <c r="X18" s="24" t="s">
        <v>49</v>
      </c>
      <c r="Y18" s="24" t="s">
        <v>49</v>
      </c>
      <c r="Z18" s="24" t="s">
        <v>49</v>
      </c>
      <c r="AA18" s="24" t="s">
        <v>49</v>
      </c>
      <c r="AB18" s="24" t="s">
        <v>49</v>
      </c>
      <c r="AC18" s="24" t="s">
        <v>49</v>
      </c>
      <c r="AD18" s="24" t="s">
        <v>49</v>
      </c>
      <c r="AE18" s="24" t="s">
        <v>49</v>
      </c>
      <c r="AF18" s="24">
        <v>578.29999999999995</v>
      </c>
      <c r="AG18" s="24">
        <v>609.29999999999995</v>
      </c>
      <c r="AH18" s="24">
        <f>3362.1+1194</f>
        <v>4556.1000000000004</v>
      </c>
      <c r="AI18" s="24">
        <f>1153+3435.2</f>
        <v>4588.2</v>
      </c>
      <c r="AJ18" s="24">
        <v>8.6</v>
      </c>
      <c r="AK18" s="24">
        <v>7.8</v>
      </c>
      <c r="AL18" s="24">
        <v>61.8</v>
      </c>
      <c r="AM18" s="24">
        <v>63.2</v>
      </c>
      <c r="AN18" s="21">
        <v>81</v>
      </c>
      <c r="AO18" s="21">
        <v>8.1</v>
      </c>
      <c r="AP18" s="21">
        <v>9.1</v>
      </c>
      <c r="AQ18" s="22">
        <v>4.0999999999999996</v>
      </c>
      <c r="AR18" s="22">
        <v>70.599999999999994</v>
      </c>
      <c r="AS18" s="22">
        <v>1.284</v>
      </c>
      <c r="AT18" s="22">
        <v>60.9</v>
      </c>
      <c r="AU18" s="22">
        <v>9.76</v>
      </c>
      <c r="AV18" s="108">
        <v>94.61</v>
      </c>
      <c r="AW18" s="108">
        <v>94.6</v>
      </c>
      <c r="AX18" s="108">
        <v>4.95</v>
      </c>
      <c r="AY18" s="108">
        <v>4.96</v>
      </c>
      <c r="AZ18" s="108">
        <v>33.93</v>
      </c>
      <c r="BA18" s="108">
        <v>33.9</v>
      </c>
      <c r="BB18" s="108">
        <v>34.289173218379005</v>
      </c>
      <c r="BC18" s="108">
        <v>34.260934021126744</v>
      </c>
      <c r="BD18" s="108">
        <v>81.699754776959452</v>
      </c>
      <c r="BE18" s="108">
        <v>81.67596402172785</v>
      </c>
      <c r="BF18" s="108">
        <v>3.9259982815538366</v>
      </c>
      <c r="BG18" s="108">
        <v>4.3243838466060689</v>
      </c>
      <c r="BH18" s="108">
        <v>1.5889695957937124</v>
      </c>
      <c r="BI18" s="108">
        <v>1.7958870446360637</v>
      </c>
      <c r="BJ18" s="108">
        <v>0.57521520031722151</v>
      </c>
      <c r="BK18" s="108">
        <v>0.64274702471447409</v>
      </c>
      <c r="BL18" s="108">
        <v>0.89699674264598561</v>
      </c>
      <c r="BM18" s="108">
        <v>0.98540960842609882</v>
      </c>
      <c r="BN18" s="108">
        <v>1.2000000000000004</v>
      </c>
      <c r="BO18" s="108">
        <v>1.2275000000000003</v>
      </c>
      <c r="BP18" s="22" t="s">
        <v>319</v>
      </c>
      <c r="BQ18" s="22">
        <v>0.32500000000000001</v>
      </c>
      <c r="BR18" s="22">
        <v>0.104</v>
      </c>
      <c r="BS18" s="22">
        <v>0.42</v>
      </c>
      <c r="BT18" s="22" t="s">
        <v>303</v>
      </c>
      <c r="BU18" s="22">
        <v>9.9000000000000005E-2</v>
      </c>
      <c r="BV18" s="22">
        <v>2.1</v>
      </c>
      <c r="BW18" s="22">
        <v>14.4</v>
      </c>
      <c r="BX18" s="22">
        <v>5</v>
      </c>
      <c r="BY18" s="22">
        <v>0.9</v>
      </c>
      <c r="BZ18" s="22">
        <v>20</v>
      </c>
      <c r="CA18" s="22">
        <v>6.8</v>
      </c>
      <c r="CB18" s="22">
        <v>10.3</v>
      </c>
      <c r="CC18" s="86" t="s">
        <v>199</v>
      </c>
      <c r="CD18" s="86" t="s">
        <v>199</v>
      </c>
      <c r="CE18" s="86" t="s">
        <v>199</v>
      </c>
      <c r="CF18" s="86" t="s">
        <v>199</v>
      </c>
      <c r="CG18" s="86" t="s">
        <v>199</v>
      </c>
      <c r="CH18" s="86" t="s">
        <v>199</v>
      </c>
      <c r="CI18" s="86" t="s">
        <v>199</v>
      </c>
      <c r="CJ18" s="86" t="s">
        <v>199</v>
      </c>
      <c r="CK18" s="86" t="s">
        <v>199</v>
      </c>
      <c r="CL18" s="86" t="s">
        <v>199</v>
      </c>
      <c r="CM18" s="86" t="s">
        <v>199</v>
      </c>
      <c r="CN18" s="86" t="s">
        <v>199</v>
      </c>
      <c r="CO18" s="86" t="s">
        <v>199</v>
      </c>
      <c r="CP18" s="86" t="s">
        <v>199</v>
      </c>
      <c r="CQ18" s="86" t="s">
        <v>199</v>
      </c>
      <c r="CR18" s="86" t="s">
        <v>199</v>
      </c>
      <c r="CS18" s="86" t="s">
        <v>199</v>
      </c>
      <c r="CT18" s="86" t="s">
        <v>199</v>
      </c>
      <c r="CU18" s="86" t="s">
        <v>199</v>
      </c>
      <c r="CV18" s="86" t="s">
        <v>199</v>
      </c>
      <c r="CW18" s="86" t="s">
        <v>199</v>
      </c>
      <c r="CX18" s="86" t="s">
        <v>199</v>
      </c>
      <c r="CY18" s="86" t="s">
        <v>199</v>
      </c>
      <c r="CZ18" s="86" t="s">
        <v>199</v>
      </c>
      <c r="DA18" s="86" t="s">
        <v>199</v>
      </c>
    </row>
    <row r="19" spans="1:105" x14ac:dyDescent="0.5">
      <c r="A19" s="26" t="s">
        <v>117</v>
      </c>
      <c r="B19" s="26">
        <v>2019</v>
      </c>
      <c r="C19" s="26" t="s">
        <v>45</v>
      </c>
      <c r="D19" s="26" t="s">
        <v>44</v>
      </c>
      <c r="E19" s="27" t="s">
        <v>35</v>
      </c>
      <c r="F19" s="26" t="s">
        <v>112</v>
      </c>
      <c r="G19" s="26" t="s">
        <v>32</v>
      </c>
      <c r="H19" s="26">
        <v>1</v>
      </c>
      <c r="I19" s="28">
        <v>43619</v>
      </c>
      <c r="J19" s="29">
        <v>20</v>
      </c>
      <c r="K19" s="29">
        <v>26</v>
      </c>
      <c r="L19" s="29">
        <v>241</v>
      </c>
      <c r="M19" s="29">
        <v>99</v>
      </c>
      <c r="N19" s="29">
        <v>233</v>
      </c>
      <c r="O19" s="29">
        <v>100</v>
      </c>
      <c r="P19" s="29">
        <v>238</v>
      </c>
      <c r="Q19" s="29">
        <v>106</v>
      </c>
      <c r="R19" s="29">
        <v>245</v>
      </c>
      <c r="S19" s="29">
        <v>102</v>
      </c>
      <c r="T19" s="29">
        <v>242</v>
      </c>
      <c r="U19" s="29">
        <v>110</v>
      </c>
      <c r="V19" s="29">
        <v>25.31</v>
      </c>
      <c r="W19" s="29">
        <v>22.63</v>
      </c>
      <c r="X19" s="29">
        <v>24.2</v>
      </c>
      <c r="Y19" s="29">
        <v>22.33</v>
      </c>
      <c r="Z19" s="29">
        <v>23.34</v>
      </c>
      <c r="AA19" s="29">
        <v>22.56</v>
      </c>
      <c r="AB19" s="29">
        <v>24.61</v>
      </c>
      <c r="AC19" s="29">
        <v>22.86</v>
      </c>
      <c r="AD19" s="29">
        <v>25.89</v>
      </c>
      <c r="AE19" s="29">
        <v>24.2</v>
      </c>
      <c r="AF19" s="29">
        <v>218.6</v>
      </c>
      <c r="AG19" s="29">
        <v>333.5</v>
      </c>
      <c r="AH19" s="29">
        <v>2259.3000000000002</v>
      </c>
      <c r="AI19" s="29">
        <v>2879.3</v>
      </c>
      <c r="AJ19" s="29">
        <v>8.5</v>
      </c>
      <c r="AK19" s="29">
        <v>8.3000000000000007</v>
      </c>
      <c r="AL19" s="29">
        <v>63.2</v>
      </c>
      <c r="AM19" s="29">
        <v>63.1</v>
      </c>
      <c r="AN19" s="26">
        <v>55</v>
      </c>
      <c r="AO19" s="26">
        <v>8.6999999999999993</v>
      </c>
      <c r="AP19" s="26">
        <v>8.3000000000000007</v>
      </c>
      <c r="AQ19" s="27">
        <v>3.5</v>
      </c>
      <c r="AR19" s="26">
        <v>72.7</v>
      </c>
      <c r="AS19" s="26">
        <v>1.2969999999999999</v>
      </c>
      <c r="AT19" s="26">
        <v>61.2</v>
      </c>
      <c r="AU19" s="26">
        <v>10.07</v>
      </c>
      <c r="AV19" s="26" t="s">
        <v>199</v>
      </c>
      <c r="AW19" s="26" t="s">
        <v>199</v>
      </c>
      <c r="AX19" s="26" t="s">
        <v>199</v>
      </c>
      <c r="AY19" s="26" t="s">
        <v>199</v>
      </c>
      <c r="AZ19" s="26" t="s">
        <v>199</v>
      </c>
      <c r="BA19" s="26" t="s">
        <v>199</v>
      </c>
      <c r="BB19" s="26" t="s">
        <v>199</v>
      </c>
      <c r="BC19" s="26" t="s">
        <v>199</v>
      </c>
      <c r="BD19" s="26" t="s">
        <v>199</v>
      </c>
      <c r="BE19" s="26" t="s">
        <v>199</v>
      </c>
      <c r="BF19" s="42">
        <v>5.1229435173879621</v>
      </c>
      <c r="BG19" s="42">
        <v>5.4141410030298927</v>
      </c>
      <c r="BH19" s="42">
        <v>1.2602604727213997</v>
      </c>
      <c r="BI19" s="42">
        <v>1.5559995864604876</v>
      </c>
      <c r="BJ19" s="42">
        <v>0.52765419651732004</v>
      </c>
      <c r="BK19" s="42">
        <v>0.54646699846901492</v>
      </c>
      <c r="BL19" s="42">
        <v>0.5854858566303287</v>
      </c>
      <c r="BM19" s="42">
        <v>0.60661976537832163</v>
      </c>
      <c r="BN19" s="26">
        <v>1.0484615384615386</v>
      </c>
      <c r="BO19" s="26">
        <v>1.2188461538461541</v>
      </c>
      <c r="BP19" s="26" t="s">
        <v>320</v>
      </c>
      <c r="BQ19" s="26">
        <v>0.32600000000000001</v>
      </c>
      <c r="BR19" s="26">
        <v>0.12</v>
      </c>
      <c r="BS19" s="26">
        <v>0.33</v>
      </c>
      <c r="BT19" s="26" t="s">
        <v>303</v>
      </c>
      <c r="BU19" s="26">
        <v>0.108</v>
      </c>
      <c r="BV19" s="26">
        <v>2.5</v>
      </c>
      <c r="BW19" s="26">
        <v>14.8</v>
      </c>
      <c r="BX19" s="26">
        <v>5.5</v>
      </c>
      <c r="BY19" s="26">
        <v>1.1000000000000001</v>
      </c>
      <c r="BZ19" s="26">
        <v>18.3</v>
      </c>
      <c r="CA19" s="26" t="s">
        <v>314</v>
      </c>
      <c r="CB19" s="26" t="s">
        <v>305</v>
      </c>
      <c r="CC19" s="86">
        <v>12.675000000000001</v>
      </c>
      <c r="CD19" s="86">
        <v>6.65</v>
      </c>
      <c r="CE19" s="86">
        <v>2.25</v>
      </c>
      <c r="CF19" s="86">
        <v>65</v>
      </c>
      <c r="CG19" s="86">
        <v>14</v>
      </c>
      <c r="CH19" s="86">
        <v>76</v>
      </c>
      <c r="CI19" s="86">
        <v>1672</v>
      </c>
      <c r="CJ19" s="86">
        <v>296</v>
      </c>
      <c r="CK19" s="86">
        <v>163.5</v>
      </c>
      <c r="CL19" s="86">
        <v>36.5</v>
      </c>
      <c r="CM19" s="86">
        <v>2.6142393638542218</v>
      </c>
      <c r="CN19" s="86">
        <v>23.727124894961257</v>
      </c>
      <c r="CO19" s="86">
        <v>50.5</v>
      </c>
      <c r="CP19" s="86">
        <v>10.448</v>
      </c>
      <c r="CQ19" s="86">
        <v>1.264</v>
      </c>
      <c r="CR19" s="86">
        <v>8.264830046948358</v>
      </c>
      <c r="CS19" s="86">
        <v>1.1675877511053085</v>
      </c>
      <c r="CT19" s="86">
        <v>8.9370436089928104E-2</v>
      </c>
      <c r="CU19" s="86">
        <v>13.113359994797761</v>
      </c>
      <c r="CV19" s="86">
        <v>29.917905055593344</v>
      </c>
      <c r="CW19" s="86" t="s">
        <v>199</v>
      </c>
      <c r="CX19" s="86" t="s">
        <v>226</v>
      </c>
      <c r="CY19" s="86">
        <v>39</v>
      </c>
      <c r="CZ19" s="86">
        <v>22</v>
      </c>
      <c r="DA19" s="86">
        <v>39</v>
      </c>
    </row>
    <row r="20" spans="1:105" x14ac:dyDescent="0.5">
      <c r="A20" s="26" t="s">
        <v>117</v>
      </c>
      <c r="B20" s="26">
        <v>2019</v>
      </c>
      <c r="C20" s="26" t="s">
        <v>45</v>
      </c>
      <c r="D20" s="26" t="s">
        <v>44</v>
      </c>
      <c r="E20" s="27">
        <v>17.460999999999999</v>
      </c>
      <c r="F20" s="26" t="s">
        <v>107</v>
      </c>
      <c r="G20" s="26" t="s">
        <v>37</v>
      </c>
      <c r="H20" s="26">
        <v>2</v>
      </c>
      <c r="I20" s="28">
        <v>43619</v>
      </c>
      <c r="J20" s="29">
        <v>20</v>
      </c>
      <c r="K20" s="29">
        <v>21</v>
      </c>
      <c r="L20" s="29">
        <v>222</v>
      </c>
      <c r="M20" s="29">
        <v>103</v>
      </c>
      <c r="N20" s="29">
        <v>202</v>
      </c>
      <c r="O20" s="29">
        <v>105</v>
      </c>
      <c r="P20" s="29">
        <v>212</v>
      </c>
      <c r="Q20" s="29">
        <v>116</v>
      </c>
      <c r="R20" s="29">
        <v>225</v>
      </c>
      <c r="S20" s="29">
        <v>120</v>
      </c>
      <c r="T20" s="29">
        <v>224</v>
      </c>
      <c r="U20" s="29">
        <v>125</v>
      </c>
      <c r="V20" s="29">
        <v>21.8</v>
      </c>
      <c r="W20" s="29">
        <v>19.649999999999999</v>
      </c>
      <c r="X20" s="29">
        <v>21.11</v>
      </c>
      <c r="Y20" s="29">
        <v>18.48</v>
      </c>
      <c r="Z20" s="29">
        <v>22.3</v>
      </c>
      <c r="AA20" s="29">
        <v>19.809999999999999</v>
      </c>
      <c r="AB20" s="29">
        <v>23.24</v>
      </c>
      <c r="AC20" s="29">
        <v>20.54</v>
      </c>
      <c r="AD20" s="29">
        <v>23.85</v>
      </c>
      <c r="AE20" s="29">
        <v>22.05</v>
      </c>
      <c r="AF20" s="29">
        <v>374.9</v>
      </c>
      <c r="AG20" s="29">
        <v>335.4</v>
      </c>
      <c r="AH20" s="29">
        <v>2414.8000000000002</v>
      </c>
      <c r="AI20" s="29">
        <v>1983.8</v>
      </c>
      <c r="AJ20" s="29">
        <v>7.8</v>
      </c>
      <c r="AK20" s="29">
        <v>7.8</v>
      </c>
      <c r="AL20" s="29">
        <v>55.7</v>
      </c>
      <c r="AM20" s="29">
        <v>55.3</v>
      </c>
      <c r="AN20" s="26">
        <v>66</v>
      </c>
      <c r="AO20" s="26">
        <v>8.5</v>
      </c>
      <c r="AP20" s="26">
        <v>8.1</v>
      </c>
      <c r="AQ20" s="27">
        <v>4.7</v>
      </c>
      <c r="AR20" s="27">
        <v>70.599999999999994</v>
      </c>
      <c r="AS20" s="26">
        <v>1.137</v>
      </c>
      <c r="AT20" s="26">
        <v>54.9</v>
      </c>
      <c r="AU20" s="26">
        <v>9.58</v>
      </c>
      <c r="AV20" s="26" t="s">
        <v>199</v>
      </c>
      <c r="AW20" s="26" t="s">
        <v>199</v>
      </c>
      <c r="AX20" s="26" t="s">
        <v>199</v>
      </c>
      <c r="AY20" s="26" t="s">
        <v>199</v>
      </c>
      <c r="AZ20" s="26" t="s">
        <v>199</v>
      </c>
      <c r="BA20" s="26" t="s">
        <v>199</v>
      </c>
      <c r="BB20" s="26" t="s">
        <v>199</v>
      </c>
      <c r="BC20" s="26" t="s">
        <v>199</v>
      </c>
      <c r="BD20" s="26" t="s">
        <v>199</v>
      </c>
      <c r="BE20" s="26" t="s">
        <v>199</v>
      </c>
      <c r="BF20" s="42">
        <v>5.6043390765612999</v>
      </c>
      <c r="BG20" s="42">
        <v>5.647112558223669</v>
      </c>
      <c r="BH20" s="42">
        <v>1.5895234433548535</v>
      </c>
      <c r="BI20" s="42">
        <v>1.6471331182737297</v>
      </c>
      <c r="BJ20" s="42">
        <v>0.91607054267287591</v>
      </c>
      <c r="BK20" s="42">
        <v>0.90329899730255026</v>
      </c>
      <c r="BL20" s="42">
        <v>0.71817117625819138</v>
      </c>
      <c r="BM20" s="42">
        <v>0.71255819447325364</v>
      </c>
      <c r="BN20" s="26">
        <v>1.3567307692307693</v>
      </c>
      <c r="BO20" s="26">
        <v>1.388269230769231</v>
      </c>
      <c r="BP20" s="26" t="s">
        <v>321</v>
      </c>
      <c r="BQ20" s="26">
        <v>0.32800000000000001</v>
      </c>
      <c r="BR20" s="26">
        <v>0.113</v>
      </c>
      <c r="BS20" s="26">
        <v>0.37</v>
      </c>
      <c r="BT20" s="26" t="s">
        <v>303</v>
      </c>
      <c r="BU20" s="26">
        <v>0.108</v>
      </c>
      <c r="BV20" s="26">
        <v>2.1</v>
      </c>
      <c r="BW20" s="26">
        <v>18.3</v>
      </c>
      <c r="BX20" s="26">
        <v>6.3</v>
      </c>
      <c r="BY20" s="26">
        <v>2.2999999999999998</v>
      </c>
      <c r="BZ20" s="26">
        <v>22.7</v>
      </c>
      <c r="CA20" s="26" t="s">
        <v>314</v>
      </c>
      <c r="CB20" s="26">
        <v>21.9</v>
      </c>
      <c r="CC20" s="86">
        <v>12.795</v>
      </c>
      <c r="CD20" s="86">
        <v>6.5</v>
      </c>
      <c r="CE20" s="86">
        <v>2.2349999999999999</v>
      </c>
      <c r="CF20" s="86">
        <v>64.5</v>
      </c>
      <c r="CG20" s="86">
        <v>12.5</v>
      </c>
      <c r="CH20" s="86">
        <v>65</v>
      </c>
      <c r="CI20" s="86">
        <v>1649</v>
      </c>
      <c r="CJ20" s="86">
        <v>299.5</v>
      </c>
      <c r="CK20" s="86">
        <v>139.5</v>
      </c>
      <c r="CL20" s="86">
        <v>25.5</v>
      </c>
      <c r="CM20" s="86">
        <v>2.108910891089109</v>
      </c>
      <c r="CN20" s="86">
        <v>21.658415841584159</v>
      </c>
      <c r="CO20" s="86">
        <v>50.5</v>
      </c>
      <c r="CP20" s="86">
        <v>11.167999999999999</v>
      </c>
      <c r="CQ20" s="86">
        <v>1.2464999999999999</v>
      </c>
      <c r="CR20" s="86">
        <v>8.9556120221261679</v>
      </c>
      <c r="CS20" s="86">
        <v>2.1435925796651163</v>
      </c>
      <c r="CT20" s="86">
        <v>0.16019828182917595</v>
      </c>
      <c r="CU20" s="86">
        <v>13.166286753486173</v>
      </c>
      <c r="CV20" s="86">
        <v>32.327331614430044</v>
      </c>
      <c r="CW20" s="86" t="s">
        <v>199</v>
      </c>
      <c r="CX20" s="86" t="s">
        <v>199</v>
      </c>
      <c r="CY20" s="86" t="s">
        <v>199</v>
      </c>
      <c r="CZ20" s="86" t="s">
        <v>199</v>
      </c>
      <c r="DA20" s="86" t="s">
        <v>199</v>
      </c>
    </row>
    <row r="21" spans="1:105" x14ac:dyDescent="0.5">
      <c r="A21" s="26" t="s">
        <v>117</v>
      </c>
      <c r="B21" s="26">
        <v>2019</v>
      </c>
      <c r="C21" s="26" t="s">
        <v>45</v>
      </c>
      <c r="D21" s="26" t="s">
        <v>44</v>
      </c>
      <c r="E21" s="27" t="s">
        <v>40</v>
      </c>
      <c r="F21" s="26" t="s">
        <v>111</v>
      </c>
      <c r="G21" s="26" t="s">
        <v>32</v>
      </c>
      <c r="H21" s="26">
        <v>3</v>
      </c>
      <c r="I21" s="28">
        <v>43619</v>
      </c>
      <c r="J21" s="29">
        <v>26</v>
      </c>
      <c r="K21" s="29">
        <v>25</v>
      </c>
      <c r="L21" s="29">
        <v>268</v>
      </c>
      <c r="M21" s="29">
        <v>123</v>
      </c>
      <c r="N21" s="29">
        <v>268</v>
      </c>
      <c r="O21" s="29">
        <v>106</v>
      </c>
      <c r="P21" s="29">
        <v>252</v>
      </c>
      <c r="Q21" s="29">
        <v>100</v>
      </c>
      <c r="R21" s="29">
        <v>252</v>
      </c>
      <c r="S21" s="29">
        <v>102</v>
      </c>
      <c r="T21" s="29">
        <v>266</v>
      </c>
      <c r="U21" s="29">
        <v>102</v>
      </c>
      <c r="V21" s="29">
        <v>22.57</v>
      </c>
      <c r="W21" s="29">
        <v>20.32</v>
      </c>
      <c r="X21" s="29">
        <v>21.73</v>
      </c>
      <c r="Y21" s="29">
        <v>19.54</v>
      </c>
      <c r="Z21" s="29">
        <v>22.41</v>
      </c>
      <c r="AA21" s="29">
        <v>20.99</v>
      </c>
      <c r="AB21" s="29">
        <v>20.190000000000001</v>
      </c>
      <c r="AC21" s="29">
        <v>19.73</v>
      </c>
      <c r="AD21" s="29">
        <v>25</v>
      </c>
      <c r="AE21" s="29">
        <v>21.96</v>
      </c>
      <c r="AF21" s="29">
        <v>681.4</v>
      </c>
      <c r="AG21" s="29">
        <v>533.20000000000005</v>
      </c>
      <c r="AH21" s="29">
        <v>3244.6</v>
      </c>
      <c r="AI21" s="29">
        <v>3841</v>
      </c>
      <c r="AJ21" s="29">
        <v>8.9</v>
      </c>
      <c r="AK21" s="29">
        <v>8.1</v>
      </c>
      <c r="AL21" s="29">
        <v>61.3</v>
      </c>
      <c r="AM21" s="29">
        <v>60.6</v>
      </c>
      <c r="AN21" s="26">
        <v>71</v>
      </c>
      <c r="AO21" s="26">
        <v>8.6999999999999993</v>
      </c>
      <c r="AP21" s="26">
        <v>7.6</v>
      </c>
      <c r="AQ21" s="27">
        <v>3.3</v>
      </c>
      <c r="AR21" s="26">
        <v>73.2</v>
      </c>
      <c r="AS21" s="26">
        <v>1.26</v>
      </c>
      <c r="AT21" s="26">
        <v>60</v>
      </c>
      <c r="AU21" s="26">
        <v>10</v>
      </c>
      <c r="AV21" s="26" t="s">
        <v>199</v>
      </c>
      <c r="AW21" s="26" t="s">
        <v>199</v>
      </c>
      <c r="AX21" s="26" t="s">
        <v>199</v>
      </c>
      <c r="AY21" s="26" t="s">
        <v>199</v>
      </c>
      <c r="AZ21" s="26" t="s">
        <v>199</v>
      </c>
      <c r="BA21" s="26" t="s">
        <v>199</v>
      </c>
      <c r="BB21" s="26" t="s">
        <v>199</v>
      </c>
      <c r="BC21" s="26" t="s">
        <v>199</v>
      </c>
      <c r="BD21" s="26" t="s">
        <v>199</v>
      </c>
      <c r="BE21" s="26" t="s">
        <v>199</v>
      </c>
      <c r="BF21" s="42">
        <v>4.1031642563896638</v>
      </c>
      <c r="BG21" s="42">
        <v>4.1262379142348458</v>
      </c>
      <c r="BH21" s="42">
        <v>1.0883314637057728</v>
      </c>
      <c r="BI21" s="42">
        <v>1.0891687412299564</v>
      </c>
      <c r="BJ21" s="42">
        <v>0.84776576896274181</v>
      </c>
      <c r="BK21" s="42">
        <v>0.86727687904526063</v>
      </c>
      <c r="BL21" s="42">
        <v>0.66510833214319709</v>
      </c>
      <c r="BM21" s="42">
        <v>0.68568529031387859</v>
      </c>
      <c r="BN21" s="26">
        <v>1.5638461538461539</v>
      </c>
      <c r="BO21" s="26">
        <v>1.1544230769230772</v>
      </c>
      <c r="BP21" s="26" t="s">
        <v>302</v>
      </c>
      <c r="BQ21" s="26">
        <v>0.30099999999999999</v>
      </c>
      <c r="BR21" s="26">
        <v>0.113</v>
      </c>
      <c r="BS21" s="26">
        <v>0.34</v>
      </c>
      <c r="BT21" s="26" t="s">
        <v>303</v>
      </c>
      <c r="BU21" s="26">
        <v>9.7000000000000003E-2</v>
      </c>
      <c r="BV21" s="26">
        <v>2.2999999999999998</v>
      </c>
      <c r="BW21" s="26">
        <v>13.8</v>
      </c>
      <c r="BX21" s="26">
        <v>3.9</v>
      </c>
      <c r="BY21" s="26">
        <v>0.9</v>
      </c>
      <c r="BZ21" s="26">
        <v>21</v>
      </c>
      <c r="CA21" s="26">
        <v>5.5</v>
      </c>
      <c r="CB21" s="26" t="s">
        <v>305</v>
      </c>
      <c r="CC21" s="86">
        <v>11.2</v>
      </c>
      <c r="CD21" s="86">
        <v>7</v>
      </c>
      <c r="CE21" s="86">
        <v>2.1949999999999998</v>
      </c>
      <c r="CF21" s="86">
        <v>64</v>
      </c>
      <c r="CG21" s="86">
        <v>11.5</v>
      </c>
      <c r="CH21" s="86">
        <v>78</v>
      </c>
      <c r="CI21" s="86">
        <v>1534</v>
      </c>
      <c r="CJ21" s="86">
        <v>298.5</v>
      </c>
      <c r="CK21" s="86">
        <v>176.5</v>
      </c>
      <c r="CL21" s="86">
        <v>22</v>
      </c>
      <c r="CM21" s="86">
        <v>1.1504075546719683</v>
      </c>
      <c r="CN21" s="86">
        <v>31.125904572564615</v>
      </c>
      <c r="CO21" s="86">
        <v>60</v>
      </c>
      <c r="CP21" s="86">
        <v>8.77</v>
      </c>
      <c r="CQ21" s="86">
        <v>1.7709999999999999</v>
      </c>
      <c r="CR21" s="86">
        <v>5.7792000272109654</v>
      </c>
      <c r="CS21" s="86">
        <v>0.96832186511869356</v>
      </c>
      <c r="CT21" s="86">
        <v>8.0575499079711163E-2</v>
      </c>
      <c r="CU21" s="86">
        <v>12.244358120606734</v>
      </c>
      <c r="CV21" s="86">
        <v>15.537022107983262</v>
      </c>
      <c r="CW21" s="86" t="s">
        <v>199</v>
      </c>
      <c r="CX21" s="86" t="s">
        <v>226</v>
      </c>
      <c r="CY21" s="86">
        <v>43</v>
      </c>
      <c r="CZ21" s="86">
        <v>18</v>
      </c>
      <c r="DA21" s="86">
        <v>39</v>
      </c>
    </row>
    <row r="22" spans="1:105" x14ac:dyDescent="0.5">
      <c r="A22" s="26" t="s">
        <v>117</v>
      </c>
      <c r="B22" s="26">
        <v>2019</v>
      </c>
      <c r="C22" s="26" t="s">
        <v>45</v>
      </c>
      <c r="D22" s="26" t="s">
        <v>44</v>
      </c>
      <c r="E22" s="27" t="s">
        <v>36</v>
      </c>
      <c r="F22" s="26" t="s">
        <v>110</v>
      </c>
      <c r="G22" s="26" t="s">
        <v>32</v>
      </c>
      <c r="H22" s="26">
        <v>4</v>
      </c>
      <c r="I22" s="28">
        <v>43619</v>
      </c>
      <c r="J22" s="29">
        <v>29</v>
      </c>
      <c r="K22" s="29">
        <v>17</v>
      </c>
      <c r="L22" s="29">
        <v>234</v>
      </c>
      <c r="M22" s="29">
        <v>90</v>
      </c>
      <c r="N22" s="29">
        <v>246</v>
      </c>
      <c r="O22" s="29">
        <v>98</v>
      </c>
      <c r="P22" s="29">
        <v>235</v>
      </c>
      <c r="Q22" s="29">
        <v>93</v>
      </c>
      <c r="R22" s="29">
        <v>238</v>
      </c>
      <c r="S22" s="29">
        <v>96</v>
      </c>
      <c r="T22" s="29">
        <v>255</v>
      </c>
      <c r="U22" s="29">
        <v>112</v>
      </c>
      <c r="V22" s="29">
        <v>23.01</v>
      </c>
      <c r="W22" s="29">
        <v>19.309999999999999</v>
      </c>
      <c r="X22" s="29">
        <v>25.96</v>
      </c>
      <c r="Y22" s="29">
        <v>22.4</v>
      </c>
      <c r="Z22" s="29">
        <v>27.96</v>
      </c>
      <c r="AA22" s="29">
        <v>24.55</v>
      </c>
      <c r="AB22" s="29">
        <v>24.33</v>
      </c>
      <c r="AC22" s="29">
        <v>21.82</v>
      </c>
      <c r="AD22" s="29">
        <v>26.27</v>
      </c>
      <c r="AE22" s="29">
        <v>22.11</v>
      </c>
      <c r="AF22" s="29">
        <v>414</v>
      </c>
      <c r="AG22" s="29">
        <v>414</v>
      </c>
      <c r="AH22" s="29">
        <v>3472</v>
      </c>
      <c r="AI22" s="29">
        <v>3575.4</v>
      </c>
      <c r="AJ22" s="29">
        <v>8.1999999999999993</v>
      </c>
      <c r="AK22" s="29">
        <v>7.9</v>
      </c>
      <c r="AL22" s="29">
        <v>63.1</v>
      </c>
      <c r="AM22" s="29">
        <v>65.3</v>
      </c>
      <c r="AN22" s="26">
        <v>72</v>
      </c>
      <c r="AO22" s="26">
        <v>9</v>
      </c>
      <c r="AP22" s="26">
        <v>7.3</v>
      </c>
      <c r="AQ22" s="27">
        <v>3.4</v>
      </c>
      <c r="AR22" s="26">
        <v>73.5</v>
      </c>
      <c r="AS22" s="26">
        <v>1.272</v>
      </c>
      <c r="AT22" s="26">
        <v>60.4</v>
      </c>
      <c r="AU22" s="26">
        <v>10.08</v>
      </c>
      <c r="AV22" s="42">
        <v>97.86</v>
      </c>
      <c r="AW22" s="42">
        <v>96.85</v>
      </c>
      <c r="AX22" s="42">
        <v>5.1100000000000003</v>
      </c>
      <c r="AY22" s="42">
        <v>5.08</v>
      </c>
      <c r="AZ22" s="42">
        <v>34.979999999999997</v>
      </c>
      <c r="BA22" s="42">
        <v>35.15</v>
      </c>
      <c r="BB22" s="42">
        <v>35.351272961521481</v>
      </c>
      <c r="BC22" s="42">
        <v>35.51519252376368</v>
      </c>
      <c r="BD22" s="42">
        <v>81.688821856275453</v>
      </c>
      <c r="BE22" s="42">
        <v>81.776355461601611</v>
      </c>
      <c r="BF22" s="42">
        <v>4.4651573326879035</v>
      </c>
      <c r="BG22" s="42">
        <v>5.1071697718808968</v>
      </c>
      <c r="BH22" s="42">
        <v>0.86658114161694511</v>
      </c>
      <c r="BI22" s="42">
        <v>1.0388696227385288</v>
      </c>
      <c r="BJ22" s="42">
        <v>0.54713824194719385</v>
      </c>
      <c r="BK22" s="42">
        <v>0.59771498221821073</v>
      </c>
      <c r="BL22" s="42">
        <v>0.30793607580373866</v>
      </c>
      <c r="BM22" s="42">
        <v>0.36063927171601762</v>
      </c>
      <c r="BN22" s="42">
        <v>1.1559615384615385</v>
      </c>
      <c r="BO22" s="42">
        <v>1.1446153846153846</v>
      </c>
      <c r="BP22" s="26" t="s">
        <v>322</v>
      </c>
      <c r="BQ22" s="26">
        <v>0.28499999999999998</v>
      </c>
      <c r="BR22" s="26">
        <v>0.10199999999999999</v>
      </c>
      <c r="BS22" s="26">
        <v>0.33</v>
      </c>
      <c r="BT22" s="26" t="s">
        <v>303</v>
      </c>
      <c r="BU22" s="26">
        <v>8.8999999999999996E-2</v>
      </c>
      <c r="BV22" s="26">
        <v>2.2000000000000002</v>
      </c>
      <c r="BW22" s="26">
        <v>15</v>
      </c>
      <c r="BX22" s="26">
        <v>4.3</v>
      </c>
      <c r="BY22" s="26">
        <v>0.7</v>
      </c>
      <c r="BZ22" s="26">
        <v>20.3</v>
      </c>
      <c r="CA22" s="26">
        <v>5.8</v>
      </c>
      <c r="CB22" s="26" t="s">
        <v>305</v>
      </c>
      <c r="CC22" s="86">
        <v>14.855</v>
      </c>
      <c r="CD22" s="86">
        <v>6.4</v>
      </c>
      <c r="CE22" s="86">
        <v>1.8900000000000001</v>
      </c>
      <c r="CF22" s="86">
        <v>58</v>
      </c>
      <c r="CG22" s="86">
        <v>11</v>
      </c>
      <c r="CH22" s="86">
        <v>46</v>
      </c>
      <c r="CI22" s="86">
        <v>1874.5</v>
      </c>
      <c r="CJ22" s="86">
        <v>349</v>
      </c>
      <c r="CK22" s="86">
        <v>160.5</v>
      </c>
      <c r="CL22" s="86">
        <v>25.5</v>
      </c>
      <c r="CM22" s="86">
        <v>1.7629282868525897</v>
      </c>
      <c r="CN22" s="86">
        <v>22.681932270916334</v>
      </c>
      <c r="CO22" s="86">
        <v>31</v>
      </c>
      <c r="CP22" s="86">
        <v>9.3614999999999995</v>
      </c>
      <c r="CQ22" s="86">
        <v>1.2569999999999999</v>
      </c>
      <c r="CR22" s="86">
        <v>7.4515883730070591</v>
      </c>
      <c r="CS22" s="86">
        <v>1.4236683722417651</v>
      </c>
      <c r="CT22" s="86">
        <v>0.12539318835944996</v>
      </c>
      <c r="CU22" s="86">
        <v>11.40428125356598</v>
      </c>
      <c r="CV22" s="86">
        <v>30.477531621732606</v>
      </c>
      <c r="CW22" s="86" t="s">
        <v>199</v>
      </c>
      <c r="CX22" s="86" t="s">
        <v>199</v>
      </c>
      <c r="CY22" s="86" t="s">
        <v>199</v>
      </c>
      <c r="CZ22" s="86" t="s">
        <v>199</v>
      </c>
      <c r="DA22" s="86" t="s">
        <v>199</v>
      </c>
    </row>
    <row r="23" spans="1:105" x14ac:dyDescent="0.5">
      <c r="A23" s="26" t="s">
        <v>117</v>
      </c>
      <c r="B23" s="26">
        <v>2019</v>
      </c>
      <c r="C23" s="26" t="s">
        <v>45</v>
      </c>
      <c r="D23" s="26" t="s">
        <v>44</v>
      </c>
      <c r="E23" s="27" t="s">
        <v>33</v>
      </c>
      <c r="F23" s="26" t="s">
        <v>105</v>
      </c>
      <c r="G23" s="26" t="s">
        <v>34</v>
      </c>
      <c r="H23" s="26">
        <v>5</v>
      </c>
      <c r="I23" s="28">
        <v>43619</v>
      </c>
      <c r="J23" s="29">
        <v>26</v>
      </c>
      <c r="K23" s="29">
        <v>24</v>
      </c>
      <c r="L23" s="29">
        <v>246</v>
      </c>
      <c r="M23" s="29">
        <v>95</v>
      </c>
      <c r="N23" s="29">
        <v>240</v>
      </c>
      <c r="O23" s="29">
        <v>111</v>
      </c>
      <c r="P23" s="29">
        <v>244</v>
      </c>
      <c r="Q23" s="29">
        <v>114</v>
      </c>
      <c r="R23" s="29">
        <v>250</v>
      </c>
      <c r="S23" s="29">
        <v>101</v>
      </c>
      <c r="T23" s="29">
        <v>248</v>
      </c>
      <c r="U23" s="29">
        <v>110</v>
      </c>
      <c r="V23" s="29">
        <v>23.92</v>
      </c>
      <c r="W23" s="29">
        <v>21.57</v>
      </c>
      <c r="X23" s="29">
        <v>21.18</v>
      </c>
      <c r="Y23" s="29">
        <v>19.23</v>
      </c>
      <c r="Z23" s="29">
        <v>20.12</v>
      </c>
      <c r="AA23" s="29">
        <v>18.149999999999999</v>
      </c>
      <c r="AB23" s="29">
        <v>18.239999999999998</v>
      </c>
      <c r="AC23" s="29">
        <v>16.510000000000002</v>
      </c>
      <c r="AD23" s="29">
        <v>22.52</v>
      </c>
      <c r="AE23" s="29">
        <v>20.23</v>
      </c>
      <c r="AF23" s="29">
        <v>409.6</v>
      </c>
      <c r="AG23" s="29">
        <v>422.3</v>
      </c>
      <c r="AH23" s="29">
        <v>3318.8</v>
      </c>
      <c r="AI23" s="29">
        <v>3550.9</v>
      </c>
      <c r="AJ23" s="29">
        <v>8.1999999999999993</v>
      </c>
      <c r="AK23" s="29">
        <v>8.6</v>
      </c>
      <c r="AL23" s="29">
        <v>62.7</v>
      </c>
      <c r="AM23" s="29">
        <v>62.5</v>
      </c>
      <c r="AN23" s="26">
        <v>72</v>
      </c>
      <c r="AO23" s="26">
        <v>9.1</v>
      </c>
      <c r="AP23" s="26">
        <v>7.1</v>
      </c>
      <c r="AQ23" s="27">
        <v>2.8</v>
      </c>
      <c r="AR23" s="27">
        <v>74.400000000000006</v>
      </c>
      <c r="AS23" s="26">
        <v>1.2609999999999999</v>
      </c>
      <c r="AT23" s="26">
        <v>60.3</v>
      </c>
      <c r="AU23" s="26">
        <v>10.14</v>
      </c>
      <c r="AV23" s="42">
        <v>97.29</v>
      </c>
      <c r="AW23" s="42">
        <v>97.28</v>
      </c>
      <c r="AX23" s="42">
        <v>4.87</v>
      </c>
      <c r="AY23" s="42">
        <v>4.8600000000000003</v>
      </c>
      <c r="AZ23" s="42">
        <v>33.49</v>
      </c>
      <c r="BA23" s="42">
        <v>33.53</v>
      </c>
      <c r="BB23" s="42">
        <v>33.842236923702309</v>
      </c>
      <c r="BC23" s="42">
        <v>33.880385180809263</v>
      </c>
      <c r="BD23" s="42">
        <v>81.726239494282055</v>
      </c>
      <c r="BE23" s="42">
        <v>81.752708962736207</v>
      </c>
      <c r="BF23" s="42">
        <v>4.4538943988792985</v>
      </c>
      <c r="BG23" s="42">
        <v>4.6285684293135168</v>
      </c>
      <c r="BH23" s="42">
        <v>1.2426875205757661</v>
      </c>
      <c r="BI23" s="42">
        <v>1.2837393252595233</v>
      </c>
      <c r="BJ23" s="42">
        <v>0.77094706778337507</v>
      </c>
      <c r="BK23" s="42">
        <v>0.78140227987482025</v>
      </c>
      <c r="BL23" s="42">
        <v>0.34032761472912504</v>
      </c>
      <c r="BM23" s="42">
        <v>0.34696262377415976</v>
      </c>
      <c r="BN23" s="42">
        <v>0.9867307692307693</v>
      </c>
      <c r="BO23" s="42">
        <v>1.2657692307692308</v>
      </c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86">
        <v>12.875</v>
      </c>
      <c r="CD23" s="86">
        <v>6.75</v>
      </c>
      <c r="CE23" s="86">
        <v>2.0700000000000003</v>
      </c>
      <c r="CF23" s="86">
        <v>61.5</v>
      </c>
      <c r="CG23" s="86">
        <v>10</v>
      </c>
      <c r="CH23" s="86">
        <v>65</v>
      </c>
      <c r="CI23" s="86">
        <v>1696</v>
      </c>
      <c r="CJ23" s="86">
        <v>329.5</v>
      </c>
      <c r="CK23" s="86">
        <v>182.5</v>
      </c>
      <c r="CL23" s="86">
        <v>22.5</v>
      </c>
      <c r="CM23" s="86">
        <v>2.4114215076453087</v>
      </c>
      <c r="CN23" s="86">
        <v>22.565823661874244</v>
      </c>
      <c r="CO23" s="86">
        <v>50</v>
      </c>
      <c r="CP23" s="86">
        <v>9.7285000000000004</v>
      </c>
      <c r="CQ23" s="86">
        <v>1.1495000000000002</v>
      </c>
      <c r="CR23" s="86">
        <v>8.4681141818292929</v>
      </c>
      <c r="CS23" s="86">
        <v>1.2048309395868062</v>
      </c>
      <c r="CT23" s="86">
        <v>9.2922919610948465E-2</v>
      </c>
      <c r="CU23" s="86">
        <v>12.930624326250207</v>
      </c>
      <c r="CV23" s="86">
        <v>33.93618728404897</v>
      </c>
      <c r="CW23" s="86" t="s">
        <v>199</v>
      </c>
      <c r="CX23" s="86" t="s">
        <v>224</v>
      </c>
      <c r="CY23" s="86">
        <v>53</v>
      </c>
      <c r="CZ23" s="86">
        <v>11</v>
      </c>
      <c r="DA23" s="86">
        <v>36</v>
      </c>
    </row>
    <row r="24" spans="1:105" x14ac:dyDescent="0.5">
      <c r="A24" s="26" t="s">
        <v>117</v>
      </c>
      <c r="B24" s="26">
        <v>2019</v>
      </c>
      <c r="C24" s="26" t="s">
        <v>45</v>
      </c>
      <c r="D24" s="26" t="s">
        <v>44</v>
      </c>
      <c r="E24" s="30" t="s">
        <v>31</v>
      </c>
      <c r="F24" s="26" t="s">
        <v>108</v>
      </c>
      <c r="G24" s="26" t="s">
        <v>32</v>
      </c>
      <c r="H24" s="26">
        <v>6</v>
      </c>
      <c r="I24" s="28">
        <v>43619</v>
      </c>
      <c r="J24" s="29">
        <v>25</v>
      </c>
      <c r="K24" s="29">
        <v>23</v>
      </c>
      <c r="L24" s="29">
        <v>217</v>
      </c>
      <c r="M24" s="29">
        <v>98</v>
      </c>
      <c r="N24" s="29">
        <v>228</v>
      </c>
      <c r="O24" s="29">
        <v>91</v>
      </c>
      <c r="P24" s="29">
        <v>215</v>
      </c>
      <c r="Q24" s="29">
        <v>91</v>
      </c>
      <c r="R24" s="29">
        <v>215</v>
      </c>
      <c r="S24" s="29">
        <v>91</v>
      </c>
      <c r="T24" s="29">
        <v>218</v>
      </c>
      <c r="U24" s="29">
        <v>106</v>
      </c>
      <c r="V24" s="29">
        <v>23.74</v>
      </c>
      <c r="W24" s="29">
        <v>21.33</v>
      </c>
      <c r="X24" s="29">
        <v>23.4</v>
      </c>
      <c r="Y24" s="29">
        <v>20.87</v>
      </c>
      <c r="Z24" s="29">
        <v>23.05</v>
      </c>
      <c r="AA24" s="29">
        <v>20.46</v>
      </c>
      <c r="AB24" s="29">
        <v>20.81</v>
      </c>
      <c r="AC24" s="29">
        <v>19.45</v>
      </c>
      <c r="AD24" s="29">
        <v>22.89</v>
      </c>
      <c r="AE24" s="29">
        <v>20.99</v>
      </c>
      <c r="AF24" s="29">
        <v>464</v>
      </c>
      <c r="AG24" s="29">
        <v>458.3</v>
      </c>
      <c r="AH24" s="29">
        <v>3250.3</v>
      </c>
      <c r="AI24" s="29">
        <v>3292.3</v>
      </c>
      <c r="AJ24" s="29">
        <v>8.4</v>
      </c>
      <c r="AK24" s="29">
        <v>8.5</v>
      </c>
      <c r="AL24" s="29">
        <v>64.7</v>
      </c>
      <c r="AM24" s="29">
        <v>63.3</v>
      </c>
      <c r="AN24" s="26">
        <v>72</v>
      </c>
      <c r="AO24" s="26">
        <v>9.1</v>
      </c>
      <c r="AP24" s="26">
        <v>7.8</v>
      </c>
      <c r="AQ24" s="30">
        <v>3.2</v>
      </c>
      <c r="AR24" s="26">
        <v>73.3</v>
      </c>
      <c r="AS24" s="26">
        <v>1.2809999999999999</v>
      </c>
      <c r="AT24" s="26">
        <v>61.5</v>
      </c>
      <c r="AU24" s="26">
        <v>10.09</v>
      </c>
      <c r="AV24" s="42">
        <v>98.36</v>
      </c>
      <c r="AW24" s="42">
        <v>98.41</v>
      </c>
      <c r="AX24" s="42">
        <v>4.72</v>
      </c>
      <c r="AY24" s="42">
        <v>4.6399999999999997</v>
      </c>
      <c r="AZ24" s="42">
        <v>35.4</v>
      </c>
      <c r="BA24" s="42">
        <v>35.299999999999997</v>
      </c>
      <c r="BB24" s="42">
        <v>35.713280442994872</v>
      </c>
      <c r="BC24" s="42">
        <v>35.603645880724066</v>
      </c>
      <c r="BD24" s="42">
        <v>82.405356631408566</v>
      </c>
      <c r="BE24" s="42">
        <v>82.511700062345867</v>
      </c>
      <c r="BF24" s="42">
        <v>6.3690377961505256</v>
      </c>
      <c r="BG24" s="42">
        <v>6.3282629503110721</v>
      </c>
      <c r="BH24" s="42">
        <v>1.3783604527961784</v>
      </c>
      <c r="BI24" s="42">
        <v>1.2953713457329312</v>
      </c>
      <c r="BJ24" s="42">
        <v>0.73704209428248402</v>
      </c>
      <c r="BK24" s="42">
        <v>0.73570706720050616</v>
      </c>
      <c r="BL24" s="42">
        <v>0.37648295923386965</v>
      </c>
      <c r="BM24" s="42">
        <v>0.37926986138880953</v>
      </c>
      <c r="BN24" s="42">
        <v>1.4505769230769228</v>
      </c>
      <c r="BO24" s="42">
        <v>1.3236538461538463</v>
      </c>
      <c r="BP24" s="26" t="s">
        <v>317</v>
      </c>
      <c r="BQ24" s="26">
        <v>0.31900000000000001</v>
      </c>
      <c r="BR24" s="26">
        <v>0.11600000000000001</v>
      </c>
      <c r="BS24" s="26">
        <v>0.35</v>
      </c>
      <c r="BT24" s="26" t="s">
        <v>303</v>
      </c>
      <c r="BU24" s="26">
        <v>0.109</v>
      </c>
      <c r="BV24" s="26">
        <v>2.2999999999999998</v>
      </c>
      <c r="BW24" s="26">
        <v>16.899999999999999</v>
      </c>
      <c r="BX24" s="26">
        <v>4.4000000000000004</v>
      </c>
      <c r="BY24" s="26">
        <v>1.3</v>
      </c>
      <c r="BZ24" s="26">
        <v>22.6</v>
      </c>
      <c r="CA24" s="26" t="s">
        <v>314</v>
      </c>
      <c r="CB24" s="26" t="s">
        <v>305</v>
      </c>
      <c r="CC24" s="86">
        <v>13.73</v>
      </c>
      <c r="CD24" s="86">
        <v>6.5</v>
      </c>
      <c r="CE24" s="86">
        <v>2.02</v>
      </c>
      <c r="CF24" s="86">
        <v>60.5</v>
      </c>
      <c r="CG24" s="86">
        <v>11</v>
      </c>
      <c r="CH24" s="86">
        <v>56</v>
      </c>
      <c r="CI24" s="86">
        <v>1787.5</v>
      </c>
      <c r="CJ24" s="86">
        <v>318</v>
      </c>
      <c r="CK24" s="86">
        <v>134</v>
      </c>
      <c r="CL24" s="86">
        <v>23.5</v>
      </c>
      <c r="CM24" s="86">
        <v>1.0946745562130176</v>
      </c>
      <c r="CN24" s="86">
        <v>22.071005917159763</v>
      </c>
      <c r="CO24" s="86">
        <v>40</v>
      </c>
      <c r="CP24" s="86">
        <v>10.984999999999999</v>
      </c>
      <c r="CQ24" s="86">
        <v>1.2565</v>
      </c>
      <c r="CR24" s="86">
        <v>8.7286712703816995</v>
      </c>
      <c r="CS24" s="86">
        <v>1.6257091237435943</v>
      </c>
      <c r="CT24" s="86">
        <v>0.12955652142919377</v>
      </c>
      <c r="CU24" s="86">
        <v>12.381947782334352</v>
      </c>
      <c r="CV24" s="86">
        <v>25.025325443786979</v>
      </c>
      <c r="CW24" s="86" t="s">
        <v>199</v>
      </c>
      <c r="CX24" s="86" t="s">
        <v>199</v>
      </c>
      <c r="CY24" s="86" t="s">
        <v>199</v>
      </c>
      <c r="CZ24" s="86" t="s">
        <v>199</v>
      </c>
      <c r="DA24" s="86" t="s">
        <v>199</v>
      </c>
    </row>
    <row r="25" spans="1:105" x14ac:dyDescent="0.5">
      <c r="A25" s="26" t="s">
        <v>117</v>
      </c>
      <c r="B25" s="26">
        <v>2019</v>
      </c>
      <c r="C25" s="26" t="s">
        <v>45</v>
      </c>
      <c r="D25" s="26" t="s">
        <v>44</v>
      </c>
      <c r="E25" s="27" t="s">
        <v>38</v>
      </c>
      <c r="F25" s="26" t="s">
        <v>109</v>
      </c>
      <c r="G25" s="26" t="s">
        <v>32</v>
      </c>
      <c r="H25" s="26">
        <v>7</v>
      </c>
      <c r="I25" s="28">
        <v>43619</v>
      </c>
      <c r="J25" s="29">
        <v>24</v>
      </c>
      <c r="K25" s="29">
        <v>24</v>
      </c>
      <c r="L25" s="29">
        <v>235</v>
      </c>
      <c r="M25" s="29">
        <v>89</v>
      </c>
      <c r="N25" s="29">
        <v>226</v>
      </c>
      <c r="O25" s="29">
        <v>101</v>
      </c>
      <c r="P25" s="29">
        <v>236</v>
      </c>
      <c r="Q25" s="29">
        <v>76</v>
      </c>
      <c r="R25" s="29">
        <v>226</v>
      </c>
      <c r="S25" s="29">
        <v>106</v>
      </c>
      <c r="T25" s="29">
        <v>234</v>
      </c>
      <c r="U25" s="29">
        <v>93</v>
      </c>
      <c r="V25" s="29">
        <v>23.71</v>
      </c>
      <c r="W25" s="29">
        <v>20.58</v>
      </c>
      <c r="X25" s="29">
        <v>24.51</v>
      </c>
      <c r="Y25" s="29">
        <v>22.34</v>
      </c>
      <c r="Z25" s="29">
        <v>24.87</v>
      </c>
      <c r="AA25" s="29">
        <v>21.72</v>
      </c>
      <c r="AB25" s="29">
        <v>27.65</v>
      </c>
      <c r="AC25" s="29">
        <v>23.93</v>
      </c>
      <c r="AD25" s="29">
        <v>22.95</v>
      </c>
      <c r="AE25" s="29">
        <v>21.68</v>
      </c>
      <c r="AF25" s="29">
        <v>441</v>
      </c>
      <c r="AG25" s="29">
        <v>523.70000000000005</v>
      </c>
      <c r="AH25" s="29">
        <v>3825.7</v>
      </c>
      <c r="AI25" s="29">
        <v>3305.9</v>
      </c>
      <c r="AJ25" s="29">
        <v>9.1</v>
      </c>
      <c r="AK25" s="29">
        <v>8.8000000000000007</v>
      </c>
      <c r="AL25" s="29">
        <v>63.6</v>
      </c>
      <c r="AM25" s="29">
        <v>62.4</v>
      </c>
      <c r="AN25" s="26">
        <v>74</v>
      </c>
      <c r="AO25" s="26">
        <v>9.4</v>
      </c>
      <c r="AP25" s="26">
        <v>8.6</v>
      </c>
      <c r="AQ25" s="27">
        <v>3.5</v>
      </c>
      <c r="AR25" s="26">
        <v>72.400000000000006</v>
      </c>
      <c r="AS25" s="26">
        <v>1.296</v>
      </c>
      <c r="AT25" s="26">
        <v>61.4</v>
      </c>
      <c r="AU25" s="26">
        <v>10.050000000000001</v>
      </c>
      <c r="AV25" s="42">
        <v>97.54</v>
      </c>
      <c r="AW25" s="42">
        <v>97.51</v>
      </c>
      <c r="AX25" s="42">
        <v>4.99</v>
      </c>
      <c r="AY25" s="42">
        <v>4.97</v>
      </c>
      <c r="AZ25" s="42">
        <v>35.14</v>
      </c>
      <c r="BA25" s="42">
        <v>35.119999999999997</v>
      </c>
      <c r="BB25" s="42">
        <v>35.492530200029414</v>
      </c>
      <c r="BC25" s="42">
        <v>35.469921059962907</v>
      </c>
      <c r="BD25" s="42">
        <v>81.917840072786007</v>
      </c>
      <c r="BE25" s="42">
        <v>81.945283780083514</v>
      </c>
      <c r="BF25" s="42">
        <v>6.1847510786195867</v>
      </c>
      <c r="BG25" s="42">
        <v>6.1620831064244106</v>
      </c>
      <c r="BH25" s="42">
        <v>1.1135002014288078</v>
      </c>
      <c r="BI25" s="42">
        <v>1.1293186095231333</v>
      </c>
      <c r="BJ25" s="42">
        <v>0.54204885299101779</v>
      </c>
      <c r="BK25" s="42">
        <v>0.53122077619288843</v>
      </c>
      <c r="BL25" s="42">
        <v>0.44801014194357175</v>
      </c>
      <c r="BM25" s="42">
        <v>0.42846463510425592</v>
      </c>
      <c r="BN25" s="42">
        <v>1.4175</v>
      </c>
      <c r="BO25" s="42">
        <v>1.1728846153846155</v>
      </c>
      <c r="BP25" s="26" t="s">
        <v>323</v>
      </c>
      <c r="BQ25" s="26">
        <v>0.30199999999999999</v>
      </c>
      <c r="BR25" s="26">
        <v>0.111</v>
      </c>
      <c r="BS25" s="26">
        <v>0.33</v>
      </c>
      <c r="BT25" s="26" t="s">
        <v>303</v>
      </c>
      <c r="BU25" s="26">
        <v>0.1</v>
      </c>
      <c r="BV25" s="26">
        <v>2</v>
      </c>
      <c r="BW25" s="26">
        <v>14.6</v>
      </c>
      <c r="BX25" s="26">
        <v>4</v>
      </c>
      <c r="BY25" s="26">
        <v>0.9</v>
      </c>
      <c r="BZ25" s="26">
        <v>19.7</v>
      </c>
      <c r="CA25" s="26">
        <v>5</v>
      </c>
      <c r="CB25" s="26" t="s">
        <v>305</v>
      </c>
      <c r="CC25" s="86">
        <v>12.73</v>
      </c>
      <c r="CD25" s="86">
        <v>6.85</v>
      </c>
      <c r="CE25" s="86">
        <v>2.085</v>
      </c>
      <c r="CF25" s="86">
        <v>62</v>
      </c>
      <c r="CG25" s="86">
        <v>11</v>
      </c>
      <c r="CH25" s="86">
        <v>78.5</v>
      </c>
      <c r="CI25" s="86">
        <v>1691</v>
      </c>
      <c r="CJ25" s="86">
        <v>340.5</v>
      </c>
      <c r="CK25" s="86">
        <v>178.5</v>
      </c>
      <c r="CL25" s="86">
        <v>21.5</v>
      </c>
      <c r="CM25" s="86">
        <v>0.98304379383525453</v>
      </c>
      <c r="CN25" s="86">
        <v>22.465148753875646</v>
      </c>
      <c r="CO25" s="86">
        <v>64.5</v>
      </c>
      <c r="CP25" s="86">
        <v>14.0885</v>
      </c>
      <c r="CQ25" s="86">
        <v>1.8540000000000001</v>
      </c>
      <c r="CR25" s="86">
        <v>7.6105325434089188</v>
      </c>
      <c r="CS25" s="86">
        <v>1.3024282868525898</v>
      </c>
      <c r="CT25" s="86">
        <v>0.1048601044922108</v>
      </c>
      <c r="CU25" s="86">
        <v>12.1989731164186</v>
      </c>
      <c r="CV25" s="86">
        <v>24.946208577724811</v>
      </c>
      <c r="CW25" s="86" t="s">
        <v>199</v>
      </c>
      <c r="CX25" s="86" t="s">
        <v>224</v>
      </c>
      <c r="CY25" s="86">
        <v>51</v>
      </c>
      <c r="CZ25" s="86">
        <v>13</v>
      </c>
      <c r="DA25" s="86">
        <v>36</v>
      </c>
    </row>
    <row r="26" spans="1:105" x14ac:dyDescent="0.5">
      <c r="A26" s="26" t="s">
        <v>117</v>
      </c>
      <c r="B26" s="26">
        <v>2019</v>
      </c>
      <c r="C26" s="26" t="s">
        <v>45</v>
      </c>
      <c r="D26" s="26" t="s">
        <v>44</v>
      </c>
      <c r="E26" s="27" t="s">
        <v>39</v>
      </c>
      <c r="F26" s="26" t="s">
        <v>106</v>
      </c>
      <c r="G26" s="26" t="s">
        <v>37</v>
      </c>
      <c r="H26" s="26">
        <v>8</v>
      </c>
      <c r="I26" s="28">
        <v>43619</v>
      </c>
      <c r="J26" s="29">
        <v>27</v>
      </c>
      <c r="K26" s="29">
        <v>24</v>
      </c>
      <c r="L26" s="29">
        <v>200</v>
      </c>
      <c r="M26" s="29">
        <v>105</v>
      </c>
      <c r="N26" s="29">
        <v>198</v>
      </c>
      <c r="O26" s="29">
        <v>103</v>
      </c>
      <c r="P26" s="29">
        <v>200</v>
      </c>
      <c r="Q26" s="29">
        <v>105</v>
      </c>
      <c r="R26" s="29">
        <v>204</v>
      </c>
      <c r="S26" s="29">
        <v>115</v>
      </c>
      <c r="T26" s="29">
        <v>203</v>
      </c>
      <c r="U26" s="29">
        <v>113</v>
      </c>
      <c r="V26" s="29">
        <v>20.61</v>
      </c>
      <c r="W26" s="29">
        <v>18.05</v>
      </c>
      <c r="X26" s="29">
        <v>20.2</v>
      </c>
      <c r="Y26" s="29">
        <v>18.100000000000001</v>
      </c>
      <c r="Z26" s="29">
        <v>19.55</v>
      </c>
      <c r="AA26" s="29">
        <v>17.23</v>
      </c>
      <c r="AB26" s="29">
        <v>21.64</v>
      </c>
      <c r="AC26" s="29">
        <v>18.670000000000002</v>
      </c>
      <c r="AD26" s="29">
        <v>23.69</v>
      </c>
      <c r="AE26" s="29">
        <v>21.44</v>
      </c>
      <c r="AF26" s="29">
        <v>526.4</v>
      </c>
      <c r="AG26" s="29">
        <v>593.1</v>
      </c>
      <c r="AH26" s="29">
        <v>3074.9</v>
      </c>
      <c r="AI26" s="29">
        <v>3679.2</v>
      </c>
      <c r="AJ26" s="29">
        <v>8.3000000000000007</v>
      </c>
      <c r="AK26" s="29">
        <v>8</v>
      </c>
      <c r="AL26" s="29">
        <v>57.1</v>
      </c>
      <c r="AM26" s="29">
        <v>56</v>
      </c>
      <c r="AN26" s="26">
        <v>66</v>
      </c>
      <c r="AO26" s="26">
        <v>9.1</v>
      </c>
      <c r="AP26" s="26">
        <v>9.5</v>
      </c>
      <c r="AQ26" s="27">
        <v>4.5999999999999996</v>
      </c>
      <c r="AR26" s="27">
        <v>69.3</v>
      </c>
      <c r="AS26" s="26">
        <v>1.155</v>
      </c>
      <c r="AT26" s="26">
        <v>55.5</v>
      </c>
      <c r="AU26" s="26">
        <v>9.4499999999999993</v>
      </c>
      <c r="AV26" s="42">
        <v>99.56</v>
      </c>
      <c r="AW26" s="42">
        <v>99.57</v>
      </c>
      <c r="AX26" s="42">
        <v>5.05</v>
      </c>
      <c r="AY26" s="42">
        <v>5.05</v>
      </c>
      <c r="AZ26" s="42">
        <v>37.9</v>
      </c>
      <c r="BA26" s="42">
        <v>37.93</v>
      </c>
      <c r="BB26" s="42">
        <v>38.234964365093894</v>
      </c>
      <c r="BC26" s="42">
        <v>38.264701749785011</v>
      </c>
      <c r="BD26" s="42">
        <v>82.410307874008836</v>
      </c>
      <c r="BE26" s="42">
        <v>82.41624089990114</v>
      </c>
      <c r="BF26" s="42">
        <v>7.5646002827422709</v>
      </c>
      <c r="BG26" s="42">
        <v>7.351890357608462</v>
      </c>
      <c r="BH26" s="42">
        <v>1.9977134871381457</v>
      </c>
      <c r="BI26" s="42">
        <v>1.912533650008351</v>
      </c>
      <c r="BJ26" s="42">
        <v>1.7863369514067287</v>
      </c>
      <c r="BK26" s="42">
        <v>1.7533319961633509</v>
      </c>
      <c r="BL26" s="42">
        <v>0.69415509259259245</v>
      </c>
      <c r="BM26" s="42">
        <v>0.67887424029642318</v>
      </c>
      <c r="BN26" s="42">
        <v>1.0875000000000001</v>
      </c>
      <c r="BO26" s="42">
        <v>0.91134615384615403</v>
      </c>
      <c r="BP26" s="26" t="s">
        <v>324</v>
      </c>
      <c r="BQ26" s="26">
        <v>0.317</v>
      </c>
      <c r="BR26" s="26">
        <v>0.10299999999999999</v>
      </c>
      <c r="BS26" s="26">
        <v>0.36</v>
      </c>
      <c r="BT26" s="26" t="s">
        <v>303</v>
      </c>
      <c r="BU26" s="26">
        <v>0.107</v>
      </c>
      <c r="BV26" s="26">
        <v>2</v>
      </c>
      <c r="BW26" s="26">
        <v>17.5</v>
      </c>
      <c r="BX26" s="26">
        <v>4.5</v>
      </c>
      <c r="BY26" s="26">
        <v>1.4</v>
      </c>
      <c r="BZ26" s="26">
        <v>20.9</v>
      </c>
      <c r="CA26" s="26" t="s">
        <v>314</v>
      </c>
      <c r="CB26" s="26" t="s">
        <v>305</v>
      </c>
      <c r="CC26" s="86">
        <v>13.64</v>
      </c>
      <c r="CD26" s="86">
        <v>6.8000000000000007</v>
      </c>
      <c r="CE26" s="86">
        <v>2.02</v>
      </c>
      <c r="CF26" s="86">
        <v>60</v>
      </c>
      <c r="CG26" s="86">
        <v>11</v>
      </c>
      <c r="CH26" s="86">
        <v>67</v>
      </c>
      <c r="CI26" s="86">
        <v>1849</v>
      </c>
      <c r="CJ26" s="86">
        <v>341.5</v>
      </c>
      <c r="CK26" s="86">
        <v>159.5</v>
      </c>
      <c r="CL26" s="86">
        <v>22.5</v>
      </c>
      <c r="CM26" s="86">
        <v>2.3328740924525455</v>
      </c>
      <c r="CN26" s="86">
        <v>17.735882816041226</v>
      </c>
      <c r="CO26" s="86">
        <v>50.5</v>
      </c>
      <c r="CP26" s="86">
        <v>16.6965</v>
      </c>
      <c r="CQ26" s="86">
        <v>1.645</v>
      </c>
      <c r="CR26" s="86">
        <v>10.132861100946208</v>
      </c>
      <c r="CS26" s="86">
        <v>2.2141688699360347</v>
      </c>
      <c r="CT26" s="86">
        <v>0.1602650852878465</v>
      </c>
      <c r="CU26" s="86">
        <v>13.828230912263203</v>
      </c>
      <c r="CV26" s="86">
        <v>33.227930028342378</v>
      </c>
      <c r="CW26" s="86" t="s">
        <v>199</v>
      </c>
      <c r="CX26" s="86" t="s">
        <v>199</v>
      </c>
      <c r="CY26" s="86" t="s">
        <v>199</v>
      </c>
      <c r="CZ26" s="86" t="s">
        <v>199</v>
      </c>
      <c r="DA26" s="86" t="s">
        <v>199</v>
      </c>
    </row>
    <row r="27" spans="1:105" x14ac:dyDescent="0.5">
      <c r="A27" s="26" t="s">
        <v>117</v>
      </c>
      <c r="B27" s="26">
        <v>2019</v>
      </c>
      <c r="C27" s="26" t="s">
        <v>45</v>
      </c>
      <c r="D27" s="26" t="s">
        <v>44</v>
      </c>
      <c r="E27" s="27" t="s">
        <v>56</v>
      </c>
      <c r="F27" s="26" t="s">
        <v>113</v>
      </c>
      <c r="G27" s="27" t="s">
        <v>56</v>
      </c>
      <c r="H27" s="27" t="s">
        <v>56</v>
      </c>
      <c r="I27" s="28">
        <v>43619</v>
      </c>
      <c r="J27" s="29">
        <v>17</v>
      </c>
      <c r="K27" s="29">
        <v>17</v>
      </c>
      <c r="L27" s="29" t="s">
        <v>49</v>
      </c>
      <c r="M27" s="29" t="s">
        <v>49</v>
      </c>
      <c r="N27" s="29" t="s">
        <v>49</v>
      </c>
      <c r="O27" s="29" t="s">
        <v>49</v>
      </c>
      <c r="P27" s="29" t="s">
        <v>49</v>
      </c>
      <c r="Q27" s="29" t="s">
        <v>49</v>
      </c>
      <c r="R27" s="29" t="s">
        <v>49</v>
      </c>
      <c r="S27" s="29" t="s">
        <v>49</v>
      </c>
      <c r="T27" s="29" t="s">
        <v>49</v>
      </c>
      <c r="U27" s="29" t="s">
        <v>49</v>
      </c>
      <c r="V27" s="29" t="s">
        <v>49</v>
      </c>
      <c r="W27" s="29" t="s">
        <v>49</v>
      </c>
      <c r="X27" s="29" t="s">
        <v>49</v>
      </c>
      <c r="Y27" s="29" t="s">
        <v>49</v>
      </c>
      <c r="Z27" s="29" t="s">
        <v>49</v>
      </c>
      <c r="AA27" s="29" t="s">
        <v>49</v>
      </c>
      <c r="AB27" s="29" t="s">
        <v>49</v>
      </c>
      <c r="AC27" s="29" t="s">
        <v>49</v>
      </c>
      <c r="AD27" s="29" t="s">
        <v>49</v>
      </c>
      <c r="AE27" s="29" t="s">
        <v>49</v>
      </c>
      <c r="AF27" s="29">
        <v>354.3</v>
      </c>
      <c r="AG27" s="29">
        <v>207.7</v>
      </c>
      <c r="AH27" s="29">
        <v>2300.1</v>
      </c>
      <c r="AI27" s="29">
        <v>1231.7</v>
      </c>
      <c r="AJ27" s="29">
        <v>7.9</v>
      </c>
      <c r="AK27" s="29">
        <v>7.9</v>
      </c>
      <c r="AL27" s="29">
        <v>60.1</v>
      </c>
      <c r="AM27" s="29">
        <v>57.8</v>
      </c>
      <c r="AN27" s="26">
        <v>44</v>
      </c>
      <c r="AO27" s="26">
        <v>8.6</v>
      </c>
      <c r="AP27" s="26">
        <v>7.2</v>
      </c>
      <c r="AQ27" s="27">
        <v>3.1</v>
      </c>
      <c r="AR27" s="27">
        <v>73.8</v>
      </c>
      <c r="AS27" s="27">
        <v>1.2450000000000001</v>
      </c>
      <c r="AT27" s="27">
        <v>57.6</v>
      </c>
      <c r="AU27" s="27">
        <v>10.01</v>
      </c>
      <c r="AV27" s="109">
        <v>99.04</v>
      </c>
      <c r="AW27" s="109">
        <v>99.03</v>
      </c>
      <c r="AX27" s="109">
        <v>4.1399999999999997</v>
      </c>
      <c r="AY27" s="109">
        <v>4.13</v>
      </c>
      <c r="AZ27" s="109">
        <v>31.88</v>
      </c>
      <c r="BA27" s="109">
        <v>31.86</v>
      </c>
      <c r="BB27" s="109">
        <v>32.147690430262635</v>
      </c>
      <c r="BC27" s="109">
        <v>32.126570000546273</v>
      </c>
      <c r="BD27" s="109">
        <v>82.600864411482618</v>
      </c>
      <c r="BE27" s="109">
        <v>82.613956848732727</v>
      </c>
      <c r="BF27" s="109">
        <v>6.2484941498754072</v>
      </c>
      <c r="BG27" s="109">
        <v>6.3189000922304546</v>
      </c>
      <c r="BH27" s="109">
        <v>0.84644045269097068</v>
      </c>
      <c r="BI27" s="109">
        <v>0.85333045765764826</v>
      </c>
      <c r="BJ27" s="109">
        <v>0.48247193014486861</v>
      </c>
      <c r="BK27" s="109">
        <v>0.47500177860750892</v>
      </c>
      <c r="BL27" s="109">
        <v>0.30809724007426448</v>
      </c>
      <c r="BM27" s="109">
        <v>0.31512648171950874</v>
      </c>
      <c r="BN27" s="109">
        <v>1.3773076923076923</v>
      </c>
      <c r="BO27" s="109">
        <v>1.4374999999999998</v>
      </c>
      <c r="BP27" s="27" t="s">
        <v>325</v>
      </c>
      <c r="BQ27" s="27">
        <v>0.27300000000000002</v>
      </c>
      <c r="BR27" s="27">
        <v>0.111</v>
      </c>
      <c r="BS27" s="27">
        <v>0.32</v>
      </c>
      <c r="BT27" s="27" t="s">
        <v>303</v>
      </c>
      <c r="BU27" s="27">
        <v>8.8999999999999996E-2</v>
      </c>
      <c r="BV27" s="27">
        <v>1.8</v>
      </c>
      <c r="BW27" s="27">
        <v>19.3</v>
      </c>
      <c r="BX27" s="27">
        <v>3.8</v>
      </c>
      <c r="BY27" s="27">
        <v>1.4</v>
      </c>
      <c r="BZ27" s="27">
        <v>19</v>
      </c>
      <c r="CA27" s="27">
        <v>9.5</v>
      </c>
      <c r="CB27" s="27" t="s">
        <v>305</v>
      </c>
      <c r="CC27" s="86" t="s">
        <v>199</v>
      </c>
      <c r="CD27" s="86" t="s">
        <v>199</v>
      </c>
      <c r="CE27" s="86" t="s">
        <v>199</v>
      </c>
      <c r="CF27" s="86" t="s">
        <v>199</v>
      </c>
      <c r="CG27" s="86" t="s">
        <v>199</v>
      </c>
      <c r="CH27" s="86" t="s">
        <v>199</v>
      </c>
      <c r="CI27" s="86" t="s">
        <v>199</v>
      </c>
      <c r="CJ27" s="86" t="s">
        <v>199</v>
      </c>
      <c r="CK27" s="86" t="s">
        <v>199</v>
      </c>
      <c r="CL27" s="86" t="s">
        <v>199</v>
      </c>
      <c r="CM27" s="86" t="s">
        <v>199</v>
      </c>
      <c r="CN27" s="86" t="s">
        <v>199</v>
      </c>
      <c r="CO27" s="86" t="s">
        <v>199</v>
      </c>
      <c r="CP27" s="86" t="s">
        <v>199</v>
      </c>
      <c r="CQ27" s="86" t="s">
        <v>199</v>
      </c>
      <c r="CR27" s="86" t="s">
        <v>199</v>
      </c>
      <c r="CS27" s="86" t="s">
        <v>199</v>
      </c>
      <c r="CT27" s="86" t="s">
        <v>199</v>
      </c>
      <c r="CU27" s="86" t="s">
        <v>199</v>
      </c>
      <c r="CV27" s="86" t="s">
        <v>199</v>
      </c>
      <c r="CW27" s="86" t="s">
        <v>199</v>
      </c>
      <c r="CX27" s="86" t="s">
        <v>199</v>
      </c>
      <c r="CY27" s="86" t="s">
        <v>199</v>
      </c>
      <c r="CZ27" s="86" t="s">
        <v>199</v>
      </c>
      <c r="DA27" s="86" t="s">
        <v>199</v>
      </c>
    </row>
    <row r="28" spans="1:105" x14ac:dyDescent="0.5">
      <c r="A28" s="16" t="s">
        <v>117</v>
      </c>
      <c r="B28" s="16">
        <v>2019</v>
      </c>
      <c r="C28" s="16" t="s">
        <v>48</v>
      </c>
      <c r="D28" s="16" t="s">
        <v>44</v>
      </c>
      <c r="E28" s="20">
        <v>17.460999999999999</v>
      </c>
      <c r="F28" s="16" t="s">
        <v>107</v>
      </c>
      <c r="G28" s="16" t="s">
        <v>37</v>
      </c>
      <c r="H28" s="16">
        <v>1</v>
      </c>
      <c r="I28" s="18">
        <v>43630</v>
      </c>
      <c r="J28" s="19">
        <v>27</v>
      </c>
      <c r="K28" s="19">
        <v>23</v>
      </c>
      <c r="L28" s="19" t="s">
        <v>49</v>
      </c>
      <c r="M28" s="19" t="s">
        <v>49</v>
      </c>
      <c r="N28" s="19" t="s">
        <v>49</v>
      </c>
      <c r="O28" s="19" t="s">
        <v>49</v>
      </c>
      <c r="P28" s="19" t="s">
        <v>49</v>
      </c>
      <c r="Q28" s="19" t="s">
        <v>49</v>
      </c>
      <c r="R28" s="19" t="s">
        <v>49</v>
      </c>
      <c r="S28" s="19" t="s">
        <v>49</v>
      </c>
      <c r="T28" s="19" t="s">
        <v>49</v>
      </c>
      <c r="U28" s="19" t="s">
        <v>49</v>
      </c>
      <c r="V28" s="19" t="s">
        <v>49</v>
      </c>
      <c r="W28" s="19" t="s">
        <v>49</v>
      </c>
      <c r="X28" s="19" t="s">
        <v>49</v>
      </c>
      <c r="Y28" s="19" t="s">
        <v>49</v>
      </c>
      <c r="Z28" s="19" t="s">
        <v>49</v>
      </c>
      <c r="AA28" s="19" t="s">
        <v>49</v>
      </c>
      <c r="AB28" s="19" t="s">
        <v>49</v>
      </c>
      <c r="AC28" s="19" t="s">
        <v>49</v>
      </c>
      <c r="AD28" s="19" t="s">
        <v>49</v>
      </c>
      <c r="AE28" s="19" t="s">
        <v>49</v>
      </c>
      <c r="AF28" s="19" t="s">
        <v>49</v>
      </c>
      <c r="AG28" s="19" t="s">
        <v>49</v>
      </c>
      <c r="AH28" s="19">
        <v>335</v>
      </c>
      <c r="AI28" s="19">
        <v>328.7</v>
      </c>
      <c r="AJ28" s="19">
        <v>11.9</v>
      </c>
      <c r="AK28" s="19">
        <v>12.2</v>
      </c>
      <c r="AL28" s="19">
        <v>48</v>
      </c>
      <c r="AM28" s="19">
        <v>46.7</v>
      </c>
      <c r="AN28" s="16" t="s">
        <v>49</v>
      </c>
      <c r="AO28" s="16">
        <v>9.8000000000000007</v>
      </c>
      <c r="AP28" s="16">
        <v>7.7</v>
      </c>
      <c r="AQ28" s="20">
        <v>3.7</v>
      </c>
      <c r="AR28" s="20">
        <v>72.900000000000006</v>
      </c>
      <c r="AS28" s="16">
        <v>1.2749999999999999</v>
      </c>
      <c r="AT28" s="16">
        <v>58</v>
      </c>
      <c r="AU28" s="16">
        <v>10.11</v>
      </c>
      <c r="AV28" s="38">
        <v>94.62</v>
      </c>
      <c r="AW28" s="38">
        <v>94.64</v>
      </c>
      <c r="AX28" s="38">
        <v>4.8099999999999996</v>
      </c>
      <c r="AY28" s="38">
        <v>4.78</v>
      </c>
      <c r="AZ28" s="38">
        <v>32.08</v>
      </c>
      <c r="BA28" s="38">
        <v>32.1</v>
      </c>
      <c r="BB28" s="38">
        <v>32.438595838907695</v>
      </c>
      <c r="BC28" s="38">
        <v>32.453942749687599</v>
      </c>
      <c r="BD28" s="38">
        <v>81.472727875376748</v>
      </c>
      <c r="BE28" s="38">
        <v>81.530341484625367</v>
      </c>
      <c r="BF28" s="38">
        <v>5.1744087188531633</v>
      </c>
      <c r="BG28" s="38">
        <v>5.1203319314430429</v>
      </c>
      <c r="BH28" s="38">
        <v>1.5270482473881026</v>
      </c>
      <c r="BI28" s="38">
        <v>1.5135379401063294</v>
      </c>
      <c r="BJ28" s="38">
        <v>0.65187114475366437</v>
      </c>
      <c r="BK28" s="38">
        <v>0.63844835281294066</v>
      </c>
      <c r="BL28" s="38">
        <v>0.63299213702397694</v>
      </c>
      <c r="BM28" s="38">
        <v>0.62918932986087106</v>
      </c>
      <c r="BN28" s="38">
        <v>1.6678846153846152</v>
      </c>
      <c r="BO28" s="38">
        <v>1.6171153846153845</v>
      </c>
      <c r="BP28" s="16" t="s">
        <v>326</v>
      </c>
      <c r="BQ28" s="16">
        <v>0.32300000000000001</v>
      </c>
      <c r="BR28" s="16">
        <v>0.126</v>
      </c>
      <c r="BS28" s="16">
        <v>0.38</v>
      </c>
      <c r="BT28" s="16" t="s">
        <v>303</v>
      </c>
      <c r="BU28" s="16">
        <v>9.8000000000000004E-2</v>
      </c>
      <c r="BV28" s="16">
        <v>2.2000000000000002</v>
      </c>
      <c r="BW28" s="16">
        <v>15.2</v>
      </c>
      <c r="BX28" s="16">
        <v>3.8</v>
      </c>
      <c r="BY28" s="16">
        <v>1.2</v>
      </c>
      <c r="BZ28" s="16">
        <v>25</v>
      </c>
      <c r="CA28" s="16">
        <v>7.4</v>
      </c>
      <c r="CB28" s="16">
        <v>16.2</v>
      </c>
      <c r="CC28" s="86">
        <v>21.074999999999999</v>
      </c>
      <c r="CD28" s="86">
        <v>7.4499999999999993</v>
      </c>
      <c r="CE28" s="86">
        <v>3.29</v>
      </c>
      <c r="CF28" s="86">
        <v>82.5</v>
      </c>
      <c r="CG28" s="86">
        <v>13</v>
      </c>
      <c r="CH28" s="86">
        <v>55.5</v>
      </c>
      <c r="CI28" s="86">
        <v>2949.5</v>
      </c>
      <c r="CJ28" s="86">
        <v>583</v>
      </c>
      <c r="CK28" s="86">
        <v>175</v>
      </c>
      <c r="CL28" s="86">
        <v>42.5</v>
      </c>
      <c r="CM28" s="86">
        <v>2.3448580172508255</v>
      </c>
      <c r="CN28" s="86">
        <v>19.835582958939277</v>
      </c>
      <c r="CO28" s="86">
        <v>25</v>
      </c>
      <c r="CP28" s="86">
        <v>17.099499999999999</v>
      </c>
      <c r="CQ28" s="86">
        <v>1.6084999999999998</v>
      </c>
      <c r="CR28" s="86">
        <v>10.620345028558107</v>
      </c>
      <c r="CS28" s="86">
        <v>2.0872306635141129</v>
      </c>
      <c r="CT28" s="86">
        <v>0.13945179547805528</v>
      </c>
      <c r="CU28" s="86">
        <v>14.957575771443215</v>
      </c>
      <c r="CV28" s="86">
        <v>27.468579318624215</v>
      </c>
      <c r="CW28" s="86" t="s">
        <v>199</v>
      </c>
      <c r="CX28" s="86" t="s">
        <v>225</v>
      </c>
      <c r="CY28" s="86">
        <v>13</v>
      </c>
      <c r="CZ28" s="86">
        <v>27</v>
      </c>
      <c r="DA28" s="86">
        <v>60</v>
      </c>
    </row>
    <row r="29" spans="1:105" x14ac:dyDescent="0.5">
      <c r="A29" s="16" t="s">
        <v>117</v>
      </c>
      <c r="B29" s="16">
        <v>2019</v>
      </c>
      <c r="C29" s="16" t="s">
        <v>48</v>
      </c>
      <c r="D29" s="16" t="s">
        <v>44</v>
      </c>
      <c r="E29" s="20" t="s">
        <v>39</v>
      </c>
      <c r="F29" s="16" t="s">
        <v>106</v>
      </c>
      <c r="G29" s="16" t="s">
        <v>37</v>
      </c>
      <c r="H29" s="16">
        <v>2</v>
      </c>
      <c r="I29" s="18">
        <v>43630</v>
      </c>
      <c r="J29" s="19">
        <v>26</v>
      </c>
      <c r="K29" s="19">
        <v>28</v>
      </c>
      <c r="L29" s="19" t="s">
        <v>49</v>
      </c>
      <c r="M29" s="19" t="s">
        <v>49</v>
      </c>
      <c r="N29" s="19" t="s">
        <v>49</v>
      </c>
      <c r="O29" s="19" t="s">
        <v>49</v>
      </c>
      <c r="P29" s="19" t="s">
        <v>49</v>
      </c>
      <c r="Q29" s="19" t="s">
        <v>49</v>
      </c>
      <c r="R29" s="19" t="s">
        <v>49</v>
      </c>
      <c r="S29" s="19" t="s">
        <v>49</v>
      </c>
      <c r="T29" s="19" t="s">
        <v>49</v>
      </c>
      <c r="U29" s="19" t="s">
        <v>49</v>
      </c>
      <c r="V29" s="19" t="s">
        <v>49</v>
      </c>
      <c r="W29" s="19" t="s">
        <v>49</v>
      </c>
      <c r="X29" s="19" t="s">
        <v>49</v>
      </c>
      <c r="Y29" s="19" t="s">
        <v>49</v>
      </c>
      <c r="Z29" s="19" t="s">
        <v>49</v>
      </c>
      <c r="AA29" s="19" t="s">
        <v>49</v>
      </c>
      <c r="AB29" s="19" t="s">
        <v>49</v>
      </c>
      <c r="AC29" s="19" t="s">
        <v>49</v>
      </c>
      <c r="AD29" s="19" t="s">
        <v>49</v>
      </c>
      <c r="AE29" s="19" t="s">
        <v>49</v>
      </c>
      <c r="AF29" s="19" t="s">
        <v>49</v>
      </c>
      <c r="AG29" s="19" t="s">
        <v>49</v>
      </c>
      <c r="AH29" s="19">
        <v>507.8</v>
      </c>
      <c r="AI29" s="19">
        <v>607.1</v>
      </c>
      <c r="AJ29" s="19">
        <v>8.8000000000000007</v>
      </c>
      <c r="AK29" s="19">
        <v>9.3000000000000007</v>
      </c>
      <c r="AL29" s="19">
        <v>57.5</v>
      </c>
      <c r="AM29" s="19">
        <v>57.4</v>
      </c>
      <c r="AN29" s="16" t="s">
        <v>49</v>
      </c>
      <c r="AO29" s="16">
        <v>9.6999999999999993</v>
      </c>
      <c r="AP29" s="16">
        <v>7.7</v>
      </c>
      <c r="AQ29" s="20">
        <v>3.8</v>
      </c>
      <c r="AR29" s="20">
        <v>72.8</v>
      </c>
      <c r="AS29" s="16">
        <v>1.286</v>
      </c>
      <c r="AT29" s="16">
        <v>58.3</v>
      </c>
      <c r="AU29" s="16">
        <v>10.119999999999999</v>
      </c>
      <c r="AV29" s="38">
        <v>94.44</v>
      </c>
      <c r="AW29" s="38">
        <v>94.45</v>
      </c>
      <c r="AX29" s="38">
        <v>5</v>
      </c>
      <c r="AY29" s="38">
        <v>4.95</v>
      </c>
      <c r="AZ29" s="38">
        <v>33.54</v>
      </c>
      <c r="BA29" s="38">
        <v>33.56</v>
      </c>
      <c r="BB29" s="38">
        <v>33.91064139764979</v>
      </c>
      <c r="BC29" s="38">
        <v>33.923090955866627</v>
      </c>
      <c r="BD29" s="38">
        <v>81.52103283510904</v>
      </c>
      <c r="BE29" s="38">
        <v>81.609540077942086</v>
      </c>
      <c r="BF29" s="38">
        <v>4.5679215845882517</v>
      </c>
      <c r="BG29" s="38">
        <v>4.9324266268710719</v>
      </c>
      <c r="BH29" s="38">
        <v>1.5965209797456161</v>
      </c>
      <c r="BI29" s="38">
        <v>1.7038649745849481</v>
      </c>
      <c r="BJ29" s="38">
        <v>0.58753554072580438</v>
      </c>
      <c r="BK29" s="38">
        <v>0.62356970249811972</v>
      </c>
      <c r="BL29" s="38">
        <v>0.66518155523289313</v>
      </c>
      <c r="BM29" s="38">
        <v>0.6953255241343812</v>
      </c>
      <c r="BN29" s="38">
        <v>1.4859615384615386</v>
      </c>
      <c r="BO29" s="38">
        <v>1.4100000000000001</v>
      </c>
      <c r="BP29" s="16" t="s">
        <v>318</v>
      </c>
      <c r="BQ29" s="16">
        <v>0.33300000000000002</v>
      </c>
      <c r="BR29" s="16">
        <v>0.126</v>
      </c>
      <c r="BS29" s="16">
        <v>0.39</v>
      </c>
      <c r="BT29" s="16" t="s">
        <v>303</v>
      </c>
      <c r="BU29" s="16">
        <v>9.8000000000000004E-2</v>
      </c>
      <c r="BV29" s="16">
        <v>2.4</v>
      </c>
      <c r="BW29" s="16">
        <v>14.5</v>
      </c>
      <c r="BX29" s="16">
        <v>3.8</v>
      </c>
      <c r="BY29" s="16">
        <v>1.3</v>
      </c>
      <c r="BZ29" s="16">
        <v>29.9</v>
      </c>
      <c r="CA29" s="16">
        <v>6.5</v>
      </c>
      <c r="CB29" s="16">
        <v>11.9</v>
      </c>
      <c r="CC29" s="86">
        <v>22.664999999999999</v>
      </c>
      <c r="CD29" s="86">
        <v>7.5500000000000007</v>
      </c>
      <c r="CE29" s="86">
        <v>3.39</v>
      </c>
      <c r="CF29" s="86">
        <v>83.5</v>
      </c>
      <c r="CG29" s="86">
        <v>16</v>
      </c>
      <c r="CH29" s="86">
        <v>52.5</v>
      </c>
      <c r="CI29" s="86">
        <v>3136.5</v>
      </c>
      <c r="CJ29" s="86">
        <v>651.5</v>
      </c>
      <c r="CK29" s="86">
        <v>197</v>
      </c>
      <c r="CL29" s="86">
        <v>40</v>
      </c>
      <c r="CM29" s="86">
        <v>2.0075784258476568</v>
      </c>
      <c r="CN29" s="86">
        <v>23.2471588240819</v>
      </c>
      <c r="CO29" s="86">
        <v>23.5</v>
      </c>
      <c r="CP29" s="86">
        <v>17.37</v>
      </c>
      <c r="CQ29" s="86">
        <v>1.7404999999999999</v>
      </c>
      <c r="CR29" s="86">
        <v>9.9999707016293904</v>
      </c>
      <c r="CS29" s="86">
        <v>1.8149570920225093</v>
      </c>
      <c r="CT29" s="86">
        <v>0.13233933300231712</v>
      </c>
      <c r="CU29" s="86">
        <v>13.701037690274791</v>
      </c>
      <c r="CV29" s="86">
        <v>28.487939502439197</v>
      </c>
      <c r="CW29" s="86" t="s">
        <v>199</v>
      </c>
      <c r="CX29" s="86" t="s">
        <v>199</v>
      </c>
      <c r="CY29" s="86" t="s">
        <v>199</v>
      </c>
      <c r="CZ29" s="86" t="s">
        <v>199</v>
      </c>
      <c r="DA29" s="86" t="s">
        <v>199</v>
      </c>
    </row>
    <row r="30" spans="1:105" x14ac:dyDescent="0.5">
      <c r="A30" s="16" t="s">
        <v>117</v>
      </c>
      <c r="B30" s="16">
        <v>2019</v>
      </c>
      <c r="C30" s="16" t="s">
        <v>48</v>
      </c>
      <c r="D30" s="16" t="s">
        <v>44</v>
      </c>
      <c r="E30" s="17" t="s">
        <v>31</v>
      </c>
      <c r="F30" s="16" t="s">
        <v>108</v>
      </c>
      <c r="G30" s="16" t="s">
        <v>32</v>
      </c>
      <c r="H30" s="16">
        <v>3</v>
      </c>
      <c r="I30" s="18">
        <v>43630</v>
      </c>
      <c r="J30" s="19">
        <v>28</v>
      </c>
      <c r="K30" s="19">
        <v>30</v>
      </c>
      <c r="L30" s="19" t="s">
        <v>49</v>
      </c>
      <c r="M30" s="19" t="s">
        <v>49</v>
      </c>
      <c r="N30" s="19" t="s">
        <v>49</v>
      </c>
      <c r="O30" s="19" t="s">
        <v>49</v>
      </c>
      <c r="P30" s="19" t="s">
        <v>49</v>
      </c>
      <c r="Q30" s="19" t="s">
        <v>49</v>
      </c>
      <c r="R30" s="19" t="s">
        <v>49</v>
      </c>
      <c r="S30" s="19" t="s">
        <v>49</v>
      </c>
      <c r="T30" s="19" t="s">
        <v>49</v>
      </c>
      <c r="U30" s="19" t="s">
        <v>49</v>
      </c>
      <c r="V30" s="19" t="s">
        <v>49</v>
      </c>
      <c r="W30" s="19" t="s">
        <v>49</v>
      </c>
      <c r="X30" s="19" t="s">
        <v>49</v>
      </c>
      <c r="Y30" s="19" t="s">
        <v>49</v>
      </c>
      <c r="Z30" s="19" t="s">
        <v>49</v>
      </c>
      <c r="AA30" s="19" t="s">
        <v>49</v>
      </c>
      <c r="AB30" s="19" t="s">
        <v>49</v>
      </c>
      <c r="AC30" s="19" t="s">
        <v>49</v>
      </c>
      <c r="AD30" s="19" t="s">
        <v>49</v>
      </c>
      <c r="AE30" s="19" t="s">
        <v>49</v>
      </c>
      <c r="AF30" s="19" t="s">
        <v>49</v>
      </c>
      <c r="AG30" s="19" t="s">
        <v>49</v>
      </c>
      <c r="AH30" s="19">
        <v>139.1</v>
      </c>
      <c r="AI30" s="19">
        <v>86.4</v>
      </c>
      <c r="AJ30" s="19">
        <v>15.1</v>
      </c>
      <c r="AK30" s="19" t="s">
        <v>49</v>
      </c>
      <c r="AL30" s="19">
        <v>23.6</v>
      </c>
      <c r="AM30" s="19"/>
      <c r="AN30" s="16" t="s">
        <v>49</v>
      </c>
      <c r="AO30" s="16">
        <v>9.5</v>
      </c>
      <c r="AP30" s="16">
        <v>8.5</v>
      </c>
      <c r="AQ30" s="17">
        <v>3.9</v>
      </c>
      <c r="AR30" s="16">
        <v>72.099999999999994</v>
      </c>
      <c r="AS30" s="16">
        <v>1.2789999999999999</v>
      </c>
      <c r="AT30" s="16" t="s">
        <v>199</v>
      </c>
      <c r="AU30" s="16">
        <v>10.1</v>
      </c>
      <c r="AV30" s="38">
        <v>94.01</v>
      </c>
      <c r="AW30" s="38">
        <v>94.01</v>
      </c>
      <c r="AX30" s="38">
        <v>4.16</v>
      </c>
      <c r="AY30" s="38">
        <v>4.16</v>
      </c>
      <c r="AZ30" s="38">
        <v>29.72</v>
      </c>
      <c r="BA30" s="38">
        <v>29.75</v>
      </c>
      <c r="BB30" s="38">
        <v>30.009731754882448</v>
      </c>
      <c r="BC30" s="38">
        <v>30.039442404944872</v>
      </c>
      <c r="BD30" s="38">
        <v>82.031902245720346</v>
      </c>
      <c r="BE30" s="38">
        <v>82.039834255458103</v>
      </c>
      <c r="BF30" s="38">
        <v>3.5862863473974587</v>
      </c>
      <c r="BG30" s="38">
        <v>3.5418645140867371</v>
      </c>
      <c r="BH30" s="38">
        <v>1.5160713460472914</v>
      </c>
      <c r="BI30" s="38">
        <v>1.478908770229729</v>
      </c>
      <c r="BJ30" s="38">
        <v>1.0256088822030538</v>
      </c>
      <c r="BK30" s="38">
        <v>1.0532501871500384</v>
      </c>
      <c r="BL30" s="38">
        <v>0.8924929129502871</v>
      </c>
      <c r="BM30" s="38">
        <v>0.89317232862399853</v>
      </c>
      <c r="BN30" s="38">
        <v>1.1378846153846154</v>
      </c>
      <c r="BO30" s="38">
        <v>1.083076923076923</v>
      </c>
      <c r="BP30" s="16" t="s">
        <v>318</v>
      </c>
      <c r="BQ30" s="16">
        <v>0.34499999999999997</v>
      </c>
      <c r="BR30" s="16">
        <v>0.13400000000000001</v>
      </c>
      <c r="BS30" s="16">
        <v>0.4</v>
      </c>
      <c r="BT30" s="16" t="s">
        <v>303</v>
      </c>
      <c r="BU30" s="16">
        <v>0.1</v>
      </c>
      <c r="BV30" s="16">
        <v>2.2000000000000002</v>
      </c>
      <c r="BW30" s="16">
        <v>15</v>
      </c>
      <c r="BX30" s="16">
        <v>3.5</v>
      </c>
      <c r="BY30" s="16">
        <v>1.2</v>
      </c>
      <c r="BZ30" s="16">
        <v>30.8</v>
      </c>
      <c r="CA30" s="16" t="s">
        <v>314</v>
      </c>
      <c r="CB30" s="16">
        <v>19.5</v>
      </c>
      <c r="CC30" s="86">
        <v>22.95</v>
      </c>
      <c r="CD30" s="86">
        <v>7.3000000000000007</v>
      </c>
      <c r="CE30" s="86">
        <v>3.5149999999999997</v>
      </c>
      <c r="CF30" s="86">
        <v>85</v>
      </c>
      <c r="CG30" s="86">
        <v>13</v>
      </c>
      <c r="CH30" s="86">
        <v>59</v>
      </c>
      <c r="CI30" s="86">
        <v>3171.5</v>
      </c>
      <c r="CJ30" s="86">
        <v>654.5</v>
      </c>
      <c r="CK30" s="86">
        <v>191.5</v>
      </c>
      <c r="CL30" s="86">
        <v>47.5</v>
      </c>
      <c r="CM30" s="86">
        <v>2.393682225365394</v>
      </c>
      <c r="CN30" s="86">
        <v>23.612044240138303</v>
      </c>
      <c r="CO30" s="86">
        <v>34</v>
      </c>
      <c r="CP30" s="86">
        <v>18.348500000000001</v>
      </c>
      <c r="CQ30" s="86">
        <v>1.8285</v>
      </c>
      <c r="CR30" s="86">
        <v>10.036404578945097</v>
      </c>
      <c r="CS30" s="86">
        <v>2.3580450832319517</v>
      </c>
      <c r="CT30" s="86">
        <v>0.17307872615055936</v>
      </c>
      <c r="CU30" s="86">
        <v>13.625167282820659</v>
      </c>
      <c r="CV30" s="86">
        <v>38.148067277616711</v>
      </c>
      <c r="CW30" s="86" t="s">
        <v>199</v>
      </c>
      <c r="CX30" s="86" t="s">
        <v>225</v>
      </c>
      <c r="CY30" s="86">
        <v>13</v>
      </c>
      <c r="CZ30" s="86">
        <v>26</v>
      </c>
      <c r="DA30" s="86">
        <v>61</v>
      </c>
    </row>
    <row r="31" spans="1:105" x14ac:dyDescent="0.5">
      <c r="A31" s="16" t="s">
        <v>117</v>
      </c>
      <c r="B31" s="16">
        <v>2019</v>
      </c>
      <c r="C31" s="16" t="s">
        <v>48</v>
      </c>
      <c r="D31" s="16" t="s">
        <v>44</v>
      </c>
      <c r="E31" s="20" t="s">
        <v>38</v>
      </c>
      <c r="F31" s="16" t="s">
        <v>109</v>
      </c>
      <c r="G31" s="16" t="s">
        <v>32</v>
      </c>
      <c r="H31" s="16">
        <v>4</v>
      </c>
      <c r="I31" s="18">
        <v>43630</v>
      </c>
      <c r="J31" s="19">
        <v>26</v>
      </c>
      <c r="K31" s="19">
        <v>30</v>
      </c>
      <c r="L31" s="19" t="s">
        <v>49</v>
      </c>
      <c r="M31" s="19" t="s">
        <v>49</v>
      </c>
      <c r="N31" s="19" t="s">
        <v>49</v>
      </c>
      <c r="O31" s="19" t="s">
        <v>49</v>
      </c>
      <c r="P31" s="19" t="s">
        <v>49</v>
      </c>
      <c r="Q31" s="19" t="s">
        <v>49</v>
      </c>
      <c r="R31" s="19" t="s">
        <v>49</v>
      </c>
      <c r="S31" s="19" t="s">
        <v>49</v>
      </c>
      <c r="T31" s="19" t="s">
        <v>49</v>
      </c>
      <c r="U31" s="19" t="s">
        <v>49</v>
      </c>
      <c r="V31" s="19" t="s">
        <v>49</v>
      </c>
      <c r="W31" s="19" t="s">
        <v>49</v>
      </c>
      <c r="X31" s="19" t="s">
        <v>49</v>
      </c>
      <c r="Y31" s="19" t="s">
        <v>49</v>
      </c>
      <c r="Z31" s="19" t="s">
        <v>49</v>
      </c>
      <c r="AA31" s="19" t="s">
        <v>49</v>
      </c>
      <c r="AB31" s="19" t="s">
        <v>49</v>
      </c>
      <c r="AC31" s="19" t="s">
        <v>49</v>
      </c>
      <c r="AD31" s="19" t="s">
        <v>49</v>
      </c>
      <c r="AE31" s="19" t="s">
        <v>49</v>
      </c>
      <c r="AF31" s="19" t="s">
        <v>49</v>
      </c>
      <c r="AG31" s="19" t="s">
        <v>49</v>
      </c>
      <c r="AH31" s="19" t="s">
        <v>49</v>
      </c>
      <c r="AI31" s="19" t="s">
        <v>49</v>
      </c>
      <c r="AJ31" s="19" t="s">
        <v>49</v>
      </c>
      <c r="AK31" s="19" t="s">
        <v>49</v>
      </c>
      <c r="AL31" s="19" t="s">
        <v>49</v>
      </c>
      <c r="AM31" s="19" t="s">
        <v>49</v>
      </c>
      <c r="AN31" s="16" t="s">
        <v>49</v>
      </c>
      <c r="AO31" s="16">
        <v>10.3</v>
      </c>
      <c r="AP31" s="16">
        <v>7.7</v>
      </c>
      <c r="AQ31" s="20">
        <v>3.7</v>
      </c>
      <c r="AR31" s="16">
        <v>72.7</v>
      </c>
      <c r="AS31" s="16">
        <v>1.258</v>
      </c>
      <c r="AT31" s="16">
        <v>59</v>
      </c>
      <c r="AU31" s="16">
        <v>10.050000000000001</v>
      </c>
      <c r="AV31" s="38">
        <v>94.42</v>
      </c>
      <c r="AW31" s="38">
        <v>94.42</v>
      </c>
      <c r="AX31" s="38">
        <v>5.46</v>
      </c>
      <c r="AY31" s="38">
        <v>5.42</v>
      </c>
      <c r="AZ31" s="38">
        <v>35.57</v>
      </c>
      <c r="BA31" s="38">
        <v>35.57</v>
      </c>
      <c r="BB31" s="38">
        <v>35.986615567457854</v>
      </c>
      <c r="BC31" s="38">
        <v>35.98056836682823</v>
      </c>
      <c r="BD31" s="38">
        <v>81.273205460540581</v>
      </c>
      <c r="BE31" s="38">
        <v>81.336164421556447</v>
      </c>
      <c r="BF31" s="38">
        <v>5.8160086826753501</v>
      </c>
      <c r="BG31" s="38">
        <v>5.887604576493465</v>
      </c>
      <c r="BH31" s="38">
        <v>1.7121012238006283</v>
      </c>
      <c r="BI31" s="38">
        <v>1.7667653825502525</v>
      </c>
      <c r="BJ31" s="38">
        <v>0.66357802422903966</v>
      </c>
      <c r="BK31" s="38">
        <v>0.6655406546783954</v>
      </c>
      <c r="BL31" s="38">
        <v>0.61533693255587063</v>
      </c>
      <c r="BM31" s="38">
        <v>0.63019764994199756</v>
      </c>
      <c r="BN31" s="38">
        <v>1.335769230769231</v>
      </c>
      <c r="BO31" s="38">
        <v>1.4167307692307693</v>
      </c>
      <c r="BP31" s="16" t="s">
        <v>304</v>
      </c>
      <c r="BQ31" s="16">
        <v>0.30399999999999999</v>
      </c>
      <c r="BR31" s="16">
        <v>0.11899999999999999</v>
      </c>
      <c r="BS31" s="16">
        <v>0.36</v>
      </c>
      <c r="BT31" s="16" t="s">
        <v>303</v>
      </c>
      <c r="BU31" s="16">
        <v>0.10100000000000001</v>
      </c>
      <c r="BV31" s="16">
        <v>2.5</v>
      </c>
      <c r="BW31" s="16">
        <v>14.2</v>
      </c>
      <c r="BX31" s="16">
        <v>3.6</v>
      </c>
      <c r="BY31" s="16">
        <v>1.1000000000000001</v>
      </c>
      <c r="BZ31" s="16">
        <v>21.9</v>
      </c>
      <c r="CA31" s="16">
        <v>5.5</v>
      </c>
      <c r="CB31" s="16" t="s">
        <v>305</v>
      </c>
      <c r="CC31" s="86">
        <v>23.865000000000002</v>
      </c>
      <c r="CD31" s="86">
        <v>7.35</v>
      </c>
      <c r="CE31" s="86">
        <v>3.5049999999999999</v>
      </c>
      <c r="CF31" s="86">
        <v>85</v>
      </c>
      <c r="CG31" s="86">
        <v>13</v>
      </c>
      <c r="CH31" s="86">
        <v>83.5</v>
      </c>
      <c r="CI31" s="86">
        <v>3363</v>
      </c>
      <c r="CJ31" s="86">
        <v>639</v>
      </c>
      <c r="CK31" s="86">
        <v>221</v>
      </c>
      <c r="CL31" s="86">
        <v>43.5</v>
      </c>
      <c r="CM31" s="86">
        <v>2.7426326129666014</v>
      </c>
      <c r="CN31" s="86">
        <v>23.905045809099576</v>
      </c>
      <c r="CO31" s="86">
        <v>57</v>
      </c>
      <c r="CP31" s="86">
        <v>18.898499999999999</v>
      </c>
      <c r="CQ31" s="86">
        <v>1.8704999999999998</v>
      </c>
      <c r="CR31" s="86">
        <v>10.100990232035608</v>
      </c>
      <c r="CS31" s="86">
        <v>2.232444706595861</v>
      </c>
      <c r="CT31" s="86">
        <v>0.16667281530898531</v>
      </c>
      <c r="CU31" s="86">
        <v>13.284782387273797</v>
      </c>
      <c r="CV31" s="86">
        <v>33.049022196367495</v>
      </c>
      <c r="CW31" s="86" t="s">
        <v>199</v>
      </c>
      <c r="CX31" s="86" t="s">
        <v>199</v>
      </c>
      <c r="CY31" s="86" t="s">
        <v>199</v>
      </c>
      <c r="CZ31" s="86" t="s">
        <v>199</v>
      </c>
      <c r="DA31" s="86" t="s">
        <v>199</v>
      </c>
    </row>
    <row r="32" spans="1:105" x14ac:dyDescent="0.5">
      <c r="A32" s="16" t="s">
        <v>117</v>
      </c>
      <c r="B32" s="16">
        <v>2019</v>
      </c>
      <c r="C32" s="16" t="s">
        <v>48</v>
      </c>
      <c r="D32" s="16" t="s">
        <v>44</v>
      </c>
      <c r="E32" s="20" t="s">
        <v>36</v>
      </c>
      <c r="F32" s="16" t="s">
        <v>110</v>
      </c>
      <c r="G32" s="16" t="s">
        <v>32</v>
      </c>
      <c r="H32" s="16">
        <v>5</v>
      </c>
      <c r="I32" s="18">
        <v>43630</v>
      </c>
      <c r="J32" s="19">
        <v>31</v>
      </c>
      <c r="K32" s="19">
        <v>31</v>
      </c>
      <c r="L32" s="19" t="s">
        <v>49</v>
      </c>
      <c r="M32" s="19" t="s">
        <v>49</v>
      </c>
      <c r="N32" s="19" t="s">
        <v>49</v>
      </c>
      <c r="O32" s="19" t="s">
        <v>49</v>
      </c>
      <c r="P32" s="19" t="s">
        <v>49</v>
      </c>
      <c r="Q32" s="19" t="s">
        <v>49</v>
      </c>
      <c r="R32" s="19" t="s">
        <v>49</v>
      </c>
      <c r="S32" s="19" t="s">
        <v>49</v>
      </c>
      <c r="T32" s="19" t="s">
        <v>49</v>
      </c>
      <c r="U32" s="19" t="s">
        <v>49</v>
      </c>
      <c r="V32" s="19" t="s">
        <v>49</v>
      </c>
      <c r="W32" s="19" t="s">
        <v>49</v>
      </c>
      <c r="X32" s="19" t="s">
        <v>49</v>
      </c>
      <c r="Y32" s="19" t="s">
        <v>49</v>
      </c>
      <c r="Z32" s="19" t="s">
        <v>49</v>
      </c>
      <c r="AA32" s="19" t="s">
        <v>49</v>
      </c>
      <c r="AB32" s="19" t="s">
        <v>49</v>
      </c>
      <c r="AC32" s="19" t="s">
        <v>49</v>
      </c>
      <c r="AD32" s="19" t="s">
        <v>49</v>
      </c>
      <c r="AE32" s="19" t="s">
        <v>49</v>
      </c>
      <c r="AF32" s="19" t="s">
        <v>49</v>
      </c>
      <c r="AG32" s="19" t="s">
        <v>49</v>
      </c>
      <c r="AH32" s="19" t="s">
        <v>49</v>
      </c>
      <c r="AI32" s="19" t="s">
        <v>49</v>
      </c>
      <c r="AJ32" s="19" t="s">
        <v>49</v>
      </c>
      <c r="AK32" s="19" t="s">
        <v>49</v>
      </c>
      <c r="AL32" s="19" t="s">
        <v>49</v>
      </c>
      <c r="AM32" s="19" t="s">
        <v>49</v>
      </c>
      <c r="AN32" s="16" t="s">
        <v>49</v>
      </c>
      <c r="AO32" s="16" t="s">
        <v>199</v>
      </c>
      <c r="AP32" s="16" t="s">
        <v>199</v>
      </c>
      <c r="AQ32" s="20" t="s">
        <v>199</v>
      </c>
      <c r="AR32" s="16" t="s">
        <v>199</v>
      </c>
      <c r="AS32" s="16" t="s">
        <v>199</v>
      </c>
      <c r="AT32" s="16" t="s">
        <v>199</v>
      </c>
      <c r="AU32" s="16" t="s">
        <v>199</v>
      </c>
      <c r="AV32" s="16" t="s">
        <v>199</v>
      </c>
      <c r="AW32" s="16" t="s">
        <v>199</v>
      </c>
      <c r="AX32" s="16" t="s">
        <v>199</v>
      </c>
      <c r="AY32" s="16" t="s">
        <v>199</v>
      </c>
      <c r="AZ32" s="16" t="s">
        <v>199</v>
      </c>
      <c r="BA32" s="16" t="s">
        <v>199</v>
      </c>
      <c r="BB32" s="16" t="s">
        <v>199</v>
      </c>
      <c r="BC32" s="16" t="s">
        <v>199</v>
      </c>
      <c r="BD32" s="16" t="s">
        <v>199</v>
      </c>
      <c r="BE32" s="16" t="s">
        <v>199</v>
      </c>
      <c r="BF32" s="16" t="s">
        <v>199</v>
      </c>
      <c r="BG32" s="16" t="s">
        <v>199</v>
      </c>
      <c r="BH32" s="16" t="s">
        <v>199</v>
      </c>
      <c r="BI32" s="16" t="s">
        <v>199</v>
      </c>
      <c r="BJ32" s="16" t="s">
        <v>199</v>
      </c>
      <c r="BK32" s="16" t="s">
        <v>199</v>
      </c>
      <c r="BL32" s="16" t="s">
        <v>199</v>
      </c>
      <c r="BM32" s="16" t="s">
        <v>199</v>
      </c>
      <c r="BN32" s="16" t="s">
        <v>199</v>
      </c>
      <c r="BO32" s="16" t="s">
        <v>199</v>
      </c>
      <c r="BP32" s="16" t="s">
        <v>199</v>
      </c>
      <c r="BQ32" s="16" t="s">
        <v>199</v>
      </c>
      <c r="BR32" s="16" t="s">
        <v>199</v>
      </c>
      <c r="BS32" s="16" t="s">
        <v>199</v>
      </c>
      <c r="BT32" s="16" t="s">
        <v>199</v>
      </c>
      <c r="BU32" s="16" t="s">
        <v>199</v>
      </c>
      <c r="BV32" s="16" t="s">
        <v>199</v>
      </c>
      <c r="BW32" s="16" t="s">
        <v>199</v>
      </c>
      <c r="BX32" s="16" t="s">
        <v>199</v>
      </c>
      <c r="BY32" s="16" t="s">
        <v>199</v>
      </c>
      <c r="BZ32" s="16" t="s">
        <v>199</v>
      </c>
      <c r="CA32" s="16" t="s">
        <v>199</v>
      </c>
      <c r="CB32" s="16" t="s">
        <v>199</v>
      </c>
      <c r="CC32" s="86">
        <v>25.689999999999998</v>
      </c>
      <c r="CD32" s="86">
        <v>7.45</v>
      </c>
      <c r="CE32" s="86">
        <v>3.5950000000000002</v>
      </c>
      <c r="CF32" s="86">
        <v>86</v>
      </c>
      <c r="CG32" s="86">
        <v>18.5</v>
      </c>
      <c r="CH32" s="86">
        <v>106.5</v>
      </c>
      <c r="CI32" s="86">
        <v>3574</v>
      </c>
      <c r="CJ32" s="86">
        <v>710.5</v>
      </c>
      <c r="CK32" s="86">
        <v>258.5</v>
      </c>
      <c r="CL32" s="86">
        <v>51.5</v>
      </c>
      <c r="CM32" s="86">
        <v>4.4300980392156859</v>
      </c>
      <c r="CN32" s="86">
        <v>25.092352941176472</v>
      </c>
      <c r="CO32" s="86">
        <v>45.5</v>
      </c>
      <c r="CP32" s="86">
        <v>19.625499999999999</v>
      </c>
      <c r="CQ32" s="86">
        <v>1.9674999999999998</v>
      </c>
      <c r="CR32" s="86">
        <v>9.9755904533387891</v>
      </c>
      <c r="CS32" s="86">
        <v>2.1384692391121418</v>
      </c>
      <c r="CT32" s="86">
        <v>0.16364174317931077</v>
      </c>
      <c r="CU32" s="86">
        <v>13.087467313806272</v>
      </c>
      <c r="CV32" s="86">
        <v>32.348652152708162</v>
      </c>
      <c r="CW32" s="86" t="s">
        <v>199</v>
      </c>
      <c r="CX32" s="86" t="s">
        <v>225</v>
      </c>
      <c r="CY32" s="86">
        <v>11</v>
      </c>
      <c r="CZ32" s="86">
        <v>20</v>
      </c>
      <c r="DA32" s="86">
        <v>69</v>
      </c>
    </row>
    <row r="33" spans="1:105" x14ac:dyDescent="0.5">
      <c r="A33" s="16" t="s">
        <v>117</v>
      </c>
      <c r="B33" s="16">
        <v>2019</v>
      </c>
      <c r="C33" s="16" t="s">
        <v>48</v>
      </c>
      <c r="D33" s="16" t="s">
        <v>44</v>
      </c>
      <c r="E33" s="20" t="s">
        <v>40</v>
      </c>
      <c r="F33" s="16" t="s">
        <v>111</v>
      </c>
      <c r="G33" s="16" t="s">
        <v>32</v>
      </c>
      <c r="H33" s="16">
        <v>6</v>
      </c>
      <c r="I33" s="18">
        <v>43630</v>
      </c>
      <c r="J33" s="19">
        <v>29</v>
      </c>
      <c r="K33" s="19">
        <v>26</v>
      </c>
      <c r="L33" s="19" t="s">
        <v>49</v>
      </c>
      <c r="M33" s="19" t="s">
        <v>49</v>
      </c>
      <c r="N33" s="19" t="s">
        <v>49</v>
      </c>
      <c r="O33" s="19" t="s">
        <v>49</v>
      </c>
      <c r="P33" s="19" t="s">
        <v>49</v>
      </c>
      <c r="Q33" s="19" t="s">
        <v>49</v>
      </c>
      <c r="R33" s="19" t="s">
        <v>49</v>
      </c>
      <c r="S33" s="19" t="s">
        <v>49</v>
      </c>
      <c r="T33" s="19" t="s">
        <v>49</v>
      </c>
      <c r="U33" s="19" t="s">
        <v>49</v>
      </c>
      <c r="V33" s="19" t="s">
        <v>49</v>
      </c>
      <c r="W33" s="19" t="s">
        <v>49</v>
      </c>
      <c r="X33" s="19" t="s">
        <v>49</v>
      </c>
      <c r="Y33" s="19" t="s">
        <v>49</v>
      </c>
      <c r="Z33" s="19" t="s">
        <v>49</v>
      </c>
      <c r="AA33" s="19" t="s">
        <v>49</v>
      </c>
      <c r="AB33" s="19" t="s">
        <v>49</v>
      </c>
      <c r="AC33" s="19" t="s">
        <v>49</v>
      </c>
      <c r="AD33" s="19" t="s">
        <v>49</v>
      </c>
      <c r="AE33" s="19" t="s">
        <v>49</v>
      </c>
      <c r="AF33" s="19" t="s">
        <v>49</v>
      </c>
      <c r="AG33" s="19" t="s">
        <v>49</v>
      </c>
      <c r="AH33" s="19" t="s">
        <v>49</v>
      </c>
      <c r="AI33" s="19" t="s">
        <v>49</v>
      </c>
      <c r="AJ33" s="19" t="s">
        <v>49</v>
      </c>
      <c r="AK33" s="19" t="s">
        <v>49</v>
      </c>
      <c r="AL33" s="19" t="s">
        <v>49</v>
      </c>
      <c r="AM33" s="19" t="s">
        <v>49</v>
      </c>
      <c r="AN33" s="16" t="s">
        <v>49</v>
      </c>
      <c r="AO33" s="16" t="s">
        <v>199</v>
      </c>
      <c r="AP33" s="16" t="s">
        <v>199</v>
      </c>
      <c r="AQ33" s="20" t="s">
        <v>199</v>
      </c>
      <c r="AR33" s="16" t="s">
        <v>199</v>
      </c>
      <c r="AS33" s="16" t="s">
        <v>199</v>
      </c>
      <c r="AT33" s="16" t="s">
        <v>199</v>
      </c>
      <c r="AU33" s="16" t="s">
        <v>199</v>
      </c>
      <c r="AV33" s="16" t="s">
        <v>199</v>
      </c>
      <c r="AW33" s="16" t="s">
        <v>199</v>
      </c>
      <c r="AX33" s="16" t="s">
        <v>199</v>
      </c>
      <c r="AY33" s="16" t="s">
        <v>199</v>
      </c>
      <c r="AZ33" s="16" t="s">
        <v>199</v>
      </c>
      <c r="BA33" s="16" t="s">
        <v>199</v>
      </c>
      <c r="BB33" s="16" t="s">
        <v>199</v>
      </c>
      <c r="BC33" s="16" t="s">
        <v>199</v>
      </c>
      <c r="BD33" s="16" t="s">
        <v>199</v>
      </c>
      <c r="BE33" s="16" t="s">
        <v>199</v>
      </c>
      <c r="BF33" s="16" t="s">
        <v>199</v>
      </c>
      <c r="BG33" s="16" t="s">
        <v>199</v>
      </c>
      <c r="BH33" s="16" t="s">
        <v>199</v>
      </c>
      <c r="BI33" s="16" t="s">
        <v>199</v>
      </c>
      <c r="BJ33" s="16" t="s">
        <v>199</v>
      </c>
      <c r="BK33" s="16" t="s">
        <v>199</v>
      </c>
      <c r="BL33" s="16" t="s">
        <v>199</v>
      </c>
      <c r="BM33" s="16" t="s">
        <v>199</v>
      </c>
      <c r="BN33" s="16" t="s">
        <v>199</v>
      </c>
      <c r="BO33" s="16" t="s">
        <v>199</v>
      </c>
      <c r="BP33" s="16" t="s">
        <v>199</v>
      </c>
      <c r="BQ33" s="16" t="s">
        <v>199</v>
      </c>
      <c r="BR33" s="16" t="s">
        <v>199</v>
      </c>
      <c r="BS33" s="16" t="s">
        <v>199</v>
      </c>
      <c r="BT33" s="16" t="s">
        <v>199</v>
      </c>
      <c r="BU33" s="16" t="s">
        <v>199</v>
      </c>
      <c r="BV33" s="16" t="s">
        <v>199</v>
      </c>
      <c r="BW33" s="16" t="s">
        <v>199</v>
      </c>
      <c r="BX33" s="16" t="s">
        <v>199</v>
      </c>
      <c r="BY33" s="16" t="s">
        <v>199</v>
      </c>
      <c r="BZ33" s="16" t="s">
        <v>199</v>
      </c>
      <c r="CA33" s="16" t="s">
        <v>199</v>
      </c>
      <c r="CB33" s="16" t="s">
        <v>199</v>
      </c>
      <c r="CC33" s="86">
        <v>30.490000000000002</v>
      </c>
      <c r="CD33" s="86">
        <v>7.3</v>
      </c>
      <c r="CE33" s="86">
        <v>3.6399999999999997</v>
      </c>
      <c r="CF33" s="86">
        <v>86.5</v>
      </c>
      <c r="CG33" s="86">
        <v>19.5</v>
      </c>
      <c r="CH33" s="86">
        <v>82.5</v>
      </c>
      <c r="CI33" s="86">
        <v>4272.5</v>
      </c>
      <c r="CJ33" s="86">
        <v>827</v>
      </c>
      <c r="CK33" s="86">
        <v>289</v>
      </c>
      <c r="CL33" s="86">
        <v>56.5</v>
      </c>
      <c r="CM33" s="86">
        <v>4.1767652859960549</v>
      </c>
      <c r="CN33" s="86">
        <v>19.128727810650886</v>
      </c>
      <c r="CO33" s="86">
        <v>39.5</v>
      </c>
      <c r="CP33" s="86">
        <v>19.279</v>
      </c>
      <c r="CQ33" s="86">
        <v>1.9484999999999999</v>
      </c>
      <c r="CR33" s="86">
        <v>9.8943775241171465</v>
      </c>
      <c r="CS33" s="86">
        <v>2.151246167681685</v>
      </c>
      <c r="CT33" s="86">
        <v>0.13905518304025213</v>
      </c>
      <c r="CU33" s="86">
        <v>15.900734850768767</v>
      </c>
      <c r="CV33" s="86">
        <v>24.194238768886308</v>
      </c>
      <c r="CW33" s="86" t="s">
        <v>199</v>
      </c>
      <c r="CX33" s="86" t="s">
        <v>199</v>
      </c>
      <c r="CY33" s="86" t="s">
        <v>199</v>
      </c>
      <c r="CZ33" s="86" t="s">
        <v>199</v>
      </c>
      <c r="DA33" s="86" t="s">
        <v>199</v>
      </c>
    </row>
    <row r="34" spans="1:105" x14ac:dyDescent="0.5">
      <c r="A34" s="16" t="s">
        <v>117</v>
      </c>
      <c r="B34" s="16">
        <v>2019</v>
      </c>
      <c r="C34" s="16" t="s">
        <v>48</v>
      </c>
      <c r="D34" s="16" t="s">
        <v>44</v>
      </c>
      <c r="E34" s="20" t="s">
        <v>35</v>
      </c>
      <c r="F34" s="16" t="s">
        <v>112</v>
      </c>
      <c r="G34" s="16" t="s">
        <v>32</v>
      </c>
      <c r="H34" s="16">
        <v>7</v>
      </c>
      <c r="I34" s="18">
        <v>43630</v>
      </c>
      <c r="J34" s="19">
        <v>28</v>
      </c>
      <c r="K34" s="19">
        <v>30</v>
      </c>
      <c r="L34" s="19" t="s">
        <v>49</v>
      </c>
      <c r="M34" s="19" t="s">
        <v>49</v>
      </c>
      <c r="N34" s="19" t="s">
        <v>49</v>
      </c>
      <c r="O34" s="19" t="s">
        <v>49</v>
      </c>
      <c r="P34" s="19" t="s">
        <v>49</v>
      </c>
      <c r="Q34" s="19" t="s">
        <v>49</v>
      </c>
      <c r="R34" s="19" t="s">
        <v>49</v>
      </c>
      <c r="S34" s="19" t="s">
        <v>49</v>
      </c>
      <c r="T34" s="19" t="s">
        <v>49</v>
      </c>
      <c r="U34" s="19" t="s">
        <v>49</v>
      </c>
      <c r="V34" s="19" t="s">
        <v>49</v>
      </c>
      <c r="W34" s="19" t="s">
        <v>49</v>
      </c>
      <c r="X34" s="19" t="s">
        <v>49</v>
      </c>
      <c r="Y34" s="19" t="s">
        <v>49</v>
      </c>
      <c r="Z34" s="19" t="s">
        <v>49</v>
      </c>
      <c r="AA34" s="19" t="s">
        <v>49</v>
      </c>
      <c r="AB34" s="19" t="s">
        <v>49</v>
      </c>
      <c r="AC34" s="19" t="s">
        <v>49</v>
      </c>
      <c r="AD34" s="19" t="s">
        <v>49</v>
      </c>
      <c r="AE34" s="19" t="s">
        <v>49</v>
      </c>
      <c r="AF34" s="19" t="s">
        <v>49</v>
      </c>
      <c r="AG34" s="19" t="s">
        <v>49</v>
      </c>
      <c r="AH34" s="19" t="s">
        <v>49</v>
      </c>
      <c r="AI34" s="19" t="s">
        <v>49</v>
      </c>
      <c r="AJ34" s="19" t="s">
        <v>49</v>
      </c>
      <c r="AK34" s="19" t="s">
        <v>49</v>
      </c>
      <c r="AL34" s="19" t="s">
        <v>49</v>
      </c>
      <c r="AM34" s="19" t="s">
        <v>49</v>
      </c>
      <c r="AN34" s="16" t="s">
        <v>49</v>
      </c>
      <c r="AO34" s="16" t="s">
        <v>199</v>
      </c>
      <c r="AP34" s="16" t="s">
        <v>199</v>
      </c>
      <c r="AQ34" s="20" t="s">
        <v>199</v>
      </c>
      <c r="AR34" s="16" t="s">
        <v>199</v>
      </c>
      <c r="AS34" s="16" t="s">
        <v>199</v>
      </c>
      <c r="AT34" s="16" t="s">
        <v>199</v>
      </c>
      <c r="AU34" s="16" t="s">
        <v>199</v>
      </c>
      <c r="AV34" s="16" t="s">
        <v>199</v>
      </c>
      <c r="AW34" s="16" t="s">
        <v>199</v>
      </c>
      <c r="AX34" s="16" t="s">
        <v>199</v>
      </c>
      <c r="AY34" s="16" t="s">
        <v>199</v>
      </c>
      <c r="AZ34" s="16" t="s">
        <v>199</v>
      </c>
      <c r="BA34" s="16" t="s">
        <v>199</v>
      </c>
      <c r="BB34" s="16" t="s">
        <v>199</v>
      </c>
      <c r="BC34" s="16" t="s">
        <v>199</v>
      </c>
      <c r="BD34" s="16" t="s">
        <v>199</v>
      </c>
      <c r="BE34" s="16" t="s">
        <v>199</v>
      </c>
      <c r="BF34" s="16" t="s">
        <v>199</v>
      </c>
      <c r="BG34" s="16" t="s">
        <v>199</v>
      </c>
      <c r="BH34" s="16" t="s">
        <v>199</v>
      </c>
      <c r="BI34" s="16" t="s">
        <v>199</v>
      </c>
      <c r="BJ34" s="16" t="s">
        <v>199</v>
      </c>
      <c r="BK34" s="16" t="s">
        <v>199</v>
      </c>
      <c r="BL34" s="16" t="s">
        <v>199</v>
      </c>
      <c r="BM34" s="16" t="s">
        <v>199</v>
      </c>
      <c r="BN34" s="16" t="s">
        <v>199</v>
      </c>
      <c r="BO34" s="16" t="s">
        <v>199</v>
      </c>
      <c r="BP34" s="16" t="s">
        <v>199</v>
      </c>
      <c r="BQ34" s="16" t="s">
        <v>199</v>
      </c>
      <c r="BR34" s="16" t="s">
        <v>199</v>
      </c>
      <c r="BS34" s="16" t="s">
        <v>199</v>
      </c>
      <c r="BT34" s="16" t="s">
        <v>199</v>
      </c>
      <c r="BU34" s="16" t="s">
        <v>199</v>
      </c>
      <c r="BV34" s="16" t="s">
        <v>199</v>
      </c>
      <c r="BW34" s="16" t="s">
        <v>199</v>
      </c>
      <c r="BX34" s="16" t="s">
        <v>199</v>
      </c>
      <c r="BY34" s="16" t="s">
        <v>199</v>
      </c>
      <c r="BZ34" s="16" t="s">
        <v>199</v>
      </c>
      <c r="CA34" s="16" t="s">
        <v>199</v>
      </c>
      <c r="CB34" s="16" t="s">
        <v>199</v>
      </c>
      <c r="CC34" s="86">
        <v>28.97</v>
      </c>
      <c r="CD34" s="86">
        <v>7.5</v>
      </c>
      <c r="CE34" s="86">
        <v>3.6950000000000003</v>
      </c>
      <c r="CF34" s="86">
        <v>87</v>
      </c>
      <c r="CG34" s="86">
        <v>17.5</v>
      </c>
      <c r="CH34" s="86">
        <v>90</v>
      </c>
      <c r="CI34" s="86">
        <v>3976.5</v>
      </c>
      <c r="CJ34" s="86">
        <v>836</v>
      </c>
      <c r="CK34" s="86">
        <v>296</v>
      </c>
      <c r="CL34" s="86">
        <v>53</v>
      </c>
      <c r="CM34" s="86">
        <v>4.9627614849042079</v>
      </c>
      <c r="CN34" s="86">
        <v>20.387728480047777</v>
      </c>
      <c r="CO34" s="86">
        <v>45.5</v>
      </c>
      <c r="CP34" s="86">
        <v>22.014499999999998</v>
      </c>
      <c r="CQ34" s="86">
        <v>1.9464999999999999</v>
      </c>
      <c r="CR34" s="86">
        <v>11.476599232282727</v>
      </c>
      <c r="CS34" s="86">
        <v>2.3438815176888221</v>
      </c>
      <c r="CT34" s="86">
        <v>0.17527081292994176</v>
      </c>
      <c r="CU34" s="86">
        <v>13.437844660658364</v>
      </c>
      <c r="CV34" s="86">
        <v>34.642808259693041</v>
      </c>
      <c r="CW34" s="86" t="s">
        <v>199</v>
      </c>
      <c r="CX34" s="86" t="s">
        <v>225</v>
      </c>
      <c r="CY34" s="86">
        <v>13</v>
      </c>
      <c r="CZ34" s="86">
        <v>25</v>
      </c>
      <c r="DA34" s="86">
        <v>62</v>
      </c>
    </row>
    <row r="35" spans="1:105" x14ac:dyDescent="0.5">
      <c r="A35" s="16" t="s">
        <v>117</v>
      </c>
      <c r="B35" s="16">
        <v>2019</v>
      </c>
      <c r="C35" s="16" t="s">
        <v>48</v>
      </c>
      <c r="D35" s="16" t="s">
        <v>44</v>
      </c>
      <c r="E35" s="20" t="s">
        <v>33</v>
      </c>
      <c r="F35" s="16" t="s">
        <v>105</v>
      </c>
      <c r="G35" s="16" t="s">
        <v>34</v>
      </c>
      <c r="H35" s="16">
        <v>8</v>
      </c>
      <c r="I35" s="18">
        <v>43630</v>
      </c>
      <c r="J35" s="19">
        <v>30</v>
      </c>
      <c r="K35" s="19">
        <v>27</v>
      </c>
      <c r="L35" s="19" t="s">
        <v>49</v>
      </c>
      <c r="M35" s="19" t="s">
        <v>49</v>
      </c>
      <c r="N35" s="19" t="s">
        <v>49</v>
      </c>
      <c r="O35" s="19" t="s">
        <v>49</v>
      </c>
      <c r="P35" s="19" t="s">
        <v>49</v>
      </c>
      <c r="Q35" s="19" t="s">
        <v>49</v>
      </c>
      <c r="R35" s="19" t="s">
        <v>49</v>
      </c>
      <c r="S35" s="19" t="s">
        <v>49</v>
      </c>
      <c r="T35" s="19" t="s">
        <v>49</v>
      </c>
      <c r="U35" s="19" t="s">
        <v>49</v>
      </c>
      <c r="V35" s="19" t="s">
        <v>49</v>
      </c>
      <c r="W35" s="19" t="s">
        <v>49</v>
      </c>
      <c r="X35" s="19" t="s">
        <v>49</v>
      </c>
      <c r="Y35" s="19" t="s">
        <v>49</v>
      </c>
      <c r="Z35" s="19" t="s">
        <v>49</v>
      </c>
      <c r="AA35" s="19" t="s">
        <v>49</v>
      </c>
      <c r="AB35" s="19" t="s">
        <v>49</v>
      </c>
      <c r="AC35" s="19" t="s">
        <v>49</v>
      </c>
      <c r="AD35" s="19" t="s">
        <v>49</v>
      </c>
      <c r="AE35" s="19" t="s">
        <v>49</v>
      </c>
      <c r="AF35" s="19" t="s">
        <v>49</v>
      </c>
      <c r="AG35" s="19" t="s">
        <v>49</v>
      </c>
      <c r="AH35" s="19" t="s">
        <v>49</v>
      </c>
      <c r="AI35" s="19" t="s">
        <v>49</v>
      </c>
      <c r="AJ35" s="19" t="s">
        <v>49</v>
      </c>
      <c r="AK35" s="19" t="s">
        <v>49</v>
      </c>
      <c r="AL35" s="19" t="s">
        <v>49</v>
      </c>
      <c r="AM35" s="19" t="s">
        <v>49</v>
      </c>
      <c r="AN35" s="16" t="s">
        <v>49</v>
      </c>
      <c r="AO35" s="16" t="s">
        <v>199</v>
      </c>
      <c r="AP35" s="16" t="s">
        <v>199</v>
      </c>
      <c r="AQ35" s="20" t="s">
        <v>199</v>
      </c>
      <c r="AR35" s="20" t="s">
        <v>199</v>
      </c>
      <c r="AS35" s="16" t="s">
        <v>199</v>
      </c>
      <c r="AT35" s="16" t="s">
        <v>199</v>
      </c>
      <c r="AU35" s="16" t="s">
        <v>199</v>
      </c>
      <c r="AV35" s="16" t="s">
        <v>199</v>
      </c>
      <c r="AW35" s="16" t="s">
        <v>199</v>
      </c>
      <c r="AX35" s="16" t="s">
        <v>199</v>
      </c>
      <c r="AY35" s="16" t="s">
        <v>199</v>
      </c>
      <c r="AZ35" s="16" t="s">
        <v>199</v>
      </c>
      <c r="BA35" s="16" t="s">
        <v>199</v>
      </c>
      <c r="BB35" s="16" t="s">
        <v>199</v>
      </c>
      <c r="BC35" s="16" t="s">
        <v>199</v>
      </c>
      <c r="BD35" s="16" t="s">
        <v>199</v>
      </c>
      <c r="BE35" s="16" t="s">
        <v>199</v>
      </c>
      <c r="BF35" s="16" t="s">
        <v>199</v>
      </c>
      <c r="BG35" s="16" t="s">
        <v>199</v>
      </c>
      <c r="BH35" s="16" t="s">
        <v>199</v>
      </c>
      <c r="BI35" s="16" t="s">
        <v>199</v>
      </c>
      <c r="BJ35" s="16" t="s">
        <v>199</v>
      </c>
      <c r="BK35" s="16" t="s">
        <v>199</v>
      </c>
      <c r="BL35" s="16" t="s">
        <v>199</v>
      </c>
      <c r="BM35" s="16" t="s">
        <v>199</v>
      </c>
      <c r="BN35" s="16" t="s">
        <v>199</v>
      </c>
      <c r="BO35" s="16" t="s">
        <v>199</v>
      </c>
      <c r="BP35" s="16" t="s">
        <v>199</v>
      </c>
      <c r="BQ35" s="16" t="s">
        <v>199</v>
      </c>
      <c r="BR35" s="16" t="s">
        <v>199</v>
      </c>
      <c r="BS35" s="16" t="s">
        <v>199</v>
      </c>
      <c r="BT35" s="16" t="s">
        <v>199</v>
      </c>
      <c r="BU35" s="16" t="s">
        <v>199</v>
      </c>
      <c r="BV35" s="16" t="s">
        <v>199</v>
      </c>
      <c r="BW35" s="16" t="s">
        <v>199</v>
      </c>
      <c r="BX35" s="16" t="s">
        <v>199</v>
      </c>
      <c r="BY35" s="16" t="s">
        <v>199</v>
      </c>
      <c r="BZ35" s="16" t="s">
        <v>199</v>
      </c>
      <c r="CA35" s="16" t="s">
        <v>199</v>
      </c>
      <c r="CB35" s="16" t="s">
        <v>199</v>
      </c>
      <c r="CC35" s="86">
        <v>30.984999999999999</v>
      </c>
      <c r="CD35" s="86">
        <v>7.25</v>
      </c>
      <c r="CE35" s="86">
        <v>4.1950000000000003</v>
      </c>
      <c r="CF35" s="86">
        <v>92</v>
      </c>
      <c r="CG35" s="86">
        <v>18</v>
      </c>
      <c r="CH35" s="86">
        <v>93.5</v>
      </c>
      <c r="CI35" s="86">
        <v>4464</v>
      </c>
      <c r="CJ35" s="86">
        <v>775</v>
      </c>
      <c r="CK35" s="86">
        <v>278</v>
      </c>
      <c r="CL35" s="86">
        <v>48.5</v>
      </c>
      <c r="CM35" s="86">
        <v>4.5874263261296662</v>
      </c>
      <c r="CN35" s="86">
        <v>18.904715127701373</v>
      </c>
      <c r="CO35" s="86">
        <v>45</v>
      </c>
      <c r="CP35" s="86">
        <v>21.869999999999997</v>
      </c>
      <c r="CQ35" s="86">
        <v>2.3574999999999999</v>
      </c>
      <c r="CR35" s="86">
        <v>9.2771187047937573</v>
      </c>
      <c r="CS35" s="86">
        <v>2.3354355391536834</v>
      </c>
      <c r="CT35" s="86">
        <v>0.17537121272996931</v>
      </c>
      <c r="CU35" s="86">
        <v>13.407543992171291</v>
      </c>
      <c r="CV35" s="86">
        <v>29.46970612667824</v>
      </c>
      <c r="CW35" s="86" t="s">
        <v>199</v>
      </c>
      <c r="CX35" s="86" t="s">
        <v>199</v>
      </c>
      <c r="CY35" s="86" t="s">
        <v>199</v>
      </c>
      <c r="CZ35" s="86" t="s">
        <v>199</v>
      </c>
      <c r="DA35" s="86" t="s">
        <v>199</v>
      </c>
    </row>
    <row r="36" spans="1:105" x14ac:dyDescent="0.5">
      <c r="A36" s="16" t="s">
        <v>117</v>
      </c>
      <c r="B36" s="16">
        <v>2019</v>
      </c>
      <c r="C36" s="16" t="s">
        <v>48</v>
      </c>
      <c r="D36" s="16" t="s">
        <v>44</v>
      </c>
      <c r="E36" s="20" t="s">
        <v>68</v>
      </c>
      <c r="F36" s="16" t="s">
        <v>58</v>
      </c>
      <c r="G36" s="20" t="s">
        <v>68</v>
      </c>
      <c r="H36" s="20" t="s">
        <v>68</v>
      </c>
      <c r="I36" s="18">
        <v>43630</v>
      </c>
      <c r="J36" s="19" t="s">
        <v>49</v>
      </c>
      <c r="K36" s="19" t="s">
        <v>49</v>
      </c>
      <c r="L36" s="19" t="s">
        <v>49</v>
      </c>
      <c r="M36" s="19" t="s">
        <v>49</v>
      </c>
      <c r="N36" s="19" t="s">
        <v>49</v>
      </c>
      <c r="O36" s="19" t="s">
        <v>49</v>
      </c>
      <c r="P36" s="19" t="s">
        <v>49</v>
      </c>
      <c r="Q36" s="19" t="s">
        <v>49</v>
      </c>
      <c r="R36" s="19" t="s">
        <v>49</v>
      </c>
      <c r="S36" s="19" t="s">
        <v>49</v>
      </c>
      <c r="T36" s="19" t="s">
        <v>49</v>
      </c>
      <c r="U36" s="19" t="s">
        <v>49</v>
      </c>
      <c r="V36" s="19" t="s">
        <v>49</v>
      </c>
      <c r="W36" s="19" t="s">
        <v>49</v>
      </c>
      <c r="X36" s="19" t="s">
        <v>49</v>
      </c>
      <c r="Y36" s="19" t="s">
        <v>49</v>
      </c>
      <c r="Z36" s="19" t="s">
        <v>49</v>
      </c>
      <c r="AA36" s="19" t="s">
        <v>49</v>
      </c>
      <c r="AB36" s="19" t="s">
        <v>49</v>
      </c>
      <c r="AC36" s="19" t="s">
        <v>49</v>
      </c>
      <c r="AD36" s="19" t="s">
        <v>49</v>
      </c>
      <c r="AE36" s="19" t="s">
        <v>49</v>
      </c>
      <c r="AF36" s="19" t="s">
        <v>49</v>
      </c>
      <c r="AG36" s="19" t="s">
        <v>49</v>
      </c>
      <c r="AH36" s="19">
        <v>1046</v>
      </c>
      <c r="AI36" s="19" t="s">
        <v>49</v>
      </c>
      <c r="AJ36" s="19">
        <v>9.4</v>
      </c>
      <c r="AK36" s="19" t="s">
        <v>49</v>
      </c>
      <c r="AL36" s="19">
        <v>60.2</v>
      </c>
      <c r="AM36" s="19" t="s">
        <v>49</v>
      </c>
      <c r="AN36" s="16" t="s">
        <v>49</v>
      </c>
      <c r="AO36" s="16" t="s">
        <v>199</v>
      </c>
      <c r="AP36" s="16" t="s">
        <v>199</v>
      </c>
      <c r="AQ36" s="20" t="s">
        <v>199</v>
      </c>
      <c r="AR36" s="20" t="s">
        <v>199</v>
      </c>
      <c r="AS36" s="20" t="s">
        <v>199</v>
      </c>
      <c r="AT36" s="20" t="s">
        <v>199</v>
      </c>
      <c r="AU36" s="20" t="s">
        <v>199</v>
      </c>
      <c r="AV36" s="20" t="s">
        <v>199</v>
      </c>
      <c r="AW36" s="20" t="s">
        <v>199</v>
      </c>
      <c r="AX36" s="20" t="s">
        <v>199</v>
      </c>
      <c r="AY36" s="20" t="s">
        <v>199</v>
      </c>
      <c r="AZ36" s="20" t="s">
        <v>199</v>
      </c>
      <c r="BA36" s="20" t="s">
        <v>199</v>
      </c>
      <c r="BB36" s="20" t="s">
        <v>199</v>
      </c>
      <c r="BC36" s="20" t="s">
        <v>199</v>
      </c>
      <c r="BD36" s="20" t="s">
        <v>199</v>
      </c>
      <c r="BE36" s="20" t="s">
        <v>199</v>
      </c>
      <c r="BF36" s="20" t="s">
        <v>199</v>
      </c>
      <c r="BG36" s="20" t="s">
        <v>199</v>
      </c>
      <c r="BH36" s="20" t="s">
        <v>199</v>
      </c>
      <c r="BI36" s="20" t="s">
        <v>199</v>
      </c>
      <c r="BJ36" s="20" t="s">
        <v>199</v>
      </c>
      <c r="BK36" s="20" t="s">
        <v>199</v>
      </c>
      <c r="BL36" s="20" t="s">
        <v>199</v>
      </c>
      <c r="BM36" s="20" t="s">
        <v>199</v>
      </c>
      <c r="BN36" s="20" t="s">
        <v>199</v>
      </c>
      <c r="BO36" s="20" t="s">
        <v>199</v>
      </c>
      <c r="BP36" s="20" t="s">
        <v>199</v>
      </c>
      <c r="BQ36" s="20" t="s">
        <v>199</v>
      </c>
      <c r="BR36" s="20" t="s">
        <v>199</v>
      </c>
      <c r="BS36" s="20" t="s">
        <v>199</v>
      </c>
      <c r="BT36" s="20" t="s">
        <v>199</v>
      </c>
      <c r="BU36" s="20" t="s">
        <v>199</v>
      </c>
      <c r="BV36" s="20" t="s">
        <v>199</v>
      </c>
      <c r="BW36" s="20" t="s">
        <v>199</v>
      </c>
      <c r="BX36" s="20" t="s">
        <v>199</v>
      </c>
      <c r="BY36" s="20" t="s">
        <v>199</v>
      </c>
      <c r="BZ36" s="20" t="s">
        <v>199</v>
      </c>
      <c r="CA36" s="20" t="s">
        <v>199</v>
      </c>
      <c r="CB36" s="20" t="s">
        <v>199</v>
      </c>
      <c r="CC36" s="97">
        <v>28.46</v>
      </c>
      <c r="CD36" s="97">
        <v>7.05</v>
      </c>
      <c r="CE36" s="97">
        <v>3.8</v>
      </c>
      <c r="CF36" s="97">
        <v>88</v>
      </c>
      <c r="CG36" s="97">
        <v>15.5</v>
      </c>
      <c r="CH36" s="97">
        <v>78.5</v>
      </c>
      <c r="CI36" s="97">
        <v>4135</v>
      </c>
      <c r="CJ36" s="97">
        <v>686</v>
      </c>
      <c r="CK36" s="97">
        <v>251.5</v>
      </c>
      <c r="CL36" s="97">
        <v>43</v>
      </c>
      <c r="CM36" s="86" t="s">
        <v>199</v>
      </c>
      <c r="CN36" s="86" t="s">
        <v>199</v>
      </c>
      <c r="CO36" s="97">
        <v>47</v>
      </c>
      <c r="CP36" s="86">
        <v>13.620000000000001</v>
      </c>
      <c r="CQ36" s="86">
        <v>1.6850000000000001</v>
      </c>
      <c r="CR36" s="86">
        <v>8.0830860534124636</v>
      </c>
      <c r="CS36" s="86" t="s">
        <v>199</v>
      </c>
      <c r="CT36" s="86" t="s">
        <v>199</v>
      </c>
      <c r="CU36" s="86" t="s">
        <v>199</v>
      </c>
      <c r="CV36" s="86">
        <v>53.802788844621517</v>
      </c>
      <c r="CW36" s="86" t="s">
        <v>199</v>
      </c>
      <c r="CX36" s="86" t="s">
        <v>199</v>
      </c>
      <c r="CY36" s="86" t="s">
        <v>199</v>
      </c>
      <c r="CZ36" s="86" t="s">
        <v>199</v>
      </c>
      <c r="DA36" s="86" t="s">
        <v>199</v>
      </c>
    </row>
    <row r="37" spans="1:105" x14ac:dyDescent="0.5">
      <c r="A37" s="31" t="s">
        <v>117</v>
      </c>
      <c r="B37" s="31">
        <v>2019</v>
      </c>
      <c r="C37" s="31" t="s">
        <v>46</v>
      </c>
      <c r="D37" s="31" t="s">
        <v>44</v>
      </c>
      <c r="E37" s="32" t="s">
        <v>40</v>
      </c>
      <c r="F37" s="31" t="s">
        <v>111</v>
      </c>
      <c r="G37" s="31" t="s">
        <v>32</v>
      </c>
      <c r="H37" s="31">
        <v>1</v>
      </c>
      <c r="I37" s="33">
        <v>43628</v>
      </c>
      <c r="J37" s="34">
        <v>29</v>
      </c>
      <c r="K37" s="34">
        <v>29</v>
      </c>
      <c r="L37" s="34">
        <v>257</v>
      </c>
      <c r="M37" s="34">
        <v>101</v>
      </c>
      <c r="N37" s="34">
        <v>263</v>
      </c>
      <c r="O37" s="34">
        <v>115</v>
      </c>
      <c r="P37" s="34">
        <v>253</v>
      </c>
      <c r="Q37" s="34">
        <v>110</v>
      </c>
      <c r="R37" s="34">
        <v>270</v>
      </c>
      <c r="S37" s="34">
        <v>125</v>
      </c>
      <c r="T37" s="34">
        <v>271</v>
      </c>
      <c r="U37" s="34">
        <v>112</v>
      </c>
      <c r="V37" s="34">
        <v>23.21</v>
      </c>
      <c r="W37" s="34">
        <v>21.76</v>
      </c>
      <c r="X37" s="34">
        <v>23.81</v>
      </c>
      <c r="Y37" s="34">
        <v>20.96</v>
      </c>
      <c r="Z37" s="34">
        <v>24.7</v>
      </c>
      <c r="AA37" s="34">
        <v>22.11</v>
      </c>
      <c r="AB37" s="34">
        <v>23.71</v>
      </c>
      <c r="AC37" s="34">
        <v>20.010000000000002</v>
      </c>
      <c r="AD37" s="34">
        <v>24.7</v>
      </c>
      <c r="AE37" s="34">
        <v>22.65</v>
      </c>
      <c r="AF37" s="34">
        <v>613.20000000000005</v>
      </c>
      <c r="AG37" s="34">
        <v>646.5</v>
      </c>
      <c r="AH37" s="34">
        <v>3868.2</v>
      </c>
      <c r="AI37" s="34">
        <v>3742.8</v>
      </c>
      <c r="AJ37" s="34">
        <v>8.9</v>
      </c>
      <c r="AK37" s="34">
        <v>7.9</v>
      </c>
      <c r="AL37" s="34">
        <v>61.7</v>
      </c>
      <c r="AM37" s="34">
        <v>64.5</v>
      </c>
      <c r="AN37" s="31">
        <v>77</v>
      </c>
      <c r="AO37" s="31">
        <v>9.4</v>
      </c>
      <c r="AP37" s="31">
        <v>7.6</v>
      </c>
      <c r="AQ37" s="32">
        <v>3.5</v>
      </c>
      <c r="AR37" s="31">
        <v>73</v>
      </c>
      <c r="AS37" s="31">
        <v>1.2649999999999999</v>
      </c>
      <c r="AT37" s="31">
        <v>60.7</v>
      </c>
      <c r="AU37" s="31">
        <v>10</v>
      </c>
      <c r="AV37" s="43">
        <v>95.48</v>
      </c>
      <c r="AW37" s="43">
        <v>95.5</v>
      </c>
      <c r="AX37" s="43">
        <v>4.71</v>
      </c>
      <c r="AY37" s="43">
        <v>4.72</v>
      </c>
      <c r="AZ37" s="43">
        <v>33.85</v>
      </c>
      <c r="BA37" s="43">
        <v>33.880000000000003</v>
      </c>
      <c r="BB37" s="43">
        <v>34.176111540080157</v>
      </c>
      <c r="BC37" s="43">
        <v>34.207203919642424</v>
      </c>
      <c r="BD37" s="43">
        <v>82.078538145344652</v>
      </c>
      <c r="BE37" s="43">
        <v>82.068873424374488</v>
      </c>
      <c r="BF37" s="43">
        <v>3.2968321801655134</v>
      </c>
      <c r="BG37" s="43">
        <v>3.4142970198525755</v>
      </c>
      <c r="BH37" s="43">
        <v>0.7891910871753679</v>
      </c>
      <c r="BI37" s="43">
        <v>0.82793063970465275</v>
      </c>
      <c r="BJ37" s="43">
        <v>0.79376510314145343</v>
      </c>
      <c r="BK37" s="43">
        <v>0.82987928155723056</v>
      </c>
      <c r="BL37" s="43">
        <v>0.70107534935890059</v>
      </c>
      <c r="BM37" s="43">
        <v>0.72757976291994131</v>
      </c>
      <c r="BN37" s="43">
        <v>1.5980769230769232</v>
      </c>
      <c r="BO37" s="43">
        <v>1.6269230769230767</v>
      </c>
      <c r="BP37" s="31" t="s">
        <v>327</v>
      </c>
      <c r="BQ37" s="31">
        <v>0.26700000000000002</v>
      </c>
      <c r="BR37" s="31">
        <v>9.7000000000000003E-2</v>
      </c>
      <c r="BS37" s="31">
        <v>0.34</v>
      </c>
      <c r="BT37" s="31" t="s">
        <v>303</v>
      </c>
      <c r="BU37" s="31">
        <v>8.7999999999999995E-2</v>
      </c>
      <c r="BV37" s="31">
        <v>1.9</v>
      </c>
      <c r="BW37" s="31">
        <v>14.2</v>
      </c>
      <c r="BX37" s="31">
        <v>3.1</v>
      </c>
      <c r="BY37" s="31">
        <v>0.8</v>
      </c>
      <c r="BZ37" s="31">
        <v>20</v>
      </c>
      <c r="CA37" s="31">
        <v>5.2</v>
      </c>
      <c r="CB37" s="31" t="s">
        <v>305</v>
      </c>
      <c r="CC37" s="86">
        <v>18.899999999999999</v>
      </c>
      <c r="CD37" s="86">
        <v>7.1</v>
      </c>
      <c r="CE37" s="86">
        <v>2.4550000000000001</v>
      </c>
      <c r="CF37" s="86">
        <v>69</v>
      </c>
      <c r="CG37" s="86">
        <v>21.5</v>
      </c>
      <c r="CH37" s="86">
        <v>393.5</v>
      </c>
      <c r="CI37" s="86">
        <v>2483</v>
      </c>
      <c r="CJ37" s="86">
        <v>572</v>
      </c>
      <c r="CK37" s="86">
        <v>300</v>
      </c>
      <c r="CL37" s="86">
        <v>31</v>
      </c>
      <c r="CM37" s="86">
        <v>2.5503547343390638</v>
      </c>
      <c r="CN37" s="86">
        <v>24.157427981132813</v>
      </c>
      <c r="CO37" s="97">
        <v>322</v>
      </c>
      <c r="CP37" s="86">
        <v>17.544499999999999</v>
      </c>
      <c r="CQ37" s="86">
        <v>2.0455000000000001</v>
      </c>
      <c r="CR37" s="86">
        <v>8.5755764443862184</v>
      </c>
      <c r="CS37" s="86">
        <v>6.9439311864323692</v>
      </c>
      <c r="CT37" s="86">
        <v>0.3934032693674484</v>
      </c>
      <c r="CU37" s="86">
        <v>18.642405363399277</v>
      </c>
      <c r="CV37" s="86">
        <v>37.545547233394423</v>
      </c>
      <c r="CW37" s="86" t="s">
        <v>199</v>
      </c>
      <c r="CX37" s="86" t="s">
        <v>226</v>
      </c>
      <c r="CY37" s="86">
        <v>40</v>
      </c>
      <c r="CZ37" s="86">
        <v>24</v>
      </c>
      <c r="DA37" s="86">
        <v>36</v>
      </c>
    </row>
    <row r="38" spans="1:105" x14ac:dyDescent="0.5">
      <c r="A38" s="31" t="s">
        <v>117</v>
      </c>
      <c r="B38" s="31">
        <v>2019</v>
      </c>
      <c r="C38" s="31" t="s">
        <v>46</v>
      </c>
      <c r="D38" s="31" t="s">
        <v>44</v>
      </c>
      <c r="E38" s="32" t="s">
        <v>36</v>
      </c>
      <c r="F38" s="31" t="s">
        <v>110</v>
      </c>
      <c r="G38" s="31" t="s">
        <v>32</v>
      </c>
      <c r="H38" s="31">
        <v>2</v>
      </c>
      <c r="I38" s="33">
        <v>43628</v>
      </c>
      <c r="J38" s="34">
        <v>31</v>
      </c>
      <c r="K38" s="34">
        <v>24</v>
      </c>
      <c r="L38" s="34">
        <v>242</v>
      </c>
      <c r="M38" s="34">
        <v>90</v>
      </c>
      <c r="N38" s="34">
        <v>242</v>
      </c>
      <c r="O38" s="34">
        <v>98</v>
      </c>
      <c r="P38" s="34">
        <v>243</v>
      </c>
      <c r="Q38" s="34">
        <v>87</v>
      </c>
      <c r="R38" s="34">
        <v>231</v>
      </c>
      <c r="S38" s="34">
        <v>92</v>
      </c>
      <c r="T38" s="34">
        <v>231</v>
      </c>
      <c r="U38" s="34">
        <v>116</v>
      </c>
      <c r="V38" s="34">
        <v>25.26</v>
      </c>
      <c r="W38" s="34">
        <v>22.8</v>
      </c>
      <c r="X38" s="34">
        <v>26.16</v>
      </c>
      <c r="Y38" s="34">
        <v>23.21</v>
      </c>
      <c r="Z38" s="34">
        <v>24.71</v>
      </c>
      <c r="AA38" s="34">
        <v>22.27</v>
      </c>
      <c r="AB38" s="34">
        <v>22.96</v>
      </c>
      <c r="AC38" s="34">
        <v>20.56</v>
      </c>
      <c r="AD38" s="34">
        <v>23.98</v>
      </c>
      <c r="AE38" s="34">
        <v>20.88</v>
      </c>
      <c r="AF38" s="34">
        <v>359.4</v>
      </c>
      <c r="AG38" s="34">
        <v>445.2</v>
      </c>
      <c r="AH38" s="34">
        <v>3217.3</v>
      </c>
      <c r="AI38" s="34">
        <v>4123.8999999999996</v>
      </c>
      <c r="AJ38" s="34">
        <v>9.3000000000000007</v>
      </c>
      <c r="AK38" s="34">
        <v>9</v>
      </c>
      <c r="AL38" s="34">
        <v>63.4</v>
      </c>
      <c r="AM38" s="34">
        <v>63.6</v>
      </c>
      <c r="AN38" s="31">
        <v>77</v>
      </c>
      <c r="AO38" s="31">
        <v>10.199999999999999</v>
      </c>
      <c r="AP38" s="31">
        <v>8.6</v>
      </c>
      <c r="AQ38" s="32">
        <v>3.7</v>
      </c>
      <c r="AR38" s="31">
        <v>72.2</v>
      </c>
      <c r="AS38" s="31">
        <v>1.3</v>
      </c>
      <c r="AT38" s="31">
        <v>62</v>
      </c>
      <c r="AU38" s="31">
        <v>10.09</v>
      </c>
      <c r="AV38" s="43">
        <v>93.99</v>
      </c>
      <c r="AW38" s="43">
        <v>94.01</v>
      </c>
      <c r="AX38" s="43">
        <v>4.91</v>
      </c>
      <c r="AY38" s="43">
        <v>4.93</v>
      </c>
      <c r="AZ38" s="43">
        <v>34.75</v>
      </c>
      <c r="BA38" s="43">
        <v>34.770000000000003</v>
      </c>
      <c r="BB38" s="43">
        <v>35.095164909143826</v>
      </c>
      <c r="BC38" s="43">
        <v>35.117770430367592</v>
      </c>
      <c r="BD38" s="43">
        <v>81.957632894062016</v>
      </c>
      <c r="BE38" s="43">
        <v>81.929888372445419</v>
      </c>
      <c r="BF38" s="43">
        <v>4.5358047302491746</v>
      </c>
      <c r="BG38" s="43">
        <v>4.7031904309682098</v>
      </c>
      <c r="BH38" s="43">
        <v>0.80131618001927629</v>
      </c>
      <c r="BI38" s="43">
        <v>0.82421331015987498</v>
      </c>
      <c r="BJ38" s="43">
        <v>0.4507648702041136</v>
      </c>
      <c r="BK38" s="43">
        <v>0.46997108731949588</v>
      </c>
      <c r="BL38" s="43">
        <v>0.47814778323230933</v>
      </c>
      <c r="BM38" s="43">
        <v>0.49149361973464856</v>
      </c>
      <c r="BN38" s="43">
        <v>1.4248076923076922</v>
      </c>
      <c r="BO38" s="43">
        <v>1.3403846153846157</v>
      </c>
      <c r="BP38" s="31" t="s">
        <v>321</v>
      </c>
      <c r="BQ38" s="31">
        <v>0.309</v>
      </c>
      <c r="BR38" s="31">
        <v>9.8000000000000004E-2</v>
      </c>
      <c r="BS38" s="31">
        <v>0.36</v>
      </c>
      <c r="BT38" s="31" t="s">
        <v>303</v>
      </c>
      <c r="BU38" s="31">
        <v>9.6000000000000002E-2</v>
      </c>
      <c r="BV38" s="31">
        <v>2.1</v>
      </c>
      <c r="BW38" s="31">
        <v>16.600000000000001</v>
      </c>
      <c r="BX38" s="31">
        <v>3.7</v>
      </c>
      <c r="BY38" s="31">
        <v>1.4</v>
      </c>
      <c r="BZ38" s="31">
        <v>22.3</v>
      </c>
      <c r="CA38" s="31">
        <v>6</v>
      </c>
      <c r="CB38" s="31">
        <v>11.2</v>
      </c>
      <c r="CC38" s="86">
        <v>16.899999999999999</v>
      </c>
      <c r="CD38" s="86">
        <v>7.3000000000000007</v>
      </c>
      <c r="CE38" s="86">
        <v>2.61</v>
      </c>
      <c r="CF38" s="86">
        <v>71.5</v>
      </c>
      <c r="CG38" s="86">
        <v>17</v>
      </c>
      <c r="CH38" s="86">
        <v>411.5</v>
      </c>
      <c r="CI38" s="86">
        <v>2209.5</v>
      </c>
      <c r="CJ38" s="86">
        <v>501</v>
      </c>
      <c r="CK38" s="86">
        <v>340</v>
      </c>
      <c r="CL38" s="86">
        <v>26</v>
      </c>
      <c r="CM38" s="86">
        <v>2.9379921259842519</v>
      </c>
      <c r="CN38" s="86">
        <v>24.010826771653544</v>
      </c>
      <c r="CO38" s="86">
        <v>325.5</v>
      </c>
      <c r="CP38" s="86">
        <v>20.778500000000001</v>
      </c>
      <c r="CQ38" s="86">
        <v>2.09</v>
      </c>
      <c r="CR38" s="86">
        <v>10.167909503958033</v>
      </c>
      <c r="CS38" s="86">
        <v>12.093576226012793</v>
      </c>
      <c r="CT38" s="86">
        <v>0.24188252931769721</v>
      </c>
      <c r="CU38" s="86">
        <v>50.077239332457552</v>
      </c>
      <c r="CV38" s="86">
        <v>65.297312818932284</v>
      </c>
      <c r="CW38" s="86" t="s">
        <v>199</v>
      </c>
      <c r="CX38" s="86" t="s">
        <v>199</v>
      </c>
      <c r="CY38" s="86" t="s">
        <v>199</v>
      </c>
      <c r="CZ38" s="86" t="s">
        <v>199</v>
      </c>
      <c r="DA38" s="86" t="s">
        <v>199</v>
      </c>
    </row>
    <row r="39" spans="1:105" x14ac:dyDescent="0.5">
      <c r="A39" s="31" t="s">
        <v>117</v>
      </c>
      <c r="B39" s="31">
        <v>2019</v>
      </c>
      <c r="C39" s="31" t="s">
        <v>46</v>
      </c>
      <c r="D39" s="31" t="s">
        <v>44</v>
      </c>
      <c r="E39" s="32">
        <v>17.460999999999999</v>
      </c>
      <c r="F39" s="31" t="s">
        <v>107</v>
      </c>
      <c r="G39" s="31" t="s">
        <v>37</v>
      </c>
      <c r="H39" s="31">
        <v>3</v>
      </c>
      <c r="I39" s="33">
        <v>43628</v>
      </c>
      <c r="J39" s="34">
        <v>29</v>
      </c>
      <c r="K39" s="34">
        <v>28</v>
      </c>
      <c r="L39" s="34">
        <v>225</v>
      </c>
      <c r="M39" s="34">
        <v>109</v>
      </c>
      <c r="N39" s="34">
        <v>226</v>
      </c>
      <c r="O39" s="34">
        <v>120</v>
      </c>
      <c r="P39" s="34">
        <v>215</v>
      </c>
      <c r="Q39" s="34">
        <v>118</v>
      </c>
      <c r="R39" s="34">
        <v>220</v>
      </c>
      <c r="S39" s="34">
        <v>123</v>
      </c>
      <c r="T39" s="34">
        <v>223</v>
      </c>
      <c r="U39" s="34">
        <v>106</v>
      </c>
      <c r="V39" s="34">
        <v>24.34</v>
      </c>
      <c r="W39" s="34">
        <v>21.75</v>
      </c>
      <c r="X39" s="34">
        <v>24.69</v>
      </c>
      <c r="Y39" s="34">
        <v>21.45</v>
      </c>
      <c r="Z39" s="34">
        <v>24.94</v>
      </c>
      <c r="AA39" s="34">
        <v>22.48</v>
      </c>
      <c r="AB39" s="34">
        <v>20.66</v>
      </c>
      <c r="AC39" s="34">
        <v>18.5</v>
      </c>
      <c r="AD39" s="34">
        <v>24.52</v>
      </c>
      <c r="AE39" s="34">
        <v>22.09</v>
      </c>
      <c r="AF39" s="34">
        <v>440.4</v>
      </c>
      <c r="AG39" s="34">
        <v>431.6</v>
      </c>
      <c r="AH39" s="34">
        <v>3190.6</v>
      </c>
      <c r="AI39" s="34">
        <v>3140</v>
      </c>
      <c r="AJ39" s="34">
        <v>7.3</v>
      </c>
      <c r="AK39" s="34">
        <v>7.3</v>
      </c>
      <c r="AL39" s="34">
        <v>58.5</v>
      </c>
      <c r="AM39" s="34">
        <v>58.6</v>
      </c>
      <c r="AN39" s="31">
        <v>76</v>
      </c>
      <c r="AO39" s="31">
        <v>8.3000000000000007</v>
      </c>
      <c r="AP39" s="31">
        <v>10.1</v>
      </c>
      <c r="AQ39" s="32">
        <v>4.7</v>
      </c>
      <c r="AR39" s="32">
        <v>69</v>
      </c>
      <c r="AS39" s="31">
        <v>1.157</v>
      </c>
      <c r="AT39" s="31">
        <v>56.8</v>
      </c>
      <c r="AU39" s="31">
        <v>9.51</v>
      </c>
      <c r="AV39" s="43">
        <v>96.92</v>
      </c>
      <c r="AW39" s="43">
        <v>96.93</v>
      </c>
      <c r="AX39" s="43">
        <v>4.63</v>
      </c>
      <c r="AY39" s="43">
        <v>4.63</v>
      </c>
      <c r="AZ39" s="43">
        <v>34.72</v>
      </c>
      <c r="BA39" s="43">
        <v>34.72</v>
      </c>
      <c r="BB39" s="43">
        <v>35.027350741955921</v>
      </c>
      <c r="BC39" s="43">
        <v>35.027350741955921</v>
      </c>
      <c r="BD39" s="43">
        <v>82.404275701334484</v>
      </c>
      <c r="BE39" s="43">
        <v>82.404275701334484</v>
      </c>
      <c r="BF39" s="43">
        <v>6.0180821236376785</v>
      </c>
      <c r="BG39" s="43">
        <v>5.3147311536200421</v>
      </c>
      <c r="BH39" s="43">
        <v>1.5665322186823618</v>
      </c>
      <c r="BI39" s="43">
        <v>1.3638597434054027</v>
      </c>
      <c r="BJ39" s="43">
        <v>0.92013805538218607</v>
      </c>
      <c r="BK39" s="43">
        <v>0.81776120544184305</v>
      </c>
      <c r="BL39" s="43">
        <v>0.69836728971244644</v>
      </c>
      <c r="BM39" s="43">
        <v>0.64114992663271031</v>
      </c>
      <c r="BN39" s="43">
        <v>1.4628846153846153</v>
      </c>
      <c r="BO39" s="43">
        <v>1.5011538461538463</v>
      </c>
      <c r="BP39" s="31" t="s">
        <v>324</v>
      </c>
      <c r="BQ39" s="31">
        <v>0.35799999999999998</v>
      </c>
      <c r="BR39" s="31">
        <v>0.114</v>
      </c>
      <c r="BS39" s="31">
        <v>0.41</v>
      </c>
      <c r="BT39" s="31" t="s">
        <v>303</v>
      </c>
      <c r="BU39" s="31">
        <v>0.112</v>
      </c>
      <c r="BV39" s="31">
        <v>2.1</v>
      </c>
      <c r="BW39" s="31">
        <v>22</v>
      </c>
      <c r="BX39" s="31">
        <v>4.9000000000000004</v>
      </c>
      <c r="BY39" s="31">
        <v>1.8</v>
      </c>
      <c r="BZ39" s="31">
        <v>22.5</v>
      </c>
      <c r="CA39" s="31">
        <v>5.7</v>
      </c>
      <c r="CB39" s="31">
        <v>11.7</v>
      </c>
      <c r="CC39" s="86">
        <v>23.02</v>
      </c>
      <c r="CD39" s="86">
        <v>7.25</v>
      </c>
      <c r="CE39" s="86">
        <v>3.33</v>
      </c>
      <c r="CF39" s="86">
        <v>83</v>
      </c>
      <c r="CG39" s="86">
        <v>22.5</v>
      </c>
      <c r="CH39" s="86">
        <v>666.5</v>
      </c>
      <c r="CI39" s="86">
        <v>3203</v>
      </c>
      <c r="CJ39" s="86">
        <v>590</v>
      </c>
      <c r="CK39" s="86">
        <v>389</v>
      </c>
      <c r="CL39" s="86">
        <v>31.5</v>
      </c>
      <c r="CM39" s="86" t="s">
        <v>199</v>
      </c>
      <c r="CN39" s="86" t="s">
        <v>199</v>
      </c>
      <c r="CO39" s="86">
        <v>468.5</v>
      </c>
      <c r="CP39" s="86">
        <v>14.279</v>
      </c>
      <c r="CQ39" s="86">
        <v>1.3759999999999999</v>
      </c>
      <c r="CR39" s="86">
        <v>10.377180232558141</v>
      </c>
      <c r="CS39" s="86" t="s">
        <v>199</v>
      </c>
      <c r="CT39" s="86" t="s">
        <v>199</v>
      </c>
      <c r="CU39" s="86" t="s">
        <v>199</v>
      </c>
      <c r="CV39" s="86">
        <v>44.152297061752989</v>
      </c>
      <c r="CW39" s="86" t="s">
        <v>199</v>
      </c>
      <c r="CX39" s="86" t="s">
        <v>226</v>
      </c>
      <c r="CY39" s="86">
        <v>44</v>
      </c>
      <c r="CZ39" s="86">
        <v>24</v>
      </c>
      <c r="DA39" s="86">
        <v>32</v>
      </c>
    </row>
    <row r="40" spans="1:105" x14ac:dyDescent="0.5">
      <c r="A40" s="31" t="s">
        <v>117</v>
      </c>
      <c r="B40" s="31">
        <v>2019</v>
      </c>
      <c r="C40" s="31" t="s">
        <v>46</v>
      </c>
      <c r="D40" s="31" t="s">
        <v>44</v>
      </c>
      <c r="E40" s="32" t="s">
        <v>39</v>
      </c>
      <c r="F40" s="31" t="s">
        <v>106</v>
      </c>
      <c r="G40" s="31" t="s">
        <v>37</v>
      </c>
      <c r="H40" s="31">
        <v>4</v>
      </c>
      <c r="I40" s="33">
        <v>43628</v>
      </c>
      <c r="J40" s="34">
        <v>23</v>
      </c>
      <c r="K40" s="34">
        <v>26</v>
      </c>
      <c r="L40" s="34">
        <v>225</v>
      </c>
      <c r="M40" s="34">
        <v>110</v>
      </c>
      <c r="N40" s="34">
        <v>220</v>
      </c>
      <c r="O40" s="34">
        <v>121</v>
      </c>
      <c r="P40" s="34">
        <v>221</v>
      </c>
      <c r="Q40" s="34">
        <v>123</v>
      </c>
      <c r="R40" s="34">
        <v>235</v>
      </c>
      <c r="S40" s="34">
        <v>121</v>
      </c>
      <c r="T40" s="34">
        <v>219</v>
      </c>
      <c r="U40" s="34">
        <v>103</v>
      </c>
      <c r="V40" s="34">
        <v>22</v>
      </c>
      <c r="W40" s="34">
        <v>19.649999999999999</v>
      </c>
      <c r="X40" s="34">
        <v>24.91</v>
      </c>
      <c r="Y40" s="34">
        <v>23.05</v>
      </c>
      <c r="Z40" s="34">
        <v>21.58</v>
      </c>
      <c r="AA40" s="34">
        <v>20.43</v>
      </c>
      <c r="AB40" s="34">
        <v>23.33</v>
      </c>
      <c r="AC40" s="34">
        <v>20.58</v>
      </c>
      <c r="AD40" s="34">
        <v>22.57</v>
      </c>
      <c r="AE40" s="34">
        <v>20.63</v>
      </c>
      <c r="AF40" s="34">
        <v>547.1</v>
      </c>
      <c r="AG40" s="34">
        <v>543.1</v>
      </c>
      <c r="AH40" s="34">
        <v>3498.9</v>
      </c>
      <c r="AI40" s="34">
        <v>3307.1</v>
      </c>
      <c r="AJ40" s="34">
        <v>8.3000000000000007</v>
      </c>
      <c r="AK40" s="34">
        <v>7.9</v>
      </c>
      <c r="AL40" s="34">
        <v>58</v>
      </c>
      <c r="AM40" s="34">
        <v>58</v>
      </c>
      <c r="AN40" s="31">
        <v>69</v>
      </c>
      <c r="AO40" s="31">
        <v>9.6</v>
      </c>
      <c r="AP40" s="31">
        <v>8.6</v>
      </c>
      <c r="AQ40" s="32">
        <v>4.5999999999999996</v>
      </c>
      <c r="AR40" s="32">
        <v>70.2</v>
      </c>
      <c r="AS40" s="31">
        <v>1.165</v>
      </c>
      <c r="AT40" s="31">
        <v>56.8</v>
      </c>
      <c r="AU40" s="31">
        <v>9.52</v>
      </c>
      <c r="AV40" s="43">
        <v>96.02</v>
      </c>
      <c r="AW40" s="43">
        <v>96.03</v>
      </c>
      <c r="AX40" s="43">
        <v>5.04</v>
      </c>
      <c r="AY40" s="43">
        <v>5.03</v>
      </c>
      <c r="AZ40" s="43">
        <v>38.19</v>
      </c>
      <c r="BA40" s="43">
        <v>38.18</v>
      </c>
      <c r="BB40" s="43">
        <v>38.521133160902728</v>
      </c>
      <c r="BC40" s="43">
        <v>38.509911711142621</v>
      </c>
      <c r="BD40" s="43">
        <v>82.482022236795871</v>
      </c>
      <c r="BE40" s="43">
        <v>82.494825910319975</v>
      </c>
      <c r="BF40" s="43">
        <v>7.1315402704291593</v>
      </c>
      <c r="BG40" s="43">
        <v>7.0104689549133994</v>
      </c>
      <c r="BH40" s="43">
        <v>2.05516154959163</v>
      </c>
      <c r="BI40" s="43">
        <v>2.0091445592159518</v>
      </c>
      <c r="BJ40" s="43">
        <v>1.5799552973685194</v>
      </c>
      <c r="BK40" s="43">
        <v>1.5373130944569804</v>
      </c>
      <c r="BL40" s="43">
        <v>0.92390928576367271</v>
      </c>
      <c r="BM40" s="43">
        <v>0.88971042967879721</v>
      </c>
      <c r="BN40" s="43">
        <v>1.448461538461538</v>
      </c>
      <c r="BO40" s="43">
        <v>1.2740384615384617</v>
      </c>
      <c r="BP40" s="31" t="s">
        <v>312</v>
      </c>
      <c r="BQ40" s="31">
        <v>0.34300000000000003</v>
      </c>
      <c r="BR40" s="31">
        <v>0.112</v>
      </c>
      <c r="BS40" s="31">
        <v>0.41</v>
      </c>
      <c r="BT40" s="31" t="s">
        <v>303</v>
      </c>
      <c r="BU40" s="31">
        <v>0.11</v>
      </c>
      <c r="BV40" s="31">
        <v>2</v>
      </c>
      <c r="BW40" s="31">
        <v>19.3</v>
      </c>
      <c r="BX40" s="31">
        <v>4.7</v>
      </c>
      <c r="BY40" s="31">
        <v>1.4</v>
      </c>
      <c r="BZ40" s="31">
        <v>24.1</v>
      </c>
      <c r="CA40" s="31" t="s">
        <v>314</v>
      </c>
      <c r="CB40" s="31" t="s">
        <v>305</v>
      </c>
      <c r="CC40" s="86">
        <v>19.96</v>
      </c>
      <c r="CD40" s="86">
        <v>7.15</v>
      </c>
      <c r="CE40" s="86">
        <v>3.5449999999999999</v>
      </c>
      <c r="CF40" s="86">
        <v>85.5</v>
      </c>
      <c r="CG40" s="86">
        <v>21</v>
      </c>
      <c r="CH40" s="86">
        <v>537.5</v>
      </c>
      <c r="CI40" s="86">
        <v>2743</v>
      </c>
      <c r="CJ40" s="86">
        <v>541.5</v>
      </c>
      <c r="CK40" s="86">
        <v>296</v>
      </c>
      <c r="CL40" s="86">
        <v>29.5</v>
      </c>
      <c r="CM40" s="86">
        <v>4.3100402261361168</v>
      </c>
      <c r="CN40" s="86">
        <v>19.480457708197434</v>
      </c>
      <c r="CO40" s="86">
        <v>432</v>
      </c>
      <c r="CP40" s="86">
        <v>24.079000000000001</v>
      </c>
      <c r="CQ40" s="86">
        <v>1.7250000000000001</v>
      </c>
      <c r="CR40" s="86">
        <v>13.52674715445594</v>
      </c>
      <c r="CS40" s="86">
        <v>8.4331206122667854</v>
      </c>
      <c r="CT40" s="86">
        <v>0.18847668746747806</v>
      </c>
      <c r="CU40" s="86">
        <v>45.458904840689549</v>
      </c>
      <c r="CV40" s="86">
        <v>43.827235927514749</v>
      </c>
      <c r="CW40" s="86" t="s">
        <v>199</v>
      </c>
      <c r="CX40" s="86"/>
      <c r="CY40" s="86"/>
      <c r="CZ40" s="86"/>
      <c r="DA40" s="86"/>
    </row>
    <row r="41" spans="1:105" x14ac:dyDescent="0.5">
      <c r="A41" s="31" t="s">
        <v>117</v>
      </c>
      <c r="B41" s="31">
        <v>2019</v>
      </c>
      <c r="C41" s="31" t="s">
        <v>46</v>
      </c>
      <c r="D41" s="31" t="s">
        <v>44</v>
      </c>
      <c r="E41" s="32" t="s">
        <v>33</v>
      </c>
      <c r="F41" s="31" t="s">
        <v>105</v>
      </c>
      <c r="G41" s="31" t="s">
        <v>34</v>
      </c>
      <c r="H41" s="31">
        <v>5</v>
      </c>
      <c r="I41" s="33">
        <v>43628</v>
      </c>
      <c r="J41" s="34">
        <v>25</v>
      </c>
      <c r="K41" s="34">
        <v>25</v>
      </c>
      <c r="L41" s="34">
        <v>247</v>
      </c>
      <c r="M41" s="34">
        <v>107</v>
      </c>
      <c r="N41" s="34">
        <v>235</v>
      </c>
      <c r="O41" s="34">
        <v>97</v>
      </c>
      <c r="P41" s="34">
        <v>226</v>
      </c>
      <c r="Q41" s="34">
        <v>96</v>
      </c>
      <c r="R41" s="34">
        <v>241</v>
      </c>
      <c r="S41" s="34">
        <v>100</v>
      </c>
      <c r="T41" s="34">
        <v>234</v>
      </c>
      <c r="U41" s="34">
        <v>107</v>
      </c>
      <c r="V41" s="34">
        <v>23.93</v>
      </c>
      <c r="W41" s="34">
        <v>21.27</v>
      </c>
      <c r="X41" s="34">
        <v>23.25</v>
      </c>
      <c r="Y41" s="34">
        <v>21.97</v>
      </c>
      <c r="Z41" s="34">
        <v>20.74</v>
      </c>
      <c r="AA41" s="34">
        <v>17.489999999999998</v>
      </c>
      <c r="AB41" s="34">
        <v>28.15</v>
      </c>
      <c r="AC41" s="34">
        <v>24.52</v>
      </c>
      <c r="AD41" s="34">
        <v>25.47</v>
      </c>
      <c r="AE41" s="34">
        <v>21.98</v>
      </c>
      <c r="AF41" s="34">
        <v>342.4</v>
      </c>
      <c r="AG41" s="34">
        <v>292.10000000000002</v>
      </c>
      <c r="AH41" s="34">
        <v>2805.7</v>
      </c>
      <c r="AI41" s="34">
        <v>3229.1</v>
      </c>
      <c r="AJ41" s="34">
        <v>8.1999999999999993</v>
      </c>
      <c r="AK41" s="34">
        <v>8.8000000000000007</v>
      </c>
      <c r="AL41" s="34">
        <v>64.400000000000006</v>
      </c>
      <c r="AM41" s="34">
        <v>63.6</v>
      </c>
      <c r="AN41" s="31">
        <v>60</v>
      </c>
      <c r="AO41" s="31">
        <v>9.3000000000000007</v>
      </c>
      <c r="AP41" s="31">
        <v>9</v>
      </c>
      <c r="AQ41" s="32">
        <v>3.1</v>
      </c>
      <c r="AR41" s="32">
        <v>72.7</v>
      </c>
      <c r="AS41" s="31">
        <v>1.2949999999999999</v>
      </c>
      <c r="AT41" s="31">
        <v>62.4</v>
      </c>
      <c r="AU41" s="31">
        <v>10.119999999999999</v>
      </c>
      <c r="AV41" s="43">
        <v>94.03</v>
      </c>
      <c r="AW41" s="43">
        <v>94.05</v>
      </c>
      <c r="AX41" s="43">
        <v>5.48</v>
      </c>
      <c r="AY41" s="43">
        <v>5.49</v>
      </c>
      <c r="AZ41" s="43">
        <v>36.49</v>
      </c>
      <c r="BA41" s="43">
        <v>36.51</v>
      </c>
      <c r="BB41" s="43">
        <v>36.899193758129734</v>
      </c>
      <c r="BC41" s="43">
        <v>36.920457743641258</v>
      </c>
      <c r="BD41" s="43">
        <v>81.459253082079442</v>
      </c>
      <c r="BE41" s="43">
        <v>81.448515920320588</v>
      </c>
      <c r="BF41" s="43">
        <v>5.6014991181657852</v>
      </c>
      <c r="BG41" s="43">
        <v>4.8246823135712029</v>
      </c>
      <c r="BH41" s="43">
        <v>1.5459731589987962</v>
      </c>
      <c r="BI41" s="43">
        <v>1.2954994704502676</v>
      </c>
      <c r="BJ41" s="43">
        <v>0.99258423529871997</v>
      </c>
      <c r="BK41" s="43">
        <v>0.87754919689962196</v>
      </c>
      <c r="BL41" s="43">
        <v>0.63959663355535579</v>
      </c>
      <c r="BM41" s="43">
        <v>0.57934230642175055</v>
      </c>
      <c r="BN41" s="43">
        <v>1.4088461538461541</v>
      </c>
      <c r="BO41" s="43">
        <v>1.6250000000000002</v>
      </c>
      <c r="BP41" s="31" t="s">
        <v>309</v>
      </c>
      <c r="BQ41" s="31">
        <v>0.33</v>
      </c>
      <c r="BR41" s="31">
        <v>0.112</v>
      </c>
      <c r="BS41" s="31">
        <v>0.36</v>
      </c>
      <c r="BT41" s="31" t="s">
        <v>303</v>
      </c>
      <c r="BU41" s="31">
        <v>0.10100000000000001</v>
      </c>
      <c r="BV41" s="31">
        <v>2.1</v>
      </c>
      <c r="BW41" s="31">
        <v>15.1</v>
      </c>
      <c r="BX41" s="31">
        <v>4</v>
      </c>
      <c r="BY41" s="31">
        <v>1.1000000000000001</v>
      </c>
      <c r="BZ41" s="31">
        <v>23.1</v>
      </c>
      <c r="CA41" s="31">
        <v>5.2</v>
      </c>
      <c r="CB41" s="31">
        <v>11.4</v>
      </c>
      <c r="CC41" s="86">
        <v>21.939999999999998</v>
      </c>
      <c r="CD41" s="86">
        <v>7.25</v>
      </c>
      <c r="CE41" s="86">
        <v>3.105</v>
      </c>
      <c r="CF41" s="86">
        <v>81.5</v>
      </c>
      <c r="CG41" s="86">
        <v>21</v>
      </c>
      <c r="CH41" s="86">
        <v>529</v>
      </c>
      <c r="CI41" s="86">
        <v>3011</v>
      </c>
      <c r="CJ41" s="86">
        <v>615</v>
      </c>
      <c r="CK41" s="86">
        <v>268</v>
      </c>
      <c r="CL41" s="86">
        <v>37</v>
      </c>
      <c r="CM41" s="86">
        <v>3.7739825013670814</v>
      </c>
      <c r="CN41" s="86">
        <v>22.621963127880637</v>
      </c>
      <c r="CO41" s="86">
        <v>387</v>
      </c>
      <c r="CP41" s="86">
        <v>26.764499999999998</v>
      </c>
      <c r="CQ41" s="86">
        <v>2.8384999999999998</v>
      </c>
      <c r="CR41" s="86">
        <v>9.3978650609660193</v>
      </c>
      <c r="CS41" s="86">
        <v>11.336894905195692</v>
      </c>
      <c r="CT41" s="86">
        <v>0.24056235917826374</v>
      </c>
      <c r="CU41" s="86">
        <v>45.551753835862712</v>
      </c>
      <c r="CV41" s="86">
        <v>51.920796257945973</v>
      </c>
      <c r="CW41" s="86" t="s">
        <v>199</v>
      </c>
      <c r="CX41" s="86" t="s">
        <v>227</v>
      </c>
      <c r="CY41" s="86">
        <v>41</v>
      </c>
      <c r="CZ41" s="86">
        <v>33</v>
      </c>
      <c r="DA41" s="86">
        <v>26</v>
      </c>
    </row>
    <row r="42" spans="1:105" x14ac:dyDescent="0.5">
      <c r="A42" s="31" t="s">
        <v>117</v>
      </c>
      <c r="B42" s="31">
        <v>2019</v>
      </c>
      <c r="C42" s="31" t="s">
        <v>46</v>
      </c>
      <c r="D42" s="31" t="s">
        <v>44</v>
      </c>
      <c r="E42" s="35" t="s">
        <v>31</v>
      </c>
      <c r="F42" s="31" t="s">
        <v>108</v>
      </c>
      <c r="G42" s="31" t="s">
        <v>32</v>
      </c>
      <c r="H42" s="31">
        <v>6</v>
      </c>
      <c r="I42" s="33">
        <v>43628</v>
      </c>
      <c r="J42" s="34">
        <v>27</v>
      </c>
      <c r="K42" s="34">
        <v>30</v>
      </c>
      <c r="L42" s="34">
        <v>224</v>
      </c>
      <c r="M42" s="34">
        <v>112</v>
      </c>
      <c r="N42" s="34">
        <v>218</v>
      </c>
      <c r="O42" s="34">
        <v>103</v>
      </c>
      <c r="P42" s="34">
        <v>211</v>
      </c>
      <c r="Q42" s="34">
        <v>99</v>
      </c>
      <c r="R42" s="34">
        <v>232</v>
      </c>
      <c r="S42" s="34">
        <v>99</v>
      </c>
      <c r="T42" s="34">
        <v>215</v>
      </c>
      <c r="U42" s="34">
        <v>94</v>
      </c>
      <c r="V42" s="34">
        <v>20.21</v>
      </c>
      <c r="W42" s="34">
        <v>19.079999999999998</v>
      </c>
      <c r="X42" s="34">
        <v>22.78</v>
      </c>
      <c r="Y42" s="34">
        <v>20.95</v>
      </c>
      <c r="Z42" s="34">
        <v>21.65</v>
      </c>
      <c r="AA42" s="34">
        <v>20.440000000000001</v>
      </c>
      <c r="AB42" s="34">
        <v>20.18</v>
      </c>
      <c r="AC42" s="34">
        <v>18.47</v>
      </c>
      <c r="AD42" s="34">
        <v>23.91</v>
      </c>
      <c r="AE42" s="34">
        <v>22.49</v>
      </c>
      <c r="AF42" s="34">
        <v>452.9</v>
      </c>
      <c r="AG42" s="34">
        <v>456.3</v>
      </c>
      <c r="AH42" s="34">
        <v>3650.8</v>
      </c>
      <c r="AI42" s="34">
        <v>3543.6</v>
      </c>
      <c r="AJ42" s="34">
        <v>8.6999999999999993</v>
      </c>
      <c r="AK42" s="34">
        <v>9.1999999999999993</v>
      </c>
      <c r="AL42" s="34">
        <v>64.3</v>
      </c>
      <c r="AM42" s="34">
        <v>64.099999999999994</v>
      </c>
      <c r="AN42" s="31">
        <v>66</v>
      </c>
      <c r="AO42" s="31">
        <v>9.6999999999999993</v>
      </c>
      <c r="AP42" s="31">
        <v>7.9</v>
      </c>
      <c r="AQ42" s="35">
        <v>3.5</v>
      </c>
      <c r="AR42" s="31">
        <v>72.900000000000006</v>
      </c>
      <c r="AS42" s="31">
        <v>1.276</v>
      </c>
      <c r="AT42" s="31">
        <v>62.4</v>
      </c>
      <c r="AU42" s="31">
        <v>10.07</v>
      </c>
      <c r="AV42" s="43">
        <v>93.84</v>
      </c>
      <c r="AW42" s="43">
        <v>93.91</v>
      </c>
      <c r="AX42" s="43">
        <v>4.9400000000000004</v>
      </c>
      <c r="AY42" s="43">
        <v>4.88</v>
      </c>
      <c r="AZ42" s="43">
        <v>33.47</v>
      </c>
      <c r="BA42" s="43">
        <v>33.520000000000003</v>
      </c>
      <c r="BB42" s="43">
        <v>33.832595230044063</v>
      </c>
      <c r="BC42" s="43">
        <v>33.873364167144665</v>
      </c>
      <c r="BD42" s="43">
        <v>81.604053651059274</v>
      </c>
      <c r="BE42" s="43">
        <v>81.7168030749514</v>
      </c>
      <c r="BF42" s="43">
        <v>5.6434585990141546</v>
      </c>
      <c r="BG42" s="43">
        <v>5.7403337403337398</v>
      </c>
      <c r="BH42" s="43">
        <v>1.406330918319753</v>
      </c>
      <c r="BI42" s="43">
        <v>1.3679629796379433</v>
      </c>
      <c r="BJ42" s="43">
        <v>0.7335814738354467</v>
      </c>
      <c r="BK42" s="43">
        <v>0.72059655074922246</v>
      </c>
      <c r="BL42" s="43">
        <v>0.58447993731130021</v>
      </c>
      <c r="BM42" s="43">
        <v>0.57276661903554671</v>
      </c>
      <c r="BN42" s="43">
        <v>1.3723076923076927</v>
      </c>
      <c r="BO42" s="43">
        <v>1.0630769230769233</v>
      </c>
      <c r="BP42" s="31" t="s">
        <v>323</v>
      </c>
      <c r="BQ42" s="31">
        <v>0.30199999999999999</v>
      </c>
      <c r="BR42" s="31">
        <v>0.10199999999999999</v>
      </c>
      <c r="BS42" s="31">
        <v>0.37</v>
      </c>
      <c r="BT42" s="31" t="s">
        <v>303</v>
      </c>
      <c r="BU42" s="31">
        <v>0.10199999999999999</v>
      </c>
      <c r="BV42" s="31">
        <v>1.9</v>
      </c>
      <c r="BW42" s="31">
        <v>16</v>
      </c>
      <c r="BX42" s="31">
        <v>3.7</v>
      </c>
      <c r="BY42" s="31">
        <v>1.1000000000000001</v>
      </c>
      <c r="BZ42" s="31">
        <v>19.600000000000001</v>
      </c>
      <c r="CA42" s="31" t="s">
        <v>314</v>
      </c>
      <c r="CB42" s="31" t="s">
        <v>305</v>
      </c>
      <c r="CC42" s="86">
        <v>24.67</v>
      </c>
      <c r="CD42" s="86">
        <v>7.25</v>
      </c>
      <c r="CE42" s="86">
        <v>3.54</v>
      </c>
      <c r="CF42" s="86">
        <v>85.5</v>
      </c>
      <c r="CG42" s="86">
        <v>27</v>
      </c>
      <c r="CH42" s="86">
        <v>793</v>
      </c>
      <c r="CI42" s="86">
        <v>3530.5</v>
      </c>
      <c r="CJ42" s="86">
        <v>586</v>
      </c>
      <c r="CK42" s="86">
        <v>375</v>
      </c>
      <c r="CL42" s="86">
        <v>34.5</v>
      </c>
      <c r="CM42" s="86">
        <v>2.6059757236227825</v>
      </c>
      <c r="CN42" s="86">
        <v>25.307889822595705</v>
      </c>
      <c r="CO42" s="86">
        <v>611</v>
      </c>
      <c r="CP42" s="86">
        <v>18.818000000000001</v>
      </c>
      <c r="CQ42" s="86">
        <v>1.8540000000000001</v>
      </c>
      <c r="CR42" s="86">
        <v>10.120700946496362</v>
      </c>
      <c r="CS42" s="86">
        <v>6.0550522563115141</v>
      </c>
      <c r="CT42" s="86">
        <v>0.20688211664206896</v>
      </c>
      <c r="CU42" s="86">
        <v>28.65705361930295</v>
      </c>
      <c r="CV42" s="86">
        <v>45.929784439219844</v>
      </c>
      <c r="CW42" s="86" t="s">
        <v>199</v>
      </c>
      <c r="CX42" s="86"/>
      <c r="CY42" s="86"/>
      <c r="CZ42" s="86"/>
      <c r="DA42" s="86"/>
    </row>
    <row r="43" spans="1:105" x14ac:dyDescent="0.5">
      <c r="A43" s="31" t="s">
        <v>117</v>
      </c>
      <c r="B43" s="31">
        <v>2019</v>
      </c>
      <c r="C43" s="31" t="s">
        <v>46</v>
      </c>
      <c r="D43" s="31" t="s">
        <v>44</v>
      </c>
      <c r="E43" s="32" t="s">
        <v>35</v>
      </c>
      <c r="F43" s="31" t="s">
        <v>112</v>
      </c>
      <c r="G43" s="31" t="s">
        <v>32</v>
      </c>
      <c r="H43" s="31">
        <v>7</v>
      </c>
      <c r="I43" s="33">
        <v>43628</v>
      </c>
      <c r="J43" s="34">
        <v>27</v>
      </c>
      <c r="K43" s="34">
        <v>26</v>
      </c>
      <c r="L43" s="34">
        <v>254</v>
      </c>
      <c r="M43" s="34">
        <v>121</v>
      </c>
      <c r="N43" s="34">
        <v>258</v>
      </c>
      <c r="O43" s="34">
        <v>120</v>
      </c>
      <c r="P43" s="34">
        <v>254</v>
      </c>
      <c r="Q43" s="34">
        <v>122</v>
      </c>
      <c r="R43" s="34">
        <v>261</v>
      </c>
      <c r="S43" s="34">
        <v>136</v>
      </c>
      <c r="T43" s="34">
        <v>242</v>
      </c>
      <c r="U43" s="34">
        <v>114</v>
      </c>
      <c r="V43" s="34">
        <v>26.53</v>
      </c>
      <c r="W43" s="34">
        <v>24.27</v>
      </c>
      <c r="X43" s="34">
        <v>25.29</v>
      </c>
      <c r="Y43" s="34">
        <v>23.16</v>
      </c>
      <c r="Z43" s="34">
        <v>25.26</v>
      </c>
      <c r="AA43" s="34">
        <v>22.9</v>
      </c>
      <c r="AB43" s="34">
        <v>23.96</v>
      </c>
      <c r="AC43" s="34">
        <v>22.35</v>
      </c>
      <c r="AD43" s="34">
        <v>26.74</v>
      </c>
      <c r="AE43" s="34">
        <v>23.74</v>
      </c>
      <c r="AF43" s="34">
        <v>501.7</v>
      </c>
      <c r="AG43" s="34">
        <v>429.9</v>
      </c>
      <c r="AH43" s="34">
        <v>3216.1</v>
      </c>
      <c r="AI43" s="34">
        <v>4033.5</v>
      </c>
      <c r="AJ43" s="34">
        <v>7.9</v>
      </c>
      <c r="AK43" s="34">
        <v>8.4</v>
      </c>
      <c r="AL43" s="34">
        <v>64.900000000000006</v>
      </c>
      <c r="AM43" s="34">
        <v>66.7</v>
      </c>
      <c r="AN43" s="31">
        <v>70</v>
      </c>
      <c r="AO43" s="31">
        <v>9.1999999999999993</v>
      </c>
      <c r="AP43" s="31">
        <v>7.8</v>
      </c>
      <c r="AQ43" s="32">
        <v>3.7</v>
      </c>
      <c r="AR43" s="31">
        <v>72.900000000000006</v>
      </c>
      <c r="AS43" s="31">
        <v>1.2849999999999999</v>
      </c>
      <c r="AT43" s="31">
        <v>62</v>
      </c>
      <c r="AU43" s="31">
        <v>10.09</v>
      </c>
      <c r="AV43" s="43">
        <v>93.96</v>
      </c>
      <c r="AW43" s="43">
        <v>93.97</v>
      </c>
      <c r="AX43" s="43">
        <v>5.76</v>
      </c>
      <c r="AY43" s="43">
        <v>5.78</v>
      </c>
      <c r="AZ43" s="43">
        <v>35.729999999999997</v>
      </c>
      <c r="BA43" s="43">
        <v>35.700000000000003</v>
      </c>
      <c r="BB43" s="43">
        <v>36.191304204186949</v>
      </c>
      <c r="BC43" s="43">
        <v>36.164877989563301</v>
      </c>
      <c r="BD43" s="43">
        <v>80.842190515012689</v>
      </c>
      <c r="BE43" s="43">
        <v>80.803344108371107</v>
      </c>
      <c r="BF43" s="43">
        <v>5.3109143942477282</v>
      </c>
      <c r="BG43" s="43">
        <v>5.3340478451589561</v>
      </c>
      <c r="BH43" s="43">
        <v>2.2864756857347452</v>
      </c>
      <c r="BI43" s="43">
        <v>2.2191575990505745</v>
      </c>
      <c r="BJ43" s="43">
        <v>0.83296881306867387</v>
      </c>
      <c r="BK43" s="43">
        <v>0.80138446574665312</v>
      </c>
      <c r="BL43" s="43">
        <v>0.73916824156660299</v>
      </c>
      <c r="BM43" s="43">
        <v>0.70651067474859219</v>
      </c>
      <c r="BN43" s="43">
        <v>1.4430769230769231</v>
      </c>
      <c r="BO43" s="43">
        <v>1.4915384615384617</v>
      </c>
      <c r="BP43" s="31" t="s">
        <v>302</v>
      </c>
      <c r="BQ43" s="31">
        <v>0.33400000000000002</v>
      </c>
      <c r="BR43" s="31">
        <v>0.112</v>
      </c>
      <c r="BS43" s="31">
        <v>0.38</v>
      </c>
      <c r="BT43" s="31" t="s">
        <v>303</v>
      </c>
      <c r="BU43" s="31">
        <v>0.1</v>
      </c>
      <c r="BV43" s="31">
        <v>2.1</v>
      </c>
      <c r="BW43" s="31">
        <v>13.6</v>
      </c>
      <c r="BX43" s="31">
        <v>4.5999999999999996</v>
      </c>
      <c r="BY43" s="31">
        <v>1</v>
      </c>
      <c r="BZ43" s="31">
        <v>18.399999999999999</v>
      </c>
      <c r="CA43" s="31" t="s">
        <v>314</v>
      </c>
      <c r="CB43" s="31" t="s">
        <v>305</v>
      </c>
      <c r="CC43" s="86">
        <v>22.619999999999997</v>
      </c>
      <c r="CD43" s="86">
        <v>7.3</v>
      </c>
      <c r="CE43" s="86">
        <v>3.1349999999999998</v>
      </c>
      <c r="CF43" s="86">
        <v>81</v>
      </c>
      <c r="CG43" s="86">
        <v>22</v>
      </c>
      <c r="CH43" s="86">
        <v>654.5</v>
      </c>
      <c r="CI43" s="86">
        <v>3119.5</v>
      </c>
      <c r="CJ43" s="86">
        <v>602.5</v>
      </c>
      <c r="CK43" s="86">
        <v>357</v>
      </c>
      <c r="CL43" s="86">
        <v>36</v>
      </c>
      <c r="CM43" s="86">
        <v>2.1971091916917316</v>
      </c>
      <c r="CN43" s="86">
        <v>21.098952805379277</v>
      </c>
      <c r="CO43" s="86">
        <v>478.5</v>
      </c>
      <c r="CP43" s="86">
        <v>21.463999999999999</v>
      </c>
      <c r="CQ43" s="86">
        <v>1.8545000000000003</v>
      </c>
      <c r="CR43" s="86">
        <v>11.436454862294489</v>
      </c>
      <c r="CS43" s="86">
        <v>4.3507876926987965</v>
      </c>
      <c r="CT43" s="86">
        <v>0.11797417309823517</v>
      </c>
      <c r="CU43" s="86">
        <v>36.865903125745646</v>
      </c>
      <c r="CV43" s="86">
        <v>52.872060768782575</v>
      </c>
      <c r="CW43" s="86" t="s">
        <v>199</v>
      </c>
      <c r="CX43" s="86" t="s">
        <v>226</v>
      </c>
      <c r="CY43" s="86">
        <v>40</v>
      </c>
      <c r="CZ43" s="86">
        <v>31</v>
      </c>
      <c r="DA43" s="86">
        <v>29</v>
      </c>
    </row>
    <row r="44" spans="1:105" x14ac:dyDescent="0.5">
      <c r="A44" s="31" t="s">
        <v>117</v>
      </c>
      <c r="B44" s="31">
        <v>2019</v>
      </c>
      <c r="C44" s="31" t="s">
        <v>46</v>
      </c>
      <c r="D44" s="31" t="s">
        <v>44</v>
      </c>
      <c r="E44" s="32" t="s">
        <v>38</v>
      </c>
      <c r="F44" s="31" t="s">
        <v>109</v>
      </c>
      <c r="G44" s="31" t="s">
        <v>32</v>
      </c>
      <c r="H44" s="31">
        <v>8</v>
      </c>
      <c r="I44" s="33">
        <v>43628</v>
      </c>
      <c r="J44" s="34">
        <v>31</v>
      </c>
      <c r="K44" s="34">
        <v>26</v>
      </c>
      <c r="L44" s="34">
        <v>240</v>
      </c>
      <c r="M44" s="34">
        <v>117</v>
      </c>
      <c r="N44" s="34">
        <v>234</v>
      </c>
      <c r="O44" s="34">
        <v>120</v>
      </c>
      <c r="P44" s="34">
        <v>224</v>
      </c>
      <c r="Q44" s="34">
        <v>89</v>
      </c>
      <c r="R44" s="34">
        <v>241</v>
      </c>
      <c r="S44" s="34">
        <v>129</v>
      </c>
      <c r="T44" s="34">
        <v>243</v>
      </c>
      <c r="U44" s="34">
        <v>98</v>
      </c>
      <c r="V44" s="34">
        <v>24.38</v>
      </c>
      <c r="W44" s="34">
        <v>22.12</v>
      </c>
      <c r="X44" s="34">
        <v>24.04</v>
      </c>
      <c r="Y44" s="34">
        <v>22.75</v>
      </c>
      <c r="Z44" s="34">
        <v>24.19</v>
      </c>
      <c r="AA44" s="34">
        <v>21.99</v>
      </c>
      <c r="AB44" s="34">
        <v>24.66</v>
      </c>
      <c r="AC44" s="34">
        <v>22.92</v>
      </c>
      <c r="AD44" s="34">
        <v>23.1</v>
      </c>
      <c r="AE44" s="34">
        <v>21.25</v>
      </c>
      <c r="AF44" s="34">
        <v>496.5</v>
      </c>
      <c r="AG44" s="34">
        <v>523.5</v>
      </c>
      <c r="AH44" s="34">
        <v>3988.2</v>
      </c>
      <c r="AI44" s="34">
        <v>3560.1</v>
      </c>
      <c r="AJ44" s="34">
        <v>8.8000000000000007</v>
      </c>
      <c r="AK44" s="34">
        <v>9.1</v>
      </c>
      <c r="AL44" s="34">
        <v>63.8</v>
      </c>
      <c r="AM44" s="34">
        <v>62.9</v>
      </c>
      <c r="AN44" s="31">
        <v>76</v>
      </c>
      <c r="AO44" s="31">
        <v>9.9</v>
      </c>
      <c r="AP44" s="31">
        <v>7.5</v>
      </c>
      <c r="AQ44" s="32">
        <v>3.6</v>
      </c>
      <c r="AR44" s="31">
        <v>72.900000000000006</v>
      </c>
      <c r="AS44" s="31">
        <v>1.2729999999999999</v>
      </c>
      <c r="AT44" s="31">
        <v>61.5</v>
      </c>
      <c r="AU44" s="31">
        <v>10.029999999999999</v>
      </c>
      <c r="AV44" s="43">
        <v>94.45</v>
      </c>
      <c r="AW44" s="43">
        <v>94.44</v>
      </c>
      <c r="AX44" s="43">
        <v>4.49</v>
      </c>
      <c r="AY44" s="43">
        <v>4.49</v>
      </c>
      <c r="AZ44" s="43">
        <v>33.79</v>
      </c>
      <c r="BA44" s="43">
        <v>33.78</v>
      </c>
      <c r="BB44" s="43">
        <v>34.087009255726734</v>
      </c>
      <c r="BC44" s="43">
        <v>34.077096413867189</v>
      </c>
      <c r="BD44" s="43">
        <v>82.430903862889267</v>
      </c>
      <c r="BE44" s="43">
        <v>82.42868914970019</v>
      </c>
      <c r="BF44" s="43">
        <v>5.3825442047664271</v>
      </c>
      <c r="BG44" s="43">
        <v>5.6598539320761549</v>
      </c>
      <c r="BH44" s="43">
        <v>1.1361021423538307</v>
      </c>
      <c r="BI44" s="43">
        <v>1.1896061989001183</v>
      </c>
      <c r="BJ44" s="43">
        <v>0.60306766029556391</v>
      </c>
      <c r="BK44" s="43">
        <v>0.61625262499044242</v>
      </c>
      <c r="BL44" s="43">
        <v>0.61876282006960293</v>
      </c>
      <c r="BM44" s="43">
        <v>0.62441661481020538</v>
      </c>
      <c r="BN44" s="43">
        <v>1.5776923076923079</v>
      </c>
      <c r="BO44" s="43">
        <v>1.361346153846154</v>
      </c>
      <c r="BP44" s="31" t="s">
        <v>304</v>
      </c>
      <c r="BQ44" s="31">
        <v>0.309</v>
      </c>
      <c r="BR44" s="31">
        <v>0.107</v>
      </c>
      <c r="BS44" s="31">
        <v>0.36</v>
      </c>
      <c r="BT44" s="31" t="s">
        <v>303</v>
      </c>
      <c r="BU44" s="31">
        <v>0.09</v>
      </c>
      <c r="BV44" s="31">
        <v>1.9</v>
      </c>
      <c r="BW44" s="31">
        <v>15.6</v>
      </c>
      <c r="BX44" s="31">
        <v>4.7</v>
      </c>
      <c r="BY44" s="31">
        <v>1</v>
      </c>
      <c r="BZ44" s="31">
        <v>21</v>
      </c>
      <c r="CA44" s="31" t="s">
        <v>314</v>
      </c>
      <c r="CB44" s="31" t="s">
        <v>305</v>
      </c>
      <c r="CC44" s="86">
        <v>21.67</v>
      </c>
      <c r="CD44" s="86">
        <v>7.2</v>
      </c>
      <c r="CE44" s="86">
        <v>3.17</v>
      </c>
      <c r="CF44" s="86">
        <v>81.5</v>
      </c>
      <c r="CG44" s="86">
        <v>20.5</v>
      </c>
      <c r="CH44" s="86">
        <v>647</v>
      </c>
      <c r="CI44" s="86">
        <v>3059</v>
      </c>
      <c r="CJ44" s="86">
        <v>550</v>
      </c>
      <c r="CK44" s="86">
        <v>286.5</v>
      </c>
      <c r="CL44" s="86">
        <v>33.5</v>
      </c>
      <c r="CM44" s="86">
        <v>3.6145626242544733</v>
      </c>
      <c r="CN44" s="86">
        <v>20.320129224652089</v>
      </c>
      <c r="CO44" s="86">
        <v>612</v>
      </c>
      <c r="CP44" s="86">
        <v>25.894500000000001</v>
      </c>
      <c r="CQ44" s="86">
        <v>2.1455000000000002</v>
      </c>
      <c r="CR44" s="86">
        <v>12.068073119158193</v>
      </c>
      <c r="CS44" s="86">
        <v>2.084818982519228</v>
      </c>
      <c r="CT44" s="86">
        <v>0.15124530902235989</v>
      </c>
      <c r="CU44" s="86">
        <v>13.946511437416836</v>
      </c>
      <c r="CV44" s="86">
        <v>52.045329320735704</v>
      </c>
      <c r="CW44" s="86" t="s">
        <v>199</v>
      </c>
      <c r="CX44" s="86" t="s">
        <v>199</v>
      </c>
      <c r="CY44" s="86" t="s">
        <v>199</v>
      </c>
      <c r="CZ44" s="86" t="s">
        <v>199</v>
      </c>
      <c r="DA44" s="86" t="s">
        <v>199</v>
      </c>
    </row>
    <row r="45" spans="1:105" x14ac:dyDescent="0.5">
      <c r="A45" s="31" t="s">
        <v>117</v>
      </c>
      <c r="B45" s="31">
        <v>2019</v>
      </c>
      <c r="C45" s="31" t="s">
        <v>46</v>
      </c>
      <c r="D45" s="31" t="s">
        <v>44</v>
      </c>
      <c r="E45" s="32" t="s">
        <v>67</v>
      </c>
      <c r="F45" s="31" t="s">
        <v>67</v>
      </c>
      <c r="G45" s="32" t="s">
        <v>67</v>
      </c>
      <c r="H45" s="32" t="s">
        <v>67</v>
      </c>
      <c r="I45" s="31" t="s">
        <v>47</v>
      </c>
      <c r="J45" s="34">
        <v>30</v>
      </c>
      <c r="K45" s="34">
        <v>30</v>
      </c>
      <c r="L45" s="34">
        <v>240</v>
      </c>
      <c r="M45" s="34">
        <v>117</v>
      </c>
      <c r="N45" s="34">
        <v>234</v>
      </c>
      <c r="O45" s="34">
        <v>120</v>
      </c>
      <c r="P45" s="34">
        <v>224</v>
      </c>
      <c r="Q45" s="34">
        <v>89</v>
      </c>
      <c r="R45" s="34">
        <v>241</v>
      </c>
      <c r="S45" s="34">
        <v>129</v>
      </c>
      <c r="T45" s="34">
        <v>243</v>
      </c>
      <c r="U45" s="34">
        <v>98</v>
      </c>
      <c r="V45" s="34">
        <v>24.38</v>
      </c>
      <c r="W45" s="34">
        <v>22.12</v>
      </c>
      <c r="X45" s="34">
        <v>24.04</v>
      </c>
      <c r="Y45" s="34">
        <v>22.75</v>
      </c>
      <c r="Z45" s="34">
        <v>24.19</v>
      </c>
      <c r="AA45" s="34">
        <v>21.99</v>
      </c>
      <c r="AB45" s="34">
        <v>24.66</v>
      </c>
      <c r="AC45" s="34">
        <v>22.92</v>
      </c>
      <c r="AD45" s="34">
        <v>23.1</v>
      </c>
      <c r="AE45" s="34">
        <v>21.25</v>
      </c>
      <c r="AF45" s="34">
        <v>390.1</v>
      </c>
      <c r="AG45" s="34">
        <v>419.2</v>
      </c>
      <c r="AH45" s="34">
        <v>3447.5</v>
      </c>
      <c r="AI45" s="34">
        <v>3307.1</v>
      </c>
      <c r="AJ45" s="34">
        <v>7.3</v>
      </c>
      <c r="AK45" s="34">
        <v>8</v>
      </c>
      <c r="AL45" s="34">
        <v>64.599999999999994</v>
      </c>
      <c r="AM45" s="34">
        <v>60.9</v>
      </c>
      <c r="AN45" s="31">
        <v>63</v>
      </c>
      <c r="AO45" s="31">
        <v>8.8000000000000007</v>
      </c>
      <c r="AP45" s="31">
        <v>7.8</v>
      </c>
      <c r="AQ45" s="32">
        <v>3.1</v>
      </c>
      <c r="AR45" s="32">
        <v>73.3</v>
      </c>
      <c r="AS45" s="32">
        <v>1.2649999999999999</v>
      </c>
      <c r="AT45" s="32">
        <v>60.2</v>
      </c>
      <c r="AU45" s="32">
        <v>10.02</v>
      </c>
      <c r="AV45" s="110">
        <v>95.1</v>
      </c>
      <c r="AW45" s="110">
        <v>95.09</v>
      </c>
      <c r="AX45" s="110">
        <v>4.71</v>
      </c>
      <c r="AY45" s="110">
        <v>4.72</v>
      </c>
      <c r="AZ45" s="110">
        <v>32.159999999999997</v>
      </c>
      <c r="BA45" s="110">
        <v>32.19</v>
      </c>
      <c r="BB45" s="110">
        <v>32.503072162489495</v>
      </c>
      <c r="BC45" s="110">
        <v>32.53420507711845</v>
      </c>
      <c r="BD45" s="110">
        <v>81.667968440536299</v>
      </c>
      <c r="BE45" s="110">
        <v>81.658199358665058</v>
      </c>
      <c r="BF45" s="110">
        <v>4.8710735766291329</v>
      </c>
      <c r="BG45" s="110">
        <v>5.01703522814634</v>
      </c>
      <c r="BH45" s="110">
        <v>1.6516568022247282</v>
      </c>
      <c r="BI45" s="110">
        <v>1.6630088906230869</v>
      </c>
      <c r="BJ45" s="110">
        <v>0.62591018931937847</v>
      </c>
      <c r="BK45" s="110">
        <v>0.62752385829585888</v>
      </c>
      <c r="BL45" s="110">
        <v>0.67096739188888121</v>
      </c>
      <c r="BM45" s="110">
        <v>0.67569209169758848</v>
      </c>
      <c r="BN45" s="110">
        <v>1.4934615384615384</v>
      </c>
      <c r="BO45" s="110">
        <v>1.5601923076923077</v>
      </c>
      <c r="BP45" s="32" t="s">
        <v>317</v>
      </c>
      <c r="BQ45" s="32">
        <v>0.28599999999999998</v>
      </c>
      <c r="BR45" s="32">
        <v>9.7000000000000003E-2</v>
      </c>
      <c r="BS45" s="32">
        <v>0.33</v>
      </c>
      <c r="BT45" s="32" t="s">
        <v>303</v>
      </c>
      <c r="BU45" s="32">
        <v>9.4E-2</v>
      </c>
      <c r="BV45" s="32">
        <v>1.7</v>
      </c>
      <c r="BW45" s="32">
        <v>15.1</v>
      </c>
      <c r="BX45" s="32">
        <v>4</v>
      </c>
      <c r="BY45" s="32">
        <v>1.4</v>
      </c>
      <c r="BZ45" s="32">
        <v>17</v>
      </c>
      <c r="CA45" s="32" t="s">
        <v>314</v>
      </c>
      <c r="CB45" s="32">
        <v>10.3</v>
      </c>
      <c r="CC45" s="86" t="s">
        <v>199</v>
      </c>
      <c r="CD45" s="86" t="s">
        <v>199</v>
      </c>
      <c r="CE45" s="86" t="s">
        <v>199</v>
      </c>
      <c r="CF45" s="86" t="s">
        <v>199</v>
      </c>
      <c r="CG45" s="86" t="s">
        <v>199</v>
      </c>
      <c r="CH45" s="86" t="s">
        <v>199</v>
      </c>
      <c r="CI45" s="86" t="s">
        <v>199</v>
      </c>
      <c r="CJ45" s="86" t="s">
        <v>199</v>
      </c>
      <c r="CK45" s="86" t="s">
        <v>199</v>
      </c>
      <c r="CL45" s="86" t="s">
        <v>199</v>
      </c>
      <c r="CM45" s="86" t="s">
        <v>199</v>
      </c>
      <c r="CN45" s="86" t="s">
        <v>199</v>
      </c>
      <c r="CO45" s="86" t="s">
        <v>199</v>
      </c>
      <c r="CP45" s="86" t="s">
        <v>199</v>
      </c>
      <c r="CQ45" s="86" t="s">
        <v>199</v>
      </c>
      <c r="CR45" s="86" t="s">
        <v>199</v>
      </c>
      <c r="CS45" s="86" t="s">
        <v>199</v>
      </c>
      <c r="CT45" s="86" t="s">
        <v>199</v>
      </c>
      <c r="CU45" s="86" t="s">
        <v>199</v>
      </c>
      <c r="CV45" s="86" t="s">
        <v>199</v>
      </c>
      <c r="CW45" s="86" t="s">
        <v>199</v>
      </c>
      <c r="CX45" s="86" t="s">
        <v>199</v>
      </c>
      <c r="CY45" s="86" t="s">
        <v>199</v>
      </c>
      <c r="CZ45" s="86" t="s">
        <v>199</v>
      </c>
      <c r="DA45" s="86" t="s">
        <v>199</v>
      </c>
    </row>
    <row r="46" spans="1:105" x14ac:dyDescent="0.5">
      <c r="A46" s="5" t="s">
        <v>117</v>
      </c>
      <c r="B46" s="5">
        <v>2019</v>
      </c>
      <c r="C46" s="5" t="s">
        <v>41</v>
      </c>
      <c r="D46" s="5" t="s">
        <v>30</v>
      </c>
      <c r="E46" s="6" t="s">
        <v>35</v>
      </c>
      <c r="F46" s="5" t="s">
        <v>112</v>
      </c>
      <c r="G46" s="5" t="s">
        <v>32</v>
      </c>
      <c r="H46" s="5">
        <v>1</v>
      </c>
      <c r="I46" s="7">
        <v>43627</v>
      </c>
      <c r="J46" s="8">
        <v>30</v>
      </c>
      <c r="K46" s="8">
        <v>31</v>
      </c>
      <c r="L46" s="8">
        <v>235</v>
      </c>
      <c r="M46" s="8">
        <v>97</v>
      </c>
      <c r="N46" s="8">
        <v>249</v>
      </c>
      <c r="O46" s="8">
        <v>93</v>
      </c>
      <c r="P46" s="8">
        <v>240</v>
      </c>
      <c r="Q46" s="8">
        <v>93</v>
      </c>
      <c r="R46" s="8">
        <v>240</v>
      </c>
      <c r="S46" s="8">
        <v>96</v>
      </c>
      <c r="T46" s="8">
        <v>249</v>
      </c>
      <c r="U46" s="8">
        <v>97</v>
      </c>
      <c r="V46" s="8">
        <v>19.11</v>
      </c>
      <c r="W46" s="8">
        <v>17.34</v>
      </c>
      <c r="X46" s="8">
        <v>23.56</v>
      </c>
      <c r="Y46" s="8">
        <v>21.56</v>
      </c>
      <c r="Z46" s="8">
        <v>20.239999999999998</v>
      </c>
      <c r="AA46" s="8">
        <v>18.68</v>
      </c>
      <c r="AB46" s="8">
        <v>19.75</v>
      </c>
      <c r="AC46" s="8">
        <v>17.57</v>
      </c>
      <c r="AD46" s="8">
        <v>20.77</v>
      </c>
      <c r="AE46" s="8">
        <v>18.850000000000001</v>
      </c>
      <c r="AF46" s="8">
        <v>468.5</v>
      </c>
      <c r="AG46" s="8">
        <v>516.29999999999995</v>
      </c>
      <c r="AH46" s="8">
        <v>3391.8</v>
      </c>
      <c r="AI46" s="8">
        <v>3822.4</v>
      </c>
      <c r="AJ46" s="8">
        <v>8.3000000000000007</v>
      </c>
      <c r="AK46" s="8">
        <v>8.6</v>
      </c>
      <c r="AL46" s="8">
        <v>64</v>
      </c>
      <c r="AM46" s="8">
        <v>62.3</v>
      </c>
      <c r="AN46" s="5">
        <v>77</v>
      </c>
      <c r="AO46" s="5">
        <v>8.6999999999999993</v>
      </c>
      <c r="AP46" s="5">
        <v>9</v>
      </c>
      <c r="AQ46" s="6">
        <v>3.7</v>
      </c>
      <c r="AR46" s="5">
        <v>72.099999999999994</v>
      </c>
      <c r="AS46" s="5">
        <v>1.3049999999999999</v>
      </c>
      <c r="AT46" s="5">
        <v>61.8</v>
      </c>
      <c r="AU46" s="5">
        <v>10.11</v>
      </c>
      <c r="AV46" s="39">
        <v>92.2</v>
      </c>
      <c r="AW46" s="39">
        <v>92.22</v>
      </c>
      <c r="AX46" s="39">
        <v>6.04</v>
      </c>
      <c r="AY46" s="39">
        <v>6.04</v>
      </c>
      <c r="AZ46" s="39">
        <v>32.36</v>
      </c>
      <c r="BA46" s="39">
        <v>32.36</v>
      </c>
      <c r="BB46" s="39">
        <v>32.918857817366629</v>
      </c>
      <c r="BC46" s="39">
        <v>32.918857817366629</v>
      </c>
      <c r="BD46" s="39">
        <v>79.427389094451058</v>
      </c>
      <c r="BE46" s="39">
        <v>79.427389094451058</v>
      </c>
      <c r="BF46" s="39">
        <v>5.6728462895129566</v>
      </c>
      <c r="BG46" s="39">
        <v>5.1655655044543929</v>
      </c>
      <c r="BH46" s="39">
        <v>1.9306828213876157</v>
      </c>
      <c r="BI46" s="39">
        <v>1.7880557592285298</v>
      </c>
      <c r="BJ46" s="39">
        <v>0.72686452115373335</v>
      </c>
      <c r="BK46" s="39">
        <v>0.64640556346831246</v>
      </c>
      <c r="BL46" s="39">
        <v>0.80153764010847617</v>
      </c>
      <c r="BM46" s="39">
        <v>0.72501574899936239</v>
      </c>
      <c r="BN46" s="39">
        <v>1.3307692307692307</v>
      </c>
      <c r="BO46" s="39">
        <v>1.1492307692307695</v>
      </c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86">
        <v>35.019999999999996</v>
      </c>
      <c r="CD46" s="86">
        <v>6.85</v>
      </c>
      <c r="CE46" s="86">
        <v>4.57</v>
      </c>
      <c r="CF46" s="86">
        <v>96</v>
      </c>
      <c r="CG46" s="86">
        <v>9.5</v>
      </c>
      <c r="CH46" s="86">
        <v>64.5</v>
      </c>
      <c r="CI46" s="86">
        <v>5263.5</v>
      </c>
      <c r="CJ46" s="86">
        <v>678</v>
      </c>
      <c r="CK46" s="86">
        <v>204.5</v>
      </c>
      <c r="CL46" s="86">
        <v>29</v>
      </c>
      <c r="CM46" s="86">
        <v>2.9025943349802179</v>
      </c>
      <c r="CN46" s="86">
        <v>21.85382752987028</v>
      </c>
      <c r="CO46" s="86">
        <v>47</v>
      </c>
      <c r="CP46" s="86">
        <v>25.561</v>
      </c>
      <c r="CQ46" s="86">
        <v>2.0259999999999998</v>
      </c>
      <c r="CR46" s="86">
        <v>12.618361638361639</v>
      </c>
      <c r="CS46" s="86">
        <v>1.4876967739765861</v>
      </c>
      <c r="CT46" s="86">
        <v>0.1103865174851735</v>
      </c>
      <c r="CU46" s="86">
        <v>13.337611259403056</v>
      </c>
      <c r="CV46" s="86">
        <v>44.232896467737987</v>
      </c>
      <c r="CW46" s="86" t="s">
        <v>199</v>
      </c>
      <c r="CX46" s="86" t="s">
        <v>225</v>
      </c>
      <c r="CY46" s="86">
        <v>4</v>
      </c>
      <c r="CZ46" s="86">
        <v>29</v>
      </c>
      <c r="DA46" s="86">
        <v>67</v>
      </c>
    </row>
    <row r="47" spans="1:105" x14ac:dyDescent="0.5">
      <c r="A47" s="5" t="s">
        <v>117</v>
      </c>
      <c r="B47" s="5">
        <v>2019</v>
      </c>
      <c r="C47" s="5" t="s">
        <v>41</v>
      </c>
      <c r="D47" s="5" t="s">
        <v>30</v>
      </c>
      <c r="E47" s="6">
        <v>17.460999999999999</v>
      </c>
      <c r="F47" s="5" t="s">
        <v>107</v>
      </c>
      <c r="G47" s="5" t="s">
        <v>37</v>
      </c>
      <c r="H47" s="5">
        <v>2</v>
      </c>
      <c r="I47" s="7">
        <v>43627</v>
      </c>
      <c r="J47" s="8">
        <v>29</v>
      </c>
      <c r="K47" s="8">
        <v>22</v>
      </c>
      <c r="L47" s="8">
        <v>204</v>
      </c>
      <c r="M47" s="8">
        <v>95</v>
      </c>
      <c r="N47" s="8">
        <v>220</v>
      </c>
      <c r="O47" s="8">
        <v>118</v>
      </c>
      <c r="P47" s="8">
        <v>210</v>
      </c>
      <c r="Q47" s="8">
        <v>102</v>
      </c>
      <c r="R47" s="8">
        <v>214</v>
      </c>
      <c r="S47" s="8">
        <v>103</v>
      </c>
      <c r="T47" s="8">
        <v>227</v>
      </c>
      <c r="U47" s="8">
        <v>106</v>
      </c>
      <c r="V47" s="8">
        <v>19.53</v>
      </c>
      <c r="W47" s="8">
        <v>18.05</v>
      </c>
      <c r="X47" s="8">
        <v>19.75</v>
      </c>
      <c r="Y47" s="8">
        <v>18.579999999999998</v>
      </c>
      <c r="Z47" s="8">
        <v>22.62</v>
      </c>
      <c r="AA47" s="8">
        <v>19.87</v>
      </c>
      <c r="AB47" s="8">
        <v>19.920000000000002</v>
      </c>
      <c r="AC47" s="8">
        <v>18.27</v>
      </c>
      <c r="AD47" s="8">
        <v>22.82</v>
      </c>
      <c r="AE47" s="8">
        <v>20.22</v>
      </c>
      <c r="AF47" s="8">
        <v>426.1</v>
      </c>
      <c r="AG47" s="8">
        <v>388.4</v>
      </c>
      <c r="AH47" s="8">
        <v>3327.2</v>
      </c>
      <c r="AI47" s="8">
        <v>2809.2</v>
      </c>
      <c r="AJ47" s="8">
        <v>7.4</v>
      </c>
      <c r="AK47" s="8">
        <v>6.7</v>
      </c>
      <c r="AL47" s="8">
        <v>57.8</v>
      </c>
      <c r="AM47" s="8">
        <v>60</v>
      </c>
      <c r="AN47" s="5">
        <v>87</v>
      </c>
      <c r="AO47" s="5">
        <v>8.3000000000000007</v>
      </c>
      <c r="AP47" s="5">
        <v>9.4</v>
      </c>
      <c r="AQ47" s="6">
        <v>4.7</v>
      </c>
      <c r="AR47" s="6">
        <v>69.2</v>
      </c>
      <c r="AS47" s="5">
        <v>1.129</v>
      </c>
      <c r="AT47" s="5">
        <v>56.3</v>
      </c>
      <c r="AU47" s="5">
        <v>9.4</v>
      </c>
      <c r="AV47" s="39">
        <v>97.59</v>
      </c>
      <c r="AW47" s="39">
        <v>97.6</v>
      </c>
      <c r="AX47" s="39">
        <v>3.98</v>
      </c>
      <c r="AY47" s="39">
        <v>3.95</v>
      </c>
      <c r="AZ47" s="39">
        <v>33.53</v>
      </c>
      <c r="BA47" s="39">
        <v>33.520000000000003</v>
      </c>
      <c r="BB47" s="39">
        <v>33.765386122477558</v>
      </c>
      <c r="BC47" s="39">
        <v>33.751931796565366</v>
      </c>
      <c r="BD47" s="39">
        <v>83.230683538699651</v>
      </c>
      <c r="BE47" s="39">
        <v>83.279254244151744</v>
      </c>
      <c r="BF47" s="39">
        <v>5.6352123185456522</v>
      </c>
      <c r="BG47" s="39">
        <v>5.4650160539049422</v>
      </c>
      <c r="BH47" s="39">
        <v>1.7861702953806018</v>
      </c>
      <c r="BI47" s="39">
        <v>1.6654982269731624</v>
      </c>
      <c r="BJ47" s="39">
        <v>0.83426686084038826</v>
      </c>
      <c r="BK47" s="39">
        <v>0.7970168906243611</v>
      </c>
      <c r="BL47" s="39">
        <v>0.79348788479414911</v>
      </c>
      <c r="BM47" s="39">
        <v>0.73550707936727444</v>
      </c>
      <c r="BN47" s="39">
        <v>1.4298076923076923</v>
      </c>
      <c r="BO47" s="39">
        <v>1.29</v>
      </c>
      <c r="BP47" s="5" t="s">
        <v>328</v>
      </c>
      <c r="BQ47" s="5">
        <v>0.36499999999999999</v>
      </c>
      <c r="BR47" s="5">
        <v>0.12</v>
      </c>
      <c r="BS47" s="5">
        <v>0.4</v>
      </c>
      <c r="BT47" s="5" t="s">
        <v>303</v>
      </c>
      <c r="BU47" s="5">
        <v>0.112</v>
      </c>
      <c r="BV47" s="5">
        <v>2.2999999999999998</v>
      </c>
      <c r="BW47" s="5">
        <v>21</v>
      </c>
      <c r="BX47" s="5">
        <v>5.5</v>
      </c>
      <c r="BY47" s="5">
        <v>1.6</v>
      </c>
      <c r="BZ47" s="5">
        <v>22.8</v>
      </c>
      <c r="CA47" s="5" t="s">
        <v>314</v>
      </c>
      <c r="CB47" s="5" t="s">
        <v>305</v>
      </c>
      <c r="CC47" s="86">
        <v>34.865000000000002</v>
      </c>
      <c r="CD47" s="86">
        <v>6.75</v>
      </c>
      <c r="CE47" s="86">
        <v>4.4450000000000003</v>
      </c>
      <c r="CF47" s="86">
        <v>94.5</v>
      </c>
      <c r="CG47" s="86">
        <v>8.5</v>
      </c>
      <c r="CH47" s="86">
        <v>66</v>
      </c>
      <c r="CI47" s="86">
        <v>5122.5</v>
      </c>
      <c r="CJ47" s="86">
        <v>679</v>
      </c>
      <c r="CK47" s="86">
        <v>217</v>
      </c>
      <c r="CL47" s="86">
        <v>25.5</v>
      </c>
      <c r="CM47" s="86">
        <v>3.9974439079806876</v>
      </c>
      <c r="CN47" s="86">
        <v>22.765322746063301</v>
      </c>
      <c r="CO47" s="86">
        <v>47</v>
      </c>
      <c r="CP47" s="86">
        <v>26.515499999999999</v>
      </c>
      <c r="CQ47" s="86">
        <v>2.1579999999999999</v>
      </c>
      <c r="CR47" s="86">
        <v>12.29742555943929</v>
      </c>
      <c r="CS47" s="86">
        <v>4.4315560067422624</v>
      </c>
      <c r="CT47" s="86">
        <v>0.27363991237845825</v>
      </c>
      <c r="CU47" s="86">
        <v>15.407819873563009</v>
      </c>
      <c r="CV47" s="86">
        <v>51.27606296824721</v>
      </c>
      <c r="CW47" s="86" t="s">
        <v>199</v>
      </c>
      <c r="CX47" s="86" t="s">
        <v>199</v>
      </c>
      <c r="CY47" s="86" t="s">
        <v>199</v>
      </c>
      <c r="CZ47" s="86" t="s">
        <v>199</v>
      </c>
      <c r="DA47" s="86" t="s">
        <v>199</v>
      </c>
    </row>
    <row r="48" spans="1:105" x14ac:dyDescent="0.5">
      <c r="A48" s="5" t="s">
        <v>117</v>
      </c>
      <c r="B48" s="5">
        <v>2019</v>
      </c>
      <c r="C48" s="5" t="s">
        <v>41</v>
      </c>
      <c r="D48" s="5" t="s">
        <v>30</v>
      </c>
      <c r="E48" s="6" t="s">
        <v>38</v>
      </c>
      <c r="F48" s="5" t="s">
        <v>109</v>
      </c>
      <c r="G48" s="5" t="s">
        <v>32</v>
      </c>
      <c r="H48" s="5">
        <v>3</v>
      </c>
      <c r="I48" s="7">
        <v>43627</v>
      </c>
      <c r="J48" s="8">
        <v>30</v>
      </c>
      <c r="K48" s="8">
        <v>30</v>
      </c>
      <c r="L48" s="8">
        <v>220</v>
      </c>
      <c r="M48" s="8">
        <v>107</v>
      </c>
      <c r="N48" s="8">
        <v>218</v>
      </c>
      <c r="O48" s="8">
        <v>98</v>
      </c>
      <c r="P48" s="8">
        <v>225</v>
      </c>
      <c r="Q48" s="8">
        <v>100</v>
      </c>
      <c r="R48" s="8">
        <v>223</v>
      </c>
      <c r="S48" s="8">
        <v>113</v>
      </c>
      <c r="T48" s="8">
        <v>214</v>
      </c>
      <c r="U48" s="8">
        <v>99</v>
      </c>
      <c r="V48" s="8">
        <v>25.16</v>
      </c>
      <c r="W48" s="8">
        <v>22.47</v>
      </c>
      <c r="X48" s="8">
        <v>23.96</v>
      </c>
      <c r="Y48" s="8">
        <v>21.48</v>
      </c>
      <c r="Z48" s="8">
        <v>23.12</v>
      </c>
      <c r="AA48" s="8">
        <v>19.96</v>
      </c>
      <c r="AB48" s="8">
        <v>21.69</v>
      </c>
      <c r="AC48" s="8">
        <v>20.09</v>
      </c>
      <c r="AD48" s="8">
        <v>22.03</v>
      </c>
      <c r="AE48" s="8">
        <v>19.84</v>
      </c>
      <c r="AF48" s="8">
        <v>477.1</v>
      </c>
      <c r="AG48" s="8">
        <v>506.6</v>
      </c>
      <c r="AH48" s="8">
        <v>3583.2</v>
      </c>
      <c r="AI48" s="8">
        <v>3669.6</v>
      </c>
      <c r="AJ48" s="8">
        <v>7.5</v>
      </c>
      <c r="AK48" s="8">
        <v>7.2</v>
      </c>
      <c r="AL48" s="8">
        <v>63.8</v>
      </c>
      <c r="AM48" s="8">
        <v>65.099999999999994</v>
      </c>
      <c r="AN48" s="5">
        <v>74</v>
      </c>
      <c r="AO48" s="5">
        <v>8.5</v>
      </c>
      <c r="AP48" s="5">
        <v>8.6999999999999993</v>
      </c>
      <c r="AQ48" s="6">
        <v>3.7</v>
      </c>
      <c r="AR48" s="5">
        <v>72.2</v>
      </c>
      <c r="AS48" s="5">
        <v>1.284</v>
      </c>
      <c r="AT48" s="5">
        <v>61.9</v>
      </c>
      <c r="AU48" s="5">
        <v>10.029999999999999</v>
      </c>
      <c r="AV48" s="39">
        <v>94.5</v>
      </c>
      <c r="AW48" s="39">
        <v>94.5</v>
      </c>
      <c r="AX48" s="39">
        <v>4.26</v>
      </c>
      <c r="AY48" s="39">
        <v>4.24</v>
      </c>
      <c r="AZ48" s="39">
        <v>31.91</v>
      </c>
      <c r="BA48" s="39">
        <v>31.91</v>
      </c>
      <c r="BB48" s="39">
        <v>32.193100192432539</v>
      </c>
      <c r="BC48" s="39">
        <v>32.190459766831538</v>
      </c>
      <c r="BD48" s="39">
        <v>82.395947878160513</v>
      </c>
      <c r="BE48" s="39">
        <v>82.431232825927225</v>
      </c>
      <c r="BF48" s="39">
        <v>5.9928887984443548</v>
      </c>
      <c r="BG48" s="39">
        <v>5.7537624926513811</v>
      </c>
      <c r="BH48" s="39">
        <v>1.2101902710541876</v>
      </c>
      <c r="BI48" s="39">
        <v>1.1534750897233048</v>
      </c>
      <c r="BJ48" s="39">
        <v>0.5293789997208308</v>
      </c>
      <c r="BK48" s="39">
        <v>0.49619431952957338</v>
      </c>
      <c r="BL48" s="39">
        <v>0.66407960542994759</v>
      </c>
      <c r="BM48" s="39">
        <v>0.62463988568531192</v>
      </c>
      <c r="BN48" s="39">
        <v>1.2523076923076923</v>
      </c>
      <c r="BO48" s="39">
        <v>1.3165384615384617</v>
      </c>
      <c r="BP48" s="5" t="s">
        <v>329</v>
      </c>
      <c r="BQ48" s="5">
        <v>0.31</v>
      </c>
      <c r="BR48" s="5">
        <v>0.113</v>
      </c>
      <c r="BS48" s="5">
        <v>0.35</v>
      </c>
      <c r="BT48" s="5" t="s">
        <v>303</v>
      </c>
      <c r="BU48" s="5">
        <v>0.105</v>
      </c>
      <c r="BV48" s="5">
        <v>1.9</v>
      </c>
      <c r="BW48" s="5">
        <v>14</v>
      </c>
      <c r="BX48" s="5">
        <v>4.4000000000000004</v>
      </c>
      <c r="BY48" s="5">
        <v>0.7</v>
      </c>
      <c r="BZ48" s="5">
        <v>20</v>
      </c>
      <c r="CA48" s="5" t="s">
        <v>314</v>
      </c>
      <c r="CB48" s="5" t="s">
        <v>305</v>
      </c>
      <c r="CC48" s="86">
        <v>35.5</v>
      </c>
      <c r="CD48" s="86">
        <v>6.75</v>
      </c>
      <c r="CE48" s="86">
        <v>4.6999999999999993</v>
      </c>
      <c r="CF48" s="86">
        <v>97</v>
      </c>
      <c r="CG48" s="86">
        <v>9.5</v>
      </c>
      <c r="CH48" s="86">
        <v>83</v>
      </c>
      <c r="CI48" s="86">
        <v>5188</v>
      </c>
      <c r="CJ48" s="86">
        <v>685.5</v>
      </c>
      <c r="CK48" s="86">
        <v>295</v>
      </c>
      <c r="CL48" s="86">
        <v>26.5</v>
      </c>
      <c r="CM48" s="86">
        <v>6.6384462151394432</v>
      </c>
      <c r="CN48" s="86">
        <v>24.666334661354583</v>
      </c>
      <c r="CO48" s="86">
        <v>58.5</v>
      </c>
      <c r="CP48" s="86">
        <v>27.492000000000001</v>
      </c>
      <c r="CQ48" s="86">
        <v>2.2039999999999997</v>
      </c>
      <c r="CR48" s="86">
        <v>12.510486565044399</v>
      </c>
      <c r="CS48" s="86">
        <v>2.2344801017601768</v>
      </c>
      <c r="CT48" s="86">
        <v>0.15711179180418047</v>
      </c>
      <c r="CU48" s="86">
        <v>14.312386075211155</v>
      </c>
      <c r="CV48" s="86">
        <v>69.085414295666055</v>
      </c>
      <c r="CW48" s="86" t="s">
        <v>199</v>
      </c>
      <c r="CX48" s="86" t="s">
        <v>225</v>
      </c>
      <c r="CY48" s="86">
        <v>5</v>
      </c>
      <c r="CZ48" s="86">
        <v>23</v>
      </c>
      <c r="DA48" s="86">
        <v>72</v>
      </c>
    </row>
    <row r="49" spans="1:105" x14ac:dyDescent="0.5">
      <c r="A49" s="5" t="s">
        <v>117</v>
      </c>
      <c r="B49" s="5">
        <v>2019</v>
      </c>
      <c r="C49" s="5" t="s">
        <v>41</v>
      </c>
      <c r="D49" s="5" t="s">
        <v>30</v>
      </c>
      <c r="E49" s="6" t="s">
        <v>39</v>
      </c>
      <c r="F49" s="5" t="s">
        <v>106</v>
      </c>
      <c r="G49" s="5" t="s">
        <v>37</v>
      </c>
      <c r="H49" s="5">
        <v>4</v>
      </c>
      <c r="I49" s="7">
        <v>43627</v>
      </c>
      <c r="J49" s="8">
        <v>29</v>
      </c>
      <c r="K49" s="8">
        <v>24</v>
      </c>
      <c r="L49" s="8">
        <v>223</v>
      </c>
      <c r="M49" s="8">
        <v>115</v>
      </c>
      <c r="N49" s="8">
        <v>218</v>
      </c>
      <c r="O49" s="8">
        <v>113</v>
      </c>
      <c r="P49" s="8">
        <v>219</v>
      </c>
      <c r="Q49" s="8">
        <v>109</v>
      </c>
      <c r="R49" s="8">
        <v>220</v>
      </c>
      <c r="S49" s="8">
        <v>102</v>
      </c>
      <c r="T49" s="8">
        <v>218</v>
      </c>
      <c r="U49" s="8">
        <v>104</v>
      </c>
      <c r="V49" s="8">
        <v>19.260000000000002</v>
      </c>
      <c r="W49" s="8">
        <v>18.48</v>
      </c>
      <c r="X49" s="8">
        <v>23.49</v>
      </c>
      <c r="Y49" s="8">
        <v>20.49</v>
      </c>
      <c r="Z49" s="8">
        <v>22.91</v>
      </c>
      <c r="AA49" s="8">
        <v>19.64</v>
      </c>
      <c r="AB49" s="8">
        <v>22.93</v>
      </c>
      <c r="AC49" s="8">
        <v>21.26</v>
      </c>
      <c r="AD49" s="8">
        <v>19.32</v>
      </c>
      <c r="AE49" s="8">
        <v>18.309999999999999</v>
      </c>
      <c r="AF49" s="8">
        <v>493.9</v>
      </c>
      <c r="AG49" s="8">
        <v>574.1</v>
      </c>
      <c r="AH49" s="8">
        <v>3321.9</v>
      </c>
      <c r="AI49" s="8">
        <v>3928.2</v>
      </c>
      <c r="AJ49" s="8">
        <v>7.8</v>
      </c>
      <c r="AK49" s="8">
        <v>7.4</v>
      </c>
      <c r="AL49" s="8">
        <v>57.5</v>
      </c>
      <c r="AM49" s="8">
        <v>58.2</v>
      </c>
      <c r="AN49" s="5">
        <v>77</v>
      </c>
      <c r="AO49" s="5">
        <v>8.4</v>
      </c>
      <c r="AP49" s="5">
        <v>9.1</v>
      </c>
      <c r="AQ49" s="6">
        <v>4.5999999999999996</v>
      </c>
      <c r="AR49" s="6">
        <v>69.599999999999994</v>
      </c>
      <c r="AS49" s="5">
        <v>1.1399999999999999</v>
      </c>
      <c r="AT49" s="5">
        <v>56</v>
      </c>
      <c r="AU49" s="5">
        <v>9.43</v>
      </c>
      <c r="AV49" s="39">
        <v>97.19</v>
      </c>
      <c r="AW49" s="39">
        <v>97.2</v>
      </c>
      <c r="AX49" s="39">
        <v>4.6900000000000004</v>
      </c>
      <c r="AY49" s="39">
        <v>4.71</v>
      </c>
      <c r="AZ49" s="39">
        <v>36.79</v>
      </c>
      <c r="BA49" s="39">
        <v>36.799999999999997</v>
      </c>
      <c r="BB49" s="39">
        <v>37.087736517614552</v>
      </c>
      <c r="BC49" s="39">
        <v>37.100190026467516</v>
      </c>
      <c r="BD49" s="39">
        <v>82.735102590446971</v>
      </c>
      <c r="BE49" s="39">
        <v>82.706416433360417</v>
      </c>
      <c r="BF49" s="39">
        <v>6.4940849274182613</v>
      </c>
      <c r="BG49" s="39">
        <v>6.557504635282414</v>
      </c>
      <c r="BH49" s="39">
        <v>1.9680407326891074</v>
      </c>
      <c r="BI49" s="39">
        <v>1.9333710664316925</v>
      </c>
      <c r="BJ49" s="39">
        <v>1.8078204711024339</v>
      </c>
      <c r="BK49" s="39">
        <v>1.7678566030623259</v>
      </c>
      <c r="BL49" s="39">
        <v>1.0535288321924912</v>
      </c>
      <c r="BM49" s="39">
        <v>1.0415082163682039</v>
      </c>
      <c r="BN49" s="39">
        <v>1.4421153846153845</v>
      </c>
      <c r="BO49" s="39">
        <v>1.4434615384615384</v>
      </c>
      <c r="BP49" s="5" t="s">
        <v>324</v>
      </c>
      <c r="BQ49" s="5">
        <v>0.34699999999999998</v>
      </c>
      <c r="BR49" s="5">
        <v>0.11799999999999999</v>
      </c>
      <c r="BS49" s="5">
        <v>0.41</v>
      </c>
      <c r="BT49" s="5" t="s">
        <v>303</v>
      </c>
      <c r="BU49" s="5">
        <v>0.112</v>
      </c>
      <c r="BV49" s="5">
        <v>2.1</v>
      </c>
      <c r="BW49" s="5">
        <v>18</v>
      </c>
      <c r="BX49" s="5">
        <v>5.4</v>
      </c>
      <c r="BY49" s="5">
        <v>0.9</v>
      </c>
      <c r="BZ49" s="5">
        <v>21.7</v>
      </c>
      <c r="CA49" s="5">
        <v>5.2</v>
      </c>
      <c r="CB49" s="5" t="s">
        <v>305</v>
      </c>
      <c r="CC49" s="86">
        <v>35.015000000000001</v>
      </c>
      <c r="CD49" s="86">
        <v>6.55</v>
      </c>
      <c r="CE49" s="86">
        <v>4.76</v>
      </c>
      <c r="CF49" s="86">
        <v>97.5</v>
      </c>
      <c r="CG49" s="86">
        <v>10.5</v>
      </c>
      <c r="CH49" s="86">
        <v>82.5</v>
      </c>
      <c r="CI49" s="86">
        <v>4920.5</v>
      </c>
      <c r="CJ49" s="86">
        <v>655</v>
      </c>
      <c r="CK49" s="86">
        <v>287</v>
      </c>
      <c r="CL49" s="86">
        <v>28</v>
      </c>
      <c r="CM49" s="86">
        <v>4.0277777777777777</v>
      </c>
      <c r="CN49" s="86">
        <v>22.559523809523807</v>
      </c>
      <c r="CO49" s="86">
        <v>62.5</v>
      </c>
      <c r="CP49" s="86">
        <v>26.276499999999999</v>
      </c>
      <c r="CQ49" s="86">
        <v>2.0865</v>
      </c>
      <c r="CR49" s="86">
        <v>12.602192890669375</v>
      </c>
      <c r="CS49" s="86">
        <v>1.8759943214843742</v>
      </c>
      <c r="CT49" s="86">
        <v>0.14069437685088673</v>
      </c>
      <c r="CU49" s="86">
        <v>13.332934833885684</v>
      </c>
      <c r="CV49" s="86">
        <v>37.624426946631672</v>
      </c>
      <c r="CW49" s="86" t="s">
        <v>199</v>
      </c>
      <c r="CX49" s="86" t="s">
        <v>199</v>
      </c>
      <c r="CY49" s="86" t="s">
        <v>199</v>
      </c>
      <c r="CZ49" s="86" t="s">
        <v>199</v>
      </c>
      <c r="DA49" s="86" t="s">
        <v>199</v>
      </c>
    </row>
    <row r="50" spans="1:105" x14ac:dyDescent="0.5">
      <c r="A50" s="5" t="s">
        <v>117</v>
      </c>
      <c r="B50" s="5">
        <v>2019</v>
      </c>
      <c r="C50" s="5" t="s">
        <v>41</v>
      </c>
      <c r="D50" s="5" t="s">
        <v>30</v>
      </c>
      <c r="E50" s="6" t="s">
        <v>40</v>
      </c>
      <c r="F50" s="5" t="s">
        <v>111</v>
      </c>
      <c r="G50" s="5" t="s">
        <v>32</v>
      </c>
      <c r="H50" s="5">
        <v>5</v>
      </c>
      <c r="I50" s="7">
        <v>43627</v>
      </c>
      <c r="J50" s="8">
        <v>31</v>
      </c>
      <c r="K50" s="8">
        <v>21</v>
      </c>
      <c r="L50" s="8">
        <v>261</v>
      </c>
      <c r="M50" s="8">
        <v>95</v>
      </c>
      <c r="N50" s="8">
        <v>264</v>
      </c>
      <c r="O50" s="8">
        <v>106</v>
      </c>
      <c r="P50" s="8">
        <v>246</v>
      </c>
      <c r="Q50" s="8">
        <v>100</v>
      </c>
      <c r="R50" s="8">
        <v>259</v>
      </c>
      <c r="S50" s="8">
        <v>107</v>
      </c>
      <c r="T50" s="8">
        <v>249</v>
      </c>
      <c r="U50" s="8">
        <v>95</v>
      </c>
      <c r="V50" s="8">
        <v>20.14</v>
      </c>
      <c r="W50" s="8">
        <v>18.97</v>
      </c>
      <c r="X50" s="8">
        <v>20.47</v>
      </c>
      <c r="Y50" s="8">
        <v>18.829999999999998</v>
      </c>
      <c r="Z50" s="8">
        <v>20.53</v>
      </c>
      <c r="AA50" s="8">
        <v>18.8</v>
      </c>
      <c r="AB50" s="8">
        <v>18.04</v>
      </c>
      <c r="AC50" s="8">
        <v>17.02</v>
      </c>
      <c r="AD50" s="8">
        <v>18.38</v>
      </c>
      <c r="AE50" s="8">
        <v>17.420000000000002</v>
      </c>
      <c r="AF50" s="8">
        <v>519.5</v>
      </c>
      <c r="AG50" s="8">
        <v>567.79999999999995</v>
      </c>
      <c r="AH50" s="8">
        <v>3455.9</v>
      </c>
      <c r="AI50" s="8">
        <v>3214.9</v>
      </c>
      <c r="AJ50" s="8">
        <v>7.6</v>
      </c>
      <c r="AK50" s="8">
        <v>8.1</v>
      </c>
      <c r="AL50" s="8">
        <v>62.5</v>
      </c>
      <c r="AM50" s="8">
        <v>63.2</v>
      </c>
      <c r="AN50" s="5">
        <v>76</v>
      </c>
      <c r="AO50" s="5">
        <v>8.1999999999999993</v>
      </c>
      <c r="AP50" s="5">
        <v>8.4</v>
      </c>
      <c r="AQ50" s="6">
        <v>3.6</v>
      </c>
      <c r="AR50" s="5">
        <v>72.5</v>
      </c>
      <c r="AS50" s="5">
        <v>1.274</v>
      </c>
      <c r="AT50" s="5">
        <v>61.2</v>
      </c>
      <c r="AU50" s="5">
        <v>10.02</v>
      </c>
      <c r="AV50" s="39">
        <v>96.14</v>
      </c>
      <c r="AW50" s="39">
        <v>96.14</v>
      </c>
      <c r="AX50" s="39">
        <v>3.88</v>
      </c>
      <c r="AY50" s="39">
        <v>3.87</v>
      </c>
      <c r="AZ50" s="39">
        <v>31.1</v>
      </c>
      <c r="BA50" s="39">
        <v>31.11</v>
      </c>
      <c r="BB50" s="39">
        <v>31.341097619579312</v>
      </c>
      <c r="BC50" s="39">
        <v>31.349784688255834</v>
      </c>
      <c r="BD50" s="39">
        <v>82.888588790825025</v>
      </c>
      <c r="BE50" s="39">
        <v>82.908987077084205</v>
      </c>
      <c r="BF50" s="39">
        <v>4.016533260977706</v>
      </c>
      <c r="BG50" s="39">
        <v>4.0251842807398361</v>
      </c>
      <c r="BH50" s="39">
        <v>1.0004857183557707</v>
      </c>
      <c r="BI50" s="39">
        <v>0.99664928180859702</v>
      </c>
      <c r="BJ50" s="39">
        <v>0.84918107410785904</v>
      </c>
      <c r="BK50" s="39">
        <v>0.84451343657258482</v>
      </c>
      <c r="BL50" s="39">
        <v>0.80678810681662783</v>
      </c>
      <c r="BM50" s="39">
        <v>0.80618311476795201</v>
      </c>
      <c r="BN50" s="39">
        <v>1.4415384615384614</v>
      </c>
      <c r="BO50" s="39">
        <v>1.5351923076923077</v>
      </c>
      <c r="BP50" s="5" t="s">
        <v>330</v>
      </c>
      <c r="BQ50" s="5">
        <v>0.31</v>
      </c>
      <c r="BR50" s="5">
        <v>0.11700000000000001</v>
      </c>
      <c r="BS50" s="5">
        <v>0.34</v>
      </c>
      <c r="BT50" s="5" t="s">
        <v>303</v>
      </c>
      <c r="BU50" s="5">
        <v>0.09</v>
      </c>
      <c r="BV50" s="5">
        <v>1.4</v>
      </c>
      <c r="BW50" s="5">
        <v>13</v>
      </c>
      <c r="BX50" s="5">
        <v>3.8</v>
      </c>
      <c r="BY50" s="5">
        <v>0.5</v>
      </c>
      <c r="BZ50" s="5">
        <v>20.5</v>
      </c>
      <c r="CA50" s="5">
        <v>5.2</v>
      </c>
      <c r="CB50" s="5" t="s">
        <v>305</v>
      </c>
      <c r="CC50" s="86">
        <v>32.575000000000003</v>
      </c>
      <c r="CD50" s="86">
        <v>6.75</v>
      </c>
      <c r="CE50" s="86">
        <v>4.6500000000000004</v>
      </c>
      <c r="CF50" s="86">
        <v>96.5</v>
      </c>
      <c r="CG50" s="86">
        <v>8.5</v>
      </c>
      <c r="CH50" s="86">
        <v>45.5</v>
      </c>
      <c r="CI50" s="86">
        <v>4763.5</v>
      </c>
      <c r="CJ50" s="86">
        <v>659</v>
      </c>
      <c r="CK50" s="86">
        <v>158</v>
      </c>
      <c r="CL50" s="86">
        <v>27.5</v>
      </c>
      <c r="CM50" s="86">
        <v>3.7487161531279178</v>
      </c>
      <c r="CN50" s="86">
        <v>18.400910364145659</v>
      </c>
      <c r="CO50" s="86">
        <v>31</v>
      </c>
      <c r="CP50" s="86">
        <v>26.701000000000001</v>
      </c>
      <c r="CQ50" s="86">
        <v>2.1215000000000002</v>
      </c>
      <c r="CR50" s="86">
        <v>12.59091016216798</v>
      </c>
      <c r="CS50" s="86">
        <v>1.8699828194357555</v>
      </c>
      <c r="CT50" s="86">
        <v>0.13576217415914441</v>
      </c>
      <c r="CU50" s="86">
        <v>13.762749826406747</v>
      </c>
      <c r="CV50" s="86">
        <v>48.622154753280618</v>
      </c>
      <c r="CW50" s="86" t="s">
        <v>199</v>
      </c>
      <c r="CX50" s="86" t="s">
        <v>225</v>
      </c>
      <c r="CY50" s="86">
        <v>4</v>
      </c>
      <c r="CZ50" s="86">
        <v>31</v>
      </c>
      <c r="DA50" s="86">
        <v>65</v>
      </c>
    </row>
    <row r="51" spans="1:105" x14ac:dyDescent="0.5">
      <c r="A51" s="5" t="s">
        <v>117</v>
      </c>
      <c r="B51" s="5">
        <v>2019</v>
      </c>
      <c r="C51" s="5" t="s">
        <v>41</v>
      </c>
      <c r="D51" s="5" t="s">
        <v>30</v>
      </c>
      <c r="E51" s="6" t="s">
        <v>36</v>
      </c>
      <c r="F51" s="5" t="s">
        <v>110</v>
      </c>
      <c r="G51" s="5" t="s">
        <v>32</v>
      </c>
      <c r="H51" s="5">
        <v>6</v>
      </c>
      <c r="I51" s="7">
        <v>43627</v>
      </c>
      <c r="J51" s="8">
        <v>32</v>
      </c>
      <c r="K51" s="8">
        <v>30</v>
      </c>
      <c r="L51" s="8">
        <v>232</v>
      </c>
      <c r="M51" s="8">
        <v>82</v>
      </c>
      <c r="N51" s="8">
        <v>252</v>
      </c>
      <c r="O51" s="8">
        <v>98</v>
      </c>
      <c r="P51" s="8">
        <v>247</v>
      </c>
      <c r="Q51" s="8">
        <v>100</v>
      </c>
      <c r="R51" s="8">
        <v>242</v>
      </c>
      <c r="S51" s="8">
        <v>88</v>
      </c>
      <c r="T51" s="8">
        <v>236</v>
      </c>
      <c r="U51" s="8">
        <v>80</v>
      </c>
      <c r="V51" s="8">
        <v>20.5</v>
      </c>
      <c r="W51" s="8">
        <v>18.93</v>
      </c>
      <c r="X51" s="8">
        <v>21.9</v>
      </c>
      <c r="Y51" s="8">
        <v>19.48</v>
      </c>
      <c r="Z51" s="8">
        <v>19.350000000000001</v>
      </c>
      <c r="AA51" s="8">
        <v>17.22</v>
      </c>
      <c r="AB51" s="8">
        <v>19.02</v>
      </c>
      <c r="AC51" s="8">
        <v>17.02</v>
      </c>
      <c r="AD51" s="8">
        <v>20.18</v>
      </c>
      <c r="AE51" s="8">
        <v>18.100000000000001</v>
      </c>
      <c r="AF51" s="8">
        <v>369.9</v>
      </c>
      <c r="AG51" s="8">
        <v>421.5</v>
      </c>
      <c r="AH51" s="8">
        <v>3783</v>
      </c>
      <c r="AI51" s="8">
        <f>3295+970</f>
        <v>4265</v>
      </c>
      <c r="AJ51" s="8">
        <v>7.6</v>
      </c>
      <c r="AK51" s="8">
        <v>8.1999999999999993</v>
      </c>
      <c r="AL51" s="8">
        <v>63.5</v>
      </c>
      <c r="AM51" s="8">
        <v>61.6</v>
      </c>
      <c r="AN51" s="5">
        <v>75</v>
      </c>
      <c r="AO51" s="5">
        <v>8.1999999999999993</v>
      </c>
      <c r="AP51" s="5">
        <v>8.4</v>
      </c>
      <c r="AQ51" s="6">
        <v>3.5</v>
      </c>
      <c r="AR51" s="5">
        <v>72.599999999999994</v>
      </c>
      <c r="AS51" s="5">
        <v>1.2829999999999999</v>
      </c>
      <c r="AT51" s="5">
        <v>61.5</v>
      </c>
      <c r="AU51" s="5">
        <v>10.02</v>
      </c>
      <c r="AV51" s="39">
        <v>94.52</v>
      </c>
      <c r="AW51" s="39">
        <v>94.53</v>
      </c>
      <c r="AX51" s="39">
        <v>4.42</v>
      </c>
      <c r="AY51" s="39">
        <v>4.43</v>
      </c>
      <c r="AZ51" s="39">
        <v>33.61</v>
      </c>
      <c r="BA51" s="39">
        <v>33.61</v>
      </c>
      <c r="BB51" s="39">
        <v>33.899387900078665</v>
      </c>
      <c r="BC51" s="39">
        <v>33.90069320825166</v>
      </c>
      <c r="BD51" s="39">
        <v>82.508111189273848</v>
      </c>
      <c r="BE51" s="39">
        <v>82.491354403567158</v>
      </c>
      <c r="BF51" s="39">
        <v>5.4424433591100261</v>
      </c>
      <c r="BG51" s="39">
        <v>5.5427576538687653</v>
      </c>
      <c r="BH51" s="39">
        <v>0.96582796279859529</v>
      </c>
      <c r="BI51" s="39">
        <v>0.96761933211463058</v>
      </c>
      <c r="BJ51" s="39">
        <v>0.51449145866784751</v>
      </c>
      <c r="BK51" s="39">
        <v>0.49861037762521276</v>
      </c>
      <c r="BL51" s="39">
        <v>0.62696382339609891</v>
      </c>
      <c r="BM51" s="39">
        <v>0.60816825693148036</v>
      </c>
      <c r="BN51" s="39">
        <v>1.5082692307692309</v>
      </c>
      <c r="BO51" s="39">
        <v>1.4792307692307691</v>
      </c>
      <c r="BP51" s="5" t="s">
        <v>329</v>
      </c>
      <c r="BQ51" s="5">
        <v>0.33300000000000002</v>
      </c>
      <c r="BR51" s="5">
        <v>0.114</v>
      </c>
      <c r="BS51" s="5">
        <v>0.39</v>
      </c>
      <c r="BT51" s="5" t="s">
        <v>303</v>
      </c>
      <c r="BU51" s="5">
        <v>0.1</v>
      </c>
      <c r="BV51" s="5">
        <v>1.9</v>
      </c>
      <c r="BW51" s="5">
        <v>16.5</v>
      </c>
      <c r="BX51" s="5">
        <v>4.4000000000000004</v>
      </c>
      <c r="BY51" s="5">
        <v>1.1000000000000001</v>
      </c>
      <c r="BZ51" s="5">
        <v>23.1</v>
      </c>
      <c r="CA51" s="5">
        <v>5.4</v>
      </c>
      <c r="CB51" s="5" t="s">
        <v>305</v>
      </c>
      <c r="CC51" s="86">
        <v>33.945</v>
      </c>
      <c r="CD51" s="86">
        <v>6.85</v>
      </c>
      <c r="CE51" s="86">
        <v>4.7149999999999999</v>
      </c>
      <c r="CF51" s="86">
        <v>97</v>
      </c>
      <c r="CG51" s="86">
        <v>9.5</v>
      </c>
      <c r="CH51" s="86">
        <v>62.5</v>
      </c>
      <c r="CI51" s="86">
        <v>5039</v>
      </c>
      <c r="CJ51" s="86">
        <v>676.5</v>
      </c>
      <c r="CK51" s="86">
        <v>265</v>
      </c>
      <c r="CL51" s="86">
        <v>29</v>
      </c>
      <c r="CM51" s="86">
        <v>5.5365545691250748</v>
      </c>
      <c r="CN51" s="86">
        <v>23.68163174075352</v>
      </c>
      <c r="CO51" s="86">
        <v>43</v>
      </c>
      <c r="CP51" s="86">
        <v>28.820499999999999</v>
      </c>
      <c r="CQ51" s="86">
        <v>2.294</v>
      </c>
      <c r="CR51" s="86">
        <v>12.563201551396666</v>
      </c>
      <c r="CS51" s="86">
        <v>2.296947388059702</v>
      </c>
      <c r="CT51" s="86">
        <v>0.15365970149253733</v>
      </c>
      <c r="CU51" s="86">
        <v>14.948387357419104</v>
      </c>
      <c r="CV51" s="86">
        <v>59.99581556649683</v>
      </c>
      <c r="CW51" s="86" t="s">
        <v>199</v>
      </c>
      <c r="CX51" s="86" t="s">
        <v>199</v>
      </c>
      <c r="CY51" s="86" t="s">
        <v>199</v>
      </c>
      <c r="CZ51" s="86" t="s">
        <v>199</v>
      </c>
      <c r="DA51" s="86" t="s">
        <v>199</v>
      </c>
    </row>
    <row r="52" spans="1:105" x14ac:dyDescent="0.5">
      <c r="A52" s="5" t="s">
        <v>117</v>
      </c>
      <c r="B52" s="5">
        <v>2019</v>
      </c>
      <c r="C52" s="5" t="s">
        <v>41</v>
      </c>
      <c r="D52" s="5" t="s">
        <v>30</v>
      </c>
      <c r="E52" s="6" t="s">
        <v>33</v>
      </c>
      <c r="F52" s="5" t="s">
        <v>105</v>
      </c>
      <c r="G52" s="5" t="s">
        <v>34</v>
      </c>
      <c r="H52" s="5">
        <v>7</v>
      </c>
      <c r="I52" s="7">
        <v>43627</v>
      </c>
      <c r="J52" s="8">
        <v>31</v>
      </c>
      <c r="K52" s="8">
        <v>30</v>
      </c>
      <c r="L52" s="8">
        <v>230</v>
      </c>
      <c r="M52" s="8">
        <v>99</v>
      </c>
      <c r="N52" s="8">
        <v>230</v>
      </c>
      <c r="O52" s="8">
        <v>94</v>
      </c>
      <c r="P52" s="8">
        <v>240</v>
      </c>
      <c r="Q52" s="8">
        <v>95</v>
      </c>
      <c r="R52" s="8">
        <v>292</v>
      </c>
      <c r="S52" s="8">
        <v>92</v>
      </c>
      <c r="T52" s="8">
        <v>230</v>
      </c>
      <c r="U52" s="8">
        <v>96</v>
      </c>
      <c r="V52" s="8">
        <v>20.78</v>
      </c>
      <c r="W52" s="8">
        <v>18.73</v>
      </c>
      <c r="X52" s="8">
        <v>22.67</v>
      </c>
      <c r="Y52" s="8">
        <v>19.93</v>
      </c>
      <c r="Z52" s="8">
        <v>21.2</v>
      </c>
      <c r="AA52" s="8">
        <v>19.78</v>
      </c>
      <c r="AB52" s="8">
        <v>20.78</v>
      </c>
      <c r="AC52" s="8">
        <v>17.43</v>
      </c>
      <c r="AD52" s="8">
        <v>20.38</v>
      </c>
      <c r="AE52" s="8">
        <v>18.28</v>
      </c>
      <c r="AF52" s="8">
        <v>451.5</v>
      </c>
      <c r="AG52" s="8">
        <v>410</v>
      </c>
      <c r="AH52" s="8">
        <f>3444.4+1290</f>
        <v>4734.3999999999996</v>
      </c>
      <c r="AI52" s="8">
        <f>3228.1+1082</f>
        <v>4310.1000000000004</v>
      </c>
      <c r="AJ52" s="8">
        <v>8.3000000000000007</v>
      </c>
      <c r="AK52" s="8">
        <v>8</v>
      </c>
      <c r="AL52" s="8">
        <v>64.5</v>
      </c>
      <c r="AM52" s="8">
        <v>65.900000000000006</v>
      </c>
      <c r="AN52" s="5">
        <v>79</v>
      </c>
      <c r="AO52" s="5">
        <v>8.6999999999999993</v>
      </c>
      <c r="AP52" s="5">
        <v>8.5</v>
      </c>
      <c r="AQ52" s="6">
        <v>3</v>
      </c>
      <c r="AR52" s="6">
        <v>73.2</v>
      </c>
      <c r="AS52" s="5">
        <v>1.2909999999999999</v>
      </c>
      <c r="AT52" s="5">
        <v>63</v>
      </c>
      <c r="AU52" s="5">
        <v>10.1</v>
      </c>
      <c r="AV52" s="39">
        <v>93.41</v>
      </c>
      <c r="AW52" s="39">
        <v>93.42</v>
      </c>
      <c r="AX52" s="39">
        <v>5.0199999999999996</v>
      </c>
      <c r="AY52" s="39">
        <v>5.03</v>
      </c>
      <c r="AZ52" s="39">
        <v>35.61</v>
      </c>
      <c r="BA52" s="39">
        <v>35.65</v>
      </c>
      <c r="BB52" s="39">
        <v>35.962098103419933</v>
      </c>
      <c r="BC52" s="39">
        <v>36.003102644077771</v>
      </c>
      <c r="BD52" s="39">
        <v>81.975796366622177</v>
      </c>
      <c r="BE52" s="39">
        <v>81.968923955387808</v>
      </c>
      <c r="BF52" s="39">
        <v>5.4854565187898521</v>
      </c>
      <c r="BG52" s="39">
        <v>5.1151856374078593</v>
      </c>
      <c r="BH52" s="39">
        <v>1.4740003706609917</v>
      </c>
      <c r="BI52" s="39">
        <v>1.3756144134718598</v>
      </c>
      <c r="BJ52" s="39">
        <v>0.78470321826939993</v>
      </c>
      <c r="BK52" s="39">
        <v>0.74591292766673234</v>
      </c>
      <c r="BL52" s="39">
        <v>0.63129479822074719</v>
      </c>
      <c r="BM52" s="39">
        <v>0.60658135318475503</v>
      </c>
      <c r="BN52" s="39">
        <v>1.5292307692307687</v>
      </c>
      <c r="BO52" s="39">
        <v>1.4463461538461537</v>
      </c>
      <c r="BP52" s="5" t="s">
        <v>330</v>
      </c>
      <c r="BQ52" s="5">
        <v>0.313</v>
      </c>
      <c r="BR52" s="5">
        <v>0.111</v>
      </c>
      <c r="BS52" s="5">
        <v>0.34</v>
      </c>
      <c r="BT52" s="5" t="s">
        <v>303</v>
      </c>
      <c r="BU52" s="5">
        <v>0.10100000000000001</v>
      </c>
      <c r="BV52" s="5">
        <v>2</v>
      </c>
      <c r="BW52" s="5">
        <v>13.2</v>
      </c>
      <c r="BX52" s="5">
        <v>4.2</v>
      </c>
      <c r="BY52" s="5">
        <v>0.6</v>
      </c>
      <c r="BZ52" s="5">
        <v>19.8</v>
      </c>
      <c r="CA52" s="5">
        <v>5.0999999999999996</v>
      </c>
      <c r="CB52" s="5" t="s">
        <v>305</v>
      </c>
      <c r="CC52" s="86">
        <v>38.644999999999996</v>
      </c>
      <c r="CD52" s="86">
        <v>6.55</v>
      </c>
      <c r="CE52" s="86">
        <v>5.0999999999999996</v>
      </c>
      <c r="CF52" s="86">
        <v>100</v>
      </c>
      <c r="CG52" s="86">
        <v>11.5</v>
      </c>
      <c r="CH52" s="86">
        <v>47.5</v>
      </c>
      <c r="CI52" s="86">
        <v>5441.5</v>
      </c>
      <c r="CJ52" s="86">
        <v>753.5</v>
      </c>
      <c r="CK52" s="86">
        <v>205.5</v>
      </c>
      <c r="CL52" s="86">
        <v>31</v>
      </c>
      <c r="CM52" s="86">
        <v>4.4132764654418191</v>
      </c>
      <c r="CN52" s="86">
        <v>18.956849143857021</v>
      </c>
      <c r="CO52" s="86">
        <v>27</v>
      </c>
      <c r="CP52" s="86">
        <v>27.516500000000001</v>
      </c>
      <c r="CQ52" s="86">
        <v>2.2054999999999998</v>
      </c>
      <c r="CR52" s="86">
        <v>12.48340129888811</v>
      </c>
      <c r="CS52" s="86">
        <v>4.9999120993996309</v>
      </c>
      <c r="CT52" s="86">
        <v>0.32811546115560852</v>
      </c>
      <c r="CU52" s="86">
        <v>15.051771330669244</v>
      </c>
      <c r="CV52" s="86">
        <v>52.440650676380145</v>
      </c>
      <c r="CW52" s="86" t="s">
        <v>199</v>
      </c>
      <c r="CX52" s="86" t="s">
        <v>225</v>
      </c>
      <c r="CY52" s="86">
        <v>4</v>
      </c>
      <c r="CZ52" s="86">
        <v>34</v>
      </c>
      <c r="DA52" s="86">
        <v>62</v>
      </c>
    </row>
    <row r="53" spans="1:105" x14ac:dyDescent="0.5">
      <c r="A53" s="5" t="s">
        <v>117</v>
      </c>
      <c r="B53" s="5">
        <v>2019</v>
      </c>
      <c r="C53" s="5" t="s">
        <v>41</v>
      </c>
      <c r="D53" s="5" t="s">
        <v>30</v>
      </c>
      <c r="E53" s="9" t="s">
        <v>31</v>
      </c>
      <c r="F53" s="5" t="s">
        <v>108</v>
      </c>
      <c r="G53" s="5" t="s">
        <v>32</v>
      </c>
      <c r="H53" s="5">
        <v>8</v>
      </c>
      <c r="I53" s="7">
        <v>43627</v>
      </c>
      <c r="J53" s="8">
        <v>33</v>
      </c>
      <c r="K53" s="8">
        <v>32</v>
      </c>
      <c r="L53" s="8">
        <v>208</v>
      </c>
      <c r="M53" s="8">
        <v>82</v>
      </c>
      <c r="N53" s="8">
        <v>212</v>
      </c>
      <c r="O53" s="8">
        <v>83</v>
      </c>
      <c r="P53" s="8">
        <v>214</v>
      </c>
      <c r="Q53" s="8">
        <v>87</v>
      </c>
      <c r="R53" s="8">
        <v>224</v>
      </c>
      <c r="S53" s="8">
        <v>82</v>
      </c>
      <c r="T53" s="8">
        <v>221</v>
      </c>
      <c r="U53" s="8">
        <v>87</v>
      </c>
      <c r="V53" s="8">
        <v>21.89</v>
      </c>
      <c r="W53" s="8">
        <v>20.23</v>
      </c>
      <c r="X53" s="8">
        <v>20.85</v>
      </c>
      <c r="Y53" s="8">
        <v>19.940000000000001</v>
      </c>
      <c r="Z53" s="8">
        <v>20.45</v>
      </c>
      <c r="AA53" s="8">
        <v>18.63</v>
      </c>
      <c r="AB53" s="8">
        <v>21.68</v>
      </c>
      <c r="AC53" s="8">
        <v>18.21</v>
      </c>
      <c r="AD53" s="8">
        <v>19.57</v>
      </c>
      <c r="AE53" s="8">
        <v>18.53</v>
      </c>
      <c r="AF53" s="8">
        <v>421.9</v>
      </c>
      <c r="AG53" s="8">
        <v>469</v>
      </c>
      <c r="AH53" s="8">
        <v>3323.4</v>
      </c>
      <c r="AI53" s="8">
        <v>3481</v>
      </c>
      <c r="AJ53" s="8">
        <v>7.8</v>
      </c>
      <c r="AK53" s="8">
        <v>8.4</v>
      </c>
      <c r="AL53" s="8">
        <v>63.4</v>
      </c>
      <c r="AM53" s="8">
        <v>62.6</v>
      </c>
      <c r="AN53" s="5">
        <v>75</v>
      </c>
      <c r="AO53" s="5">
        <v>8.4</v>
      </c>
      <c r="AP53" s="5">
        <v>8.8000000000000007</v>
      </c>
      <c r="AQ53" s="9">
        <v>3.4</v>
      </c>
      <c r="AR53" s="5">
        <v>72.7</v>
      </c>
      <c r="AS53" s="5">
        <v>1.2949999999999999</v>
      </c>
      <c r="AT53" s="5">
        <v>62</v>
      </c>
      <c r="AU53" s="5">
        <v>10.130000000000001</v>
      </c>
      <c r="AV53" s="39">
        <v>94.71</v>
      </c>
      <c r="AW53" s="39">
        <v>94.72</v>
      </c>
      <c r="AX53" s="39">
        <v>4.76</v>
      </c>
      <c r="AY53" s="39">
        <v>4.75</v>
      </c>
      <c r="AZ53" s="39">
        <v>36.85</v>
      </c>
      <c r="BA53" s="39">
        <v>36.86</v>
      </c>
      <c r="BB53" s="39">
        <v>37.156158305185429</v>
      </c>
      <c r="BC53" s="39">
        <v>37.164796514981752</v>
      </c>
      <c r="BD53" s="39">
        <v>82.639727232497705</v>
      </c>
      <c r="BE53" s="39">
        <v>82.656991882993182</v>
      </c>
      <c r="BF53" s="39">
        <v>6.3916289877680681</v>
      </c>
      <c r="BG53" s="39">
        <v>6.5918532330729329</v>
      </c>
      <c r="BH53" s="39">
        <v>1.459370634650961</v>
      </c>
      <c r="BI53" s="39">
        <v>1.5084805753766</v>
      </c>
      <c r="BJ53" s="39">
        <v>0.63526601060303345</v>
      </c>
      <c r="BK53" s="39">
        <v>0.63526037947777692</v>
      </c>
      <c r="BL53" s="39">
        <v>0.59525960047569582</v>
      </c>
      <c r="BM53" s="39">
        <v>0.59244540118857059</v>
      </c>
      <c r="BN53" s="39">
        <v>1.3951923076923076</v>
      </c>
      <c r="BO53" s="39">
        <v>1.4621153846153847</v>
      </c>
      <c r="BP53" s="5" t="s">
        <v>320</v>
      </c>
      <c r="BQ53" s="5">
        <v>0.33200000000000002</v>
      </c>
      <c r="BR53" s="5">
        <v>0.11600000000000001</v>
      </c>
      <c r="BS53" s="5">
        <v>0.37</v>
      </c>
      <c r="BT53" s="5" t="s">
        <v>303</v>
      </c>
      <c r="BU53" s="5">
        <v>0.111</v>
      </c>
      <c r="BV53" s="5">
        <v>1.9</v>
      </c>
      <c r="BW53" s="5">
        <v>14.2</v>
      </c>
      <c r="BX53" s="5">
        <v>4.0999999999999996</v>
      </c>
      <c r="BY53" s="5">
        <v>1</v>
      </c>
      <c r="BZ53" s="5">
        <v>19.5</v>
      </c>
      <c r="CA53" s="5">
        <v>5.6</v>
      </c>
      <c r="CB53" s="5" t="s">
        <v>305</v>
      </c>
      <c r="CC53" s="86">
        <v>36.36</v>
      </c>
      <c r="CD53" s="86">
        <v>6.5500000000000007</v>
      </c>
      <c r="CE53" s="86">
        <v>5.08</v>
      </c>
      <c r="CF53" s="86">
        <v>100.5</v>
      </c>
      <c r="CG53" s="86">
        <v>16</v>
      </c>
      <c r="CH53" s="86">
        <v>72</v>
      </c>
      <c r="CI53" s="86">
        <v>5085.5</v>
      </c>
      <c r="CJ53" s="86">
        <v>695.5</v>
      </c>
      <c r="CK53" s="86">
        <v>280</v>
      </c>
      <c r="CL53" s="86">
        <v>33.5</v>
      </c>
      <c r="CM53" s="86">
        <v>4.5530066643553297</v>
      </c>
      <c r="CN53" s="86">
        <v>21.874253630725377</v>
      </c>
      <c r="CO53" s="86">
        <v>53.5</v>
      </c>
      <c r="CP53" s="86">
        <v>22.655999999999999</v>
      </c>
      <c r="CQ53" s="86">
        <v>1.9445000000000001</v>
      </c>
      <c r="CR53" s="86">
        <v>11.673061022565562</v>
      </c>
      <c r="CS53" s="86">
        <v>1.9035168242280707</v>
      </c>
      <c r="CT53" s="86">
        <v>0.12621806376803602</v>
      </c>
      <c r="CU53" s="86">
        <v>15.40133156027029</v>
      </c>
      <c r="CV53" s="86">
        <v>40.872249542598354</v>
      </c>
      <c r="CW53" s="86" t="s">
        <v>199</v>
      </c>
      <c r="CX53" s="86" t="s">
        <v>199</v>
      </c>
      <c r="CY53" s="86" t="s">
        <v>199</v>
      </c>
      <c r="CZ53" s="86" t="s">
        <v>199</v>
      </c>
      <c r="DA53" s="86" t="s">
        <v>199</v>
      </c>
    </row>
    <row r="54" spans="1:105" x14ac:dyDescent="0.5">
      <c r="A54" s="10" t="s">
        <v>117</v>
      </c>
      <c r="B54" s="10">
        <v>2019</v>
      </c>
      <c r="C54" s="10" t="s">
        <v>42</v>
      </c>
      <c r="D54" s="10" t="s">
        <v>30</v>
      </c>
      <c r="E54" s="11" t="s">
        <v>40</v>
      </c>
      <c r="F54" s="10" t="s">
        <v>111</v>
      </c>
      <c r="G54" s="10" t="s">
        <v>32</v>
      </c>
      <c r="H54" s="10">
        <v>1</v>
      </c>
      <c r="I54" s="12">
        <v>43600</v>
      </c>
      <c r="J54" s="13">
        <v>44</v>
      </c>
      <c r="K54" s="13">
        <v>44</v>
      </c>
      <c r="L54" s="13">
        <v>210</v>
      </c>
      <c r="M54" s="13">
        <v>90</v>
      </c>
      <c r="N54" s="13">
        <v>214</v>
      </c>
      <c r="O54" s="13">
        <v>97</v>
      </c>
      <c r="P54" s="13">
        <v>218</v>
      </c>
      <c r="Q54" s="13">
        <v>96</v>
      </c>
      <c r="R54" s="13">
        <v>226</v>
      </c>
      <c r="S54" s="13">
        <v>90</v>
      </c>
      <c r="T54" s="13">
        <v>221</v>
      </c>
      <c r="U54" s="13">
        <v>97</v>
      </c>
      <c r="V54" s="13">
        <v>17.399999999999999</v>
      </c>
      <c r="W54" s="13">
        <v>15.74</v>
      </c>
      <c r="X54" s="13">
        <v>16.59</v>
      </c>
      <c r="Y54" s="13">
        <v>15.66</v>
      </c>
      <c r="Z54" s="13">
        <v>15.05</v>
      </c>
      <c r="AA54" s="13">
        <v>13.27</v>
      </c>
      <c r="AB54" s="13">
        <v>17.79</v>
      </c>
      <c r="AC54" s="13">
        <v>15.53</v>
      </c>
      <c r="AD54" s="13">
        <v>14.79</v>
      </c>
      <c r="AE54" s="13">
        <v>12.75</v>
      </c>
      <c r="AF54" s="13">
        <v>648.29999999999995</v>
      </c>
      <c r="AG54" s="13">
        <v>495</v>
      </c>
      <c r="AH54" s="13">
        <v>3621.6</v>
      </c>
      <c r="AI54" s="13">
        <v>2652.5</v>
      </c>
      <c r="AJ54" s="13">
        <v>8</v>
      </c>
      <c r="AK54" s="13">
        <v>7.9</v>
      </c>
      <c r="AL54" s="13">
        <v>61.6</v>
      </c>
      <c r="AM54" s="13">
        <v>61.1</v>
      </c>
      <c r="AN54" s="10">
        <v>74</v>
      </c>
      <c r="AO54" s="10">
        <v>8.1999999999999993</v>
      </c>
      <c r="AP54" s="10">
        <v>7.5</v>
      </c>
      <c r="AQ54" s="11">
        <v>3.2</v>
      </c>
      <c r="AR54" s="10">
        <v>73.599999999999994</v>
      </c>
      <c r="AS54" s="10">
        <v>1.2649999999999999</v>
      </c>
      <c r="AT54" s="10">
        <v>61.1</v>
      </c>
      <c r="AU54" s="10">
        <v>10.1</v>
      </c>
      <c r="AV54" s="40">
        <v>95.54</v>
      </c>
      <c r="AW54" s="40">
        <v>95.56</v>
      </c>
      <c r="AX54" s="40">
        <v>4.24</v>
      </c>
      <c r="AY54" s="40">
        <v>4.24</v>
      </c>
      <c r="AZ54" s="40">
        <v>30.44</v>
      </c>
      <c r="BA54" s="40">
        <v>30.47</v>
      </c>
      <c r="BB54" s="40">
        <v>30.733877074004187</v>
      </c>
      <c r="BC54" s="40">
        <v>30.76359049265869</v>
      </c>
      <c r="BD54" s="40">
        <v>82.070268596115952</v>
      </c>
      <c r="BE54" s="40">
        <v>82.077976838695207</v>
      </c>
      <c r="BF54" s="40">
        <v>3.0708180484971099</v>
      </c>
      <c r="BG54" s="40">
        <v>2.9902745786260101</v>
      </c>
      <c r="BH54" s="40">
        <v>1.0380290331105826</v>
      </c>
      <c r="BI54" s="40">
        <v>0.99958092649224162</v>
      </c>
      <c r="BJ54" s="40">
        <v>0.84526944183535635</v>
      </c>
      <c r="BK54" s="40">
        <v>0.83605504387397389</v>
      </c>
      <c r="BL54" s="40">
        <v>0.73728466984800822</v>
      </c>
      <c r="BM54" s="40">
        <v>0.72874798657212969</v>
      </c>
      <c r="BN54" s="40">
        <v>1.4828846153846149</v>
      </c>
      <c r="BO54" s="40">
        <v>1.5617307692307691</v>
      </c>
      <c r="BP54" s="10" t="s">
        <v>302</v>
      </c>
      <c r="BQ54" s="10">
        <v>0.26300000000000001</v>
      </c>
      <c r="BR54" s="10">
        <v>0.108</v>
      </c>
      <c r="BS54" s="10">
        <v>0.33</v>
      </c>
      <c r="BT54" s="10" t="s">
        <v>303</v>
      </c>
      <c r="BU54" s="10">
        <v>8.5999999999999993E-2</v>
      </c>
      <c r="BV54" s="10">
        <v>1.8</v>
      </c>
      <c r="BW54" s="10">
        <v>13.1</v>
      </c>
      <c r="BX54" s="10">
        <v>4.4000000000000004</v>
      </c>
      <c r="BY54" s="10">
        <v>0.9</v>
      </c>
      <c r="BZ54" s="10">
        <v>24.8</v>
      </c>
      <c r="CA54" s="10" t="s">
        <v>314</v>
      </c>
      <c r="CB54" s="10" t="s">
        <v>305</v>
      </c>
      <c r="CC54" s="86">
        <v>32.844999999999999</v>
      </c>
      <c r="CD54" s="86">
        <v>6.1</v>
      </c>
      <c r="CE54" s="86">
        <v>4.46</v>
      </c>
      <c r="CF54" s="86">
        <v>94.5</v>
      </c>
      <c r="CG54" s="86">
        <v>12</v>
      </c>
      <c r="CH54" s="86">
        <v>47.5</v>
      </c>
      <c r="CI54" s="86">
        <v>4193</v>
      </c>
      <c r="CJ54" s="86">
        <v>614.5</v>
      </c>
      <c r="CK54" s="86">
        <v>180.5</v>
      </c>
      <c r="CL54" s="86">
        <v>33.5</v>
      </c>
      <c r="CM54" s="86">
        <v>4.4273891063274622</v>
      </c>
      <c r="CN54" s="86">
        <v>19.521295390302239</v>
      </c>
      <c r="CO54" s="86">
        <v>6.5</v>
      </c>
      <c r="CP54" s="86">
        <v>23.2165</v>
      </c>
      <c r="CQ54" s="86">
        <v>1.9274999999999998</v>
      </c>
      <c r="CR54" s="86">
        <v>12.067668288726685</v>
      </c>
      <c r="CS54" s="86">
        <v>2.5559679239881543</v>
      </c>
      <c r="CT54" s="86">
        <v>0.16185450000000001</v>
      </c>
      <c r="CU54" s="86">
        <v>15.906311263205616</v>
      </c>
      <c r="CV54" s="86">
        <v>40.47307623517888</v>
      </c>
      <c r="CW54" s="86" t="s">
        <v>199</v>
      </c>
      <c r="CX54" s="86" t="s">
        <v>225</v>
      </c>
      <c r="CY54" s="86">
        <v>4</v>
      </c>
      <c r="CZ54" s="86">
        <v>19</v>
      </c>
      <c r="DA54" s="86">
        <v>77</v>
      </c>
    </row>
    <row r="55" spans="1:105" x14ac:dyDescent="0.5">
      <c r="A55" s="10" t="s">
        <v>117</v>
      </c>
      <c r="B55" s="10">
        <v>2019</v>
      </c>
      <c r="C55" s="10" t="s">
        <v>42</v>
      </c>
      <c r="D55" s="10" t="s">
        <v>30</v>
      </c>
      <c r="E55" s="11" t="s">
        <v>38</v>
      </c>
      <c r="F55" s="10" t="s">
        <v>109</v>
      </c>
      <c r="G55" s="10" t="s">
        <v>32</v>
      </c>
      <c r="H55" s="10">
        <v>2</v>
      </c>
      <c r="I55" s="12">
        <v>43600</v>
      </c>
      <c r="J55" s="13">
        <v>40</v>
      </c>
      <c r="K55" s="13">
        <v>40</v>
      </c>
      <c r="L55" s="13">
        <v>191</v>
      </c>
      <c r="M55" s="13">
        <v>71</v>
      </c>
      <c r="N55" s="13">
        <v>210</v>
      </c>
      <c r="O55" s="13">
        <v>83</v>
      </c>
      <c r="P55" s="13">
        <v>192</v>
      </c>
      <c r="Q55" s="13">
        <v>97</v>
      </c>
      <c r="R55" s="13">
        <v>210</v>
      </c>
      <c r="S55" s="13">
        <v>103</v>
      </c>
      <c r="T55" s="13">
        <v>211</v>
      </c>
      <c r="U55" s="13">
        <v>105</v>
      </c>
      <c r="V55" s="13">
        <v>21.21</v>
      </c>
      <c r="W55" s="13">
        <v>19.23</v>
      </c>
      <c r="X55" s="13">
        <v>17.78</v>
      </c>
      <c r="Y55" s="13">
        <v>15.89</v>
      </c>
      <c r="Z55" s="13">
        <v>14.94</v>
      </c>
      <c r="AA55" s="13">
        <v>13.41</v>
      </c>
      <c r="AB55" s="13">
        <v>22.66</v>
      </c>
      <c r="AC55" s="13">
        <v>20.8</v>
      </c>
      <c r="AD55" s="13">
        <v>22.56</v>
      </c>
      <c r="AE55" s="13">
        <v>20.6</v>
      </c>
      <c r="AF55" s="13">
        <v>407</v>
      </c>
      <c r="AG55" s="13">
        <v>492.2</v>
      </c>
      <c r="AH55" s="13">
        <v>2706.1</v>
      </c>
      <c r="AI55" s="13">
        <v>3443.3</v>
      </c>
      <c r="AJ55" s="13">
        <v>8.5</v>
      </c>
      <c r="AK55" s="13">
        <v>8.1</v>
      </c>
      <c r="AL55" s="13">
        <v>61.8</v>
      </c>
      <c r="AM55" s="13">
        <v>63.8</v>
      </c>
      <c r="AN55" s="10">
        <v>70</v>
      </c>
      <c r="AO55" s="10">
        <v>8.1999999999999993</v>
      </c>
      <c r="AP55" s="10">
        <v>7.7</v>
      </c>
      <c r="AQ55" s="11">
        <v>3.1</v>
      </c>
      <c r="AR55" s="10">
        <v>73.7</v>
      </c>
      <c r="AS55" s="10">
        <v>1.2789999999999999</v>
      </c>
      <c r="AT55" s="10">
        <v>62.6</v>
      </c>
      <c r="AU55" s="10">
        <v>10.119999999999999</v>
      </c>
      <c r="AV55" s="40">
        <v>93.92</v>
      </c>
      <c r="AW55" s="40">
        <v>93.94</v>
      </c>
      <c r="AX55" s="40">
        <v>4.68</v>
      </c>
      <c r="AY55" s="40">
        <v>4.68</v>
      </c>
      <c r="AZ55" s="40">
        <v>33.46</v>
      </c>
      <c r="BA55" s="40">
        <v>33.49</v>
      </c>
      <c r="BB55" s="40">
        <v>33.785707037148121</v>
      </c>
      <c r="BC55" s="40">
        <v>33.815418081106138</v>
      </c>
      <c r="BD55" s="40">
        <v>82.037779315498895</v>
      </c>
      <c r="BE55" s="40">
        <v>82.044820439101585</v>
      </c>
      <c r="BF55" s="40">
        <v>5.3963474827245808</v>
      </c>
      <c r="BG55" s="40">
        <v>5.2633196429949756</v>
      </c>
      <c r="BH55" s="40">
        <v>1.3023162306036924</v>
      </c>
      <c r="BI55" s="40">
        <v>1.2769349114660025</v>
      </c>
      <c r="BJ55" s="40">
        <v>0.67932768869337623</v>
      </c>
      <c r="BK55" s="40">
        <v>0.67614234883995072</v>
      </c>
      <c r="BL55" s="40">
        <v>0.64772789996336944</v>
      </c>
      <c r="BM55" s="40">
        <v>0.63951319788378913</v>
      </c>
      <c r="BN55" s="40">
        <v>1.4057692307692309</v>
      </c>
      <c r="BO55" s="40">
        <v>1.5594230769230768</v>
      </c>
      <c r="BP55" s="10" t="s">
        <v>302</v>
      </c>
      <c r="BQ55" s="10">
        <v>0.20799999999999999</v>
      </c>
      <c r="BR55" s="10">
        <v>9.5000000000000001E-2</v>
      </c>
      <c r="BS55" s="10">
        <v>0.3</v>
      </c>
      <c r="BT55" s="10" t="s">
        <v>303</v>
      </c>
      <c r="BU55" s="10">
        <v>9.4E-2</v>
      </c>
      <c r="BV55" s="10">
        <v>1.8</v>
      </c>
      <c r="BW55" s="10">
        <v>14.4</v>
      </c>
      <c r="BX55" s="10">
        <v>4.4000000000000004</v>
      </c>
      <c r="BY55" s="10">
        <v>1.2</v>
      </c>
      <c r="BZ55" s="10">
        <v>19.7</v>
      </c>
      <c r="CA55" s="10" t="s">
        <v>314</v>
      </c>
      <c r="CB55" s="10" t="s">
        <v>305</v>
      </c>
      <c r="CC55" s="86">
        <v>37.03</v>
      </c>
      <c r="CD55" s="86">
        <v>5.95</v>
      </c>
      <c r="CE55" s="86">
        <v>4.46</v>
      </c>
      <c r="CF55" s="86">
        <v>94.5</v>
      </c>
      <c r="CG55" s="86">
        <v>11.5</v>
      </c>
      <c r="CH55" s="86">
        <v>23</v>
      </c>
      <c r="CI55" s="86">
        <v>4611</v>
      </c>
      <c r="CJ55" s="86">
        <v>626</v>
      </c>
      <c r="CK55" s="86">
        <v>174.5</v>
      </c>
      <c r="CL55" s="86">
        <v>33.5</v>
      </c>
      <c r="CM55" s="86">
        <v>3.4915059209643959</v>
      </c>
      <c r="CN55" s="86">
        <v>21.484925406104786</v>
      </c>
      <c r="CO55" s="86">
        <v>7.5</v>
      </c>
      <c r="CP55" s="86">
        <v>23.552500000000002</v>
      </c>
      <c r="CQ55" s="86">
        <v>1.9264999999999999</v>
      </c>
      <c r="CR55" s="86">
        <v>12.229399217523929</v>
      </c>
      <c r="CS55" s="86">
        <v>1.6086286833892787</v>
      </c>
      <c r="CT55" s="86">
        <v>0.10191193196901677</v>
      </c>
      <c r="CU55" s="86">
        <v>15.728529820233575</v>
      </c>
      <c r="CV55" s="86">
        <v>41.191053134153712</v>
      </c>
      <c r="CW55" s="86" t="s">
        <v>199</v>
      </c>
      <c r="CX55" s="86" t="s">
        <v>199</v>
      </c>
      <c r="CY55" s="86" t="s">
        <v>199</v>
      </c>
      <c r="CZ55" s="86" t="s">
        <v>199</v>
      </c>
      <c r="DA55" s="86" t="s">
        <v>199</v>
      </c>
    </row>
    <row r="56" spans="1:105" x14ac:dyDescent="0.5">
      <c r="A56" s="10" t="s">
        <v>117</v>
      </c>
      <c r="B56" s="10">
        <v>2019</v>
      </c>
      <c r="C56" s="10" t="s">
        <v>42</v>
      </c>
      <c r="D56" s="10" t="s">
        <v>30</v>
      </c>
      <c r="E56" s="11" t="s">
        <v>36</v>
      </c>
      <c r="F56" s="10" t="s">
        <v>110</v>
      </c>
      <c r="G56" s="10" t="s">
        <v>32</v>
      </c>
      <c r="H56" s="10">
        <v>3</v>
      </c>
      <c r="I56" s="12">
        <v>43600</v>
      </c>
      <c r="J56" s="13">
        <v>49</v>
      </c>
      <c r="K56" s="13">
        <v>37</v>
      </c>
      <c r="L56" s="13">
        <v>213</v>
      </c>
      <c r="M56" s="13">
        <v>96</v>
      </c>
      <c r="N56" s="13">
        <v>218</v>
      </c>
      <c r="O56" s="13">
        <v>97</v>
      </c>
      <c r="P56" s="13">
        <v>225</v>
      </c>
      <c r="Q56" s="13">
        <v>105</v>
      </c>
      <c r="R56" s="13">
        <v>207</v>
      </c>
      <c r="S56" s="13">
        <v>99</v>
      </c>
      <c r="T56" s="13">
        <v>208</v>
      </c>
      <c r="U56" s="13">
        <v>102</v>
      </c>
      <c r="V56" s="13">
        <v>19.71</v>
      </c>
      <c r="W56" s="13">
        <v>17.62</v>
      </c>
      <c r="X56" s="13">
        <v>17.899999999999999</v>
      </c>
      <c r="Y56" s="13">
        <v>15.33</v>
      </c>
      <c r="Z56" s="13">
        <v>21.91</v>
      </c>
      <c r="AA56" s="13">
        <v>17.54</v>
      </c>
      <c r="AB56" s="13">
        <v>19.39</v>
      </c>
      <c r="AC56" s="13">
        <v>17.07</v>
      </c>
      <c r="AD56" s="13">
        <v>17.45</v>
      </c>
      <c r="AE56" s="13">
        <v>15.07</v>
      </c>
      <c r="AF56" s="13">
        <v>377.1</v>
      </c>
      <c r="AG56" s="13">
        <v>448.3</v>
      </c>
      <c r="AH56" s="13">
        <v>2978.7</v>
      </c>
      <c r="AI56" s="13">
        <v>3519.3</v>
      </c>
      <c r="AJ56" s="13">
        <v>7.7</v>
      </c>
      <c r="AK56" s="13">
        <v>8</v>
      </c>
      <c r="AL56" s="13">
        <v>64.7</v>
      </c>
      <c r="AM56" s="13">
        <v>61.9</v>
      </c>
      <c r="AN56" s="10">
        <v>77</v>
      </c>
      <c r="AO56" s="10">
        <v>8.1999999999999993</v>
      </c>
      <c r="AP56" s="10">
        <v>8</v>
      </c>
      <c r="AQ56" s="11">
        <v>3</v>
      </c>
      <c r="AR56" s="10">
        <v>73.599999999999994</v>
      </c>
      <c r="AS56" s="10">
        <v>1.2789999999999999</v>
      </c>
      <c r="AT56" s="10">
        <v>61.8</v>
      </c>
      <c r="AU56" s="10">
        <v>10.119999999999999</v>
      </c>
      <c r="AV56" s="40">
        <v>94.03</v>
      </c>
      <c r="AW56" s="40">
        <v>94.03</v>
      </c>
      <c r="AX56" s="40">
        <v>4.47</v>
      </c>
      <c r="AY56" s="40">
        <v>4.47</v>
      </c>
      <c r="AZ56" s="40">
        <v>32.93</v>
      </c>
      <c r="BA56" s="40">
        <v>32.909999999999997</v>
      </c>
      <c r="BB56" s="40">
        <v>33.231999638902259</v>
      </c>
      <c r="BC56" s="40">
        <v>33.212181500166466</v>
      </c>
      <c r="BD56" s="40">
        <v>82.269776583366792</v>
      </c>
      <c r="BE56" s="40">
        <v>82.265135639937895</v>
      </c>
      <c r="BF56" s="40">
        <v>4.9458276967325991</v>
      </c>
      <c r="BG56" s="40">
        <v>4.8270528398311665</v>
      </c>
      <c r="BH56" s="40">
        <v>1.008671234945445</v>
      </c>
      <c r="BI56" s="40">
        <v>0.99810944991882822</v>
      </c>
      <c r="BJ56" s="40">
        <v>0.62288879728925139</v>
      </c>
      <c r="BK56" s="40">
        <v>0.61839515933456624</v>
      </c>
      <c r="BL56" s="40">
        <v>0.57669968437479624</v>
      </c>
      <c r="BM56" s="40">
        <v>0.56002356735093939</v>
      </c>
      <c r="BN56" s="40">
        <v>1.4226923076923079</v>
      </c>
      <c r="BO56" s="40">
        <v>1.2969230769230766</v>
      </c>
      <c r="BP56" s="10" t="s">
        <v>321</v>
      </c>
      <c r="BQ56" s="10">
        <v>0.20499999999999999</v>
      </c>
      <c r="BR56" s="10">
        <v>0.09</v>
      </c>
      <c r="BS56" s="10">
        <v>0.28999999999999998</v>
      </c>
      <c r="BT56" s="10" t="s">
        <v>303</v>
      </c>
      <c r="BU56" s="10">
        <v>9.2999999999999999E-2</v>
      </c>
      <c r="BV56" s="10">
        <v>1.7</v>
      </c>
      <c r="BW56" s="10">
        <v>18.8</v>
      </c>
      <c r="BX56" s="10">
        <v>4.8</v>
      </c>
      <c r="BY56" s="10">
        <v>1.5</v>
      </c>
      <c r="BZ56" s="10">
        <v>22.5</v>
      </c>
      <c r="CA56" s="10">
        <v>12.9</v>
      </c>
      <c r="CB56" s="10" t="s">
        <v>305</v>
      </c>
      <c r="CC56" s="86">
        <v>35.195</v>
      </c>
      <c r="CD56" s="86">
        <v>5.9</v>
      </c>
      <c r="CE56" s="86">
        <v>4.4800000000000004</v>
      </c>
      <c r="CF56" s="86">
        <v>94.5</v>
      </c>
      <c r="CG56" s="86">
        <v>11</v>
      </c>
      <c r="CH56" s="86">
        <v>24.5</v>
      </c>
      <c r="CI56" s="86">
        <v>4332</v>
      </c>
      <c r="CJ56" s="86">
        <v>560</v>
      </c>
      <c r="CK56" s="86">
        <v>156.5</v>
      </c>
      <c r="CL56" s="86">
        <v>33</v>
      </c>
      <c r="CM56" s="86">
        <v>3.7359900990099009</v>
      </c>
      <c r="CN56" s="86">
        <v>20.75490099009901</v>
      </c>
      <c r="CO56" s="86">
        <v>7.5</v>
      </c>
      <c r="CP56" s="86">
        <v>23.629000000000001</v>
      </c>
      <c r="CQ56" s="86">
        <v>1.8614999999999999</v>
      </c>
      <c r="CR56" s="86">
        <v>12.696209330434915</v>
      </c>
      <c r="CS56" s="86">
        <v>1.3776159381663118</v>
      </c>
      <c r="CT56" s="86">
        <v>8.8191151385927535E-2</v>
      </c>
      <c r="CU56" s="86">
        <v>15.583549953532394</v>
      </c>
      <c r="CV56" s="86">
        <v>33.30569586671497</v>
      </c>
      <c r="CW56" s="86" t="s">
        <v>199</v>
      </c>
      <c r="CX56" s="86" t="s">
        <v>225</v>
      </c>
      <c r="CY56" s="86">
        <v>4</v>
      </c>
      <c r="CZ56" s="86">
        <v>27</v>
      </c>
      <c r="DA56" s="86">
        <v>69</v>
      </c>
    </row>
    <row r="57" spans="1:105" x14ac:dyDescent="0.5">
      <c r="A57" s="10" t="s">
        <v>117</v>
      </c>
      <c r="B57" s="10">
        <v>2019</v>
      </c>
      <c r="C57" s="10" t="s">
        <v>42</v>
      </c>
      <c r="D57" s="10" t="s">
        <v>30</v>
      </c>
      <c r="E57" s="14" t="s">
        <v>31</v>
      </c>
      <c r="F57" s="10" t="s">
        <v>108</v>
      </c>
      <c r="G57" s="10" t="s">
        <v>32</v>
      </c>
      <c r="H57" s="10">
        <v>4</v>
      </c>
      <c r="I57" s="12">
        <v>43600</v>
      </c>
      <c r="J57" s="13">
        <v>42</v>
      </c>
      <c r="K57" s="13">
        <v>40</v>
      </c>
      <c r="L57" s="13">
        <v>194</v>
      </c>
      <c r="M57" s="13">
        <v>76</v>
      </c>
      <c r="N57" s="13">
        <v>186</v>
      </c>
      <c r="O57" s="13">
        <v>88</v>
      </c>
      <c r="P57" s="13">
        <v>187</v>
      </c>
      <c r="Q57" s="13">
        <v>81</v>
      </c>
      <c r="R57" s="13">
        <v>182</v>
      </c>
      <c r="S57" s="13">
        <v>75</v>
      </c>
      <c r="T57" s="13">
        <v>195</v>
      </c>
      <c r="U57" s="13">
        <v>88</v>
      </c>
      <c r="V57" s="13">
        <v>21.4</v>
      </c>
      <c r="W57" s="13">
        <v>19.399999999999999</v>
      </c>
      <c r="X57" s="13">
        <v>16.53</v>
      </c>
      <c r="Y57" s="13">
        <v>15.56</v>
      </c>
      <c r="Z57" s="13">
        <v>15.56</v>
      </c>
      <c r="AA57" s="13">
        <v>14.32</v>
      </c>
      <c r="AB57" s="13">
        <v>18.16</v>
      </c>
      <c r="AC57" s="13">
        <v>16.22</v>
      </c>
      <c r="AD57" s="13">
        <v>17.04</v>
      </c>
      <c r="AE57" s="13">
        <v>16.07</v>
      </c>
      <c r="AF57" s="13">
        <v>314.7</v>
      </c>
      <c r="AG57" s="13">
        <v>387.9</v>
      </c>
      <c r="AH57" s="13">
        <v>2148.4</v>
      </c>
      <c r="AI57" s="13">
        <v>2602.6</v>
      </c>
      <c r="AJ57" s="13">
        <v>8.1</v>
      </c>
      <c r="AK57" s="13">
        <v>7.7</v>
      </c>
      <c r="AL57" s="13">
        <v>64.2</v>
      </c>
      <c r="AM57" s="13">
        <v>64.599999999999994</v>
      </c>
      <c r="AN57" s="10">
        <v>78</v>
      </c>
      <c r="AO57" s="10">
        <v>8.3000000000000007</v>
      </c>
      <c r="AP57" s="10">
        <v>7.8</v>
      </c>
      <c r="AQ57" s="14">
        <v>3</v>
      </c>
      <c r="AR57" s="10">
        <v>73.8</v>
      </c>
      <c r="AS57" s="10">
        <v>1.2689999999999999</v>
      </c>
      <c r="AT57" s="10">
        <v>62.8</v>
      </c>
      <c r="AU57" s="10">
        <v>10.130000000000001</v>
      </c>
      <c r="AV57" s="40">
        <v>93.65</v>
      </c>
      <c r="AW57" s="40">
        <v>93.65</v>
      </c>
      <c r="AX57" s="40">
        <v>4.59</v>
      </c>
      <c r="AY57" s="40">
        <v>4.5999999999999996</v>
      </c>
      <c r="AZ57" s="40">
        <v>34</v>
      </c>
      <c r="BA57" s="40">
        <v>34.01</v>
      </c>
      <c r="BB57" s="40">
        <v>34.308426078734655</v>
      </c>
      <c r="BC57" s="40">
        <v>34.31967511501238</v>
      </c>
      <c r="BD57" s="40">
        <v>82.311552230097121</v>
      </c>
      <c r="BE57" s="40">
        <v>82.297241107620692</v>
      </c>
      <c r="BF57" s="40">
        <v>4.8141587348014898</v>
      </c>
      <c r="BG57" s="40">
        <v>5.1586291787015703</v>
      </c>
      <c r="BH57" s="40">
        <v>1.2557783063389589</v>
      </c>
      <c r="BI57" s="40">
        <v>1.3511250802280366</v>
      </c>
      <c r="BJ57" s="40">
        <v>0.73438695440965907</v>
      </c>
      <c r="BK57" s="40">
        <v>0.75418786785325753</v>
      </c>
      <c r="BL57" s="40">
        <v>0.53998755563584189</v>
      </c>
      <c r="BM57" s="40">
        <v>0.55536529393956113</v>
      </c>
      <c r="BN57" s="40">
        <v>1.3794230769230769</v>
      </c>
      <c r="BO57" s="40">
        <v>1.2911538461538459</v>
      </c>
      <c r="BP57" s="10" t="s">
        <v>331</v>
      </c>
      <c r="BQ57" s="10">
        <v>0.252</v>
      </c>
      <c r="BR57" s="10">
        <v>0.10100000000000001</v>
      </c>
      <c r="BS57" s="10">
        <v>0.3</v>
      </c>
      <c r="BT57" s="10" t="s">
        <v>303</v>
      </c>
      <c r="BU57" s="10">
        <v>0.1</v>
      </c>
      <c r="BV57" s="10">
        <v>1.9</v>
      </c>
      <c r="BW57" s="10">
        <v>16.7</v>
      </c>
      <c r="BX57" s="10">
        <v>5</v>
      </c>
      <c r="BY57" s="10">
        <v>1.1000000000000001</v>
      </c>
      <c r="BZ57" s="10">
        <v>21.4</v>
      </c>
      <c r="CA57" s="10">
        <v>6.5</v>
      </c>
      <c r="CB57" s="10" t="s">
        <v>305</v>
      </c>
      <c r="CC57" s="86">
        <v>37.81</v>
      </c>
      <c r="CD57" s="86">
        <v>5.9</v>
      </c>
      <c r="CE57" s="86">
        <v>4.5049999999999999</v>
      </c>
      <c r="CF57" s="86">
        <v>95</v>
      </c>
      <c r="CG57" s="86">
        <v>10.5</v>
      </c>
      <c r="CH57" s="86">
        <v>24</v>
      </c>
      <c r="CI57" s="86">
        <v>4665</v>
      </c>
      <c r="CJ57" s="86">
        <v>590</v>
      </c>
      <c r="CK57" s="86">
        <v>164</v>
      </c>
      <c r="CL57" s="86">
        <v>34</v>
      </c>
      <c r="CM57" s="86">
        <v>3.2907214723159606</v>
      </c>
      <c r="CN57" s="86">
        <v>21.577654355705537</v>
      </c>
      <c r="CO57" s="86">
        <v>9.5</v>
      </c>
      <c r="CP57" s="86">
        <v>24.683</v>
      </c>
      <c r="CQ57" s="86">
        <v>1.9535</v>
      </c>
      <c r="CR57" s="86">
        <v>12.646977712520343</v>
      </c>
      <c r="CS57" s="86">
        <v>3.1321581907663472</v>
      </c>
      <c r="CT57" s="86">
        <v>0.1871522146707289</v>
      </c>
      <c r="CU57" s="86">
        <v>16.281074658894966</v>
      </c>
      <c r="CV57" s="86">
        <v>38.925716493240202</v>
      </c>
      <c r="CW57" s="86" t="s">
        <v>199</v>
      </c>
      <c r="CX57" s="86" t="s">
        <v>199</v>
      </c>
      <c r="CY57" s="86" t="s">
        <v>199</v>
      </c>
      <c r="CZ57" s="86" t="s">
        <v>199</v>
      </c>
      <c r="DA57" s="86" t="s">
        <v>199</v>
      </c>
    </row>
    <row r="58" spans="1:105" x14ac:dyDescent="0.5">
      <c r="A58" s="10" t="s">
        <v>117</v>
      </c>
      <c r="B58" s="10">
        <v>2019</v>
      </c>
      <c r="C58" s="10" t="s">
        <v>42</v>
      </c>
      <c r="D58" s="10" t="s">
        <v>30</v>
      </c>
      <c r="E58" s="11">
        <v>17.460999999999999</v>
      </c>
      <c r="F58" s="10" t="s">
        <v>107</v>
      </c>
      <c r="G58" s="10" t="s">
        <v>37</v>
      </c>
      <c r="H58" s="10">
        <v>5</v>
      </c>
      <c r="I58" s="12">
        <v>43600</v>
      </c>
      <c r="J58" s="13">
        <v>39</v>
      </c>
      <c r="K58" s="13">
        <v>37</v>
      </c>
      <c r="L58" s="13">
        <v>200</v>
      </c>
      <c r="M58" s="13">
        <v>90</v>
      </c>
      <c r="N58" s="13">
        <v>105</v>
      </c>
      <c r="O58" s="13">
        <v>95</v>
      </c>
      <c r="P58" s="13">
        <v>181</v>
      </c>
      <c r="Q58" s="13">
        <v>92</v>
      </c>
      <c r="R58" s="13">
        <v>189</v>
      </c>
      <c r="S58" s="13">
        <v>85</v>
      </c>
      <c r="T58" s="13">
        <v>193</v>
      </c>
      <c r="U58" s="13">
        <v>95</v>
      </c>
      <c r="V58" s="13">
        <v>16.2</v>
      </c>
      <c r="W58" s="13">
        <v>14.22</v>
      </c>
      <c r="X58" s="13">
        <v>18.920000000000002</v>
      </c>
      <c r="Y58" s="13">
        <v>17.02</v>
      </c>
      <c r="Z58" s="13">
        <v>15.31</v>
      </c>
      <c r="AA58" s="13">
        <v>13.33</v>
      </c>
      <c r="AB58" s="13">
        <v>20.16</v>
      </c>
      <c r="AC58" s="13">
        <v>18.53</v>
      </c>
      <c r="AD58" s="13">
        <v>19.12</v>
      </c>
      <c r="AE58" s="13">
        <v>17.75</v>
      </c>
      <c r="AF58" s="13">
        <v>380.7</v>
      </c>
      <c r="AG58" s="13">
        <v>421.8</v>
      </c>
      <c r="AH58" s="13">
        <v>2415.1999999999998</v>
      </c>
      <c r="AI58" s="13">
        <v>2181.3000000000002</v>
      </c>
      <c r="AJ58" s="13">
        <v>6.9</v>
      </c>
      <c r="AK58" s="13">
        <v>6.8</v>
      </c>
      <c r="AL58" s="13">
        <v>56.2</v>
      </c>
      <c r="AM58" s="13">
        <v>56.9</v>
      </c>
      <c r="AN58" s="10">
        <v>70</v>
      </c>
      <c r="AO58" s="10">
        <v>8.1</v>
      </c>
      <c r="AP58" s="10">
        <v>8</v>
      </c>
      <c r="AQ58" s="11">
        <v>4.2</v>
      </c>
      <c r="AR58" s="11">
        <v>71.400000000000006</v>
      </c>
      <c r="AS58" s="10">
        <v>1.1399999999999999</v>
      </c>
      <c r="AT58" s="10">
        <v>54.6</v>
      </c>
      <c r="AU58" s="10">
        <v>9.6999999999999993</v>
      </c>
      <c r="AV58" s="40">
        <v>96.17</v>
      </c>
      <c r="AW58" s="40">
        <v>96.18</v>
      </c>
      <c r="AX58" s="40">
        <v>4.37</v>
      </c>
      <c r="AY58" s="40">
        <v>4.3600000000000003</v>
      </c>
      <c r="AZ58" s="40">
        <v>33.78</v>
      </c>
      <c r="BA58" s="40">
        <v>33.799999999999997</v>
      </c>
      <c r="BB58" s="40">
        <v>34.061492920892356</v>
      </c>
      <c r="BC58" s="40">
        <v>34.080046948324465</v>
      </c>
      <c r="BD58" s="40">
        <v>82.628785028638106</v>
      </c>
      <c r="BE58" s="40">
        <v>82.649772109428582</v>
      </c>
      <c r="BF58" s="40">
        <v>4.9174984461262845</v>
      </c>
      <c r="BG58" s="40">
        <v>5.0223737502996038</v>
      </c>
      <c r="BH58" s="40">
        <v>1.6136840714312681</v>
      </c>
      <c r="BI58" s="40">
        <v>1.6611658549477102</v>
      </c>
      <c r="BJ58" s="40">
        <v>0.9409065961499623</v>
      </c>
      <c r="BK58" s="40">
        <v>0.94239133617592552</v>
      </c>
      <c r="BL58" s="40">
        <v>0.70568242451004493</v>
      </c>
      <c r="BM58" s="40">
        <v>0.71197360255979236</v>
      </c>
      <c r="BN58" s="40">
        <v>1.5301923076923076</v>
      </c>
      <c r="BO58" s="40">
        <v>1.1786538461538463</v>
      </c>
      <c r="BP58" s="10" t="s">
        <v>199</v>
      </c>
      <c r="BQ58" s="10" t="s">
        <v>199</v>
      </c>
      <c r="BR58" s="10" t="s">
        <v>199</v>
      </c>
      <c r="BS58" s="10" t="s">
        <v>199</v>
      </c>
      <c r="BT58" s="10" t="s">
        <v>199</v>
      </c>
      <c r="BU58" s="10" t="s">
        <v>199</v>
      </c>
      <c r="BV58" s="10" t="s">
        <v>199</v>
      </c>
      <c r="BW58" s="10" t="s">
        <v>199</v>
      </c>
      <c r="BX58" s="10" t="s">
        <v>199</v>
      </c>
      <c r="BY58" s="10" t="s">
        <v>199</v>
      </c>
      <c r="BZ58" s="10" t="s">
        <v>199</v>
      </c>
      <c r="CA58" s="10" t="s">
        <v>199</v>
      </c>
      <c r="CB58" s="10" t="s">
        <v>199</v>
      </c>
      <c r="CC58" s="86">
        <v>34.47</v>
      </c>
      <c r="CD58" s="86">
        <v>6.05</v>
      </c>
      <c r="CE58" s="86">
        <v>4.67</v>
      </c>
      <c r="CF58" s="86">
        <v>97</v>
      </c>
      <c r="CG58" s="86">
        <v>9.5</v>
      </c>
      <c r="CH58" s="86">
        <v>20.5</v>
      </c>
      <c r="CI58" s="86">
        <v>4482.5</v>
      </c>
      <c r="CJ58" s="86">
        <v>583.5</v>
      </c>
      <c r="CK58" s="86">
        <v>123.5</v>
      </c>
      <c r="CL58" s="86">
        <v>31</v>
      </c>
      <c r="CM58" s="86">
        <v>3.8090467207789667</v>
      </c>
      <c r="CN58" s="86">
        <v>20.467061028968601</v>
      </c>
      <c r="CO58" s="86">
        <v>4.5</v>
      </c>
      <c r="CP58" s="86">
        <v>25.830500000000001</v>
      </c>
      <c r="CQ58" s="86">
        <v>1.9824999999999999</v>
      </c>
      <c r="CR58" s="86">
        <v>13.037185013262599</v>
      </c>
      <c r="CS58" s="86">
        <v>3.7912739140786598</v>
      </c>
      <c r="CT58" s="86">
        <v>0.2133289995684588</v>
      </c>
      <c r="CU58" s="86">
        <v>15.583641455234819</v>
      </c>
      <c r="CV58" s="86">
        <v>54.805853655982304</v>
      </c>
      <c r="CW58" s="86" t="s">
        <v>199</v>
      </c>
      <c r="CX58" s="86" t="s">
        <v>225</v>
      </c>
      <c r="CY58" s="86">
        <v>4</v>
      </c>
      <c r="CZ58" s="86">
        <v>26</v>
      </c>
      <c r="DA58" s="86">
        <v>70</v>
      </c>
    </row>
    <row r="59" spans="1:105" x14ac:dyDescent="0.5">
      <c r="A59" s="10" t="s">
        <v>117</v>
      </c>
      <c r="B59" s="10">
        <v>2019</v>
      </c>
      <c r="C59" s="10" t="s">
        <v>42</v>
      </c>
      <c r="D59" s="10" t="s">
        <v>30</v>
      </c>
      <c r="E59" s="11" t="s">
        <v>39</v>
      </c>
      <c r="F59" s="10" t="s">
        <v>106</v>
      </c>
      <c r="G59" s="10" t="s">
        <v>37</v>
      </c>
      <c r="H59" s="10">
        <v>6</v>
      </c>
      <c r="I59" s="12">
        <v>43600</v>
      </c>
      <c r="J59" s="13">
        <v>43</v>
      </c>
      <c r="K59" s="13">
        <v>41</v>
      </c>
      <c r="L59" s="13">
        <v>190</v>
      </c>
      <c r="M59" s="13">
        <v>108</v>
      </c>
      <c r="N59" s="13">
        <v>184</v>
      </c>
      <c r="O59" s="13">
        <v>106</v>
      </c>
      <c r="P59" s="13">
        <v>191</v>
      </c>
      <c r="Q59" s="13">
        <v>110</v>
      </c>
      <c r="R59" s="13">
        <v>187</v>
      </c>
      <c r="S59" s="13">
        <v>87</v>
      </c>
      <c r="T59" s="13">
        <v>192</v>
      </c>
      <c r="U59" s="13">
        <v>95</v>
      </c>
      <c r="V59" s="13">
        <v>19.02</v>
      </c>
      <c r="W59" s="13">
        <v>16.14</v>
      </c>
      <c r="X59" s="13">
        <v>14.8</v>
      </c>
      <c r="Y59" s="13">
        <v>17.18</v>
      </c>
      <c r="Z59" s="13">
        <v>17.2</v>
      </c>
      <c r="AA59" s="13">
        <v>15.41</v>
      </c>
      <c r="AB59" s="13">
        <v>19.93</v>
      </c>
      <c r="AC59" s="13">
        <v>17.46</v>
      </c>
      <c r="AD59" s="13">
        <v>17.850000000000001</v>
      </c>
      <c r="AE59" s="13">
        <v>16.61</v>
      </c>
      <c r="AF59" s="13">
        <v>155</v>
      </c>
      <c r="AG59" s="13">
        <v>147.80000000000001</v>
      </c>
      <c r="AH59" s="13">
        <v>817</v>
      </c>
      <c r="AI59" s="13">
        <v>774.5</v>
      </c>
      <c r="AJ59" s="13">
        <v>7.5</v>
      </c>
      <c r="AK59" s="13">
        <v>7.2</v>
      </c>
      <c r="AL59" s="13">
        <v>55.4</v>
      </c>
      <c r="AM59" s="13">
        <v>56.1</v>
      </c>
      <c r="AN59" s="10">
        <v>59</v>
      </c>
      <c r="AO59" s="10">
        <v>8</v>
      </c>
      <c r="AP59" s="10">
        <v>7.3</v>
      </c>
      <c r="AQ59" s="11">
        <v>4.0999999999999996</v>
      </c>
      <c r="AR59" s="11">
        <v>72.2</v>
      </c>
      <c r="AS59" s="10">
        <v>1.143</v>
      </c>
      <c r="AT59" s="10">
        <v>55.5</v>
      </c>
      <c r="AU59" s="10">
        <v>9.73</v>
      </c>
      <c r="AV59" s="40">
        <v>96.59</v>
      </c>
      <c r="AW59" s="40">
        <v>96.61</v>
      </c>
      <c r="AX59" s="40">
        <v>4.28</v>
      </c>
      <c r="AY59" s="40">
        <v>4.2699999999999996</v>
      </c>
      <c r="AZ59" s="40">
        <v>34.380000000000003</v>
      </c>
      <c r="BA59" s="40">
        <v>34.4</v>
      </c>
      <c r="BB59" s="40">
        <v>34.645386417241767</v>
      </c>
      <c r="BC59" s="40">
        <v>34.664000057696747</v>
      </c>
      <c r="BD59" s="40">
        <v>82.903701281271921</v>
      </c>
      <c r="BE59" s="40">
        <v>82.924187442928343</v>
      </c>
      <c r="BF59" s="40">
        <v>5.8091782140811432</v>
      </c>
      <c r="BG59" s="40">
        <v>5.9921595391596494</v>
      </c>
      <c r="BH59" s="40">
        <v>1.8964312681692905</v>
      </c>
      <c r="BI59" s="40">
        <v>1.9540161211160194</v>
      </c>
      <c r="BJ59" s="40">
        <v>1.5040773100940548</v>
      </c>
      <c r="BK59" s="40">
        <v>1.5278106260084408</v>
      </c>
      <c r="BL59" s="40">
        <v>0.83065921677446763</v>
      </c>
      <c r="BM59" s="40">
        <v>0.84756322958011976</v>
      </c>
      <c r="BN59" s="40">
        <v>1.4296153846153845</v>
      </c>
      <c r="BO59" s="40">
        <v>1.5261538461538462</v>
      </c>
      <c r="BP59" s="10" t="s">
        <v>311</v>
      </c>
      <c r="BQ59" s="10">
        <v>0.309</v>
      </c>
      <c r="BR59" s="10">
        <v>0.108</v>
      </c>
      <c r="BS59" s="10">
        <v>0.37</v>
      </c>
      <c r="BT59" s="10" t="s">
        <v>303</v>
      </c>
      <c r="BU59" s="10">
        <v>9.9000000000000005E-2</v>
      </c>
      <c r="BV59" s="10">
        <v>2.2999999999999998</v>
      </c>
      <c r="BW59" s="10">
        <v>18.5</v>
      </c>
      <c r="BX59" s="10">
        <v>5.7</v>
      </c>
      <c r="BY59" s="10">
        <v>1.5</v>
      </c>
      <c r="BZ59" s="10">
        <v>26.6</v>
      </c>
      <c r="CA59" s="10">
        <v>7.5</v>
      </c>
      <c r="CB59" s="10" t="s">
        <v>305</v>
      </c>
      <c r="CC59" s="86">
        <v>34.69</v>
      </c>
      <c r="CD59" s="86">
        <v>5.9</v>
      </c>
      <c r="CE59" s="86">
        <v>4.6899999999999995</v>
      </c>
      <c r="CF59" s="86">
        <v>96.5</v>
      </c>
      <c r="CG59" s="86">
        <v>10</v>
      </c>
      <c r="CH59" s="86">
        <v>27.5</v>
      </c>
      <c r="CI59" s="86">
        <v>4325.5</v>
      </c>
      <c r="CJ59" s="86">
        <v>515.5</v>
      </c>
      <c r="CK59" s="86">
        <v>159.5</v>
      </c>
      <c r="CL59" s="86">
        <v>29.5</v>
      </c>
      <c r="CM59" s="86">
        <v>4.1012095485339639</v>
      </c>
      <c r="CN59" s="86">
        <v>20.5886268135432</v>
      </c>
      <c r="CO59" s="86">
        <v>11.5</v>
      </c>
      <c r="CP59" s="86">
        <v>24.968</v>
      </c>
      <c r="CQ59" s="86">
        <v>1.988</v>
      </c>
      <c r="CR59" s="86">
        <v>12.57508328609455</v>
      </c>
      <c r="CS59" s="86">
        <v>1.7945802180113049</v>
      </c>
      <c r="CT59" s="86">
        <v>0.10740414364476294</v>
      </c>
      <c r="CU59" s="86">
        <v>16.345707550110973</v>
      </c>
      <c r="CV59" s="86">
        <v>51.609491658573049</v>
      </c>
      <c r="CW59" s="86" t="s">
        <v>199</v>
      </c>
      <c r="CX59" s="86" t="s">
        <v>199</v>
      </c>
      <c r="CY59" s="86" t="s">
        <v>199</v>
      </c>
      <c r="CZ59" s="86" t="s">
        <v>199</v>
      </c>
      <c r="DA59" s="86" t="s">
        <v>199</v>
      </c>
    </row>
    <row r="60" spans="1:105" x14ac:dyDescent="0.5">
      <c r="A60" s="10" t="s">
        <v>117</v>
      </c>
      <c r="B60" s="10">
        <v>2019</v>
      </c>
      <c r="C60" s="10" t="s">
        <v>42</v>
      </c>
      <c r="D60" s="10" t="s">
        <v>30</v>
      </c>
      <c r="E60" s="11" t="s">
        <v>35</v>
      </c>
      <c r="F60" s="10" t="s">
        <v>112</v>
      </c>
      <c r="G60" s="10" t="s">
        <v>32</v>
      </c>
      <c r="H60" s="10">
        <v>7</v>
      </c>
      <c r="I60" s="12">
        <v>43600</v>
      </c>
      <c r="J60" s="13">
        <v>38</v>
      </c>
      <c r="K60" s="13">
        <v>42</v>
      </c>
      <c r="L60" s="15">
        <v>211</v>
      </c>
      <c r="M60" s="15">
        <v>90</v>
      </c>
      <c r="N60" s="15">
        <v>200</v>
      </c>
      <c r="O60" s="15">
        <v>74</v>
      </c>
      <c r="P60" s="15">
        <v>193</v>
      </c>
      <c r="Q60" s="15">
        <v>80</v>
      </c>
      <c r="R60" s="15">
        <v>194</v>
      </c>
      <c r="S60" s="15">
        <v>81</v>
      </c>
      <c r="T60" s="15">
        <v>225</v>
      </c>
      <c r="U60" s="15">
        <v>91</v>
      </c>
      <c r="V60" s="15">
        <v>21</v>
      </c>
      <c r="W60" s="15">
        <v>19</v>
      </c>
      <c r="X60" s="15">
        <v>20.5</v>
      </c>
      <c r="Y60" s="15">
        <v>16</v>
      </c>
      <c r="Z60" s="15">
        <v>18</v>
      </c>
      <c r="AA60" s="15">
        <v>15.5</v>
      </c>
      <c r="AB60" s="15">
        <v>18.5</v>
      </c>
      <c r="AC60" s="15">
        <v>16</v>
      </c>
      <c r="AD60" s="15">
        <v>26.3</v>
      </c>
      <c r="AE60" s="15">
        <v>23.3</v>
      </c>
      <c r="AF60" s="13">
        <v>158.80000000000001</v>
      </c>
      <c r="AG60" s="13">
        <v>199.5</v>
      </c>
      <c r="AH60" s="13">
        <v>1321.1</v>
      </c>
      <c r="AI60" s="13">
        <v>1243.0999999999999</v>
      </c>
      <c r="AJ60" s="13">
        <v>7.5</v>
      </c>
      <c r="AK60" s="13">
        <v>7.8</v>
      </c>
      <c r="AL60" s="13">
        <v>62.7</v>
      </c>
      <c r="AM60" s="13">
        <v>62.5</v>
      </c>
      <c r="AN60" s="10">
        <v>87</v>
      </c>
      <c r="AO60" s="10">
        <v>7.9</v>
      </c>
      <c r="AP60" s="10">
        <v>7.8</v>
      </c>
      <c r="AQ60" s="11">
        <v>3.2</v>
      </c>
      <c r="AR60" s="10">
        <v>73.7</v>
      </c>
      <c r="AS60" s="10">
        <v>1.286</v>
      </c>
      <c r="AT60" s="10">
        <v>62.3</v>
      </c>
      <c r="AU60" s="10">
        <v>10.18</v>
      </c>
      <c r="AV60" s="40">
        <v>92.86</v>
      </c>
      <c r="AW60" s="40">
        <v>92.86</v>
      </c>
      <c r="AX60" s="40">
        <v>5.68</v>
      </c>
      <c r="AY60" s="40">
        <v>5.66</v>
      </c>
      <c r="AZ60" s="40">
        <v>35.49</v>
      </c>
      <c r="BA60" s="40">
        <v>35.5</v>
      </c>
      <c r="BB60" s="40">
        <v>35.941654107734109</v>
      </c>
      <c r="BC60" s="40">
        <v>35.948374093969811</v>
      </c>
      <c r="BD60" s="40">
        <v>80.907204500346452</v>
      </c>
      <c r="BE60" s="40">
        <v>80.941199431029631</v>
      </c>
      <c r="BF60" s="40">
        <v>4.9467275216425159</v>
      </c>
      <c r="BG60" s="40">
        <v>5.3930325521309399</v>
      </c>
      <c r="BH60" s="40">
        <v>1.7735275795673351</v>
      </c>
      <c r="BI60" s="40">
        <v>1.9271991920564806</v>
      </c>
      <c r="BJ60" s="40">
        <v>0.87332746194673261</v>
      </c>
      <c r="BK60" s="40">
        <v>0.89578438946964567</v>
      </c>
      <c r="BL60" s="40">
        <v>0.74340858493863959</v>
      </c>
      <c r="BM60" s="40">
        <v>0.75884486527804962</v>
      </c>
      <c r="BN60" s="40">
        <v>1.4596153846153845</v>
      </c>
      <c r="BO60" s="40">
        <v>1.2765384615384616</v>
      </c>
      <c r="BP60" s="10" t="s">
        <v>331</v>
      </c>
      <c r="BQ60" s="10">
        <v>0.32100000000000001</v>
      </c>
      <c r="BR60" s="10">
        <v>0.11600000000000001</v>
      </c>
      <c r="BS60" s="10">
        <v>0.34</v>
      </c>
      <c r="BT60" s="10" t="s">
        <v>303</v>
      </c>
      <c r="BU60" s="10">
        <v>9.8000000000000004E-2</v>
      </c>
      <c r="BV60" s="10">
        <v>2.2000000000000002</v>
      </c>
      <c r="BW60" s="10">
        <v>19.8</v>
      </c>
      <c r="BX60" s="10">
        <v>6</v>
      </c>
      <c r="BY60" s="10">
        <v>1.6</v>
      </c>
      <c r="BZ60" s="10">
        <v>22.4</v>
      </c>
      <c r="CA60" s="10">
        <v>7.5</v>
      </c>
      <c r="CB60" s="10" t="s">
        <v>305</v>
      </c>
      <c r="CC60" s="86">
        <v>35.540000000000006</v>
      </c>
      <c r="CD60" s="86">
        <v>5.9</v>
      </c>
      <c r="CE60" s="86">
        <v>4.9550000000000001</v>
      </c>
      <c r="CF60" s="86">
        <v>99</v>
      </c>
      <c r="CG60" s="86">
        <v>9.5</v>
      </c>
      <c r="CH60" s="86">
        <v>25.5</v>
      </c>
      <c r="CI60" s="86">
        <v>4472.5</v>
      </c>
      <c r="CJ60" s="86">
        <v>519</v>
      </c>
      <c r="CK60" s="86">
        <v>130.5</v>
      </c>
      <c r="CL60" s="86">
        <v>29.5</v>
      </c>
      <c r="CM60" s="86">
        <v>3.6306764354159871</v>
      </c>
      <c r="CN60" s="86">
        <v>20.797147028219104</v>
      </c>
      <c r="CO60" s="86">
        <v>10.5</v>
      </c>
      <c r="CP60" s="86">
        <v>25.338999999999999</v>
      </c>
      <c r="CQ60" s="86">
        <v>2.0135000000000001</v>
      </c>
      <c r="CR60" s="86">
        <v>12.584734773795422</v>
      </c>
      <c r="CS60" s="86">
        <v>3.6884381072614749</v>
      </c>
      <c r="CT60" s="86">
        <v>0.26215912389166485</v>
      </c>
      <c r="CU60" s="86">
        <v>14.148382754337064</v>
      </c>
      <c r="CV60" s="86">
        <v>51.489041196233927</v>
      </c>
      <c r="CW60" s="86" t="s">
        <v>199</v>
      </c>
      <c r="CX60" s="86" t="s">
        <v>225</v>
      </c>
      <c r="CY60" s="86">
        <v>5</v>
      </c>
      <c r="CZ60" s="86">
        <v>25</v>
      </c>
      <c r="DA60" s="86">
        <v>70</v>
      </c>
    </row>
    <row r="61" spans="1:105" x14ac:dyDescent="0.5">
      <c r="A61" s="10" t="s">
        <v>117</v>
      </c>
      <c r="B61" s="10">
        <v>2019</v>
      </c>
      <c r="C61" s="10" t="s">
        <v>42</v>
      </c>
      <c r="D61" s="10" t="s">
        <v>30</v>
      </c>
      <c r="E61" s="11" t="s">
        <v>33</v>
      </c>
      <c r="F61" s="10" t="s">
        <v>105</v>
      </c>
      <c r="G61" s="10" t="s">
        <v>34</v>
      </c>
      <c r="H61" s="10">
        <v>8</v>
      </c>
      <c r="I61" s="12">
        <v>43600</v>
      </c>
      <c r="J61" s="13">
        <v>27</v>
      </c>
      <c r="K61" s="13">
        <v>36</v>
      </c>
      <c r="L61" s="15" t="s">
        <v>49</v>
      </c>
      <c r="M61" s="15" t="s">
        <v>49</v>
      </c>
      <c r="N61" s="15" t="s">
        <v>49</v>
      </c>
      <c r="O61" s="15" t="s">
        <v>49</v>
      </c>
      <c r="P61" s="15" t="s">
        <v>49</v>
      </c>
      <c r="Q61" s="15" t="s">
        <v>49</v>
      </c>
      <c r="R61" s="15" t="s">
        <v>49</v>
      </c>
      <c r="S61" s="15" t="s">
        <v>49</v>
      </c>
      <c r="T61" s="15" t="s">
        <v>49</v>
      </c>
      <c r="U61" s="15" t="s">
        <v>49</v>
      </c>
      <c r="V61" s="15" t="s">
        <v>49</v>
      </c>
      <c r="W61" s="15" t="s">
        <v>49</v>
      </c>
      <c r="X61" s="15" t="s">
        <v>49</v>
      </c>
      <c r="Y61" s="15" t="s">
        <v>49</v>
      </c>
      <c r="Z61" s="15" t="s">
        <v>49</v>
      </c>
      <c r="AA61" s="15" t="s">
        <v>49</v>
      </c>
      <c r="AB61" s="15" t="s">
        <v>49</v>
      </c>
      <c r="AC61" s="15" t="s">
        <v>49</v>
      </c>
      <c r="AD61" s="15" t="s">
        <v>49</v>
      </c>
      <c r="AE61" s="15" t="s">
        <v>49</v>
      </c>
      <c r="AF61" s="13">
        <v>208.5</v>
      </c>
      <c r="AG61" s="13">
        <v>220.1</v>
      </c>
      <c r="AH61" s="13">
        <v>1576.4</v>
      </c>
      <c r="AI61" s="13">
        <v>1425.5</v>
      </c>
      <c r="AJ61" s="13">
        <v>7.5</v>
      </c>
      <c r="AK61" s="13">
        <v>7.5</v>
      </c>
      <c r="AL61" s="13">
        <v>59.8</v>
      </c>
      <c r="AM61" s="13">
        <v>59.9</v>
      </c>
      <c r="AN61" s="10">
        <v>69</v>
      </c>
      <c r="AO61" s="10">
        <v>8.1999999999999993</v>
      </c>
      <c r="AP61" s="10">
        <v>7.3</v>
      </c>
      <c r="AQ61" s="11">
        <v>2.9</v>
      </c>
      <c r="AR61" s="11">
        <v>74.5</v>
      </c>
      <c r="AS61" s="10">
        <v>1.266</v>
      </c>
      <c r="AT61" s="10">
        <v>60.4</v>
      </c>
      <c r="AU61" s="10">
        <v>10.210000000000001</v>
      </c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40">
        <v>3.3324944446475655</v>
      </c>
      <c r="BG61" s="40">
        <v>3.6368708842658606</v>
      </c>
      <c r="BH61" s="40">
        <v>1.2894448219881451</v>
      </c>
      <c r="BI61" s="40">
        <v>1.3957564088043191</v>
      </c>
      <c r="BJ61" s="40">
        <v>0.85490617419097636</v>
      </c>
      <c r="BK61" s="40">
        <v>0.92609861376712521</v>
      </c>
      <c r="BL61" s="40">
        <v>0.57904345658940792</v>
      </c>
      <c r="BM61" s="40">
        <v>0.60973830037416732</v>
      </c>
      <c r="BN61" s="40">
        <v>1.4373076923076924</v>
      </c>
      <c r="BO61" s="40">
        <v>1.3811538461538464</v>
      </c>
      <c r="BP61" s="10" t="s">
        <v>332</v>
      </c>
      <c r="BQ61" s="10">
        <v>0.31</v>
      </c>
      <c r="BR61" s="10">
        <v>0.11799999999999999</v>
      </c>
      <c r="BS61" s="10">
        <v>0.36</v>
      </c>
      <c r="BT61" s="10" t="s">
        <v>303</v>
      </c>
      <c r="BU61" s="10">
        <v>9.5000000000000001E-2</v>
      </c>
      <c r="BV61" s="10">
        <v>1.9</v>
      </c>
      <c r="BW61" s="10">
        <v>18.899999999999999</v>
      </c>
      <c r="BX61" s="10">
        <v>5</v>
      </c>
      <c r="BY61" s="10">
        <v>1.5</v>
      </c>
      <c r="BZ61" s="10">
        <v>26</v>
      </c>
      <c r="CA61" s="10">
        <v>7.5</v>
      </c>
      <c r="CB61" s="10" t="s">
        <v>305</v>
      </c>
      <c r="CC61" s="86">
        <v>33.730000000000004</v>
      </c>
      <c r="CD61" s="86">
        <v>6</v>
      </c>
      <c r="CE61" s="86">
        <v>4.875</v>
      </c>
      <c r="CF61" s="86">
        <v>99</v>
      </c>
      <c r="CG61" s="86">
        <v>9</v>
      </c>
      <c r="CH61" s="86">
        <v>24</v>
      </c>
      <c r="CI61" s="86">
        <v>4394</v>
      </c>
      <c r="CJ61" s="86">
        <v>530.5</v>
      </c>
      <c r="CK61" s="86">
        <v>121</v>
      </c>
      <c r="CL61" s="86">
        <v>33.5</v>
      </c>
      <c r="CM61" s="86" t="s">
        <v>199</v>
      </c>
      <c r="CN61" s="86" t="s">
        <v>199</v>
      </c>
      <c r="CO61" s="86">
        <v>9</v>
      </c>
      <c r="CP61" s="86" t="s">
        <v>199</v>
      </c>
      <c r="CQ61" s="86" t="s">
        <v>199</v>
      </c>
      <c r="CR61" s="86" t="s">
        <v>199</v>
      </c>
      <c r="CS61" s="86" t="s">
        <v>199</v>
      </c>
      <c r="CT61" s="86" t="s">
        <v>199</v>
      </c>
      <c r="CU61" s="86" t="s">
        <v>199</v>
      </c>
      <c r="CV61" s="86" t="s">
        <v>199</v>
      </c>
      <c r="CW61" s="86" t="s">
        <v>199</v>
      </c>
      <c r="CX61" s="86" t="s">
        <v>199</v>
      </c>
      <c r="CY61" s="86" t="s">
        <v>199</v>
      </c>
      <c r="CZ61" s="86" t="s">
        <v>199</v>
      </c>
      <c r="DA61" s="86" t="s">
        <v>199</v>
      </c>
    </row>
  </sheetData>
  <autoFilter ref="A1:CC61" xr:uid="{00000000-0009-0000-0000-000001000000}">
    <sortState xmlns:xlrd2="http://schemas.microsoft.com/office/spreadsheetml/2017/richdata2" ref="A28:CC36">
      <sortCondition ref="H1:H61"/>
    </sortState>
  </autoFilter>
  <sortState xmlns:xlrd2="http://schemas.microsoft.com/office/spreadsheetml/2017/richdata2" ref="A2:AN61">
    <sortCondition ref="C2:C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K62"/>
  <sheetViews>
    <sheetView topLeftCell="A19" workbookViewId="0">
      <selection activeCell="M7" sqref="M7"/>
    </sheetView>
  </sheetViews>
  <sheetFormatPr defaultRowHeight="15.75" x14ac:dyDescent="0.5"/>
  <cols>
    <col min="1" max="1" width="17.125" bestFit="1" customWidth="1"/>
    <col min="2" max="2" width="6.875" bestFit="1" customWidth="1"/>
    <col min="3" max="3" width="13.625" bestFit="1" customWidth="1"/>
    <col min="4" max="4" width="8.5" customWidth="1"/>
    <col min="5" max="5" width="9" hidden="1" customWidth="1"/>
    <col min="6" max="6" width="9" customWidth="1"/>
    <col min="7" max="7" width="7" hidden="1" customWidth="1"/>
    <col min="8" max="8" width="8.125" customWidth="1"/>
    <col min="9" max="9" width="8.625" customWidth="1"/>
    <col min="10" max="10" width="8.375" customWidth="1"/>
    <col min="11" max="11" width="0.125" customWidth="1"/>
    <col min="12" max="12" width="7.75" customWidth="1"/>
    <col min="13" max="13" width="7.625" style="44" bestFit="1" customWidth="1"/>
    <col min="14" max="14" width="7.75" style="44" bestFit="1" customWidth="1"/>
    <col min="15" max="15" width="8.5" bestFit="1" customWidth="1"/>
    <col min="16" max="17" width="8.5" style="44" customWidth="1"/>
    <col min="18" max="18" width="8" customWidth="1"/>
    <col min="19" max="19" width="8.125" customWidth="1"/>
    <col min="20" max="20" width="10.875" customWidth="1"/>
    <col min="21" max="21" width="8.5" style="44" bestFit="1" customWidth="1"/>
    <col min="22" max="22" width="8.875" style="52" bestFit="1" customWidth="1"/>
    <col min="23" max="23" width="7.25" bestFit="1" customWidth="1"/>
    <col min="24" max="24" width="9.125" bestFit="1" customWidth="1"/>
    <col min="25" max="25" width="6.75" bestFit="1" customWidth="1"/>
    <col min="26" max="26" width="7.625" bestFit="1" customWidth="1"/>
    <col min="27" max="27" width="6.625" bestFit="1" customWidth="1"/>
    <col min="28" max="28" width="7" bestFit="1" customWidth="1"/>
    <col min="29" max="29" width="6.5" bestFit="1" customWidth="1"/>
    <col min="69" max="69" width="5.375" bestFit="1" customWidth="1"/>
    <col min="70" max="70" width="5.875" bestFit="1" customWidth="1"/>
    <col min="71" max="71" width="7.375" bestFit="1" customWidth="1"/>
    <col min="72" max="73" width="6.375" bestFit="1" customWidth="1"/>
    <col min="74" max="74" width="5.375" bestFit="1" customWidth="1"/>
    <col min="77" max="77" width="6.875" bestFit="1" customWidth="1"/>
    <col min="78" max="78" width="7.875" bestFit="1" customWidth="1"/>
    <col min="79" max="79" width="6.875" bestFit="1" customWidth="1"/>
    <col min="85" max="85" width="6.625" bestFit="1" customWidth="1"/>
    <col min="86" max="86" width="7.5" bestFit="1" customWidth="1"/>
    <col min="87" max="87" width="6.625" bestFit="1" customWidth="1"/>
    <col min="88" max="88" width="5.375" bestFit="1" customWidth="1"/>
    <col min="89" max="89" width="6.375" bestFit="1" customWidth="1"/>
  </cols>
  <sheetData>
    <row r="1" spans="1:89" x14ac:dyDescent="0.5">
      <c r="A1" s="3" t="s">
        <v>59</v>
      </c>
      <c r="B1" s="3" t="s">
        <v>60</v>
      </c>
      <c r="C1" s="3" t="s">
        <v>61</v>
      </c>
      <c r="D1" s="3" t="s">
        <v>62</v>
      </c>
      <c r="E1" s="3" t="s">
        <v>63</v>
      </c>
      <c r="F1" s="3" t="s">
        <v>0</v>
      </c>
      <c r="G1" s="3" t="s">
        <v>64</v>
      </c>
      <c r="H1" s="3" t="s">
        <v>1</v>
      </c>
      <c r="I1" s="1" t="s">
        <v>115</v>
      </c>
      <c r="J1" s="3" t="s">
        <v>2</v>
      </c>
      <c r="K1" s="3" t="s">
        <v>50</v>
      </c>
      <c r="L1" s="3" t="s">
        <v>51</v>
      </c>
      <c r="M1" s="37" t="s">
        <v>52</v>
      </c>
      <c r="N1" s="37" t="s">
        <v>53</v>
      </c>
      <c r="O1" s="3" t="s">
        <v>23</v>
      </c>
      <c r="P1" s="37" t="s">
        <v>24</v>
      </c>
      <c r="Q1" s="37" t="s">
        <v>24</v>
      </c>
      <c r="R1" s="3" t="s">
        <v>54</v>
      </c>
      <c r="S1" s="3" t="s">
        <v>26</v>
      </c>
      <c r="T1" s="3" t="s">
        <v>65</v>
      </c>
      <c r="U1" s="37" t="s">
        <v>66</v>
      </c>
      <c r="V1" s="45" t="s">
        <v>27</v>
      </c>
      <c r="W1" s="2" t="s">
        <v>185</v>
      </c>
      <c r="X1" s="2" t="s">
        <v>187</v>
      </c>
      <c r="Y1" s="2" t="s">
        <v>189</v>
      </c>
      <c r="Z1" s="2" t="s">
        <v>191</v>
      </c>
      <c r="AA1" s="2" t="s">
        <v>193</v>
      </c>
      <c r="AB1" s="2" t="s">
        <v>195</v>
      </c>
      <c r="AC1" s="36" t="s">
        <v>197</v>
      </c>
      <c r="AD1" s="36" t="s">
        <v>370</v>
      </c>
      <c r="AE1" s="36" t="s">
        <v>371</v>
      </c>
      <c r="AF1" s="36" t="s">
        <v>372</v>
      </c>
      <c r="AG1" s="36" t="s">
        <v>373</v>
      </c>
      <c r="AH1" s="36" t="s">
        <v>374</v>
      </c>
      <c r="AI1" s="36" t="s">
        <v>385</v>
      </c>
      <c r="AJ1" s="36" t="s">
        <v>386</v>
      </c>
      <c r="AK1" s="36" t="s">
        <v>387</v>
      </c>
      <c r="AL1" s="36" t="s">
        <v>388</v>
      </c>
      <c r="AM1" s="36" t="s">
        <v>389</v>
      </c>
      <c r="AN1" s="93" t="s">
        <v>273</v>
      </c>
      <c r="AO1" s="93" t="s">
        <v>274</v>
      </c>
      <c r="AP1" s="93" t="s">
        <v>275</v>
      </c>
      <c r="AQ1" s="93" t="s">
        <v>276</v>
      </c>
      <c r="AR1" s="93" t="s">
        <v>277</v>
      </c>
      <c r="AS1" s="93" t="s">
        <v>278</v>
      </c>
      <c r="AT1" s="93" t="s">
        <v>280</v>
      </c>
      <c r="AU1" s="93" t="s">
        <v>279</v>
      </c>
      <c r="AV1" s="93" t="s">
        <v>281</v>
      </c>
      <c r="AW1" s="93" t="s">
        <v>418</v>
      </c>
      <c r="AX1" s="93" t="s">
        <v>419</v>
      </c>
      <c r="AY1" s="93" t="s">
        <v>420</v>
      </c>
      <c r="AZ1" s="93" t="s">
        <v>289</v>
      </c>
      <c r="BA1" s="93" t="s">
        <v>290</v>
      </c>
      <c r="BB1" s="93" t="s">
        <v>291</v>
      </c>
      <c r="BC1" s="93" t="s">
        <v>292</v>
      </c>
      <c r="BD1" s="93" t="s">
        <v>293</v>
      </c>
      <c r="BE1" s="93" t="s">
        <v>294</v>
      </c>
      <c r="BF1" s="93" t="s">
        <v>295</v>
      </c>
      <c r="BG1" s="93" t="s">
        <v>296</v>
      </c>
      <c r="BH1" s="93" t="s">
        <v>297</v>
      </c>
      <c r="BI1" s="93" t="s">
        <v>298</v>
      </c>
      <c r="BJ1" s="93" t="s">
        <v>299</v>
      </c>
      <c r="BK1" s="93" t="s">
        <v>300</v>
      </c>
      <c r="BL1" s="93" t="s">
        <v>301</v>
      </c>
      <c r="BM1" s="93" t="s">
        <v>271</v>
      </c>
      <c r="BN1" s="93" t="s">
        <v>200</v>
      </c>
      <c r="BO1" s="93" t="s">
        <v>201</v>
      </c>
      <c r="BP1" s="93" t="s">
        <v>202</v>
      </c>
      <c r="BQ1" s="93" t="s">
        <v>203</v>
      </c>
      <c r="BR1" s="93" t="s">
        <v>204</v>
      </c>
      <c r="BS1" s="93" t="s">
        <v>205</v>
      </c>
      <c r="BT1" s="93" t="s">
        <v>206</v>
      </c>
      <c r="BU1" s="93" t="s">
        <v>207</v>
      </c>
      <c r="BV1" s="93" t="s">
        <v>208</v>
      </c>
      <c r="BW1" s="126" t="s">
        <v>210</v>
      </c>
      <c r="BX1" s="93" t="s">
        <v>209</v>
      </c>
      <c r="BY1" s="93" t="s">
        <v>211</v>
      </c>
      <c r="BZ1" s="94" t="s">
        <v>212</v>
      </c>
      <c r="CA1" s="95" t="s">
        <v>239</v>
      </c>
      <c r="CB1" s="95" t="s">
        <v>213</v>
      </c>
      <c r="CC1" s="95" t="s">
        <v>214</v>
      </c>
      <c r="CD1" s="95" t="s">
        <v>215</v>
      </c>
      <c r="CE1" s="95" t="s">
        <v>216</v>
      </c>
      <c r="CF1" s="95" t="s">
        <v>217</v>
      </c>
      <c r="CG1" s="95" t="s">
        <v>218</v>
      </c>
      <c r="CH1" s="95" t="s">
        <v>219</v>
      </c>
      <c r="CI1" s="95" t="s">
        <v>220</v>
      </c>
      <c r="CJ1" s="95" t="s">
        <v>221</v>
      </c>
      <c r="CK1" s="95" t="s">
        <v>222</v>
      </c>
    </row>
    <row r="2" spans="1:89" x14ac:dyDescent="0.5">
      <c r="A2" s="16" t="s">
        <v>117</v>
      </c>
      <c r="B2" s="16">
        <v>2019</v>
      </c>
      <c r="C2" s="16" t="s">
        <v>29</v>
      </c>
      <c r="D2" s="16" t="s">
        <v>30</v>
      </c>
      <c r="E2" s="16" t="s">
        <v>31</v>
      </c>
      <c r="F2" s="16" t="s">
        <v>108</v>
      </c>
      <c r="G2" s="16" t="s">
        <v>32</v>
      </c>
      <c r="H2" s="16">
        <v>1</v>
      </c>
      <c r="I2" s="18">
        <v>43627</v>
      </c>
      <c r="J2" s="16">
        <v>23.5</v>
      </c>
      <c r="K2" s="16">
        <v>213.2</v>
      </c>
      <c r="L2" s="16">
        <v>82.2</v>
      </c>
      <c r="M2" s="38">
        <v>19.513999999999999</v>
      </c>
      <c r="N2" s="38">
        <v>17.545999999999999</v>
      </c>
      <c r="O2" s="16">
        <v>408.2</v>
      </c>
      <c r="P2" s="38">
        <v>2702.35</v>
      </c>
      <c r="Q2" s="38">
        <v>5.9576668018836312</v>
      </c>
      <c r="R2" s="16">
        <v>7.8</v>
      </c>
      <c r="S2" s="16">
        <v>62.650000000000006</v>
      </c>
      <c r="T2" s="16">
        <v>81</v>
      </c>
      <c r="U2" s="38">
        <v>0.27</v>
      </c>
      <c r="V2" s="46">
        <v>116.08133540441057</v>
      </c>
      <c r="W2" s="16">
        <v>8.1999999999999993</v>
      </c>
      <c r="X2" s="16">
        <v>7.2</v>
      </c>
      <c r="Y2" s="17">
        <v>3.1</v>
      </c>
      <c r="Z2" s="16">
        <v>73.8</v>
      </c>
      <c r="AA2" s="16">
        <v>1.25</v>
      </c>
      <c r="AB2" s="16">
        <v>60.9</v>
      </c>
      <c r="AC2" s="16">
        <v>10</v>
      </c>
      <c r="AD2" s="38">
        <v>97.89</v>
      </c>
      <c r="AE2" s="38">
        <v>4.5750000000000002</v>
      </c>
      <c r="AF2" s="38">
        <v>32.504999999999995</v>
      </c>
      <c r="AG2" s="38">
        <v>32.825383104488893</v>
      </c>
      <c r="AH2" s="38">
        <v>81.988358112867729</v>
      </c>
      <c r="AI2" s="38">
        <v>4.6363496585718806</v>
      </c>
      <c r="AJ2" s="38">
        <v>1.1686892226743526</v>
      </c>
      <c r="AK2" s="38">
        <v>0.51177200413241519</v>
      </c>
      <c r="AL2" s="38">
        <v>0.49906202224834251</v>
      </c>
      <c r="AM2" s="38">
        <v>1.2947115384615384</v>
      </c>
      <c r="AN2" s="38">
        <v>6.9</v>
      </c>
      <c r="AO2" s="38">
        <v>6.9411764705882355</v>
      </c>
      <c r="AP2" s="38">
        <v>3.8823529411764706</v>
      </c>
      <c r="AQ2" s="38">
        <v>74.470588235294116</v>
      </c>
      <c r="AR2" s="38">
        <v>1.2829999999999999</v>
      </c>
      <c r="AS2" s="38">
        <v>2.8983910000000002</v>
      </c>
      <c r="AT2" s="38">
        <v>0.13300000000000001</v>
      </c>
      <c r="AU2" s="38">
        <v>0.26700000000000002</v>
      </c>
      <c r="AV2" s="38">
        <v>0.16600000000000001</v>
      </c>
      <c r="AW2" s="38">
        <f>(AT2/AO2)*100</f>
        <v>1.9161016949152545</v>
      </c>
      <c r="AX2" s="38">
        <f>(AU2/AO2)*100</f>
        <v>3.8466101694915253</v>
      </c>
      <c r="AY2" s="38">
        <f>(AV2/AO2)*100</f>
        <v>2.3915254237288139</v>
      </c>
      <c r="AZ2" s="16" t="s">
        <v>302</v>
      </c>
      <c r="BA2" s="16">
        <v>0.30499999999999999</v>
      </c>
      <c r="BB2" s="16">
        <v>0.11</v>
      </c>
      <c r="BC2" s="16">
        <v>0.36</v>
      </c>
      <c r="BD2" s="16" t="s">
        <v>303</v>
      </c>
      <c r="BE2" s="16">
        <v>9.7000000000000003E-2</v>
      </c>
      <c r="BF2" s="16">
        <v>3.1</v>
      </c>
      <c r="BG2" s="16">
        <v>51.9</v>
      </c>
      <c r="BH2" s="16">
        <v>5.2</v>
      </c>
      <c r="BI2" s="16">
        <v>1.3</v>
      </c>
      <c r="BJ2" s="16">
        <v>20.5</v>
      </c>
      <c r="BK2" s="16">
        <v>19.600000000000001</v>
      </c>
      <c r="BL2" s="16">
        <v>12.9</v>
      </c>
      <c r="BM2" s="86">
        <v>21.274999999999999</v>
      </c>
      <c r="BN2" s="86">
        <v>7.1</v>
      </c>
      <c r="BO2" s="86">
        <v>2.4550000000000001</v>
      </c>
      <c r="BP2" s="86">
        <v>69</v>
      </c>
      <c r="BQ2" s="86">
        <v>9</v>
      </c>
      <c r="BR2" s="86">
        <v>32</v>
      </c>
      <c r="BS2" s="86">
        <v>3051</v>
      </c>
      <c r="BT2" s="86">
        <v>553</v>
      </c>
      <c r="BU2" s="86">
        <v>140.5</v>
      </c>
      <c r="BV2" s="86">
        <v>32</v>
      </c>
      <c r="BW2" s="86">
        <v>3.1254109138724524</v>
      </c>
      <c r="BX2" s="86">
        <v>24.168545130083594</v>
      </c>
      <c r="BY2" s="86">
        <v>11</v>
      </c>
      <c r="BZ2" s="86">
        <v>13.587</v>
      </c>
      <c r="CA2" s="86">
        <v>1.3115000000000001</v>
      </c>
      <c r="CB2" s="86">
        <v>10.324100761096989</v>
      </c>
      <c r="CC2" s="86">
        <v>2.1676261016124352</v>
      </c>
      <c r="CD2" s="86">
        <v>0.14469993907131232</v>
      </c>
      <c r="CE2" s="86">
        <v>14.964543840281438</v>
      </c>
      <c r="CF2" s="86">
        <v>27.211955848226857</v>
      </c>
      <c r="CG2" s="86" t="s">
        <v>199</v>
      </c>
      <c r="CH2" s="86" t="s">
        <v>225</v>
      </c>
      <c r="CI2" s="86">
        <v>5</v>
      </c>
      <c r="CJ2" s="86">
        <v>31</v>
      </c>
      <c r="CK2" s="86">
        <v>64</v>
      </c>
    </row>
    <row r="3" spans="1:89" x14ac:dyDescent="0.5">
      <c r="A3" s="16" t="s">
        <v>117</v>
      </c>
      <c r="B3" s="16">
        <v>2019</v>
      </c>
      <c r="C3" s="16" t="s">
        <v>29</v>
      </c>
      <c r="D3" s="16" t="s">
        <v>30</v>
      </c>
      <c r="E3" s="16" t="s">
        <v>33</v>
      </c>
      <c r="F3" s="16" t="s">
        <v>105</v>
      </c>
      <c r="G3" s="16" t="s">
        <v>34</v>
      </c>
      <c r="H3" s="16">
        <v>2</v>
      </c>
      <c r="I3" s="18">
        <v>43627</v>
      </c>
      <c r="J3" s="16">
        <v>27.5</v>
      </c>
      <c r="K3" s="16">
        <v>220.4</v>
      </c>
      <c r="L3" s="16">
        <v>82.6</v>
      </c>
      <c r="M3" s="38">
        <v>20.445999999999998</v>
      </c>
      <c r="N3" s="38">
        <v>18.616</v>
      </c>
      <c r="O3" s="16">
        <v>334.8</v>
      </c>
      <c r="P3" s="38">
        <v>2762.7</v>
      </c>
      <c r="Q3" s="38">
        <v>6.0907158856417221</v>
      </c>
      <c r="R3" s="16">
        <v>7.8</v>
      </c>
      <c r="S3" s="16">
        <v>63.3</v>
      </c>
      <c r="T3" s="16">
        <v>67</v>
      </c>
      <c r="U3" s="38">
        <v>0.22333333299999999</v>
      </c>
      <c r="V3" s="46">
        <v>118.67371188845453</v>
      </c>
      <c r="W3" s="16">
        <v>8.6999999999999993</v>
      </c>
      <c r="X3" s="16">
        <v>7.8</v>
      </c>
      <c r="Y3" s="20">
        <v>2.8</v>
      </c>
      <c r="Z3" s="20">
        <v>74.099999999999994</v>
      </c>
      <c r="AA3" s="16">
        <v>1.296</v>
      </c>
      <c r="AB3" s="16">
        <v>61.6</v>
      </c>
      <c r="AC3" s="16">
        <v>10.199999999999999</v>
      </c>
      <c r="AD3" s="38">
        <v>96.89</v>
      </c>
      <c r="AE3" s="38">
        <v>5.2350000000000003</v>
      </c>
      <c r="AF3" s="38">
        <v>36.505000000000003</v>
      </c>
      <c r="AG3" s="38">
        <v>36.87845248858504</v>
      </c>
      <c r="AH3" s="38">
        <v>81.839139021912089</v>
      </c>
      <c r="AI3" s="38">
        <v>4.7658560575227247</v>
      </c>
      <c r="AJ3" s="38">
        <v>1.5186297644587565</v>
      </c>
      <c r="AK3" s="38">
        <v>0.68036262653743096</v>
      </c>
      <c r="AL3" s="38">
        <v>0.61795616400470177</v>
      </c>
      <c r="AM3" s="38">
        <v>1.2702884615384615</v>
      </c>
      <c r="AN3" s="38">
        <v>7.1</v>
      </c>
      <c r="AO3" s="38">
        <v>6.9411764705882355</v>
      </c>
      <c r="AP3" s="38">
        <v>3.6470588235294117</v>
      </c>
      <c r="AQ3" s="38">
        <v>74.588235294117652</v>
      </c>
      <c r="AR3" s="38">
        <v>1.3009999999999999</v>
      </c>
      <c r="AS3" s="38">
        <v>2.9135229999999996</v>
      </c>
      <c r="AT3" s="38">
        <v>0.13400000000000001</v>
      </c>
      <c r="AU3" s="38">
        <v>0.26</v>
      </c>
      <c r="AV3" s="38">
        <v>0.16700000000000001</v>
      </c>
      <c r="AW3" s="38">
        <f t="shared" ref="AW3:AW60" si="0">(AT3/AO3)*100</f>
        <v>1.9305084745762713</v>
      </c>
      <c r="AX3" s="38">
        <f t="shared" ref="AX3:AX61" si="1">(AU3/AO3)*100</f>
        <v>3.7457627118644066</v>
      </c>
      <c r="AY3" s="38">
        <f t="shared" ref="AY3:AY61" si="2">(AV3/AO3)*100</f>
        <v>2.4059322033898307</v>
      </c>
      <c r="AZ3" s="16" t="s">
        <v>304</v>
      </c>
      <c r="BA3" s="16">
        <v>0.311</v>
      </c>
      <c r="BB3" s="16">
        <v>0.109</v>
      </c>
      <c r="BC3" s="16">
        <v>0.36</v>
      </c>
      <c r="BD3" s="16" t="s">
        <v>303</v>
      </c>
      <c r="BE3" s="16">
        <v>8.5000000000000006E-2</v>
      </c>
      <c r="BF3" s="16">
        <v>2.6</v>
      </c>
      <c r="BG3" s="16">
        <v>19.399999999999999</v>
      </c>
      <c r="BH3" s="16">
        <v>4</v>
      </c>
      <c r="BI3" s="16">
        <v>1.1000000000000001</v>
      </c>
      <c r="BJ3" s="16">
        <v>21.4</v>
      </c>
      <c r="BK3" s="16">
        <v>9.9</v>
      </c>
      <c r="BL3" s="16" t="s">
        <v>305</v>
      </c>
      <c r="BM3" s="86">
        <v>20.914999999999999</v>
      </c>
      <c r="BN3" s="86">
        <v>7.15</v>
      </c>
      <c r="BO3" s="86">
        <v>2.4</v>
      </c>
      <c r="BP3" s="86">
        <v>68</v>
      </c>
      <c r="BQ3" s="86">
        <v>8</v>
      </c>
      <c r="BR3" s="86">
        <v>42</v>
      </c>
      <c r="BS3" s="86">
        <v>3096.5</v>
      </c>
      <c r="BT3" s="86">
        <v>487</v>
      </c>
      <c r="BU3" s="86">
        <v>137</v>
      </c>
      <c r="BV3" s="86">
        <v>31</v>
      </c>
      <c r="BW3" s="86">
        <v>3.1759529260708814</v>
      </c>
      <c r="BX3" s="86">
        <v>24.409526166793</v>
      </c>
      <c r="BY3" s="86">
        <v>22</v>
      </c>
      <c r="BZ3" s="86">
        <v>12.486499999999999</v>
      </c>
      <c r="CA3" s="86">
        <v>1.2330000000000001</v>
      </c>
      <c r="CB3" s="86">
        <v>10.096027617890901</v>
      </c>
      <c r="CC3" s="86">
        <v>1.9355357578611323</v>
      </c>
      <c r="CD3" s="86">
        <v>0.13556852467172481</v>
      </c>
      <c r="CE3" s="86">
        <v>14.327284858156849</v>
      </c>
      <c r="CF3" s="86">
        <v>29.039586233704807</v>
      </c>
      <c r="CG3" s="86" t="s">
        <v>199</v>
      </c>
      <c r="CH3" s="86" t="s">
        <v>199</v>
      </c>
      <c r="CI3" s="86" t="s">
        <v>199</v>
      </c>
      <c r="CJ3" s="86" t="s">
        <v>199</v>
      </c>
      <c r="CK3" s="86" t="s">
        <v>199</v>
      </c>
    </row>
    <row r="4" spans="1:89" x14ac:dyDescent="0.5">
      <c r="A4" s="16" t="s">
        <v>117</v>
      </c>
      <c r="B4" s="16">
        <v>2019</v>
      </c>
      <c r="C4" s="16" t="s">
        <v>29</v>
      </c>
      <c r="D4" s="16" t="s">
        <v>30</v>
      </c>
      <c r="E4" s="16" t="s">
        <v>35</v>
      </c>
      <c r="F4" s="16" t="s">
        <v>112</v>
      </c>
      <c r="G4" s="16" t="s">
        <v>32</v>
      </c>
      <c r="H4" s="16">
        <v>3</v>
      </c>
      <c r="I4" s="18">
        <v>43627</v>
      </c>
      <c r="J4" s="16">
        <v>19.5</v>
      </c>
      <c r="K4" s="16">
        <v>231.6</v>
      </c>
      <c r="L4" s="16">
        <v>90.6</v>
      </c>
      <c r="M4" s="38">
        <v>19.704000000000001</v>
      </c>
      <c r="N4" s="38">
        <v>18.112000000000002</v>
      </c>
      <c r="O4" s="16">
        <v>302.35000000000002</v>
      </c>
      <c r="P4" s="38">
        <v>1511.75</v>
      </c>
      <c r="Q4" s="38">
        <v>3.3328409672128259</v>
      </c>
      <c r="R4" s="16">
        <v>7.65</v>
      </c>
      <c r="S4" s="16">
        <v>61.05</v>
      </c>
      <c r="T4" s="16">
        <v>76</v>
      </c>
      <c r="U4" s="38">
        <v>0.25333333299999999</v>
      </c>
      <c r="V4" s="46">
        <v>65.043927160208042</v>
      </c>
      <c r="W4" s="16">
        <v>7.8</v>
      </c>
      <c r="X4" s="16">
        <v>9.1</v>
      </c>
      <c r="Y4" s="20">
        <v>3.2</v>
      </c>
      <c r="Z4" s="16">
        <v>72.5</v>
      </c>
      <c r="AA4" s="16">
        <v>1.3009999999999999</v>
      </c>
      <c r="AB4" s="16">
        <v>60.7</v>
      </c>
      <c r="AC4" s="16">
        <v>10.050000000000001</v>
      </c>
      <c r="AD4" s="38">
        <v>95.784999999999997</v>
      </c>
      <c r="AE4" s="38">
        <v>6.3599999999999994</v>
      </c>
      <c r="AF4" s="38">
        <v>35.14</v>
      </c>
      <c r="AG4" s="38">
        <v>35.710912853470333</v>
      </c>
      <c r="AH4" s="38">
        <v>79.741075887299729</v>
      </c>
      <c r="AI4" s="38">
        <v>5.7204664676886896</v>
      </c>
      <c r="AJ4" s="38">
        <v>1.7988635286259389</v>
      </c>
      <c r="AK4" s="38">
        <v>0.51860453641024007</v>
      </c>
      <c r="AL4" s="38">
        <v>0.70709045879524002</v>
      </c>
      <c r="AM4" s="38">
        <v>1.3151923076923075</v>
      </c>
      <c r="AN4" s="38">
        <v>6.5</v>
      </c>
      <c r="AO4" s="38">
        <v>8.3529411764705888</v>
      </c>
      <c r="AP4" s="38">
        <v>3.7647058823529411</v>
      </c>
      <c r="AQ4" s="38">
        <v>73.411764705882348</v>
      </c>
      <c r="AR4" s="38">
        <v>1.31</v>
      </c>
      <c r="AS4" s="38">
        <v>2.8389069999999998</v>
      </c>
      <c r="AT4" s="38">
        <v>0.158</v>
      </c>
      <c r="AU4" s="38">
        <v>0.28799999999999998</v>
      </c>
      <c r="AV4" s="38">
        <v>0.187</v>
      </c>
      <c r="AW4" s="38">
        <f t="shared" si="0"/>
        <v>1.8915492957746478</v>
      </c>
      <c r="AX4" s="38">
        <f t="shared" si="1"/>
        <v>3.4478873239436618</v>
      </c>
      <c r="AY4" s="38">
        <f t="shared" si="2"/>
        <v>2.2387323943661968</v>
      </c>
      <c r="AZ4" s="16" t="s">
        <v>306</v>
      </c>
      <c r="BA4" s="16">
        <v>0.314</v>
      </c>
      <c r="BB4" s="16">
        <v>0.10199999999999999</v>
      </c>
      <c r="BC4" s="16">
        <v>0.37</v>
      </c>
      <c r="BD4" s="16" t="s">
        <v>303</v>
      </c>
      <c r="BE4" s="16">
        <v>8.8999999999999996E-2</v>
      </c>
      <c r="BF4" s="16">
        <v>2.4</v>
      </c>
      <c r="BG4" s="16">
        <v>17.8</v>
      </c>
      <c r="BH4" s="16">
        <v>4</v>
      </c>
      <c r="BI4" s="16">
        <v>1.4</v>
      </c>
      <c r="BJ4" s="16">
        <v>23.5</v>
      </c>
      <c r="BK4" s="16">
        <v>7</v>
      </c>
      <c r="BL4" s="16" t="s">
        <v>305</v>
      </c>
      <c r="BM4" s="86">
        <v>20.295000000000002</v>
      </c>
      <c r="BN4" s="86">
        <v>7.15</v>
      </c>
      <c r="BO4" s="86">
        <v>2.4749999999999996</v>
      </c>
      <c r="BP4" s="86">
        <v>69.5</v>
      </c>
      <c r="BQ4" s="86">
        <v>7.5</v>
      </c>
      <c r="BR4" s="86">
        <v>35.5</v>
      </c>
      <c r="BS4" s="86">
        <v>3032.5</v>
      </c>
      <c r="BT4" s="86">
        <v>457</v>
      </c>
      <c r="BU4" s="86">
        <v>127.5</v>
      </c>
      <c r="BV4" s="86">
        <v>30.5</v>
      </c>
      <c r="BW4" s="86">
        <v>3.5568604185165689</v>
      </c>
      <c r="BX4" s="86">
        <v>20.286119252862271</v>
      </c>
      <c r="BY4" s="86">
        <v>16.5</v>
      </c>
      <c r="BZ4" s="86">
        <v>12.491500000000002</v>
      </c>
      <c r="CA4" s="86">
        <v>1.2654999999999998</v>
      </c>
      <c r="CB4" s="86">
        <v>9.852091226599434</v>
      </c>
      <c r="CC4" s="86">
        <v>2.0378424492071359</v>
      </c>
      <c r="CD4" s="86">
        <v>0.1423641807069706</v>
      </c>
      <c r="CE4" s="86">
        <v>14.311922530206113</v>
      </c>
      <c r="CF4" s="86">
        <v>30.193730132664534</v>
      </c>
      <c r="CG4" s="86" t="s">
        <v>199</v>
      </c>
      <c r="CH4" s="86" t="s">
        <v>225</v>
      </c>
      <c r="CI4" s="86">
        <v>6</v>
      </c>
      <c r="CJ4" s="86">
        <v>34</v>
      </c>
      <c r="CK4" s="86">
        <v>60</v>
      </c>
    </row>
    <row r="5" spans="1:89" x14ac:dyDescent="0.5">
      <c r="A5" s="16" t="s">
        <v>117</v>
      </c>
      <c r="B5" s="16">
        <v>2019</v>
      </c>
      <c r="C5" s="16" t="s">
        <v>29</v>
      </c>
      <c r="D5" s="16" t="s">
        <v>30</v>
      </c>
      <c r="E5" s="16" t="s">
        <v>36</v>
      </c>
      <c r="F5" s="16" t="s">
        <v>110</v>
      </c>
      <c r="G5" s="16" t="s">
        <v>32</v>
      </c>
      <c r="H5" s="16">
        <v>4</v>
      </c>
      <c r="I5" s="18">
        <v>43627</v>
      </c>
      <c r="J5" s="16">
        <v>28</v>
      </c>
      <c r="K5" s="16">
        <v>217.8</v>
      </c>
      <c r="L5" s="16">
        <v>102.8</v>
      </c>
      <c r="M5" s="38">
        <v>21.617999999999999</v>
      </c>
      <c r="N5" s="38">
        <v>19.762</v>
      </c>
      <c r="O5" s="16">
        <v>358</v>
      </c>
      <c r="P5" s="38">
        <v>2692.95</v>
      </c>
      <c r="Q5" s="38">
        <v>5.9369433323339038</v>
      </c>
      <c r="R5" s="16">
        <v>8.1</v>
      </c>
      <c r="S5" s="16">
        <v>60.400000000000006</v>
      </c>
      <c r="T5" s="16">
        <v>65</v>
      </c>
      <c r="U5" s="38">
        <v>0.21666666700000001</v>
      </c>
      <c r="V5" s="46">
        <v>115.30116065965464</v>
      </c>
      <c r="W5" s="16">
        <v>8.1</v>
      </c>
      <c r="X5" s="16">
        <v>8.3000000000000007</v>
      </c>
      <c r="Y5" s="20">
        <v>3.2</v>
      </c>
      <c r="Z5" s="16">
        <v>73</v>
      </c>
      <c r="AA5" s="16">
        <v>1.29</v>
      </c>
      <c r="AB5" s="16">
        <v>59.9</v>
      </c>
      <c r="AC5" s="16">
        <v>10.029999999999999</v>
      </c>
      <c r="AD5" s="38">
        <v>98.234999999999999</v>
      </c>
      <c r="AE5" s="38">
        <v>4.2050000000000001</v>
      </c>
      <c r="AF5" s="38">
        <v>33.994999999999997</v>
      </c>
      <c r="AG5" s="38">
        <v>34.254081454456752</v>
      </c>
      <c r="AH5" s="38">
        <v>82.948630496305199</v>
      </c>
      <c r="AI5" s="38">
        <v>4.9424325334438306</v>
      </c>
      <c r="AJ5" s="38">
        <v>1.2271940008305964</v>
      </c>
      <c r="AK5" s="38">
        <v>0.43357412024930114</v>
      </c>
      <c r="AL5" s="38">
        <v>0.59481635363403873</v>
      </c>
      <c r="AM5" s="38">
        <v>1.447115384615385</v>
      </c>
      <c r="AN5" s="38">
        <v>6.9</v>
      </c>
      <c r="AO5" s="38">
        <v>7.7647058823529411</v>
      </c>
      <c r="AP5" s="38">
        <v>3.7647058823529411</v>
      </c>
      <c r="AQ5" s="38">
        <v>73.882352941176464</v>
      </c>
      <c r="AR5" s="38">
        <v>1.2809999999999999</v>
      </c>
      <c r="AS5" s="38">
        <v>2.8583949999999998</v>
      </c>
      <c r="AT5" s="38">
        <v>0.13800000000000001</v>
      </c>
      <c r="AU5" s="38">
        <v>0.28699999999999998</v>
      </c>
      <c r="AV5" s="38">
        <v>0.17399999999999999</v>
      </c>
      <c r="AW5" s="38">
        <f t="shared" si="0"/>
        <v>1.7772727272727273</v>
      </c>
      <c r="AX5" s="38">
        <f t="shared" si="1"/>
        <v>3.6962121212121208</v>
      </c>
      <c r="AY5" s="38">
        <f t="shared" si="2"/>
        <v>2.2409090909090907</v>
      </c>
      <c r="AZ5" s="16" t="s">
        <v>307</v>
      </c>
      <c r="BA5" s="16">
        <v>0.28999999999999998</v>
      </c>
      <c r="BB5" s="16">
        <v>9.5000000000000001E-2</v>
      </c>
      <c r="BC5" s="16">
        <v>0.34</v>
      </c>
      <c r="BD5" s="16" t="s">
        <v>303</v>
      </c>
      <c r="BE5" s="16">
        <v>0.09</v>
      </c>
      <c r="BF5" s="16">
        <v>2.2000000000000002</v>
      </c>
      <c r="BG5" s="16">
        <v>17.899999999999999</v>
      </c>
      <c r="BH5" s="16">
        <v>5</v>
      </c>
      <c r="BI5" s="16">
        <v>1.6</v>
      </c>
      <c r="BJ5" s="16">
        <v>20.6</v>
      </c>
      <c r="BK5" s="16">
        <v>9.4</v>
      </c>
      <c r="BL5" s="16" t="s">
        <v>305</v>
      </c>
      <c r="BM5" s="86">
        <v>20.05</v>
      </c>
      <c r="BN5" s="86">
        <v>7.2</v>
      </c>
      <c r="BO5" s="86">
        <v>2.33</v>
      </c>
      <c r="BP5" s="86">
        <v>67</v>
      </c>
      <c r="BQ5" s="86">
        <v>7</v>
      </c>
      <c r="BR5" s="86">
        <v>27.5</v>
      </c>
      <c r="BS5" s="86">
        <v>2970.5</v>
      </c>
      <c r="BT5" s="86">
        <v>473</v>
      </c>
      <c r="BU5" s="86">
        <v>112</v>
      </c>
      <c r="BV5" s="86">
        <v>29.5</v>
      </c>
      <c r="BW5" s="86">
        <v>3.2648967621577185</v>
      </c>
      <c r="BX5" s="86">
        <v>19.826566748877507</v>
      </c>
      <c r="BY5" s="86">
        <v>12.5</v>
      </c>
      <c r="BZ5" s="86">
        <v>11.589</v>
      </c>
      <c r="CA5" s="86">
        <v>1.1735</v>
      </c>
      <c r="CB5" s="86">
        <v>9.8548228332092869</v>
      </c>
      <c r="CC5" s="86">
        <v>1.6136598186046696</v>
      </c>
      <c r="CD5" s="86">
        <v>0.1107629324130633</v>
      </c>
      <c r="CE5" s="86">
        <v>14.645918508818639</v>
      </c>
      <c r="CF5" s="86">
        <v>23.192632725263074</v>
      </c>
      <c r="CG5" s="86" t="s">
        <v>199</v>
      </c>
      <c r="CH5" s="86" t="s">
        <v>199</v>
      </c>
      <c r="CI5" s="86" t="s">
        <v>199</v>
      </c>
      <c r="CJ5" s="86" t="s">
        <v>199</v>
      </c>
      <c r="CK5" s="86" t="s">
        <v>199</v>
      </c>
    </row>
    <row r="6" spans="1:89" x14ac:dyDescent="0.5">
      <c r="A6" s="16" t="s">
        <v>117</v>
      </c>
      <c r="B6" s="16">
        <v>2019</v>
      </c>
      <c r="C6" s="16" t="s">
        <v>29</v>
      </c>
      <c r="D6" s="16" t="s">
        <v>30</v>
      </c>
      <c r="E6" s="16">
        <v>17.460999999999999</v>
      </c>
      <c r="F6" s="16" t="s">
        <v>107</v>
      </c>
      <c r="G6" s="16" t="s">
        <v>37</v>
      </c>
      <c r="H6" s="16">
        <v>5</v>
      </c>
      <c r="I6" s="18">
        <v>43627</v>
      </c>
      <c r="J6" s="16">
        <v>23</v>
      </c>
      <c r="K6" s="16">
        <v>218.8</v>
      </c>
      <c r="L6" s="16">
        <v>101.2</v>
      </c>
      <c r="M6" s="38">
        <v>19.502000000000002</v>
      </c>
      <c r="N6" s="38">
        <v>18.28</v>
      </c>
      <c r="O6" s="16">
        <v>415.35</v>
      </c>
      <c r="P6" s="38">
        <v>2980.3999999999996</v>
      </c>
      <c r="Q6" s="38">
        <v>6.57066262191573</v>
      </c>
      <c r="R6" s="16">
        <v>6.8</v>
      </c>
      <c r="S6" s="16">
        <v>56.8</v>
      </c>
      <c r="T6" s="16">
        <v>80</v>
      </c>
      <c r="U6" s="38">
        <v>0.26666666700000002</v>
      </c>
      <c r="V6" s="46">
        <v>129.41372704195817</v>
      </c>
      <c r="W6" s="16">
        <v>7.6</v>
      </c>
      <c r="X6" s="16">
        <v>9.1999999999999993</v>
      </c>
      <c r="Y6" s="20">
        <v>4.4000000000000004</v>
      </c>
      <c r="Z6" s="20">
        <v>70</v>
      </c>
      <c r="AA6" s="16">
        <v>1.147</v>
      </c>
      <c r="AB6" s="16">
        <v>55.9</v>
      </c>
      <c r="AC6" s="16">
        <v>9.52</v>
      </c>
      <c r="AD6" s="38">
        <v>100.62</v>
      </c>
      <c r="AE6" s="38">
        <v>4.1150000000000002</v>
      </c>
      <c r="AF6" s="38">
        <v>35.125</v>
      </c>
      <c r="AG6" s="38">
        <v>35.365229222852506</v>
      </c>
      <c r="AH6" s="38">
        <v>83.31809316585597</v>
      </c>
      <c r="AI6" s="38">
        <v>5.9937853298964416</v>
      </c>
      <c r="AJ6" s="38">
        <v>1.5716740679757957</v>
      </c>
      <c r="AK6" s="38">
        <v>0.95935621275892058</v>
      </c>
      <c r="AL6" s="38">
        <v>0.76303301720098027</v>
      </c>
      <c r="AM6" s="38">
        <v>1.3354807692307693</v>
      </c>
      <c r="AN6" s="38">
        <v>7.2</v>
      </c>
      <c r="AO6" s="38">
        <v>8.5882352941176467</v>
      </c>
      <c r="AP6" s="38">
        <v>5.0588235294117645</v>
      </c>
      <c r="AQ6" s="38">
        <v>70.941176470588232</v>
      </c>
      <c r="AR6" s="38">
        <v>1.1890000000000001</v>
      </c>
      <c r="AS6" s="38">
        <v>2.7346810000000001</v>
      </c>
      <c r="AT6" s="38">
        <v>0.22600000000000001</v>
      </c>
      <c r="AU6" s="38">
        <v>0.33400000000000002</v>
      </c>
      <c r="AV6" s="38">
        <v>0.20300000000000001</v>
      </c>
      <c r="AW6" s="38">
        <f t="shared" si="0"/>
        <v>2.6315068493150688</v>
      </c>
      <c r="AX6" s="38">
        <f t="shared" si="1"/>
        <v>3.8890410958904118</v>
      </c>
      <c r="AY6" s="38">
        <f t="shared" si="2"/>
        <v>2.3636986301369864</v>
      </c>
      <c r="AZ6" s="16" t="s">
        <v>308</v>
      </c>
      <c r="BA6" s="16">
        <v>0.29499999999999998</v>
      </c>
      <c r="BB6" s="16">
        <v>0.10299999999999999</v>
      </c>
      <c r="BC6" s="16">
        <v>0.34</v>
      </c>
      <c r="BD6" s="16" t="s">
        <v>303</v>
      </c>
      <c r="BE6" s="16">
        <v>8.7999999999999995E-2</v>
      </c>
      <c r="BF6" s="16">
        <v>2</v>
      </c>
      <c r="BG6" s="16">
        <v>15.9</v>
      </c>
      <c r="BH6" s="16">
        <v>4.0999999999999996</v>
      </c>
      <c r="BI6" s="16">
        <v>1</v>
      </c>
      <c r="BJ6" s="16">
        <v>19.3</v>
      </c>
      <c r="BK6" s="16">
        <v>7.5</v>
      </c>
      <c r="BL6" s="16" t="s">
        <v>305</v>
      </c>
      <c r="BM6" s="86">
        <v>21.424999999999997</v>
      </c>
      <c r="BN6" s="86">
        <v>7.15</v>
      </c>
      <c r="BO6" s="86">
        <v>2.625</v>
      </c>
      <c r="BP6" s="86">
        <v>72.5</v>
      </c>
      <c r="BQ6" s="86">
        <v>11</v>
      </c>
      <c r="BR6" s="86">
        <v>40</v>
      </c>
      <c r="BS6" s="86">
        <v>3144.5</v>
      </c>
      <c r="BT6" s="86">
        <v>512</v>
      </c>
      <c r="BU6" s="86">
        <v>150</v>
      </c>
      <c r="BV6" s="86">
        <v>31.5</v>
      </c>
      <c r="BW6" s="86">
        <v>3.264373336692755</v>
      </c>
      <c r="BX6" s="86">
        <v>23.457218556603628</v>
      </c>
      <c r="BY6" s="86">
        <v>17.5</v>
      </c>
      <c r="BZ6" s="86">
        <v>13.208500000000001</v>
      </c>
      <c r="CA6" s="86">
        <v>1.3465</v>
      </c>
      <c r="CB6" s="86">
        <v>9.7758173326414131</v>
      </c>
      <c r="CC6" s="86">
        <v>2.6625512998804197</v>
      </c>
      <c r="CD6" s="86">
        <v>0.18401270206829354</v>
      </c>
      <c r="CE6" s="86">
        <v>14.628521960021594</v>
      </c>
      <c r="CF6" s="86">
        <v>30.475883029148232</v>
      </c>
      <c r="CG6" s="86" t="s">
        <v>199</v>
      </c>
      <c r="CH6" s="86" t="s">
        <v>228</v>
      </c>
      <c r="CI6" s="86">
        <v>5</v>
      </c>
      <c r="CJ6" s="86">
        <v>42</v>
      </c>
      <c r="CK6" s="86">
        <v>53</v>
      </c>
    </row>
    <row r="7" spans="1:89" x14ac:dyDescent="0.5">
      <c r="A7" s="16" t="s">
        <v>117</v>
      </c>
      <c r="B7" s="16">
        <v>2019</v>
      </c>
      <c r="C7" s="16" t="s">
        <v>29</v>
      </c>
      <c r="D7" s="16" t="s">
        <v>30</v>
      </c>
      <c r="E7" s="16" t="s">
        <v>38</v>
      </c>
      <c r="F7" s="16" t="s">
        <v>109</v>
      </c>
      <c r="G7" s="16" t="s">
        <v>32</v>
      </c>
      <c r="H7" s="16">
        <v>6</v>
      </c>
      <c r="I7" s="18">
        <v>43627</v>
      </c>
      <c r="J7" s="16">
        <v>29.5</v>
      </c>
      <c r="K7" s="16">
        <v>209.2</v>
      </c>
      <c r="L7" s="16">
        <v>103.8</v>
      </c>
      <c r="M7" s="38">
        <v>24.02</v>
      </c>
      <c r="N7" s="38">
        <v>21.937999999999999</v>
      </c>
      <c r="O7" s="16">
        <v>549.95000000000005</v>
      </c>
      <c r="P7" s="38">
        <v>4042.25</v>
      </c>
      <c r="Q7" s="38">
        <v>8.9116430624878742</v>
      </c>
      <c r="R7" s="16">
        <v>8.25</v>
      </c>
      <c r="S7" s="16">
        <v>61.6</v>
      </c>
      <c r="T7" s="16">
        <v>74</v>
      </c>
      <c r="U7" s="38">
        <v>0.24666666700000001</v>
      </c>
      <c r="V7" s="46">
        <v>172.79020519511039</v>
      </c>
      <c r="W7" s="16">
        <v>8.3000000000000007</v>
      </c>
      <c r="X7" s="16">
        <v>8.1999999999999993</v>
      </c>
      <c r="Y7" s="20">
        <v>3.2</v>
      </c>
      <c r="Z7" s="16">
        <v>73</v>
      </c>
      <c r="AA7" s="16">
        <v>1.2849999999999999</v>
      </c>
      <c r="AB7" s="16">
        <v>61.1</v>
      </c>
      <c r="AC7" s="16">
        <v>10.039999999999999</v>
      </c>
      <c r="AD7" s="38">
        <v>98.085000000000008</v>
      </c>
      <c r="AE7" s="38">
        <v>4.4550000000000001</v>
      </c>
      <c r="AF7" s="38">
        <v>34.625</v>
      </c>
      <c r="AG7" s="38">
        <v>34.910423677298006</v>
      </c>
      <c r="AH7" s="38">
        <v>82.668359913287361</v>
      </c>
      <c r="AI7" s="38">
        <v>5.7584271695382814</v>
      </c>
      <c r="AJ7" s="38">
        <v>1.021775499499036</v>
      </c>
      <c r="AK7" s="38">
        <v>0.43411918567951024</v>
      </c>
      <c r="AL7" s="38">
        <v>0.5927217535934608</v>
      </c>
      <c r="AM7" s="38">
        <v>1.3223076923076924</v>
      </c>
      <c r="AN7" s="38">
        <v>7.4</v>
      </c>
      <c r="AO7" s="38">
        <v>7.882352941176471</v>
      </c>
      <c r="AP7" s="38">
        <v>4.117647058823529</v>
      </c>
      <c r="AQ7" s="38">
        <v>73.294117647058826</v>
      </c>
      <c r="AR7" s="38">
        <v>1.2729999999999999</v>
      </c>
      <c r="AS7" s="38">
        <v>2.8369870000000001</v>
      </c>
      <c r="AT7" s="38">
        <v>0.14799999999999999</v>
      </c>
      <c r="AU7" s="38">
        <v>0.3</v>
      </c>
      <c r="AV7" s="38">
        <v>0.17799999999999999</v>
      </c>
      <c r="AW7" s="38">
        <f t="shared" si="0"/>
        <v>1.8776119402985074</v>
      </c>
      <c r="AX7" s="38">
        <f t="shared" si="1"/>
        <v>3.805970149253731</v>
      </c>
      <c r="AY7" s="38">
        <f t="shared" si="2"/>
        <v>2.2582089552238802</v>
      </c>
      <c r="AZ7" s="16" t="s">
        <v>309</v>
      </c>
      <c r="BA7" s="16">
        <v>0.29499999999999998</v>
      </c>
      <c r="BB7" s="16">
        <v>9.8000000000000004E-2</v>
      </c>
      <c r="BC7" s="16">
        <v>0.37</v>
      </c>
      <c r="BD7" s="16" t="s">
        <v>303</v>
      </c>
      <c r="BE7" s="16">
        <v>0.09</v>
      </c>
      <c r="BF7" s="16">
        <v>2.2999999999999998</v>
      </c>
      <c r="BG7" s="16">
        <v>16.3</v>
      </c>
      <c r="BH7" s="16">
        <v>4.3</v>
      </c>
      <c r="BI7" s="16">
        <v>1.2</v>
      </c>
      <c r="BJ7" s="16">
        <v>20.2</v>
      </c>
      <c r="BK7" s="16">
        <v>6.3</v>
      </c>
      <c r="BL7" s="16" t="s">
        <v>305</v>
      </c>
      <c r="BM7" s="86">
        <v>26.695</v>
      </c>
      <c r="BN7" s="86">
        <v>6.8000000000000007</v>
      </c>
      <c r="BO7" s="86">
        <v>2.6550000000000002</v>
      </c>
      <c r="BP7" s="86">
        <v>73</v>
      </c>
      <c r="BQ7" s="86">
        <v>8.5</v>
      </c>
      <c r="BR7" s="86">
        <v>33.5</v>
      </c>
      <c r="BS7" s="86">
        <v>3705.5</v>
      </c>
      <c r="BT7" s="86">
        <v>670</v>
      </c>
      <c r="BU7" s="86">
        <v>150</v>
      </c>
      <c r="BV7" s="86">
        <v>32.5</v>
      </c>
      <c r="BW7" s="86">
        <v>3.381269841269841</v>
      </c>
      <c r="BX7" s="86">
        <v>23.808888888888887</v>
      </c>
      <c r="BY7" s="86">
        <v>15.5</v>
      </c>
      <c r="BZ7" s="86">
        <v>12.097999999999999</v>
      </c>
      <c r="CA7" s="86">
        <v>1.228</v>
      </c>
      <c r="CB7" s="86">
        <v>9.788788482977445</v>
      </c>
      <c r="CC7" s="86">
        <v>0.88062032351346453</v>
      </c>
      <c r="CD7" s="86">
        <v>5.8185599839697004E-2</v>
      </c>
      <c r="CE7" s="86">
        <v>14.955196862622248</v>
      </c>
      <c r="CF7" s="86">
        <v>28.901591876854635</v>
      </c>
      <c r="CG7" s="86" t="s">
        <v>199</v>
      </c>
      <c r="CH7" s="86" t="s">
        <v>199</v>
      </c>
      <c r="CI7" s="86" t="s">
        <v>199</v>
      </c>
      <c r="CJ7" s="86" t="s">
        <v>199</v>
      </c>
      <c r="CK7" s="86" t="s">
        <v>199</v>
      </c>
    </row>
    <row r="8" spans="1:89" x14ac:dyDescent="0.5">
      <c r="A8" s="16" t="s">
        <v>117</v>
      </c>
      <c r="B8" s="16">
        <v>2019</v>
      </c>
      <c r="C8" s="16" t="s">
        <v>29</v>
      </c>
      <c r="D8" s="16" t="s">
        <v>30</v>
      </c>
      <c r="E8" s="16" t="s">
        <v>39</v>
      </c>
      <c r="F8" s="16" t="s">
        <v>106</v>
      </c>
      <c r="G8" s="16" t="s">
        <v>37</v>
      </c>
      <c r="H8" s="16">
        <v>7</v>
      </c>
      <c r="I8" s="18">
        <v>43627</v>
      </c>
      <c r="J8" s="16">
        <v>25.5</v>
      </c>
      <c r="K8" s="16">
        <v>255.8</v>
      </c>
      <c r="L8" s="16">
        <v>107</v>
      </c>
      <c r="M8" s="38">
        <v>21.823999999999998</v>
      </c>
      <c r="N8" s="38">
        <v>20.428000000000001</v>
      </c>
      <c r="O8" s="16">
        <v>528.45000000000005</v>
      </c>
      <c r="P8" s="38">
        <v>3497.55</v>
      </c>
      <c r="Q8" s="38">
        <v>7.7107841408137716</v>
      </c>
      <c r="R8" s="16">
        <v>7.5</v>
      </c>
      <c r="S8" s="16">
        <v>56.650000000000006</v>
      </c>
      <c r="T8" s="16">
        <v>67</v>
      </c>
      <c r="U8" s="38">
        <v>0.22333333299999999</v>
      </c>
      <c r="V8" s="46">
        <v>150.7285572749945</v>
      </c>
      <c r="W8" s="16">
        <v>8.3000000000000007</v>
      </c>
      <c r="X8" s="16">
        <v>8.9</v>
      </c>
      <c r="Y8" s="20">
        <v>4.7</v>
      </c>
      <c r="Z8" s="20">
        <v>69.8</v>
      </c>
      <c r="AA8" s="16">
        <v>1.151</v>
      </c>
      <c r="AB8" s="16">
        <v>56.2</v>
      </c>
      <c r="AC8" s="16">
        <v>9.5299999999999994</v>
      </c>
      <c r="AD8" s="38">
        <v>100.11499999999999</v>
      </c>
      <c r="AE8" s="38">
        <v>4.6950000000000003</v>
      </c>
      <c r="AF8" s="38">
        <v>37.269999999999996</v>
      </c>
      <c r="AG8" s="38">
        <v>37.564557506497067</v>
      </c>
      <c r="AH8" s="38">
        <v>82.82011404649748</v>
      </c>
      <c r="AI8" s="38">
        <v>6.3863813141590917</v>
      </c>
      <c r="AJ8" s="38">
        <v>1.8696512022899037</v>
      </c>
      <c r="AK8" s="38">
        <v>1.8662759631781189</v>
      </c>
      <c r="AL8" s="38">
        <v>0.96469223190209497</v>
      </c>
      <c r="AM8" s="38">
        <v>1.3448076923076924</v>
      </c>
      <c r="AN8" s="38">
        <v>8</v>
      </c>
      <c r="AO8" s="38">
        <v>7.882352941176471</v>
      </c>
      <c r="AP8" s="38">
        <v>5.0588235294117645</v>
      </c>
      <c r="AQ8" s="38">
        <v>71.17647058823529</v>
      </c>
      <c r="AR8" s="38">
        <v>1.173</v>
      </c>
      <c r="AS8" s="38">
        <v>2.7654550000000002</v>
      </c>
      <c r="AT8" s="38">
        <v>0.21299999999999999</v>
      </c>
      <c r="AU8" s="38">
        <v>0.32500000000000001</v>
      </c>
      <c r="AV8" s="38">
        <v>0.186</v>
      </c>
      <c r="AW8" s="38">
        <f t="shared" si="0"/>
        <v>2.7022388059701492</v>
      </c>
      <c r="AX8" s="38">
        <f t="shared" si="1"/>
        <v>4.1231343283582094</v>
      </c>
      <c r="AY8" s="38">
        <f t="shared" si="2"/>
        <v>2.359701492537313</v>
      </c>
      <c r="AZ8" s="16" t="s">
        <v>310</v>
      </c>
      <c r="BA8" s="16">
        <v>0.32800000000000001</v>
      </c>
      <c r="BB8" s="16">
        <v>0.127</v>
      </c>
      <c r="BC8" s="16">
        <v>0.34</v>
      </c>
      <c r="BD8" s="16" t="s">
        <v>303</v>
      </c>
      <c r="BE8" s="16">
        <v>0.114</v>
      </c>
      <c r="BF8" s="16">
        <v>1.8</v>
      </c>
      <c r="BG8" s="16">
        <v>18.3</v>
      </c>
      <c r="BH8" s="16">
        <v>6</v>
      </c>
      <c r="BI8" s="16">
        <v>0.9</v>
      </c>
      <c r="BJ8" s="16">
        <v>25.2</v>
      </c>
      <c r="BK8" s="16">
        <v>5.9</v>
      </c>
      <c r="BL8" s="16" t="s">
        <v>305</v>
      </c>
      <c r="BM8" s="86">
        <v>22.605</v>
      </c>
      <c r="BN8" s="86">
        <v>6.95</v>
      </c>
      <c r="BO8" s="86">
        <v>2.91</v>
      </c>
      <c r="BP8" s="86">
        <v>77.5</v>
      </c>
      <c r="BQ8" s="86">
        <v>8.5</v>
      </c>
      <c r="BR8" s="86">
        <v>47</v>
      </c>
      <c r="BS8" s="86">
        <v>3293</v>
      </c>
      <c r="BT8" s="86">
        <v>527</v>
      </c>
      <c r="BU8" s="86">
        <v>167</v>
      </c>
      <c r="BV8" s="86">
        <v>31</v>
      </c>
      <c r="BW8" s="86">
        <v>4.0245479315343005</v>
      </c>
      <c r="BX8" s="86">
        <v>25.289062438120283</v>
      </c>
      <c r="BY8" s="86">
        <v>22</v>
      </c>
      <c r="BZ8" s="86">
        <v>13.342000000000001</v>
      </c>
      <c r="CA8" s="86">
        <v>1.365</v>
      </c>
      <c r="CB8" s="86">
        <v>9.7255746434046024</v>
      </c>
      <c r="CC8" s="86">
        <v>1.8985183714001983</v>
      </c>
      <c r="CD8" s="86">
        <v>0.13507149950347563</v>
      </c>
      <c r="CE8" s="86">
        <v>14.026228362547478</v>
      </c>
      <c r="CF8" s="86">
        <v>41.215452068465702</v>
      </c>
      <c r="CG8" s="86" t="s">
        <v>199</v>
      </c>
      <c r="CH8" s="86" t="s">
        <v>228</v>
      </c>
      <c r="CI8" s="86">
        <v>6</v>
      </c>
      <c r="CJ8" s="86">
        <v>40</v>
      </c>
      <c r="CK8" s="86">
        <v>54</v>
      </c>
    </row>
    <row r="9" spans="1:89" x14ac:dyDescent="0.5">
      <c r="A9" s="16" t="s">
        <v>117</v>
      </c>
      <c r="B9" s="16">
        <v>2019</v>
      </c>
      <c r="C9" s="16" t="s">
        <v>29</v>
      </c>
      <c r="D9" s="16" t="s">
        <v>30</v>
      </c>
      <c r="E9" s="16" t="s">
        <v>40</v>
      </c>
      <c r="F9" s="16" t="s">
        <v>111</v>
      </c>
      <c r="G9" s="16" t="s">
        <v>32</v>
      </c>
      <c r="H9" s="16">
        <v>8</v>
      </c>
      <c r="I9" s="18">
        <v>43627</v>
      </c>
      <c r="J9" s="16">
        <v>26</v>
      </c>
      <c r="K9" s="16">
        <v>245</v>
      </c>
      <c r="L9" s="16">
        <v>112.6</v>
      </c>
      <c r="M9" s="38">
        <v>24.151999999999997</v>
      </c>
      <c r="N9" s="38">
        <v>22.192</v>
      </c>
      <c r="O9" s="16">
        <v>553.5</v>
      </c>
      <c r="P9" s="38">
        <v>2839.75</v>
      </c>
      <c r="Q9" s="38">
        <v>6.2605821972168822</v>
      </c>
      <c r="R9" s="16">
        <v>7.5500000000000007</v>
      </c>
      <c r="S9" s="16">
        <v>60.9</v>
      </c>
      <c r="T9" s="16">
        <v>92</v>
      </c>
      <c r="U9" s="38">
        <v>0.306666667</v>
      </c>
      <c r="V9" s="46">
        <v>122.31420628332646</v>
      </c>
      <c r="W9" s="16">
        <v>8</v>
      </c>
      <c r="X9" s="16">
        <v>10.7</v>
      </c>
      <c r="Y9" s="20">
        <v>3.4</v>
      </c>
      <c r="Z9" s="16">
        <v>70.8</v>
      </c>
      <c r="AA9" s="16">
        <v>1.2969999999999999</v>
      </c>
      <c r="AB9" s="16">
        <v>61.3</v>
      </c>
      <c r="AC9" s="16">
        <v>9.91</v>
      </c>
      <c r="AD9" s="38">
        <v>97.18</v>
      </c>
      <c r="AE9" s="38">
        <v>5.37</v>
      </c>
      <c r="AF9" s="38">
        <v>36.520000000000003</v>
      </c>
      <c r="AG9" s="38">
        <v>36.912699682949281</v>
      </c>
      <c r="AH9" s="38">
        <v>81.635017822543148</v>
      </c>
      <c r="AI9" s="38">
        <v>5.1462646407090862</v>
      </c>
      <c r="AJ9" s="38">
        <v>1.3436490717038447</v>
      </c>
      <c r="AK9" s="38">
        <v>1.0156468100920548</v>
      </c>
      <c r="AL9" s="38">
        <v>0.92946705002035834</v>
      </c>
      <c r="AM9" s="38">
        <v>1.3877884615384617</v>
      </c>
      <c r="AN9" s="38">
        <v>7.1</v>
      </c>
      <c r="AO9" s="38">
        <v>10.235294117647058</v>
      </c>
      <c r="AP9" s="38">
        <v>4</v>
      </c>
      <c r="AQ9" s="38">
        <v>71.529411764705884</v>
      </c>
      <c r="AR9" s="38">
        <v>1.3009999999999999</v>
      </c>
      <c r="AS9" s="38">
        <v>2.7284800000000002</v>
      </c>
      <c r="AT9" s="38">
        <v>0.20399999999999999</v>
      </c>
      <c r="AU9" s="38">
        <v>0.32900000000000001</v>
      </c>
      <c r="AV9" s="38">
        <v>0.215</v>
      </c>
      <c r="AW9" s="38">
        <f t="shared" si="0"/>
        <v>1.9931034482758621</v>
      </c>
      <c r="AX9" s="38">
        <f t="shared" si="1"/>
        <v>3.2143678160919542</v>
      </c>
      <c r="AY9" s="38">
        <f t="shared" si="2"/>
        <v>2.1005747126436782</v>
      </c>
      <c r="AZ9" s="16" t="s">
        <v>311</v>
      </c>
      <c r="BA9" s="16">
        <v>0.29399999999999998</v>
      </c>
      <c r="BB9" s="16">
        <v>0.10199999999999999</v>
      </c>
      <c r="BC9" s="16">
        <v>0.35</v>
      </c>
      <c r="BD9" s="16" t="s">
        <v>303</v>
      </c>
      <c r="BE9" s="16">
        <v>9.2999999999999999E-2</v>
      </c>
      <c r="BF9" s="16">
        <v>2.2000000000000002</v>
      </c>
      <c r="BG9" s="16">
        <v>12.7</v>
      </c>
      <c r="BH9" s="16">
        <v>3.1</v>
      </c>
      <c r="BI9" s="16">
        <v>0.7</v>
      </c>
      <c r="BJ9" s="16">
        <v>20.6</v>
      </c>
      <c r="BK9" s="16">
        <v>5.8</v>
      </c>
      <c r="BL9" s="16" t="s">
        <v>305</v>
      </c>
      <c r="BM9" s="86">
        <v>25.56</v>
      </c>
      <c r="BN9" s="86">
        <v>6.9</v>
      </c>
      <c r="BO9" s="86">
        <v>3.02</v>
      </c>
      <c r="BP9" s="86">
        <v>80</v>
      </c>
      <c r="BQ9" s="86">
        <v>9</v>
      </c>
      <c r="BR9" s="86">
        <v>64</v>
      </c>
      <c r="BS9" s="86">
        <v>3844</v>
      </c>
      <c r="BT9" s="86">
        <v>498</v>
      </c>
      <c r="BU9" s="86">
        <v>207</v>
      </c>
      <c r="BV9" s="86">
        <v>28</v>
      </c>
      <c r="BW9" s="86">
        <v>3.8125399999999998</v>
      </c>
      <c r="BX9" s="86">
        <v>25.03678</v>
      </c>
      <c r="BY9" s="86">
        <v>33</v>
      </c>
      <c r="BZ9" s="86">
        <v>16.108000000000001</v>
      </c>
      <c r="CA9" s="86">
        <v>1.532</v>
      </c>
      <c r="CB9" s="86">
        <v>10.514360313315928</v>
      </c>
      <c r="CC9" s="86">
        <v>2.1264021847070507</v>
      </c>
      <c r="CD9" s="86">
        <v>0.15561469712015891</v>
      </c>
      <c r="CE9" s="86">
        <v>13.664533132530119</v>
      </c>
      <c r="CF9" s="86">
        <v>41.3</v>
      </c>
      <c r="CG9" s="86" t="s">
        <v>199</v>
      </c>
      <c r="CH9" s="86" t="s">
        <v>199</v>
      </c>
      <c r="CI9" s="86" t="s">
        <v>199</v>
      </c>
      <c r="CJ9" s="86" t="s">
        <v>199</v>
      </c>
      <c r="CK9" s="86" t="s">
        <v>199</v>
      </c>
    </row>
    <row r="10" spans="1:89" x14ac:dyDescent="0.5">
      <c r="A10" s="21" t="s">
        <v>117</v>
      </c>
      <c r="B10" s="21">
        <v>2019</v>
      </c>
      <c r="C10" s="21" t="s">
        <v>43</v>
      </c>
      <c r="D10" s="21" t="s">
        <v>44</v>
      </c>
      <c r="E10" s="21" t="s">
        <v>31</v>
      </c>
      <c r="F10" s="21" t="s">
        <v>108</v>
      </c>
      <c r="G10" s="21" t="s">
        <v>32</v>
      </c>
      <c r="H10" s="21">
        <v>1</v>
      </c>
      <c r="I10" s="23">
        <v>43624</v>
      </c>
      <c r="J10" s="21">
        <v>25</v>
      </c>
      <c r="K10" s="21">
        <v>234.8</v>
      </c>
      <c r="L10" s="21">
        <v>110.2</v>
      </c>
      <c r="M10" s="41">
        <v>22.333999999999996</v>
      </c>
      <c r="N10" s="41">
        <v>19.943999999999996</v>
      </c>
      <c r="O10" s="21">
        <v>444.1</v>
      </c>
      <c r="P10" s="41">
        <v>3431.3</v>
      </c>
      <c r="Q10" s="41">
        <v>7.564727772976596</v>
      </c>
      <c r="R10" s="21">
        <v>9.3500000000000014</v>
      </c>
      <c r="S10" s="21">
        <v>63.2</v>
      </c>
      <c r="T10" s="21">
        <v>77</v>
      </c>
      <c r="U10" s="41">
        <v>0.25666666700000001</v>
      </c>
      <c r="V10" s="49">
        <v>144.9160128107203</v>
      </c>
      <c r="W10" s="21">
        <v>10</v>
      </c>
      <c r="X10" s="21">
        <v>7.6</v>
      </c>
      <c r="Y10" s="25">
        <v>3.6</v>
      </c>
      <c r="Z10" s="21">
        <v>73</v>
      </c>
      <c r="AA10" s="21">
        <v>1.2729999999999999</v>
      </c>
      <c r="AB10" s="21">
        <v>61.2</v>
      </c>
      <c r="AC10" s="21">
        <v>10.08</v>
      </c>
      <c r="AD10" s="41">
        <v>94.765000000000001</v>
      </c>
      <c r="AE10" s="41">
        <v>4.9050000000000002</v>
      </c>
      <c r="AF10" s="41">
        <v>36.355000000000004</v>
      </c>
      <c r="AG10" s="41">
        <v>36.684398570123747</v>
      </c>
      <c r="AH10" s="41">
        <v>82.316075384881429</v>
      </c>
      <c r="AI10" s="41">
        <v>6.1907746574413238</v>
      </c>
      <c r="AJ10" s="41">
        <v>1.5749739274771755</v>
      </c>
      <c r="AK10" s="41">
        <v>0.62171042687990208</v>
      </c>
      <c r="AL10" s="41">
        <v>0.69659192614103427</v>
      </c>
      <c r="AM10" s="41">
        <v>1.4995192307692307</v>
      </c>
      <c r="AN10" s="41">
        <v>8.6999999999999993</v>
      </c>
      <c r="AO10" s="41">
        <v>6.4705882352941178</v>
      </c>
      <c r="AP10" s="41">
        <v>4.117647058823529</v>
      </c>
      <c r="AQ10" s="41">
        <v>74.588235294117652</v>
      </c>
      <c r="AR10" s="41">
        <v>1.2909999999999999</v>
      </c>
      <c r="AS10" s="41">
        <v>2.9181850000000003</v>
      </c>
      <c r="AT10" s="41">
        <v>0.14000000000000001</v>
      </c>
      <c r="AU10" s="41">
        <v>0.251</v>
      </c>
      <c r="AV10" s="41">
        <v>0.156</v>
      </c>
      <c r="AW10" s="41">
        <f t="shared" si="0"/>
        <v>2.1636363636363636</v>
      </c>
      <c r="AX10" s="41">
        <f t="shared" si="1"/>
        <v>3.8790909090909089</v>
      </c>
      <c r="AY10" s="41">
        <f t="shared" si="2"/>
        <v>2.4109090909090911</v>
      </c>
      <c r="AZ10" s="21" t="s">
        <v>311</v>
      </c>
      <c r="BA10" s="21">
        <v>0.29399999999999998</v>
      </c>
      <c r="BB10" s="21">
        <v>0.10199999999999999</v>
      </c>
      <c r="BC10" s="21">
        <v>0.35</v>
      </c>
      <c r="BD10" s="21" t="s">
        <v>303</v>
      </c>
      <c r="BE10" s="21">
        <v>9.2999999999999999E-2</v>
      </c>
      <c r="BF10" s="21">
        <v>2.2000000000000002</v>
      </c>
      <c r="BG10" s="21">
        <v>12.7</v>
      </c>
      <c r="BH10" s="21">
        <v>3.1</v>
      </c>
      <c r="BI10" s="21">
        <v>0.7</v>
      </c>
      <c r="BJ10" s="21">
        <v>20.6</v>
      </c>
      <c r="BK10" s="21">
        <v>5.8</v>
      </c>
      <c r="BL10" s="21" t="s">
        <v>305</v>
      </c>
      <c r="BM10" s="86">
        <v>14.164999999999999</v>
      </c>
      <c r="BN10" s="86">
        <v>6.7</v>
      </c>
      <c r="BO10" s="86">
        <v>3.1500000000000004</v>
      </c>
      <c r="BP10" s="86">
        <v>79</v>
      </c>
      <c r="BQ10" s="86">
        <v>16</v>
      </c>
      <c r="BR10" s="86">
        <v>119.5</v>
      </c>
      <c r="BS10" s="86">
        <v>2101.5</v>
      </c>
      <c r="BT10" s="86">
        <v>201</v>
      </c>
      <c r="BU10" s="86">
        <v>161.5</v>
      </c>
      <c r="BV10" s="86">
        <v>28.5</v>
      </c>
      <c r="BW10" s="86">
        <v>2.3082669322709162</v>
      </c>
      <c r="BX10" s="86">
        <v>23.068807447375853</v>
      </c>
      <c r="BY10" s="86">
        <v>71</v>
      </c>
      <c r="BZ10" s="86">
        <v>10.932499999999999</v>
      </c>
      <c r="CA10" s="86">
        <v>1.3185000000000002</v>
      </c>
      <c r="CB10" s="86">
        <v>8.2741303722455548</v>
      </c>
      <c r="CC10" s="86">
        <v>2.0321699999999998</v>
      </c>
      <c r="CD10" s="86">
        <v>0.15215999999999999</v>
      </c>
      <c r="CE10" s="86">
        <v>13.355481072555206</v>
      </c>
      <c r="CF10" s="86">
        <v>47.190088074433795</v>
      </c>
      <c r="CG10" s="86" t="s">
        <v>199</v>
      </c>
      <c r="CH10" s="86" t="s">
        <v>223</v>
      </c>
      <c r="CI10" s="86">
        <v>49</v>
      </c>
      <c r="CJ10" s="86">
        <v>18</v>
      </c>
      <c r="CK10" s="86">
        <v>33</v>
      </c>
    </row>
    <row r="11" spans="1:89" x14ac:dyDescent="0.5">
      <c r="A11" s="21" t="s">
        <v>117</v>
      </c>
      <c r="B11" s="21">
        <v>2019</v>
      </c>
      <c r="C11" s="21" t="s">
        <v>43</v>
      </c>
      <c r="D11" s="21" t="s">
        <v>44</v>
      </c>
      <c r="E11" s="21" t="s">
        <v>35</v>
      </c>
      <c r="F11" s="21" t="s">
        <v>112</v>
      </c>
      <c r="G11" s="21" t="s">
        <v>32</v>
      </c>
      <c r="H11" s="21">
        <v>2</v>
      </c>
      <c r="I11" s="23">
        <v>43624</v>
      </c>
      <c r="J11" s="21">
        <v>27.5</v>
      </c>
      <c r="K11" s="21">
        <v>226</v>
      </c>
      <c r="L11" s="21">
        <v>107.8</v>
      </c>
      <c r="M11" s="41">
        <v>22.177999999999997</v>
      </c>
      <c r="N11" s="41">
        <v>20.076000000000001</v>
      </c>
      <c r="O11" s="21">
        <v>437.55</v>
      </c>
      <c r="P11" s="41">
        <v>3322.7</v>
      </c>
      <c r="Q11" s="41">
        <v>7.3253055609446376</v>
      </c>
      <c r="R11" s="21">
        <v>8.5</v>
      </c>
      <c r="S11" s="21">
        <v>63.75</v>
      </c>
      <c r="T11" s="21">
        <v>66</v>
      </c>
      <c r="U11" s="41">
        <v>0.22</v>
      </c>
      <c r="V11" s="49">
        <v>141.64527870381116</v>
      </c>
      <c r="W11" s="21">
        <v>8.9</v>
      </c>
      <c r="X11" s="21">
        <v>9.3000000000000007</v>
      </c>
      <c r="Y11" s="22">
        <v>3.6</v>
      </c>
      <c r="Z11" s="21">
        <v>71.900000000000006</v>
      </c>
      <c r="AA11" s="21">
        <v>1.327</v>
      </c>
      <c r="AB11" s="21">
        <v>61.3</v>
      </c>
      <c r="AC11" s="21">
        <v>10.14</v>
      </c>
      <c r="AD11" s="41">
        <v>92.57</v>
      </c>
      <c r="AE11" s="41">
        <v>6.65</v>
      </c>
      <c r="AF11" s="41">
        <v>36.31</v>
      </c>
      <c r="AG11" s="41">
        <v>36.913935213973538</v>
      </c>
      <c r="AH11" s="41">
        <v>79.621571654190362</v>
      </c>
      <c r="AI11" s="41">
        <v>6.867687559354227</v>
      </c>
      <c r="AJ11" s="41">
        <v>2.1770246880230286</v>
      </c>
      <c r="AK11" s="41">
        <v>0.59625957754768555</v>
      </c>
      <c r="AL11" s="41">
        <v>0.77901609086788515</v>
      </c>
      <c r="AM11" s="41">
        <v>1.3794230769230771</v>
      </c>
      <c r="AN11" s="41">
        <v>7.9</v>
      </c>
      <c r="AO11" s="41">
        <v>8.7058823529411757</v>
      </c>
      <c r="AP11" s="41">
        <v>4.117647058823529</v>
      </c>
      <c r="AQ11" s="41">
        <v>72.705882352941174</v>
      </c>
      <c r="AR11" s="41">
        <v>1.3049999999999999</v>
      </c>
      <c r="AS11" s="41">
        <v>2.806324</v>
      </c>
      <c r="AT11" s="41">
        <v>0.16</v>
      </c>
      <c r="AU11" s="41">
        <v>0.30599999999999999</v>
      </c>
      <c r="AV11" s="41">
        <v>0.19</v>
      </c>
      <c r="AW11" s="41">
        <f t="shared" si="0"/>
        <v>1.8378378378378382</v>
      </c>
      <c r="AX11" s="41">
        <f t="shared" si="1"/>
        <v>3.5148648648648653</v>
      </c>
      <c r="AY11" s="41">
        <f t="shared" si="2"/>
        <v>2.1824324324324329</v>
      </c>
      <c r="AZ11" s="21" t="s">
        <v>312</v>
      </c>
      <c r="BA11" s="21">
        <v>0.33300000000000002</v>
      </c>
      <c r="BB11" s="21">
        <v>0.106</v>
      </c>
      <c r="BC11" s="21">
        <v>0.36</v>
      </c>
      <c r="BD11" s="21" t="s">
        <v>303</v>
      </c>
      <c r="BE11" s="21">
        <v>0.105</v>
      </c>
      <c r="BF11" s="21">
        <v>2.1</v>
      </c>
      <c r="BG11" s="21">
        <v>14.7</v>
      </c>
      <c r="BH11" s="21">
        <v>4.9000000000000004</v>
      </c>
      <c r="BI11" s="21">
        <v>1</v>
      </c>
      <c r="BJ11" s="21">
        <v>19.600000000000001</v>
      </c>
      <c r="BK11" s="21">
        <v>7.3</v>
      </c>
      <c r="BL11" s="21">
        <v>11</v>
      </c>
      <c r="BM11" s="86">
        <v>15.845000000000001</v>
      </c>
      <c r="BN11" s="86">
        <v>6.35</v>
      </c>
      <c r="BO11" s="86">
        <v>2.9649999999999999</v>
      </c>
      <c r="BP11" s="86">
        <v>77.5</v>
      </c>
      <c r="BQ11" s="86">
        <v>17.5</v>
      </c>
      <c r="BR11" s="86">
        <v>131.5</v>
      </c>
      <c r="BS11" s="86">
        <v>2205.5</v>
      </c>
      <c r="BT11" s="86">
        <v>218</v>
      </c>
      <c r="BU11" s="86">
        <v>177.5</v>
      </c>
      <c r="BV11" s="86">
        <v>29.5</v>
      </c>
      <c r="BW11" s="86">
        <v>2.7497215948302904</v>
      </c>
      <c r="BX11" s="86">
        <v>19.8305845724324</v>
      </c>
      <c r="BY11" s="86">
        <v>74</v>
      </c>
      <c r="BZ11" s="86">
        <v>15.817</v>
      </c>
      <c r="CA11" s="86">
        <v>1.6765000000000001</v>
      </c>
      <c r="CB11" s="86">
        <v>9.4479676722713144</v>
      </c>
      <c r="CC11" s="86">
        <v>1.9556533603324051</v>
      </c>
      <c r="CD11" s="86">
        <v>0.1364431210376453</v>
      </c>
      <c r="CE11" s="86">
        <v>14.561958288190684</v>
      </c>
      <c r="CF11" s="86">
        <v>40.079684345763773</v>
      </c>
      <c r="CG11" s="86" t="s">
        <v>199</v>
      </c>
      <c r="CH11" s="86" t="s">
        <v>199</v>
      </c>
      <c r="CI11" s="86" t="s">
        <v>199</v>
      </c>
      <c r="CJ11" s="86" t="s">
        <v>199</v>
      </c>
      <c r="CK11" s="86" t="s">
        <v>199</v>
      </c>
    </row>
    <row r="12" spans="1:89" x14ac:dyDescent="0.5">
      <c r="A12" s="21" t="s">
        <v>117</v>
      </c>
      <c r="B12" s="21">
        <v>2019</v>
      </c>
      <c r="C12" s="21" t="s">
        <v>43</v>
      </c>
      <c r="D12" s="21" t="s">
        <v>44</v>
      </c>
      <c r="E12" s="21">
        <v>17.460999999999999</v>
      </c>
      <c r="F12" s="21" t="s">
        <v>107</v>
      </c>
      <c r="G12" s="21" t="s">
        <v>37</v>
      </c>
      <c r="H12" s="21">
        <v>3</v>
      </c>
      <c r="I12" s="23">
        <v>43624</v>
      </c>
      <c r="J12" s="21">
        <v>26</v>
      </c>
      <c r="K12" s="21">
        <v>211.6</v>
      </c>
      <c r="L12" s="21">
        <v>100.6</v>
      </c>
      <c r="M12" s="41">
        <v>18.927999999999997</v>
      </c>
      <c r="N12" s="41">
        <v>16.872000000000003</v>
      </c>
      <c r="O12" s="21">
        <v>468.1</v>
      </c>
      <c r="P12" s="41">
        <v>3571.8500000000004</v>
      </c>
      <c r="Q12" s="41">
        <v>7.874587735233427</v>
      </c>
      <c r="R12" s="21">
        <v>7.9</v>
      </c>
      <c r="S12" s="21">
        <v>57.5</v>
      </c>
      <c r="T12" s="21">
        <v>87</v>
      </c>
      <c r="U12" s="41">
        <v>0.28999999999999998</v>
      </c>
      <c r="V12" s="49">
        <v>153.26490499048998</v>
      </c>
      <c r="W12" s="21">
        <v>8.5</v>
      </c>
      <c r="X12" s="21">
        <v>8.6999999999999993</v>
      </c>
      <c r="Y12" s="22">
        <v>4.5999999999999996</v>
      </c>
      <c r="Z12" s="22">
        <v>70</v>
      </c>
      <c r="AA12" s="21">
        <v>1.1379999999999999</v>
      </c>
      <c r="AB12" s="21">
        <v>55.5</v>
      </c>
      <c r="AC12" s="21">
        <v>9.4499999999999993</v>
      </c>
      <c r="AD12" s="41">
        <v>97.174999999999997</v>
      </c>
      <c r="AE12" s="41">
        <v>4.13</v>
      </c>
      <c r="AF12" s="41">
        <v>33.06</v>
      </c>
      <c r="AG12" s="41">
        <v>33.316982364917877</v>
      </c>
      <c r="AH12" s="41">
        <v>82.879269833840112</v>
      </c>
      <c r="AI12" s="41">
        <v>7.5059546420657526</v>
      </c>
      <c r="AJ12" s="41">
        <v>2.0919656133319804</v>
      </c>
      <c r="AK12" s="41">
        <v>0.94547999317191311</v>
      </c>
      <c r="AL12" s="41">
        <v>0.8432784903239684</v>
      </c>
      <c r="AM12" s="41">
        <v>1.206346153846154</v>
      </c>
      <c r="AN12" s="41">
        <v>8</v>
      </c>
      <c r="AO12" s="41">
        <v>8.5294117647058822</v>
      </c>
      <c r="AP12" s="41">
        <v>5.1764705882352944</v>
      </c>
      <c r="AQ12" s="41">
        <v>70.470588235294116</v>
      </c>
      <c r="AR12" s="41">
        <v>1.1705000000000001</v>
      </c>
      <c r="AS12" s="41">
        <v>2.7264699999999999</v>
      </c>
      <c r="AT12" s="41">
        <v>0.23100000000000001</v>
      </c>
      <c r="AU12" s="41">
        <v>0.34300000000000003</v>
      </c>
      <c r="AV12" s="41">
        <v>0.193</v>
      </c>
      <c r="AW12" s="41">
        <f t="shared" si="0"/>
        <v>2.708275862068966</v>
      </c>
      <c r="AX12" s="41">
        <f t="shared" si="1"/>
        <v>4.0213793103448285</v>
      </c>
      <c r="AY12" s="41">
        <f t="shared" si="2"/>
        <v>2.2627586206896555</v>
      </c>
      <c r="AZ12" s="21" t="s">
        <v>313</v>
      </c>
      <c r="BA12" s="21">
        <v>0.33100000000000002</v>
      </c>
      <c r="BB12" s="21">
        <v>0.105</v>
      </c>
      <c r="BC12" s="21">
        <v>0.39</v>
      </c>
      <c r="BD12" s="21" t="s">
        <v>303</v>
      </c>
      <c r="BE12" s="21">
        <v>0.1</v>
      </c>
      <c r="BF12" s="21">
        <v>2.2999999999999998</v>
      </c>
      <c r="BG12" s="21">
        <v>18.899999999999999</v>
      </c>
      <c r="BH12" s="21">
        <v>5.0999999999999996</v>
      </c>
      <c r="BI12" s="21">
        <v>1.9</v>
      </c>
      <c r="BJ12" s="21">
        <v>22.4</v>
      </c>
      <c r="BK12" s="21" t="s">
        <v>314</v>
      </c>
      <c r="BL12" s="21">
        <v>24.6</v>
      </c>
      <c r="BM12" s="86">
        <v>14.994999999999999</v>
      </c>
      <c r="BN12" s="86">
        <v>6.3000000000000007</v>
      </c>
      <c r="BO12" s="86">
        <v>2.8849999999999998</v>
      </c>
      <c r="BP12" s="86">
        <v>76</v>
      </c>
      <c r="BQ12" s="86">
        <v>15</v>
      </c>
      <c r="BR12" s="86">
        <v>80</v>
      </c>
      <c r="BS12" s="86">
        <v>2044.5</v>
      </c>
      <c r="BT12" s="86">
        <v>216.5</v>
      </c>
      <c r="BU12" s="86">
        <v>183.5</v>
      </c>
      <c r="BV12" s="86">
        <v>25</v>
      </c>
      <c r="BW12" s="86">
        <v>2.8046807909936828</v>
      </c>
      <c r="BX12" s="86">
        <v>20.619674458181873</v>
      </c>
      <c r="BY12" s="86">
        <v>46</v>
      </c>
      <c r="BZ12" s="86">
        <v>15.265500000000001</v>
      </c>
      <c r="CA12" s="86">
        <v>1.542</v>
      </c>
      <c r="CB12" s="86">
        <v>9.9234551997709897</v>
      </c>
      <c r="CC12" s="128">
        <v>2.2216</v>
      </c>
      <c r="CD12" s="128">
        <v>0.15347</v>
      </c>
      <c r="CE12" s="128">
        <v>14.475793314654331</v>
      </c>
      <c r="CF12" s="86">
        <v>40.634517695418431</v>
      </c>
      <c r="CG12" s="86" t="s">
        <v>199</v>
      </c>
      <c r="CH12" s="86" t="s">
        <v>224</v>
      </c>
      <c r="CI12" s="86">
        <v>46</v>
      </c>
      <c r="CJ12" s="86">
        <v>17</v>
      </c>
      <c r="CK12" s="86">
        <v>37</v>
      </c>
    </row>
    <row r="13" spans="1:89" x14ac:dyDescent="0.5">
      <c r="A13" s="21" t="s">
        <v>117</v>
      </c>
      <c r="B13" s="21">
        <v>2019</v>
      </c>
      <c r="C13" s="21" t="s">
        <v>43</v>
      </c>
      <c r="D13" s="21" t="s">
        <v>44</v>
      </c>
      <c r="E13" s="21" t="s">
        <v>40</v>
      </c>
      <c r="F13" s="21" t="s">
        <v>111</v>
      </c>
      <c r="G13" s="21" t="s">
        <v>32</v>
      </c>
      <c r="H13" s="21">
        <v>4</v>
      </c>
      <c r="I13" s="23">
        <v>43624</v>
      </c>
      <c r="J13" s="21">
        <v>25</v>
      </c>
      <c r="K13" s="21">
        <v>227.4</v>
      </c>
      <c r="L13" s="21">
        <v>117.8</v>
      </c>
      <c r="M13" s="41">
        <v>19.23</v>
      </c>
      <c r="N13" s="41">
        <v>17.431999999999999</v>
      </c>
      <c r="O13" s="21">
        <v>572.34999999999991</v>
      </c>
      <c r="P13" s="41">
        <v>3616.55</v>
      </c>
      <c r="Q13" s="41">
        <v>7.9731344468156413</v>
      </c>
      <c r="R13" s="21">
        <v>9.3000000000000007</v>
      </c>
      <c r="S13" s="21">
        <v>62.25</v>
      </c>
      <c r="T13" s="21">
        <v>84</v>
      </c>
      <c r="U13" s="41">
        <v>0.28000000000000003</v>
      </c>
      <c r="V13" s="49">
        <v>152.82402669614936</v>
      </c>
      <c r="W13" s="21">
        <v>9.5</v>
      </c>
      <c r="X13" s="21">
        <v>8.1999999999999993</v>
      </c>
      <c r="Y13" s="22">
        <v>3.5</v>
      </c>
      <c r="Z13" s="21">
        <v>72.5</v>
      </c>
      <c r="AA13" s="21">
        <v>1.2789999999999999</v>
      </c>
      <c r="AB13" s="21">
        <v>60.5</v>
      </c>
      <c r="AC13" s="21">
        <v>9.98</v>
      </c>
      <c r="AD13" s="41">
        <v>95.025000000000006</v>
      </c>
      <c r="AE13" s="41">
        <v>4.8899999999999997</v>
      </c>
      <c r="AF13" s="41">
        <v>34.734999999999999</v>
      </c>
      <c r="AG13" s="41">
        <v>35.077518859985361</v>
      </c>
      <c r="AH13" s="41">
        <v>81.986550416357602</v>
      </c>
      <c r="AI13" s="41">
        <v>4.2148069009180125</v>
      </c>
      <c r="AJ13" s="41">
        <v>1.0713984543722515</v>
      </c>
      <c r="AK13" s="41">
        <v>0.81664986317153976</v>
      </c>
      <c r="AL13" s="41">
        <v>0.81141917690351628</v>
      </c>
      <c r="AM13" s="41">
        <v>1.3461538461538463</v>
      </c>
      <c r="AN13" s="41">
        <v>8.4</v>
      </c>
      <c r="AO13" s="41">
        <v>7.6470588235294121</v>
      </c>
      <c r="AP13" s="41">
        <v>4.117647058823529</v>
      </c>
      <c r="AQ13" s="41">
        <v>73.529411764705884</v>
      </c>
      <c r="AR13" s="41">
        <v>1.268</v>
      </c>
      <c r="AS13" s="41">
        <v>2.8473760000000001</v>
      </c>
      <c r="AT13" s="41">
        <v>0.154</v>
      </c>
      <c r="AU13" s="41">
        <v>0.29199999999999998</v>
      </c>
      <c r="AV13" s="41">
        <v>0.16700000000000001</v>
      </c>
      <c r="AW13" s="41">
        <f t="shared" si="0"/>
        <v>2.0138461538461536</v>
      </c>
      <c r="AX13" s="41">
        <f t="shared" si="1"/>
        <v>3.8184615384615381</v>
      </c>
      <c r="AY13" s="41">
        <f t="shared" si="2"/>
        <v>2.183846153846154</v>
      </c>
      <c r="AZ13" s="21" t="s">
        <v>315</v>
      </c>
      <c r="BA13" s="21">
        <v>0.31</v>
      </c>
      <c r="BB13" s="21">
        <v>0.107</v>
      </c>
      <c r="BC13" s="21">
        <v>0.36</v>
      </c>
      <c r="BD13" s="21" t="s">
        <v>303</v>
      </c>
      <c r="BE13" s="21">
        <v>8.3000000000000004E-2</v>
      </c>
      <c r="BF13" s="21">
        <v>1.9</v>
      </c>
      <c r="BG13" s="21">
        <v>13.3</v>
      </c>
      <c r="BH13" s="21">
        <v>3.7</v>
      </c>
      <c r="BI13" s="21">
        <v>0.6</v>
      </c>
      <c r="BJ13" s="21">
        <v>20</v>
      </c>
      <c r="BK13" s="21">
        <v>5.3</v>
      </c>
      <c r="BL13" s="21">
        <v>13.3</v>
      </c>
      <c r="BM13" s="86">
        <v>15.645</v>
      </c>
      <c r="BN13" s="86">
        <v>6.6999999999999993</v>
      </c>
      <c r="BO13" s="86">
        <v>2.7050000000000001</v>
      </c>
      <c r="BP13" s="86">
        <v>73</v>
      </c>
      <c r="BQ13" s="86">
        <v>15</v>
      </c>
      <c r="BR13" s="86">
        <v>124</v>
      </c>
      <c r="BS13" s="86">
        <v>2229</v>
      </c>
      <c r="BT13" s="86">
        <v>301</v>
      </c>
      <c r="BU13" s="86">
        <v>145.5</v>
      </c>
      <c r="BV13" s="86">
        <v>27.5</v>
      </c>
      <c r="BW13" s="86">
        <v>4.0603755418342846</v>
      </c>
      <c r="BX13" s="86">
        <v>23.495445083730942</v>
      </c>
      <c r="BY13" s="86">
        <v>73</v>
      </c>
      <c r="BZ13" s="86">
        <v>15.4855</v>
      </c>
      <c r="CA13" s="86">
        <v>1.5594999999999999</v>
      </c>
      <c r="CB13" s="86">
        <v>9.9489992234998681</v>
      </c>
      <c r="CC13" s="86">
        <v>2.6910524870813779</v>
      </c>
      <c r="CD13" s="86">
        <v>0.22122986174115422</v>
      </c>
      <c r="CE13" s="86">
        <v>12.190408191020186</v>
      </c>
      <c r="CF13" s="86">
        <v>44.302316829832137</v>
      </c>
      <c r="CG13" s="86" t="s">
        <v>199</v>
      </c>
      <c r="CH13" s="86" t="s">
        <v>199</v>
      </c>
      <c r="CI13" s="86" t="s">
        <v>199</v>
      </c>
      <c r="CJ13" s="86" t="s">
        <v>199</v>
      </c>
      <c r="CK13" s="86" t="s">
        <v>199</v>
      </c>
    </row>
    <row r="14" spans="1:89" x14ac:dyDescent="0.5">
      <c r="A14" s="21" t="s">
        <v>117</v>
      </c>
      <c r="B14" s="21">
        <v>2019</v>
      </c>
      <c r="C14" s="21" t="s">
        <v>43</v>
      </c>
      <c r="D14" s="21" t="s">
        <v>44</v>
      </c>
      <c r="E14" s="21" t="s">
        <v>33</v>
      </c>
      <c r="F14" s="21" t="s">
        <v>105</v>
      </c>
      <c r="G14" s="21" t="s">
        <v>34</v>
      </c>
      <c r="H14" s="21">
        <v>5</v>
      </c>
      <c r="I14" s="23">
        <v>43624</v>
      </c>
      <c r="J14" s="21">
        <v>24</v>
      </c>
      <c r="K14" s="21">
        <v>234.6</v>
      </c>
      <c r="L14" s="21">
        <v>113.8</v>
      </c>
      <c r="M14" s="41">
        <v>22.93</v>
      </c>
      <c r="N14" s="41">
        <v>20.71</v>
      </c>
      <c r="O14" s="21">
        <v>379.75</v>
      </c>
      <c r="P14" s="41">
        <v>3406.1000000000004</v>
      </c>
      <c r="Q14" s="41">
        <v>7.5091712375879656</v>
      </c>
      <c r="R14" s="21">
        <v>9.4499999999999993</v>
      </c>
      <c r="S14" s="21">
        <v>63</v>
      </c>
      <c r="T14" s="21">
        <v>73</v>
      </c>
      <c r="U14" s="41">
        <v>0.24333333300000001</v>
      </c>
      <c r="V14" s="49">
        <v>143.69303794665896</v>
      </c>
      <c r="W14" s="21">
        <v>9.9</v>
      </c>
      <c r="X14" s="21">
        <v>7.4</v>
      </c>
      <c r="Y14" s="22">
        <v>3.2</v>
      </c>
      <c r="Z14" s="22">
        <v>73.599999999999994</v>
      </c>
      <c r="AA14" s="21">
        <v>1.2689999999999999</v>
      </c>
      <c r="AB14" s="21">
        <v>60.8</v>
      </c>
      <c r="AC14" s="21">
        <v>10.039999999999999</v>
      </c>
      <c r="AD14" s="41">
        <v>93.935000000000002</v>
      </c>
      <c r="AE14" s="41">
        <v>4.915</v>
      </c>
      <c r="AF14" s="41">
        <v>33.435000000000002</v>
      </c>
      <c r="AG14" s="41">
        <v>33.794325970573666</v>
      </c>
      <c r="AH14" s="41">
        <v>81.637321843018753</v>
      </c>
      <c r="AI14" s="41">
        <v>4.3696615113281787</v>
      </c>
      <c r="AJ14" s="41">
        <v>1.0684160150322564</v>
      </c>
      <c r="AK14" s="41">
        <v>0.59155971108657268</v>
      </c>
      <c r="AL14" s="41">
        <v>0.5732155615478578</v>
      </c>
      <c r="AM14" s="41">
        <v>1.5133653846153847</v>
      </c>
      <c r="AN14" s="41">
        <v>8.6999999999999993</v>
      </c>
      <c r="AO14" s="41">
        <v>6.7058823529411766</v>
      </c>
      <c r="AP14" s="41">
        <v>3.6470588235294117</v>
      </c>
      <c r="AQ14" s="41">
        <v>74.705882352941174</v>
      </c>
      <c r="AR14" s="41">
        <v>1.2889999999999999</v>
      </c>
      <c r="AS14" s="41">
        <v>2.9211610000000001</v>
      </c>
      <c r="AT14" s="41">
        <v>0.13700000000000001</v>
      </c>
      <c r="AU14" s="41">
        <v>0.26</v>
      </c>
      <c r="AV14" s="41">
        <v>0.157</v>
      </c>
      <c r="AW14" s="41">
        <f t="shared" si="0"/>
        <v>2.0429824561403511</v>
      </c>
      <c r="AX14" s="41">
        <f t="shared" si="1"/>
        <v>3.8771929824561404</v>
      </c>
      <c r="AY14" s="41">
        <f t="shared" si="2"/>
        <v>2.3412280701754384</v>
      </c>
      <c r="AZ14" s="21" t="s">
        <v>316</v>
      </c>
      <c r="BA14" s="21">
        <v>0.29499999999999998</v>
      </c>
      <c r="BB14" s="21">
        <v>9.6000000000000002E-2</v>
      </c>
      <c r="BC14" s="21">
        <v>0.35</v>
      </c>
      <c r="BD14" s="21" t="s">
        <v>303</v>
      </c>
      <c r="BE14" s="21">
        <v>8.7999999999999995E-2</v>
      </c>
      <c r="BF14" s="21">
        <v>2</v>
      </c>
      <c r="BG14" s="21">
        <v>9.6999999999999993</v>
      </c>
      <c r="BH14" s="21">
        <v>3.1</v>
      </c>
      <c r="BI14" s="21">
        <v>0.6</v>
      </c>
      <c r="BJ14" s="21">
        <v>18.7</v>
      </c>
      <c r="BK14" s="21">
        <v>5.8</v>
      </c>
      <c r="BL14" s="21" t="s">
        <v>305</v>
      </c>
      <c r="BM14" s="86">
        <v>15.655000000000001</v>
      </c>
      <c r="BN14" s="86">
        <v>6.5500000000000007</v>
      </c>
      <c r="BO14" s="86">
        <v>3.1150000000000002</v>
      </c>
      <c r="BP14" s="86">
        <v>81</v>
      </c>
      <c r="BQ14" s="86">
        <v>15</v>
      </c>
      <c r="BR14" s="86">
        <v>103.5</v>
      </c>
      <c r="BS14" s="86">
        <v>2228</v>
      </c>
      <c r="BT14" s="86">
        <v>234</v>
      </c>
      <c r="BU14" s="86">
        <v>192</v>
      </c>
      <c r="BV14" s="86">
        <v>26.5</v>
      </c>
      <c r="BW14" s="86">
        <v>2.3006187188879497</v>
      </c>
      <c r="BX14" s="86">
        <v>15.595707711092325</v>
      </c>
      <c r="BY14" s="86">
        <v>72.5</v>
      </c>
      <c r="BZ14" s="86">
        <v>14.310499999999999</v>
      </c>
      <c r="CA14" s="86">
        <v>1.4395</v>
      </c>
      <c r="CB14" s="86">
        <v>9.9770280164843577</v>
      </c>
      <c r="CC14" s="86">
        <v>2.3909290739052409</v>
      </c>
      <c r="CD14" s="86">
        <v>0.1793682871249902</v>
      </c>
      <c r="CE14" s="86">
        <v>13.280358391819213</v>
      </c>
      <c r="CF14" s="86">
        <v>38.099467718327205</v>
      </c>
      <c r="CG14" s="86" t="s">
        <v>199</v>
      </c>
      <c r="CH14" s="86" t="s">
        <v>225</v>
      </c>
      <c r="CI14" s="86">
        <v>37</v>
      </c>
      <c r="CJ14" s="86">
        <v>21</v>
      </c>
      <c r="CK14" s="86">
        <v>42</v>
      </c>
    </row>
    <row r="15" spans="1:89" x14ac:dyDescent="0.5">
      <c r="A15" s="21" t="s">
        <v>117</v>
      </c>
      <c r="B15" s="21">
        <v>2019</v>
      </c>
      <c r="C15" s="21" t="s">
        <v>43</v>
      </c>
      <c r="D15" s="21" t="s">
        <v>44</v>
      </c>
      <c r="E15" s="21" t="s">
        <v>39</v>
      </c>
      <c r="F15" s="21" t="s">
        <v>106</v>
      </c>
      <c r="G15" s="21" t="s">
        <v>37</v>
      </c>
      <c r="H15" s="21">
        <v>6</v>
      </c>
      <c r="I15" s="23">
        <v>43624</v>
      </c>
      <c r="J15" s="21">
        <v>22</v>
      </c>
      <c r="K15" s="21">
        <v>244.4</v>
      </c>
      <c r="L15" s="21">
        <v>116</v>
      </c>
      <c r="M15" s="41">
        <v>22.588000000000001</v>
      </c>
      <c r="N15" s="41">
        <v>20.558</v>
      </c>
      <c r="O15" s="21">
        <v>436.6</v>
      </c>
      <c r="P15" s="41">
        <v>2653.4</v>
      </c>
      <c r="Q15" s="41">
        <v>5.8497504365156354</v>
      </c>
      <c r="R15" s="21">
        <v>9.25</v>
      </c>
      <c r="S15" s="21">
        <v>57.349999999999994</v>
      </c>
      <c r="T15" s="21">
        <v>67</v>
      </c>
      <c r="U15" s="41">
        <v>0.22333333299999999</v>
      </c>
      <c r="V15" s="49">
        <v>112.18614795304181</v>
      </c>
      <c r="W15" s="21">
        <v>9.8000000000000007</v>
      </c>
      <c r="X15" s="21">
        <v>8.3000000000000007</v>
      </c>
      <c r="Y15" s="22">
        <v>4.9000000000000004</v>
      </c>
      <c r="Z15" s="22">
        <v>70</v>
      </c>
      <c r="AA15" s="21">
        <v>1.135</v>
      </c>
      <c r="AB15" s="21">
        <v>55.4</v>
      </c>
      <c r="AC15" s="21">
        <v>9.42</v>
      </c>
      <c r="AD15" s="41">
        <v>96.425000000000011</v>
      </c>
      <c r="AE15" s="41">
        <v>5.04</v>
      </c>
      <c r="AF15" s="41">
        <v>36.33</v>
      </c>
      <c r="AG15" s="41">
        <v>36.677929356606477</v>
      </c>
      <c r="AH15" s="41">
        <v>82.101862517447486</v>
      </c>
      <c r="AI15" s="41">
        <v>6.0770112603445945</v>
      </c>
      <c r="AJ15" s="41">
        <v>1.9470153690911611</v>
      </c>
      <c r="AK15" s="41">
        <v>1.5069389988673199</v>
      </c>
      <c r="AL15" s="41">
        <v>0.93686259766300206</v>
      </c>
      <c r="AM15" s="41">
        <v>1.3303846153846155</v>
      </c>
      <c r="AN15" s="41">
        <v>9.4</v>
      </c>
      <c r="AO15" s="41">
        <v>7.4117647058823533</v>
      </c>
      <c r="AP15" s="41">
        <v>5.2941176470588234</v>
      </c>
      <c r="AQ15" s="41">
        <v>71.294117647058826</v>
      </c>
      <c r="AR15" s="41">
        <v>1.1850000000000001</v>
      </c>
      <c r="AS15" s="41">
        <v>2.7868209999999998</v>
      </c>
      <c r="AT15" s="41">
        <v>0.20699999999999999</v>
      </c>
      <c r="AU15" s="41">
        <v>0.31900000000000001</v>
      </c>
      <c r="AV15" s="41">
        <v>0.183</v>
      </c>
      <c r="AW15" s="41">
        <f t="shared" si="0"/>
        <v>2.7928571428571427</v>
      </c>
      <c r="AX15" s="41">
        <f t="shared" si="1"/>
        <v>4.3039682539682538</v>
      </c>
      <c r="AY15" s="41">
        <f t="shared" si="2"/>
        <v>2.4690476190476192</v>
      </c>
      <c r="AZ15" s="21" t="s">
        <v>317</v>
      </c>
      <c r="BA15" s="21">
        <v>0.32600000000000001</v>
      </c>
      <c r="BB15" s="21">
        <v>0.104</v>
      </c>
      <c r="BC15" s="21">
        <v>0.4</v>
      </c>
      <c r="BD15" s="21" t="s">
        <v>303</v>
      </c>
      <c r="BE15" s="21">
        <v>9.7000000000000003E-2</v>
      </c>
      <c r="BF15" s="21">
        <v>2.2999999999999998</v>
      </c>
      <c r="BG15" s="21">
        <v>14.6</v>
      </c>
      <c r="BH15" s="21">
        <v>4</v>
      </c>
      <c r="BI15" s="21">
        <v>0.9</v>
      </c>
      <c r="BJ15" s="21">
        <v>23.1</v>
      </c>
      <c r="BK15" s="21">
        <v>6.5</v>
      </c>
      <c r="BL15" s="21">
        <v>10.4</v>
      </c>
      <c r="BM15" s="86">
        <v>14.53</v>
      </c>
      <c r="BN15" s="86">
        <v>6.2</v>
      </c>
      <c r="BO15" s="86">
        <v>2.7450000000000001</v>
      </c>
      <c r="BP15" s="86">
        <v>74.5</v>
      </c>
      <c r="BQ15" s="86">
        <v>13.5</v>
      </c>
      <c r="BR15" s="86">
        <v>80.5</v>
      </c>
      <c r="BS15" s="86">
        <v>1929.5</v>
      </c>
      <c r="BT15" s="86">
        <v>182</v>
      </c>
      <c r="BU15" s="86">
        <v>180</v>
      </c>
      <c r="BV15" s="86">
        <v>23</v>
      </c>
      <c r="BW15" s="86">
        <v>1.9414566929133859</v>
      </c>
      <c r="BX15" s="86">
        <v>23.093149606299214</v>
      </c>
      <c r="BY15" s="86">
        <v>47</v>
      </c>
      <c r="BZ15" s="86">
        <v>7.3485000000000005</v>
      </c>
      <c r="CA15" s="86">
        <v>0.71649999999999991</v>
      </c>
      <c r="CB15" s="86">
        <v>10.924990184530822</v>
      </c>
      <c r="CC15" s="86">
        <v>2.0692092610032162</v>
      </c>
      <c r="CD15" s="86">
        <v>0.15489418196248453</v>
      </c>
      <c r="CE15" s="86">
        <v>13.323637662052295</v>
      </c>
      <c r="CF15" s="86">
        <v>40.146744139004127</v>
      </c>
      <c r="CG15" s="86" t="s">
        <v>199</v>
      </c>
      <c r="CH15" s="86" t="s">
        <v>199</v>
      </c>
      <c r="CI15" s="86" t="s">
        <v>199</v>
      </c>
      <c r="CJ15" s="86" t="s">
        <v>199</v>
      </c>
      <c r="CK15" s="86" t="s">
        <v>199</v>
      </c>
    </row>
    <row r="16" spans="1:89" x14ac:dyDescent="0.5">
      <c r="A16" s="21" t="s">
        <v>117</v>
      </c>
      <c r="B16" s="21">
        <v>2019</v>
      </c>
      <c r="C16" s="21" t="s">
        <v>43</v>
      </c>
      <c r="D16" s="21" t="s">
        <v>44</v>
      </c>
      <c r="E16" s="21" t="s">
        <v>36</v>
      </c>
      <c r="F16" s="21" t="s">
        <v>110</v>
      </c>
      <c r="G16" s="21" t="s">
        <v>32</v>
      </c>
      <c r="H16" s="21">
        <v>7</v>
      </c>
      <c r="I16" s="23">
        <v>43624</v>
      </c>
      <c r="J16" s="21">
        <v>28.5</v>
      </c>
      <c r="K16" s="21">
        <v>227.2</v>
      </c>
      <c r="L16" s="21">
        <v>112.8</v>
      </c>
      <c r="M16" s="41">
        <v>21.439999999999998</v>
      </c>
      <c r="N16" s="41">
        <v>19.869999999999997</v>
      </c>
      <c r="O16" s="21">
        <v>402.3</v>
      </c>
      <c r="P16" s="41">
        <v>3369.1</v>
      </c>
      <c r="Q16" s="41">
        <v>7.4276001340411648</v>
      </c>
      <c r="R16" s="21">
        <v>8.9499999999999993</v>
      </c>
      <c r="S16" s="21">
        <v>62.3</v>
      </c>
      <c r="T16" s="21">
        <v>65</v>
      </c>
      <c r="U16" s="41">
        <v>0.21666666700000001</v>
      </c>
      <c r="V16" s="49">
        <v>142.91694678876758</v>
      </c>
      <c r="W16" s="21">
        <v>9.1999999999999993</v>
      </c>
      <c r="X16" s="21">
        <v>8</v>
      </c>
      <c r="Y16" s="22">
        <v>3.6</v>
      </c>
      <c r="Z16" s="21">
        <v>72.900000000000006</v>
      </c>
      <c r="AA16" s="21">
        <v>1.302</v>
      </c>
      <c r="AB16" s="21">
        <v>60.9</v>
      </c>
      <c r="AC16" s="21">
        <v>10.119999999999999</v>
      </c>
      <c r="AD16" s="41">
        <v>94.73</v>
      </c>
      <c r="AE16" s="41">
        <v>4.37</v>
      </c>
      <c r="AF16" s="41">
        <v>33.414999999999999</v>
      </c>
      <c r="AG16" s="41">
        <v>33.699542853395577</v>
      </c>
      <c r="AH16" s="41">
        <v>82.549173873240704</v>
      </c>
      <c r="AI16" s="41">
        <v>4.5576301270745727</v>
      </c>
      <c r="AJ16" s="41">
        <v>0.83186950827388706</v>
      </c>
      <c r="AK16" s="41">
        <v>0.34545185398562905</v>
      </c>
      <c r="AL16" s="41">
        <v>0.53131145950970682</v>
      </c>
      <c r="AM16" s="41">
        <v>1.2732692307692308</v>
      </c>
      <c r="AN16" s="41">
        <v>8.1</v>
      </c>
      <c r="AO16" s="41">
        <v>7.2941176470588234</v>
      </c>
      <c r="AP16" s="41">
        <v>4.117647058823529</v>
      </c>
      <c r="AQ16" s="41">
        <v>73.764705882352942</v>
      </c>
      <c r="AR16" s="41">
        <v>1.282</v>
      </c>
      <c r="AS16" s="41">
        <v>2.8714090000000003</v>
      </c>
      <c r="AT16" s="41">
        <v>0.13300000000000001</v>
      </c>
      <c r="AU16" s="41">
        <v>0.28699999999999998</v>
      </c>
      <c r="AV16" s="41">
        <v>0.17100000000000001</v>
      </c>
      <c r="AW16" s="41">
        <f t="shared" si="0"/>
        <v>1.8233870967741939</v>
      </c>
      <c r="AX16" s="41">
        <f t="shared" si="1"/>
        <v>3.9346774193548386</v>
      </c>
      <c r="AY16" s="41">
        <f t="shared" si="2"/>
        <v>2.3443548387096778</v>
      </c>
      <c r="AZ16" s="21" t="s">
        <v>318</v>
      </c>
      <c r="BA16" s="21">
        <v>0.28599999999999998</v>
      </c>
      <c r="BB16" s="21">
        <v>9.5000000000000001E-2</v>
      </c>
      <c r="BC16" s="21">
        <v>0.33</v>
      </c>
      <c r="BD16" s="21" t="s">
        <v>303</v>
      </c>
      <c r="BE16" s="21">
        <v>0.09</v>
      </c>
      <c r="BF16" s="21">
        <v>2</v>
      </c>
      <c r="BG16" s="21">
        <v>13.5</v>
      </c>
      <c r="BH16" s="21">
        <v>3.6</v>
      </c>
      <c r="BI16" s="21">
        <v>1.1000000000000001</v>
      </c>
      <c r="BJ16" s="21">
        <v>26</v>
      </c>
      <c r="BK16" s="21">
        <v>6.4</v>
      </c>
      <c r="BL16" s="21" t="s">
        <v>305</v>
      </c>
      <c r="BM16" s="86">
        <v>14.93</v>
      </c>
      <c r="BN16" s="86">
        <v>5.95</v>
      </c>
      <c r="BO16" s="86">
        <v>2.87</v>
      </c>
      <c r="BP16" s="86">
        <v>77.5</v>
      </c>
      <c r="BQ16" s="86">
        <v>15.5</v>
      </c>
      <c r="BR16" s="86">
        <v>100.5</v>
      </c>
      <c r="BS16" s="86">
        <v>1913</v>
      </c>
      <c r="BT16" s="86">
        <v>182</v>
      </c>
      <c r="BU16" s="86">
        <v>166.5</v>
      </c>
      <c r="BV16" s="86">
        <v>24.5</v>
      </c>
      <c r="BW16" s="86">
        <v>2.8370936698032505</v>
      </c>
      <c r="BX16" s="86">
        <v>21.819515730443875</v>
      </c>
      <c r="BY16" s="86">
        <v>63.5</v>
      </c>
      <c r="BZ16" s="86">
        <v>20.091000000000001</v>
      </c>
      <c r="CA16" s="86">
        <v>2.0335000000000001</v>
      </c>
      <c r="CB16" s="86">
        <v>9.898409698489802</v>
      </c>
      <c r="CC16" s="86">
        <v>2.3515405250972856</v>
      </c>
      <c r="CD16" s="86">
        <v>0.15821492291020145</v>
      </c>
      <c r="CE16" s="86">
        <v>14.837977844105154</v>
      </c>
      <c r="CF16" s="86">
        <v>34.414304592913915</v>
      </c>
      <c r="CG16" s="86" t="s">
        <v>199</v>
      </c>
      <c r="CH16" s="86" t="s">
        <v>225</v>
      </c>
      <c r="CI16" s="86">
        <v>42</v>
      </c>
      <c r="CJ16" s="86">
        <v>18</v>
      </c>
      <c r="CK16" s="86">
        <v>40</v>
      </c>
    </row>
    <row r="17" spans="1:89" x14ac:dyDescent="0.5">
      <c r="A17" s="21" t="s">
        <v>117</v>
      </c>
      <c r="B17" s="21">
        <v>2019</v>
      </c>
      <c r="C17" s="21" t="s">
        <v>43</v>
      </c>
      <c r="D17" s="21" t="s">
        <v>44</v>
      </c>
      <c r="E17" s="21" t="s">
        <v>38</v>
      </c>
      <c r="F17" s="21" t="s">
        <v>109</v>
      </c>
      <c r="G17" s="21" t="s">
        <v>32</v>
      </c>
      <c r="H17" s="21">
        <v>8</v>
      </c>
      <c r="I17" s="23">
        <v>43624</v>
      </c>
      <c r="J17" s="21">
        <v>23.5</v>
      </c>
      <c r="K17" s="21">
        <v>228.6</v>
      </c>
      <c r="L17" s="21">
        <v>111.6</v>
      </c>
      <c r="M17" s="41">
        <v>22.380000000000003</v>
      </c>
      <c r="N17" s="41">
        <v>20.193999999999999</v>
      </c>
      <c r="O17" s="21">
        <v>379.15</v>
      </c>
      <c r="P17" s="41">
        <v>2783.8999999999996</v>
      </c>
      <c r="Q17" s="41">
        <v>6.1374539233496179</v>
      </c>
      <c r="R17" s="21">
        <v>9.25</v>
      </c>
      <c r="S17" s="21">
        <v>63.45</v>
      </c>
      <c r="T17" s="21">
        <v>78</v>
      </c>
      <c r="U17" s="41">
        <v>0.26</v>
      </c>
      <c r="V17" s="49">
        <v>117.70370742687612</v>
      </c>
      <c r="W17" s="21">
        <v>9.3000000000000007</v>
      </c>
      <c r="X17" s="21">
        <v>8.1999999999999993</v>
      </c>
      <c r="Y17" s="22">
        <v>3.7</v>
      </c>
      <c r="Z17" s="21">
        <v>72.5</v>
      </c>
      <c r="AA17" s="21">
        <v>1.288</v>
      </c>
      <c r="AB17" s="21">
        <v>61.3</v>
      </c>
      <c r="AC17" s="21">
        <v>10.050000000000001</v>
      </c>
      <c r="AD17" s="41">
        <v>94.055000000000007</v>
      </c>
      <c r="AE17" s="41">
        <v>5.2350000000000003</v>
      </c>
      <c r="AF17" s="41">
        <v>37.564999999999998</v>
      </c>
      <c r="AG17" s="41">
        <v>37.928016719235259</v>
      </c>
      <c r="AH17" s="41">
        <v>82.066446057770847</v>
      </c>
      <c r="AI17" s="41">
        <v>5.3222550083661186</v>
      </c>
      <c r="AJ17" s="41">
        <v>1.0897451014863124</v>
      </c>
      <c r="AK17" s="41">
        <v>0.41203236939950177</v>
      </c>
      <c r="AL17" s="41">
        <v>0.61049219464226723</v>
      </c>
      <c r="AM17" s="41">
        <v>1.3515384615384618</v>
      </c>
      <c r="AN17" s="41">
        <v>8</v>
      </c>
      <c r="AO17" s="41">
        <v>7.5294117647058822</v>
      </c>
      <c r="AP17" s="41">
        <v>4.117647058823529</v>
      </c>
      <c r="AQ17" s="41">
        <v>73.647058823529406</v>
      </c>
      <c r="AR17" s="41">
        <v>1.296</v>
      </c>
      <c r="AS17" s="41">
        <v>2.864557</v>
      </c>
      <c r="AT17" s="41">
        <v>0.14399999999999999</v>
      </c>
      <c r="AU17" s="41">
        <v>0.27700000000000002</v>
      </c>
      <c r="AV17" s="41">
        <v>0.17</v>
      </c>
      <c r="AW17" s="41">
        <f t="shared" si="0"/>
        <v>1.9124999999999999</v>
      </c>
      <c r="AX17" s="41">
        <f t="shared" si="1"/>
        <v>3.6789062500000003</v>
      </c>
      <c r="AY17" s="41">
        <f t="shared" si="2"/>
        <v>2.2578125</v>
      </c>
      <c r="AZ17" s="21" t="s">
        <v>308</v>
      </c>
      <c r="BA17" s="21">
        <v>0.26</v>
      </c>
      <c r="BB17" s="21">
        <v>8.5999999999999993E-2</v>
      </c>
      <c r="BC17" s="21">
        <v>0.31</v>
      </c>
      <c r="BD17" s="21" t="s">
        <v>303</v>
      </c>
      <c r="BE17" s="21">
        <v>7.3999999999999996E-2</v>
      </c>
      <c r="BF17" s="21">
        <v>1.4</v>
      </c>
      <c r="BG17" s="21">
        <v>10.3</v>
      </c>
      <c r="BH17" s="21">
        <v>3.1</v>
      </c>
      <c r="BI17" s="21">
        <v>0.8</v>
      </c>
      <c r="BJ17" s="21">
        <v>18.100000000000001</v>
      </c>
      <c r="BK17" s="21">
        <v>6.2</v>
      </c>
      <c r="BL17" s="21" t="s">
        <v>305</v>
      </c>
      <c r="BM17" s="86">
        <v>13.835000000000001</v>
      </c>
      <c r="BN17" s="86">
        <v>6</v>
      </c>
      <c r="BO17" s="86">
        <v>2.3149999999999999</v>
      </c>
      <c r="BP17" s="86">
        <v>66.5</v>
      </c>
      <c r="BQ17" s="86">
        <v>15</v>
      </c>
      <c r="BR17" s="86">
        <v>105</v>
      </c>
      <c r="BS17" s="86">
        <v>1726.5</v>
      </c>
      <c r="BT17" s="86">
        <v>170</v>
      </c>
      <c r="BU17" s="86">
        <v>151</v>
      </c>
      <c r="BV17" s="86">
        <v>25</v>
      </c>
      <c r="BW17" s="86">
        <v>2.1385449678168613</v>
      </c>
      <c r="BX17" s="86">
        <v>18.433005924846956</v>
      </c>
      <c r="BY17" s="86">
        <v>70.5</v>
      </c>
      <c r="BZ17" s="86">
        <v>10.786000000000001</v>
      </c>
      <c r="CA17" s="86">
        <v>1.242</v>
      </c>
      <c r="CB17" s="86">
        <v>8.6648822708067073</v>
      </c>
      <c r="CC17" s="86">
        <v>1.6919867702203975</v>
      </c>
      <c r="CD17" s="86">
        <v>0.14479958499459011</v>
      </c>
      <c r="CE17" s="86">
        <v>11.330866259427882</v>
      </c>
      <c r="CF17" s="86">
        <v>70.68879136401722</v>
      </c>
      <c r="CG17" s="86" t="s">
        <v>199</v>
      </c>
      <c r="CH17" s="86" t="s">
        <v>199</v>
      </c>
      <c r="CI17" s="86" t="s">
        <v>199</v>
      </c>
      <c r="CJ17" s="86" t="s">
        <v>199</v>
      </c>
      <c r="CK17" s="86" t="s">
        <v>199</v>
      </c>
    </row>
    <row r="18" spans="1:89" x14ac:dyDescent="0.5">
      <c r="A18" s="21" t="s">
        <v>117</v>
      </c>
      <c r="B18" s="21">
        <v>2019</v>
      </c>
      <c r="C18" s="21" t="s">
        <v>43</v>
      </c>
      <c r="D18" s="21" t="s">
        <v>44</v>
      </c>
      <c r="E18" s="21" t="s">
        <v>55</v>
      </c>
      <c r="F18" s="21" t="s">
        <v>114</v>
      </c>
      <c r="G18" s="21" t="s">
        <v>55</v>
      </c>
      <c r="H18" s="21" t="s">
        <v>55</v>
      </c>
      <c r="I18" s="23">
        <v>43624</v>
      </c>
      <c r="J18" s="21">
        <v>23.5</v>
      </c>
      <c r="K18" s="21" t="s">
        <v>49</v>
      </c>
      <c r="L18" s="21" t="s">
        <v>49</v>
      </c>
      <c r="M18" s="41" t="s">
        <v>49</v>
      </c>
      <c r="N18" s="41" t="s">
        <v>49</v>
      </c>
      <c r="O18" s="21">
        <v>593.79999999999995</v>
      </c>
      <c r="P18" s="41">
        <v>4572.1499999999996</v>
      </c>
      <c r="Q18" s="41">
        <v>10.079873542743258</v>
      </c>
      <c r="R18" s="21">
        <v>8.1999999999999993</v>
      </c>
      <c r="S18" s="21">
        <v>62.5</v>
      </c>
      <c r="T18" s="21">
        <v>81</v>
      </c>
      <c r="U18" s="41">
        <v>0.27</v>
      </c>
      <c r="V18" s="49">
        <v>195.54784260858642</v>
      </c>
      <c r="W18" s="21">
        <v>8.1</v>
      </c>
      <c r="X18" s="21">
        <v>9.1</v>
      </c>
      <c r="Y18" s="22">
        <v>4.0999999999999996</v>
      </c>
      <c r="Z18" s="22">
        <v>70.599999999999994</v>
      </c>
      <c r="AA18" s="22">
        <v>1.284</v>
      </c>
      <c r="AB18" s="22">
        <v>60.9</v>
      </c>
      <c r="AC18" s="22">
        <v>9.76</v>
      </c>
      <c r="AD18" s="108">
        <v>94.60499999999999</v>
      </c>
      <c r="AE18" s="108">
        <v>4.9550000000000001</v>
      </c>
      <c r="AF18" s="108">
        <v>33.914999999999999</v>
      </c>
      <c r="AG18" s="108">
        <v>34.275053619752875</v>
      </c>
      <c r="AH18" s="108">
        <v>81.687859399343651</v>
      </c>
      <c r="AI18" s="108">
        <v>4.125191064079953</v>
      </c>
      <c r="AJ18" s="108">
        <v>1.692428320214888</v>
      </c>
      <c r="AK18" s="108">
        <v>0.60898111251584774</v>
      </c>
      <c r="AL18" s="108">
        <v>0.94120317553604216</v>
      </c>
      <c r="AM18" s="108">
        <v>1.2137500000000003</v>
      </c>
      <c r="AN18" s="108">
        <v>7.4</v>
      </c>
      <c r="AO18" s="108">
        <v>8</v>
      </c>
      <c r="AP18" s="108">
        <v>4.5882352941176467</v>
      </c>
      <c r="AQ18" s="108">
        <v>72.235294117647058</v>
      </c>
      <c r="AR18" s="108">
        <v>1.242</v>
      </c>
      <c r="AS18" s="108">
        <v>2.802511</v>
      </c>
      <c r="AT18" s="108">
        <v>0.14799999999999999</v>
      </c>
      <c r="AU18" s="108">
        <v>0.32500000000000001</v>
      </c>
      <c r="AV18" s="108">
        <v>0.17199999999999999</v>
      </c>
      <c r="AW18" s="108">
        <f t="shared" si="0"/>
        <v>1.8499999999999999</v>
      </c>
      <c r="AX18" s="108">
        <f t="shared" si="1"/>
        <v>4.0625</v>
      </c>
      <c r="AY18" s="108">
        <f t="shared" si="2"/>
        <v>2.15</v>
      </c>
      <c r="AZ18" s="22" t="s">
        <v>319</v>
      </c>
      <c r="BA18" s="22">
        <v>0.32500000000000001</v>
      </c>
      <c r="BB18" s="22">
        <v>0.104</v>
      </c>
      <c r="BC18" s="22">
        <v>0.42</v>
      </c>
      <c r="BD18" s="22" t="s">
        <v>303</v>
      </c>
      <c r="BE18" s="22">
        <v>9.9000000000000005E-2</v>
      </c>
      <c r="BF18" s="22">
        <v>2.1</v>
      </c>
      <c r="BG18" s="22">
        <v>14.4</v>
      </c>
      <c r="BH18" s="22">
        <v>5</v>
      </c>
      <c r="BI18" s="22">
        <v>0.9</v>
      </c>
      <c r="BJ18" s="22">
        <v>20</v>
      </c>
      <c r="BK18" s="22">
        <v>6.8</v>
      </c>
      <c r="BL18" s="22">
        <v>10.3</v>
      </c>
      <c r="BM18" s="86" t="s">
        <v>199</v>
      </c>
      <c r="BN18" s="86" t="s">
        <v>199</v>
      </c>
      <c r="BO18" s="86" t="s">
        <v>199</v>
      </c>
      <c r="BP18" s="86" t="s">
        <v>199</v>
      </c>
      <c r="BQ18" s="86" t="s">
        <v>199</v>
      </c>
      <c r="BR18" s="86" t="s">
        <v>199</v>
      </c>
      <c r="BS18" s="86" t="s">
        <v>199</v>
      </c>
      <c r="BT18" s="86" t="s">
        <v>199</v>
      </c>
      <c r="BU18" s="86" t="s">
        <v>199</v>
      </c>
      <c r="BV18" s="86" t="s">
        <v>199</v>
      </c>
      <c r="BW18" s="86" t="s">
        <v>199</v>
      </c>
      <c r="BX18" s="86" t="s">
        <v>199</v>
      </c>
      <c r="BY18" s="86" t="s">
        <v>199</v>
      </c>
      <c r="BZ18" s="86" t="s">
        <v>199</v>
      </c>
      <c r="CA18" s="86" t="s">
        <v>199</v>
      </c>
      <c r="CB18" s="86" t="s">
        <v>199</v>
      </c>
      <c r="CC18" s="86" t="s">
        <v>199</v>
      </c>
      <c r="CD18" s="86" t="s">
        <v>199</v>
      </c>
      <c r="CE18" s="86" t="s">
        <v>199</v>
      </c>
      <c r="CF18" s="86" t="s">
        <v>199</v>
      </c>
      <c r="CG18" s="86" t="s">
        <v>199</v>
      </c>
      <c r="CH18" s="86" t="s">
        <v>199</v>
      </c>
      <c r="CI18" s="86" t="s">
        <v>199</v>
      </c>
      <c r="CJ18" s="86" t="s">
        <v>199</v>
      </c>
      <c r="CK18" s="86" t="s">
        <v>199</v>
      </c>
    </row>
    <row r="19" spans="1:89" x14ac:dyDescent="0.5">
      <c r="A19" s="26" t="s">
        <v>117</v>
      </c>
      <c r="B19" s="26">
        <v>2019</v>
      </c>
      <c r="C19" s="26" t="s">
        <v>45</v>
      </c>
      <c r="D19" s="26" t="s">
        <v>44</v>
      </c>
      <c r="E19" s="26" t="s">
        <v>35</v>
      </c>
      <c r="F19" s="26" t="s">
        <v>112</v>
      </c>
      <c r="G19" s="26" t="s">
        <v>32</v>
      </c>
      <c r="H19" s="26">
        <v>1</v>
      </c>
      <c r="I19" s="28">
        <v>43619</v>
      </c>
      <c r="J19" s="26">
        <v>23</v>
      </c>
      <c r="K19" s="26">
        <v>239.8</v>
      </c>
      <c r="L19" s="26">
        <v>103.4</v>
      </c>
      <c r="M19" s="42">
        <v>24.669999999999998</v>
      </c>
      <c r="N19" s="42">
        <v>22.916</v>
      </c>
      <c r="O19" s="26">
        <v>276.05</v>
      </c>
      <c r="P19" s="42">
        <v>2569.3000000000002</v>
      </c>
      <c r="Q19" s="42">
        <v>5.6643415227781801</v>
      </c>
      <c r="R19" s="26">
        <v>8.4</v>
      </c>
      <c r="S19" s="26">
        <v>63.150000000000006</v>
      </c>
      <c r="T19" s="26">
        <v>55</v>
      </c>
      <c r="U19" s="42">
        <v>0.18333333299999999</v>
      </c>
      <c r="V19" s="50">
        <v>109.64786210618793</v>
      </c>
      <c r="W19" s="26">
        <v>8.6999999999999993</v>
      </c>
      <c r="X19" s="26">
        <v>8.3000000000000007</v>
      </c>
      <c r="Y19" s="27">
        <v>3.5</v>
      </c>
      <c r="Z19" s="26">
        <v>72.7</v>
      </c>
      <c r="AA19" s="26">
        <v>1.2969999999999999</v>
      </c>
      <c r="AB19" s="26">
        <v>61.2</v>
      </c>
      <c r="AC19" s="26">
        <v>10.07</v>
      </c>
      <c r="AD19" s="26" t="s">
        <v>199</v>
      </c>
      <c r="AE19" s="26" t="s">
        <v>199</v>
      </c>
      <c r="AF19" s="26" t="s">
        <v>199</v>
      </c>
      <c r="AG19" s="26" t="s">
        <v>199</v>
      </c>
      <c r="AH19" s="26" t="s">
        <v>199</v>
      </c>
      <c r="AI19" s="42">
        <v>5.2685422602089274</v>
      </c>
      <c r="AJ19" s="42">
        <v>1.4081300295909438</v>
      </c>
      <c r="AK19" s="42">
        <v>0.53706059749316748</v>
      </c>
      <c r="AL19" s="42">
        <v>0.59605281100432517</v>
      </c>
      <c r="AM19" s="42">
        <v>1.1336538461538463</v>
      </c>
      <c r="AN19" s="42">
        <v>7.5</v>
      </c>
      <c r="AO19" s="42">
        <v>7.7647058823529411</v>
      </c>
      <c r="AP19" s="42">
        <v>3.8823529411764706</v>
      </c>
      <c r="AQ19" s="42">
        <v>73.764705882352942</v>
      </c>
      <c r="AR19" s="42">
        <v>1.3120000000000001</v>
      </c>
      <c r="AS19" s="42">
        <v>2.8665490000000005</v>
      </c>
      <c r="AT19" s="42">
        <v>0.14599999999999999</v>
      </c>
      <c r="AU19" s="42">
        <v>0.27800000000000002</v>
      </c>
      <c r="AV19" s="42">
        <v>0.17499999999999999</v>
      </c>
      <c r="AW19" s="42">
        <f t="shared" si="0"/>
        <v>1.8803030303030301</v>
      </c>
      <c r="AX19" s="42">
        <f t="shared" si="1"/>
        <v>3.580303030303031</v>
      </c>
      <c r="AY19" s="42">
        <f t="shared" si="2"/>
        <v>2.2537878787878789</v>
      </c>
      <c r="AZ19" s="26" t="s">
        <v>320</v>
      </c>
      <c r="BA19" s="26">
        <v>0.32600000000000001</v>
      </c>
      <c r="BB19" s="26">
        <v>0.12</v>
      </c>
      <c r="BC19" s="26">
        <v>0.33</v>
      </c>
      <c r="BD19" s="26" t="s">
        <v>303</v>
      </c>
      <c r="BE19" s="26">
        <v>0.108</v>
      </c>
      <c r="BF19" s="26">
        <v>2.5</v>
      </c>
      <c r="BG19" s="26">
        <v>14.8</v>
      </c>
      <c r="BH19" s="26">
        <v>5.5</v>
      </c>
      <c r="BI19" s="26">
        <v>1.1000000000000001</v>
      </c>
      <c r="BJ19" s="26">
        <v>18.3</v>
      </c>
      <c r="BK19" s="26" t="s">
        <v>314</v>
      </c>
      <c r="BL19" s="26" t="s">
        <v>305</v>
      </c>
      <c r="BM19" s="86">
        <v>12.675000000000001</v>
      </c>
      <c r="BN19" s="86">
        <v>6.65</v>
      </c>
      <c r="BO19" s="86">
        <v>2.25</v>
      </c>
      <c r="BP19" s="86">
        <v>65</v>
      </c>
      <c r="BQ19" s="86">
        <v>14</v>
      </c>
      <c r="BR19" s="86">
        <v>76</v>
      </c>
      <c r="BS19" s="86">
        <v>1672</v>
      </c>
      <c r="BT19" s="86">
        <v>296</v>
      </c>
      <c r="BU19" s="86">
        <v>163.5</v>
      </c>
      <c r="BV19" s="86">
        <v>36.5</v>
      </c>
      <c r="BW19" s="86">
        <v>2.6142393638542218</v>
      </c>
      <c r="BX19" s="86">
        <v>23.727124894961257</v>
      </c>
      <c r="BY19" s="86">
        <v>50.5</v>
      </c>
      <c r="BZ19" s="86">
        <v>10.448</v>
      </c>
      <c r="CA19" s="86">
        <v>1.264</v>
      </c>
      <c r="CB19" s="86">
        <v>8.264830046948358</v>
      </c>
      <c r="CC19" s="86">
        <v>1.1675877511053085</v>
      </c>
      <c r="CD19" s="86">
        <v>8.9370436089928104E-2</v>
      </c>
      <c r="CE19" s="86">
        <v>13.113359994797761</v>
      </c>
      <c r="CF19" s="86">
        <v>29.917905055593344</v>
      </c>
      <c r="CG19" s="86" t="s">
        <v>199</v>
      </c>
      <c r="CH19" s="86" t="s">
        <v>226</v>
      </c>
      <c r="CI19" s="86">
        <v>39</v>
      </c>
      <c r="CJ19" s="86">
        <v>22</v>
      </c>
      <c r="CK19" s="86">
        <v>39</v>
      </c>
    </row>
    <row r="20" spans="1:89" x14ac:dyDescent="0.5">
      <c r="A20" s="26" t="s">
        <v>117</v>
      </c>
      <c r="B20" s="26">
        <v>2019</v>
      </c>
      <c r="C20" s="26" t="s">
        <v>45</v>
      </c>
      <c r="D20" s="26" t="s">
        <v>44</v>
      </c>
      <c r="E20" s="26">
        <v>17.460999999999999</v>
      </c>
      <c r="F20" s="26" t="s">
        <v>107</v>
      </c>
      <c r="G20" s="26" t="s">
        <v>37</v>
      </c>
      <c r="H20" s="26">
        <v>2</v>
      </c>
      <c r="I20" s="28">
        <v>43619</v>
      </c>
      <c r="J20" s="26">
        <v>20.5</v>
      </c>
      <c r="K20" s="26">
        <v>217</v>
      </c>
      <c r="L20" s="26">
        <v>113.8</v>
      </c>
      <c r="M20" s="42">
        <v>22.459999999999997</v>
      </c>
      <c r="N20" s="42">
        <v>20.105999999999998</v>
      </c>
      <c r="O20" s="26">
        <v>355.15</v>
      </c>
      <c r="P20" s="42">
        <v>2199.3000000000002</v>
      </c>
      <c r="Q20" s="42">
        <v>4.8486304873101824</v>
      </c>
      <c r="R20" s="26">
        <v>7.8</v>
      </c>
      <c r="S20" s="26">
        <v>55.5</v>
      </c>
      <c r="T20" s="26">
        <v>66</v>
      </c>
      <c r="U20" s="42">
        <v>0.22</v>
      </c>
      <c r="V20" s="50">
        <v>94.472470610735172</v>
      </c>
      <c r="W20" s="26">
        <v>8.5</v>
      </c>
      <c r="X20" s="26">
        <v>8.1</v>
      </c>
      <c r="Y20" s="27">
        <v>4.7</v>
      </c>
      <c r="Z20" s="27">
        <v>70.599999999999994</v>
      </c>
      <c r="AA20" s="26">
        <v>1.137</v>
      </c>
      <c r="AB20" s="26">
        <v>54.9</v>
      </c>
      <c r="AC20" s="26">
        <v>9.58</v>
      </c>
      <c r="AD20" s="26" t="s">
        <v>199</v>
      </c>
      <c r="AE20" s="26" t="s">
        <v>199</v>
      </c>
      <c r="AF20" s="26" t="s">
        <v>199</v>
      </c>
      <c r="AG20" s="26" t="s">
        <v>199</v>
      </c>
      <c r="AH20" s="26" t="s">
        <v>199</v>
      </c>
      <c r="AI20" s="42">
        <v>5.6257258173924836</v>
      </c>
      <c r="AJ20" s="42">
        <v>1.6183282808142916</v>
      </c>
      <c r="AK20" s="42">
        <v>0.90968476998771308</v>
      </c>
      <c r="AL20" s="42">
        <v>0.71536468536572251</v>
      </c>
      <c r="AM20" s="42">
        <v>1.3725000000000001</v>
      </c>
      <c r="AN20" s="42">
        <v>7.85</v>
      </c>
      <c r="AO20" s="42">
        <v>7.2352941176470589</v>
      </c>
      <c r="AP20" s="42">
        <v>4.9411764705882355</v>
      </c>
      <c r="AQ20" s="42">
        <v>71.647058823529406</v>
      </c>
      <c r="AR20" s="42">
        <v>1.1709999999999998</v>
      </c>
      <c r="AS20" s="42">
        <v>2.8026715000000002</v>
      </c>
      <c r="AT20" s="42">
        <v>0.20899999999999999</v>
      </c>
      <c r="AU20" s="42">
        <v>0.312</v>
      </c>
      <c r="AV20" s="42">
        <v>0.17799999999999999</v>
      </c>
      <c r="AW20" s="42">
        <f t="shared" si="0"/>
        <v>2.8886178861788618</v>
      </c>
      <c r="AX20" s="42">
        <f t="shared" si="1"/>
        <v>4.3121951219512189</v>
      </c>
      <c r="AY20" s="42">
        <f t="shared" si="2"/>
        <v>2.4601626016260161</v>
      </c>
      <c r="AZ20" s="26" t="s">
        <v>321</v>
      </c>
      <c r="BA20" s="26">
        <v>0.32800000000000001</v>
      </c>
      <c r="BB20" s="26">
        <v>0.113</v>
      </c>
      <c r="BC20" s="26">
        <v>0.37</v>
      </c>
      <c r="BD20" s="26" t="s">
        <v>303</v>
      </c>
      <c r="BE20" s="26">
        <v>0.108</v>
      </c>
      <c r="BF20" s="26">
        <v>2.1</v>
      </c>
      <c r="BG20" s="26">
        <v>18.3</v>
      </c>
      <c r="BH20" s="26">
        <v>6.3</v>
      </c>
      <c r="BI20" s="26">
        <v>2.2999999999999998</v>
      </c>
      <c r="BJ20" s="26">
        <v>22.7</v>
      </c>
      <c r="BK20" s="26" t="s">
        <v>314</v>
      </c>
      <c r="BL20" s="26">
        <v>21.9</v>
      </c>
      <c r="BM20" s="86">
        <v>12.795</v>
      </c>
      <c r="BN20" s="86">
        <v>6.5</v>
      </c>
      <c r="BO20" s="86">
        <v>2.2349999999999999</v>
      </c>
      <c r="BP20" s="86">
        <v>64.5</v>
      </c>
      <c r="BQ20" s="86">
        <v>12.5</v>
      </c>
      <c r="BR20" s="86">
        <v>65</v>
      </c>
      <c r="BS20" s="86">
        <v>1649</v>
      </c>
      <c r="BT20" s="86">
        <v>299.5</v>
      </c>
      <c r="BU20" s="86">
        <v>139.5</v>
      </c>
      <c r="BV20" s="86">
        <v>25.5</v>
      </c>
      <c r="BW20" s="86">
        <v>2.108910891089109</v>
      </c>
      <c r="BX20" s="86">
        <v>21.658415841584159</v>
      </c>
      <c r="BY20" s="86">
        <v>50.5</v>
      </c>
      <c r="BZ20" s="86">
        <v>11.167999999999999</v>
      </c>
      <c r="CA20" s="86">
        <v>1.2464999999999999</v>
      </c>
      <c r="CB20" s="86">
        <v>8.9556120221261679</v>
      </c>
      <c r="CC20" s="86">
        <v>2.1435925796651163</v>
      </c>
      <c r="CD20" s="86">
        <v>0.16019828182917595</v>
      </c>
      <c r="CE20" s="86">
        <v>13.166286753486173</v>
      </c>
      <c r="CF20" s="86">
        <v>32.327331614430044</v>
      </c>
      <c r="CG20" s="86" t="s">
        <v>199</v>
      </c>
      <c r="CH20" s="86" t="s">
        <v>199</v>
      </c>
      <c r="CI20" s="86" t="s">
        <v>199</v>
      </c>
      <c r="CJ20" s="86" t="s">
        <v>199</v>
      </c>
      <c r="CK20" s="86" t="s">
        <v>199</v>
      </c>
    </row>
    <row r="21" spans="1:89" x14ac:dyDescent="0.5">
      <c r="A21" s="26" t="s">
        <v>117</v>
      </c>
      <c r="B21" s="26">
        <v>2019</v>
      </c>
      <c r="C21" s="26" t="s">
        <v>45</v>
      </c>
      <c r="D21" s="26" t="s">
        <v>44</v>
      </c>
      <c r="E21" s="26" t="s">
        <v>40</v>
      </c>
      <c r="F21" s="26" t="s">
        <v>111</v>
      </c>
      <c r="G21" s="26" t="s">
        <v>32</v>
      </c>
      <c r="H21" s="26">
        <v>3</v>
      </c>
      <c r="I21" s="28">
        <v>43619</v>
      </c>
      <c r="J21" s="26">
        <v>25.5</v>
      </c>
      <c r="K21" s="26">
        <v>261.2</v>
      </c>
      <c r="L21" s="26">
        <v>106.6</v>
      </c>
      <c r="M21" s="42">
        <v>22.38</v>
      </c>
      <c r="N21" s="42">
        <v>20.507999999999999</v>
      </c>
      <c r="O21" s="26">
        <v>607.29999999999995</v>
      </c>
      <c r="P21" s="42">
        <v>3542.8</v>
      </c>
      <c r="Q21" s="42">
        <v>7.8105433958270876</v>
      </c>
      <c r="R21" s="26">
        <v>8.5</v>
      </c>
      <c r="S21" s="26">
        <v>60.95</v>
      </c>
      <c r="T21" s="26">
        <v>71</v>
      </c>
      <c r="U21" s="42">
        <v>0.236666667</v>
      </c>
      <c r="V21" s="50">
        <v>151.02804748904867</v>
      </c>
      <c r="W21" s="26">
        <v>8.6999999999999993</v>
      </c>
      <c r="X21" s="26">
        <v>7.6</v>
      </c>
      <c r="Y21" s="27">
        <v>3.3</v>
      </c>
      <c r="Z21" s="26">
        <v>73.2</v>
      </c>
      <c r="AA21" s="26">
        <v>1.26</v>
      </c>
      <c r="AB21" s="26">
        <v>60</v>
      </c>
      <c r="AC21" s="26">
        <v>10</v>
      </c>
      <c r="AD21" s="26" t="s">
        <v>199</v>
      </c>
      <c r="AE21" s="26" t="s">
        <v>199</v>
      </c>
      <c r="AF21" s="26" t="s">
        <v>199</v>
      </c>
      <c r="AG21" s="26" t="s">
        <v>199</v>
      </c>
      <c r="AH21" s="26" t="s">
        <v>199</v>
      </c>
      <c r="AI21" s="42">
        <v>4.1147010853122552</v>
      </c>
      <c r="AJ21" s="42">
        <v>1.0887501024678645</v>
      </c>
      <c r="AK21" s="42">
        <v>0.85752132400400116</v>
      </c>
      <c r="AL21" s="42">
        <v>0.67539681122853779</v>
      </c>
      <c r="AM21" s="42">
        <v>1.3591346153846156</v>
      </c>
      <c r="AN21" s="42">
        <v>7.5</v>
      </c>
      <c r="AO21" s="42">
        <v>7.1764705882352944</v>
      </c>
      <c r="AP21" s="42">
        <v>3.8823529411764706</v>
      </c>
      <c r="AQ21" s="42">
        <v>74.117647058823536</v>
      </c>
      <c r="AR21" s="42">
        <v>1.2669999999999999</v>
      </c>
      <c r="AS21" s="42">
        <v>2.8797489999999999</v>
      </c>
      <c r="AT21" s="42">
        <v>0.13700000000000001</v>
      </c>
      <c r="AU21" s="42">
        <v>0.28399999999999997</v>
      </c>
      <c r="AV21" s="42">
        <v>0.16200000000000001</v>
      </c>
      <c r="AW21" s="42">
        <f t="shared" si="0"/>
        <v>1.9090163934426232</v>
      </c>
      <c r="AX21" s="42">
        <f t="shared" si="1"/>
        <v>3.9573770491803275</v>
      </c>
      <c r="AY21" s="42">
        <f t="shared" si="2"/>
        <v>2.2573770491803278</v>
      </c>
      <c r="AZ21" s="26" t="s">
        <v>302</v>
      </c>
      <c r="BA21" s="26">
        <v>0.30099999999999999</v>
      </c>
      <c r="BB21" s="26">
        <v>0.113</v>
      </c>
      <c r="BC21" s="26">
        <v>0.34</v>
      </c>
      <c r="BD21" s="26" t="s">
        <v>303</v>
      </c>
      <c r="BE21" s="26">
        <v>9.7000000000000003E-2</v>
      </c>
      <c r="BF21" s="26">
        <v>2.2999999999999998</v>
      </c>
      <c r="BG21" s="26">
        <v>13.8</v>
      </c>
      <c r="BH21" s="26">
        <v>3.9</v>
      </c>
      <c r="BI21" s="26">
        <v>0.9</v>
      </c>
      <c r="BJ21" s="26">
        <v>21</v>
      </c>
      <c r="BK21" s="26">
        <v>5.5</v>
      </c>
      <c r="BL21" s="26" t="s">
        <v>305</v>
      </c>
      <c r="BM21" s="86">
        <v>11.2</v>
      </c>
      <c r="BN21" s="86">
        <v>7</v>
      </c>
      <c r="BO21" s="86">
        <v>2.1949999999999998</v>
      </c>
      <c r="BP21" s="86">
        <v>64</v>
      </c>
      <c r="BQ21" s="86">
        <v>11.5</v>
      </c>
      <c r="BR21" s="86">
        <v>78</v>
      </c>
      <c r="BS21" s="86">
        <v>1534</v>
      </c>
      <c r="BT21" s="86">
        <v>298.5</v>
      </c>
      <c r="BU21" s="86">
        <v>176.5</v>
      </c>
      <c r="BV21" s="86">
        <v>22</v>
      </c>
      <c r="BW21" s="86">
        <v>1.1504075546719683</v>
      </c>
      <c r="BX21" s="86">
        <v>31.125904572564615</v>
      </c>
      <c r="BY21" s="86">
        <v>60</v>
      </c>
      <c r="BZ21" s="86">
        <v>8.77</v>
      </c>
      <c r="CA21" s="86">
        <v>1.7709999999999999</v>
      </c>
      <c r="CB21" s="86">
        <v>5.7792000272109654</v>
      </c>
      <c r="CC21" s="86">
        <v>0.96832186511869356</v>
      </c>
      <c r="CD21" s="86">
        <v>8.0575499079711163E-2</v>
      </c>
      <c r="CE21" s="86">
        <v>12.244358120606734</v>
      </c>
      <c r="CF21" s="86">
        <v>15.537022107983262</v>
      </c>
      <c r="CG21" s="86" t="s">
        <v>199</v>
      </c>
      <c r="CH21" s="86" t="s">
        <v>226</v>
      </c>
      <c r="CI21" s="86">
        <v>43</v>
      </c>
      <c r="CJ21" s="86">
        <v>18</v>
      </c>
      <c r="CK21" s="86">
        <v>39</v>
      </c>
    </row>
    <row r="22" spans="1:89" x14ac:dyDescent="0.5">
      <c r="A22" s="26" t="s">
        <v>117</v>
      </c>
      <c r="B22" s="26">
        <v>2019</v>
      </c>
      <c r="C22" s="26" t="s">
        <v>45</v>
      </c>
      <c r="D22" s="26" t="s">
        <v>44</v>
      </c>
      <c r="E22" s="26" t="s">
        <v>36</v>
      </c>
      <c r="F22" s="26" t="s">
        <v>110</v>
      </c>
      <c r="G22" s="26" t="s">
        <v>32</v>
      </c>
      <c r="H22" s="26">
        <v>4</v>
      </c>
      <c r="I22" s="28">
        <v>43619</v>
      </c>
      <c r="J22" s="26">
        <v>23</v>
      </c>
      <c r="K22" s="26">
        <v>241.6</v>
      </c>
      <c r="L22" s="26">
        <v>97.8</v>
      </c>
      <c r="M22" s="42">
        <v>25.506</v>
      </c>
      <c r="N22" s="42">
        <v>22.037999999999997</v>
      </c>
      <c r="O22" s="26">
        <v>414</v>
      </c>
      <c r="P22" s="42">
        <v>3523.7</v>
      </c>
      <c r="Q22" s="42">
        <v>7.7684350694015762</v>
      </c>
      <c r="R22" s="26">
        <v>8.0500000000000007</v>
      </c>
      <c r="S22" s="26">
        <v>64.2</v>
      </c>
      <c r="T22" s="26">
        <v>72</v>
      </c>
      <c r="U22" s="42">
        <v>0.24</v>
      </c>
      <c r="V22" s="50">
        <v>150.95257916979605</v>
      </c>
      <c r="W22" s="26">
        <v>9</v>
      </c>
      <c r="X22" s="26">
        <v>7.3</v>
      </c>
      <c r="Y22" s="27">
        <v>3.4</v>
      </c>
      <c r="Z22" s="26">
        <v>73.5</v>
      </c>
      <c r="AA22" s="26">
        <v>1.272</v>
      </c>
      <c r="AB22" s="26">
        <v>60.4</v>
      </c>
      <c r="AC22" s="26">
        <v>10.08</v>
      </c>
      <c r="AD22" s="42">
        <v>97.35499999999999</v>
      </c>
      <c r="AE22" s="42">
        <v>5.0950000000000006</v>
      </c>
      <c r="AF22" s="42">
        <v>35.064999999999998</v>
      </c>
      <c r="AG22" s="42">
        <v>35.433232742642581</v>
      </c>
      <c r="AH22" s="42">
        <v>81.732588658938539</v>
      </c>
      <c r="AI22" s="42">
        <v>4.7861635522843997</v>
      </c>
      <c r="AJ22" s="42">
        <v>0.95272538217773695</v>
      </c>
      <c r="AK22" s="42">
        <v>0.57242661208270229</v>
      </c>
      <c r="AL22" s="42">
        <v>0.33428767375987811</v>
      </c>
      <c r="AM22" s="42">
        <v>1.1502884615384614</v>
      </c>
      <c r="AN22" s="42">
        <v>7.7</v>
      </c>
      <c r="AO22" s="42">
        <v>6.7058823529411766</v>
      </c>
      <c r="AP22" s="42">
        <v>3.7647058823529411</v>
      </c>
      <c r="AQ22" s="42">
        <v>74.588235294117652</v>
      </c>
      <c r="AR22" s="42">
        <v>1.2869999999999999</v>
      </c>
      <c r="AS22" s="42">
        <v>2.9163459999999999</v>
      </c>
      <c r="AT22" s="42">
        <v>0.128</v>
      </c>
      <c r="AU22" s="42">
        <v>0.26600000000000001</v>
      </c>
      <c r="AV22" s="42">
        <v>0.16</v>
      </c>
      <c r="AW22" s="42">
        <f t="shared" si="0"/>
        <v>1.9087719298245616</v>
      </c>
      <c r="AX22" s="42">
        <f t="shared" si="1"/>
        <v>3.9666666666666668</v>
      </c>
      <c r="AY22" s="42">
        <f t="shared" si="2"/>
        <v>2.3859649122807016</v>
      </c>
      <c r="AZ22" s="26" t="s">
        <v>322</v>
      </c>
      <c r="BA22" s="26">
        <v>0.28499999999999998</v>
      </c>
      <c r="BB22" s="26">
        <v>0.10199999999999999</v>
      </c>
      <c r="BC22" s="26">
        <v>0.33</v>
      </c>
      <c r="BD22" s="26" t="s">
        <v>303</v>
      </c>
      <c r="BE22" s="26">
        <v>8.8999999999999996E-2</v>
      </c>
      <c r="BF22" s="26">
        <v>2.2000000000000002</v>
      </c>
      <c r="BG22" s="26">
        <v>15</v>
      </c>
      <c r="BH22" s="26">
        <v>4.3</v>
      </c>
      <c r="BI22" s="26">
        <v>0.7</v>
      </c>
      <c r="BJ22" s="26">
        <v>20.3</v>
      </c>
      <c r="BK22" s="26">
        <v>5.8</v>
      </c>
      <c r="BL22" s="26" t="s">
        <v>305</v>
      </c>
      <c r="BM22" s="86">
        <v>14.855</v>
      </c>
      <c r="BN22" s="86">
        <v>6.4</v>
      </c>
      <c r="BO22" s="86">
        <v>1.8900000000000001</v>
      </c>
      <c r="BP22" s="86">
        <v>58</v>
      </c>
      <c r="BQ22" s="86">
        <v>11</v>
      </c>
      <c r="BR22" s="86">
        <v>46</v>
      </c>
      <c r="BS22" s="86">
        <v>1874.5</v>
      </c>
      <c r="BT22" s="86">
        <v>349</v>
      </c>
      <c r="BU22" s="86">
        <v>160.5</v>
      </c>
      <c r="BV22" s="86">
        <v>25.5</v>
      </c>
      <c r="BW22" s="86">
        <v>1.7629282868525897</v>
      </c>
      <c r="BX22" s="86">
        <v>22.681932270916334</v>
      </c>
      <c r="BY22" s="86">
        <v>31</v>
      </c>
      <c r="BZ22" s="86">
        <v>9.3614999999999995</v>
      </c>
      <c r="CA22" s="86">
        <v>1.2569999999999999</v>
      </c>
      <c r="CB22" s="86">
        <v>7.4515883730070591</v>
      </c>
      <c r="CC22" s="86">
        <v>1.4236683722417651</v>
      </c>
      <c r="CD22" s="86">
        <v>0.12539318835944996</v>
      </c>
      <c r="CE22" s="86">
        <v>11.40428125356598</v>
      </c>
      <c r="CF22" s="86">
        <v>30.477531621732606</v>
      </c>
      <c r="CG22" s="86" t="s">
        <v>199</v>
      </c>
      <c r="CH22" s="86" t="s">
        <v>199</v>
      </c>
      <c r="CI22" s="86" t="s">
        <v>199</v>
      </c>
      <c r="CJ22" s="86" t="s">
        <v>199</v>
      </c>
      <c r="CK22" s="86" t="s">
        <v>199</v>
      </c>
    </row>
    <row r="23" spans="1:89" x14ac:dyDescent="0.5">
      <c r="A23" s="26" t="s">
        <v>117</v>
      </c>
      <c r="B23" s="26">
        <v>2019</v>
      </c>
      <c r="C23" s="26" t="s">
        <v>45</v>
      </c>
      <c r="D23" s="26" t="s">
        <v>44</v>
      </c>
      <c r="E23" s="26" t="s">
        <v>33</v>
      </c>
      <c r="F23" s="26" t="s">
        <v>105</v>
      </c>
      <c r="G23" s="26" t="s">
        <v>34</v>
      </c>
      <c r="H23" s="26">
        <v>5</v>
      </c>
      <c r="I23" s="28">
        <v>43619</v>
      </c>
      <c r="J23" s="26">
        <v>25</v>
      </c>
      <c r="K23" s="26">
        <v>245.6</v>
      </c>
      <c r="L23" s="26">
        <v>106.2</v>
      </c>
      <c r="M23" s="42">
        <v>21.195999999999998</v>
      </c>
      <c r="N23" s="42">
        <v>19.137999999999998</v>
      </c>
      <c r="O23" s="26">
        <v>415.95000000000005</v>
      </c>
      <c r="P23" s="42">
        <v>3434.8500000000004</v>
      </c>
      <c r="Q23" s="42">
        <v>7.5725541896682493</v>
      </c>
      <c r="R23" s="26">
        <v>8.3999999999999986</v>
      </c>
      <c r="S23" s="26">
        <v>62.6</v>
      </c>
      <c r="T23" s="26">
        <v>72</v>
      </c>
      <c r="U23" s="42">
        <v>0.24</v>
      </c>
      <c r="V23" s="50">
        <v>146.58621381521803</v>
      </c>
      <c r="W23" s="26">
        <v>9.1</v>
      </c>
      <c r="X23" s="26">
        <v>7.1</v>
      </c>
      <c r="Y23" s="27">
        <v>2.8</v>
      </c>
      <c r="Z23" s="27">
        <v>74.400000000000006</v>
      </c>
      <c r="AA23" s="26">
        <v>1.2609999999999999</v>
      </c>
      <c r="AB23" s="26">
        <v>60.3</v>
      </c>
      <c r="AC23" s="26">
        <v>10.14</v>
      </c>
      <c r="AD23" s="42">
        <v>97.284999999999997</v>
      </c>
      <c r="AE23" s="42">
        <v>4.8650000000000002</v>
      </c>
      <c r="AF23" s="42">
        <v>33.510000000000005</v>
      </c>
      <c r="AG23" s="42">
        <v>33.861311052255786</v>
      </c>
      <c r="AH23" s="42">
        <v>81.739474228509124</v>
      </c>
      <c r="AI23" s="42">
        <v>4.5412314140964076</v>
      </c>
      <c r="AJ23" s="42">
        <v>1.2632134229176448</v>
      </c>
      <c r="AK23" s="42">
        <v>0.77617467382909766</v>
      </c>
      <c r="AL23" s="42">
        <v>0.34364511925164243</v>
      </c>
      <c r="AM23" s="42">
        <v>1.12625</v>
      </c>
      <c r="AN23" s="42">
        <v>7.4</v>
      </c>
      <c r="AO23" s="42">
        <v>6.3529411764705879</v>
      </c>
      <c r="AP23" s="42">
        <v>3.5294117647058822</v>
      </c>
      <c r="AQ23" s="42">
        <v>74.941176470588232</v>
      </c>
      <c r="AR23" s="42">
        <v>1.2789999999999999</v>
      </c>
      <c r="AS23" s="42">
        <v>2.939791</v>
      </c>
      <c r="AT23" s="42">
        <v>0.129</v>
      </c>
      <c r="AU23" s="42">
        <v>0.25600000000000001</v>
      </c>
      <c r="AV23" s="42">
        <v>0.155</v>
      </c>
      <c r="AW23" s="42">
        <f t="shared" si="0"/>
        <v>2.0305555555555554</v>
      </c>
      <c r="AX23" s="42">
        <f t="shared" si="1"/>
        <v>4.0296296296296301</v>
      </c>
      <c r="AY23" s="42">
        <f t="shared" si="2"/>
        <v>2.4398148148148149</v>
      </c>
      <c r="AZ23" s="26" t="s">
        <v>199</v>
      </c>
      <c r="BA23" s="26" t="s">
        <v>199</v>
      </c>
      <c r="BB23" s="26" t="s">
        <v>199</v>
      </c>
      <c r="BC23" s="26" t="s">
        <v>199</v>
      </c>
      <c r="BD23" s="26"/>
      <c r="BE23" s="26" t="s">
        <v>199</v>
      </c>
      <c r="BF23" s="26" t="s">
        <v>199</v>
      </c>
      <c r="BG23" s="26" t="s">
        <v>199</v>
      </c>
      <c r="BH23" s="26" t="s">
        <v>199</v>
      </c>
      <c r="BI23" s="26" t="s">
        <v>199</v>
      </c>
      <c r="BJ23" s="26" t="s">
        <v>199</v>
      </c>
      <c r="BK23" s="26" t="s">
        <v>199</v>
      </c>
      <c r="BL23" s="26" t="s">
        <v>199</v>
      </c>
      <c r="BM23" s="86">
        <v>12.875</v>
      </c>
      <c r="BN23" s="86">
        <v>6.75</v>
      </c>
      <c r="BO23" s="86">
        <v>2.0700000000000003</v>
      </c>
      <c r="BP23" s="86">
        <v>61.5</v>
      </c>
      <c r="BQ23" s="86">
        <v>10</v>
      </c>
      <c r="BR23" s="86">
        <v>65</v>
      </c>
      <c r="BS23" s="86">
        <v>1696</v>
      </c>
      <c r="BT23" s="86">
        <v>329.5</v>
      </c>
      <c r="BU23" s="86">
        <v>182.5</v>
      </c>
      <c r="BV23" s="86">
        <v>22.5</v>
      </c>
      <c r="BW23" s="86">
        <v>2.4114215076453087</v>
      </c>
      <c r="BX23" s="86">
        <v>22.565823661874244</v>
      </c>
      <c r="BY23" s="86">
        <v>50</v>
      </c>
      <c r="BZ23" s="86">
        <v>9.7285000000000004</v>
      </c>
      <c r="CA23" s="86">
        <v>1.1495000000000002</v>
      </c>
      <c r="CB23" s="86">
        <v>8.4681141818292929</v>
      </c>
      <c r="CC23" s="86">
        <v>1.2048309395868062</v>
      </c>
      <c r="CD23" s="86">
        <v>9.2922919610948465E-2</v>
      </c>
      <c r="CE23" s="86">
        <v>12.930624326250207</v>
      </c>
      <c r="CF23" s="86">
        <v>33.93618728404897</v>
      </c>
      <c r="CG23" s="86" t="s">
        <v>199</v>
      </c>
      <c r="CH23" s="86" t="s">
        <v>224</v>
      </c>
      <c r="CI23" s="86">
        <v>53</v>
      </c>
      <c r="CJ23" s="86">
        <v>11</v>
      </c>
      <c r="CK23" s="86">
        <v>36</v>
      </c>
    </row>
    <row r="24" spans="1:89" x14ac:dyDescent="0.5">
      <c r="A24" s="26" t="s">
        <v>117</v>
      </c>
      <c r="B24" s="26">
        <v>2019</v>
      </c>
      <c r="C24" s="26" t="s">
        <v>45</v>
      </c>
      <c r="D24" s="26" t="s">
        <v>44</v>
      </c>
      <c r="E24" s="26" t="s">
        <v>31</v>
      </c>
      <c r="F24" s="26" t="s">
        <v>108</v>
      </c>
      <c r="G24" s="26" t="s">
        <v>32</v>
      </c>
      <c r="H24" s="26">
        <v>6</v>
      </c>
      <c r="I24" s="28">
        <v>43619</v>
      </c>
      <c r="J24" s="26">
        <v>24</v>
      </c>
      <c r="K24" s="26">
        <v>218.6</v>
      </c>
      <c r="L24" s="26">
        <v>95.4</v>
      </c>
      <c r="M24" s="42">
        <v>22.777999999999999</v>
      </c>
      <c r="N24" s="42">
        <v>20.619999999999997</v>
      </c>
      <c r="O24" s="26">
        <v>461.15</v>
      </c>
      <c r="P24" s="42">
        <v>3271.3</v>
      </c>
      <c r="Q24" s="42">
        <v>7.2119878657471919</v>
      </c>
      <c r="R24" s="26">
        <v>8.4499999999999993</v>
      </c>
      <c r="S24" s="26">
        <v>64</v>
      </c>
      <c r="T24" s="26">
        <v>72</v>
      </c>
      <c r="U24" s="42">
        <v>0.24</v>
      </c>
      <c r="V24" s="50">
        <v>139.53032314225598</v>
      </c>
      <c r="W24" s="26">
        <v>9.1</v>
      </c>
      <c r="X24" s="26">
        <v>7.8</v>
      </c>
      <c r="Y24" s="30">
        <v>3.2</v>
      </c>
      <c r="Z24" s="26">
        <v>73.3</v>
      </c>
      <c r="AA24" s="26">
        <v>1.2809999999999999</v>
      </c>
      <c r="AB24" s="26">
        <v>61.5</v>
      </c>
      <c r="AC24" s="26">
        <v>10.09</v>
      </c>
      <c r="AD24" s="42">
        <v>98.384999999999991</v>
      </c>
      <c r="AE24" s="42">
        <v>4.68</v>
      </c>
      <c r="AF24" s="42">
        <v>35.349999999999994</v>
      </c>
      <c r="AG24" s="42">
        <v>35.658463161859473</v>
      </c>
      <c r="AH24" s="42">
        <v>82.458528346877216</v>
      </c>
      <c r="AI24" s="42">
        <v>6.3486503732307984</v>
      </c>
      <c r="AJ24" s="42">
        <v>1.3368658992645548</v>
      </c>
      <c r="AK24" s="42">
        <v>0.73637458074149509</v>
      </c>
      <c r="AL24" s="42">
        <v>0.37787641031133956</v>
      </c>
      <c r="AM24" s="42">
        <v>1.3871153846153845</v>
      </c>
      <c r="AN24" s="42">
        <v>7.7</v>
      </c>
      <c r="AO24" s="42">
        <v>7.0588235294117645</v>
      </c>
      <c r="AP24" s="42">
        <v>3.8823529411764706</v>
      </c>
      <c r="AQ24" s="42">
        <v>74.352941176470594</v>
      </c>
      <c r="AR24" s="42">
        <v>1.2949999999999999</v>
      </c>
      <c r="AS24" s="42">
        <v>2.8969300000000002</v>
      </c>
      <c r="AT24" s="42">
        <v>0.14599999999999999</v>
      </c>
      <c r="AU24" s="42">
        <v>0.26</v>
      </c>
      <c r="AV24" s="42">
        <v>0.16600000000000001</v>
      </c>
      <c r="AW24" s="42">
        <f t="shared" si="0"/>
        <v>2.0683333333333334</v>
      </c>
      <c r="AX24" s="42">
        <f t="shared" si="1"/>
        <v>3.6833333333333336</v>
      </c>
      <c r="AY24" s="42">
        <f t="shared" si="2"/>
        <v>2.351666666666667</v>
      </c>
      <c r="AZ24" s="26" t="s">
        <v>317</v>
      </c>
      <c r="BA24" s="26">
        <v>0.31900000000000001</v>
      </c>
      <c r="BB24" s="26">
        <v>0.11600000000000001</v>
      </c>
      <c r="BC24" s="26">
        <v>0.35</v>
      </c>
      <c r="BD24" s="26" t="s">
        <v>303</v>
      </c>
      <c r="BE24" s="26">
        <v>0.109</v>
      </c>
      <c r="BF24" s="26">
        <v>2.2999999999999998</v>
      </c>
      <c r="BG24" s="26">
        <v>16.899999999999999</v>
      </c>
      <c r="BH24" s="26">
        <v>4.4000000000000004</v>
      </c>
      <c r="BI24" s="26">
        <v>1.3</v>
      </c>
      <c r="BJ24" s="26">
        <v>22.6</v>
      </c>
      <c r="BK24" s="26" t="s">
        <v>314</v>
      </c>
      <c r="BL24" s="26" t="s">
        <v>305</v>
      </c>
      <c r="BM24" s="86">
        <v>13.73</v>
      </c>
      <c r="BN24" s="86">
        <v>6.5</v>
      </c>
      <c r="BO24" s="86">
        <v>2.02</v>
      </c>
      <c r="BP24" s="86">
        <v>60.5</v>
      </c>
      <c r="BQ24" s="86">
        <v>11</v>
      </c>
      <c r="BR24" s="86">
        <v>56</v>
      </c>
      <c r="BS24" s="86">
        <v>1787.5</v>
      </c>
      <c r="BT24" s="86">
        <v>318</v>
      </c>
      <c r="BU24" s="86">
        <v>134</v>
      </c>
      <c r="BV24" s="86">
        <v>23.5</v>
      </c>
      <c r="BW24" s="86">
        <v>1.0946745562130176</v>
      </c>
      <c r="BX24" s="86">
        <v>22.071005917159763</v>
      </c>
      <c r="BY24" s="86">
        <v>40</v>
      </c>
      <c r="BZ24" s="86">
        <v>10.984999999999999</v>
      </c>
      <c r="CA24" s="86">
        <v>1.2565</v>
      </c>
      <c r="CB24" s="86">
        <v>8.7286712703816995</v>
      </c>
      <c r="CC24" s="86">
        <v>1.6257091237435943</v>
      </c>
      <c r="CD24" s="86">
        <v>0.12955652142919377</v>
      </c>
      <c r="CE24" s="86">
        <v>12.381947782334352</v>
      </c>
      <c r="CF24" s="86">
        <v>25.025325443786979</v>
      </c>
      <c r="CG24" s="86" t="s">
        <v>199</v>
      </c>
      <c r="CH24" s="86" t="s">
        <v>199</v>
      </c>
      <c r="CI24" s="86" t="s">
        <v>199</v>
      </c>
      <c r="CJ24" s="86" t="s">
        <v>199</v>
      </c>
      <c r="CK24" s="86" t="s">
        <v>199</v>
      </c>
    </row>
    <row r="25" spans="1:89" x14ac:dyDescent="0.5">
      <c r="A25" s="26" t="s">
        <v>117</v>
      </c>
      <c r="B25" s="26">
        <v>2019</v>
      </c>
      <c r="C25" s="26" t="s">
        <v>45</v>
      </c>
      <c r="D25" s="26" t="s">
        <v>44</v>
      </c>
      <c r="E25" s="26" t="s">
        <v>38</v>
      </c>
      <c r="F25" s="26" t="s">
        <v>109</v>
      </c>
      <c r="G25" s="26" t="s">
        <v>32</v>
      </c>
      <c r="H25" s="26">
        <v>7</v>
      </c>
      <c r="I25" s="28">
        <v>43619</v>
      </c>
      <c r="J25" s="26">
        <v>24</v>
      </c>
      <c r="K25" s="26">
        <v>231.4</v>
      </c>
      <c r="L25" s="26">
        <v>93</v>
      </c>
      <c r="M25" s="42">
        <v>24.738000000000003</v>
      </c>
      <c r="N25" s="42">
        <v>22.05</v>
      </c>
      <c r="O25" s="26">
        <v>482.35</v>
      </c>
      <c r="P25" s="42">
        <v>3565.8</v>
      </c>
      <c r="Q25" s="42">
        <v>7.861249757491314</v>
      </c>
      <c r="R25" s="26">
        <v>8.9499999999999993</v>
      </c>
      <c r="S25" s="26">
        <v>63</v>
      </c>
      <c r="T25" s="26">
        <v>74</v>
      </c>
      <c r="U25" s="42">
        <v>0.24666666700000001</v>
      </c>
      <c r="V25" s="50">
        <v>151.26094472096031</v>
      </c>
      <c r="W25" s="26">
        <v>9.4</v>
      </c>
      <c r="X25" s="26">
        <v>8.6</v>
      </c>
      <c r="Y25" s="27">
        <v>3.5</v>
      </c>
      <c r="Z25" s="26">
        <v>72.400000000000006</v>
      </c>
      <c r="AA25" s="26">
        <v>1.296</v>
      </c>
      <c r="AB25" s="26">
        <v>61.4</v>
      </c>
      <c r="AC25" s="26">
        <v>10.050000000000001</v>
      </c>
      <c r="AD25" s="42">
        <v>97.525000000000006</v>
      </c>
      <c r="AE25" s="42">
        <v>4.9800000000000004</v>
      </c>
      <c r="AF25" s="42">
        <v>35.129999999999995</v>
      </c>
      <c r="AG25" s="42">
        <v>35.48122562999616</v>
      </c>
      <c r="AH25" s="42">
        <v>81.931561926434767</v>
      </c>
      <c r="AI25" s="42">
        <v>6.1734170925219987</v>
      </c>
      <c r="AJ25" s="42">
        <v>1.1214094054759705</v>
      </c>
      <c r="AK25" s="42">
        <v>0.53663481459195306</v>
      </c>
      <c r="AL25" s="42">
        <v>0.43823738852391381</v>
      </c>
      <c r="AM25" s="42">
        <v>1.2951923076923078</v>
      </c>
      <c r="AN25" s="42">
        <v>8.1999999999999993</v>
      </c>
      <c r="AO25" s="42">
        <v>7.6470588235294121</v>
      </c>
      <c r="AP25" s="42">
        <v>4</v>
      </c>
      <c r="AQ25" s="42">
        <v>73.647058823529406</v>
      </c>
      <c r="AR25" s="42">
        <v>1.298</v>
      </c>
      <c r="AS25" s="42">
        <v>2.8631950000000002</v>
      </c>
      <c r="AT25" s="42">
        <v>0.156</v>
      </c>
      <c r="AU25" s="42">
        <v>0.27300000000000002</v>
      </c>
      <c r="AV25" s="42">
        <v>0.17499999999999999</v>
      </c>
      <c r="AW25" s="42">
        <f t="shared" si="0"/>
        <v>2.0399999999999996</v>
      </c>
      <c r="AX25" s="42">
        <f t="shared" si="1"/>
        <v>3.5700000000000003</v>
      </c>
      <c r="AY25" s="42">
        <f t="shared" si="2"/>
        <v>2.2884615384615383</v>
      </c>
      <c r="AZ25" s="26" t="s">
        <v>323</v>
      </c>
      <c r="BA25" s="26">
        <v>0.30199999999999999</v>
      </c>
      <c r="BB25" s="26">
        <v>0.111</v>
      </c>
      <c r="BC25" s="26">
        <v>0.33</v>
      </c>
      <c r="BD25" s="26" t="s">
        <v>303</v>
      </c>
      <c r="BE25" s="26">
        <v>0.1</v>
      </c>
      <c r="BF25" s="26">
        <v>2</v>
      </c>
      <c r="BG25" s="26">
        <v>14.6</v>
      </c>
      <c r="BH25" s="26">
        <v>4</v>
      </c>
      <c r="BI25" s="26">
        <v>0.9</v>
      </c>
      <c r="BJ25" s="26">
        <v>19.7</v>
      </c>
      <c r="BK25" s="26">
        <v>5</v>
      </c>
      <c r="BL25" s="26" t="s">
        <v>305</v>
      </c>
      <c r="BM25" s="86">
        <v>12.73</v>
      </c>
      <c r="BN25" s="86">
        <v>6.85</v>
      </c>
      <c r="BO25" s="86">
        <v>2.085</v>
      </c>
      <c r="BP25" s="86">
        <v>62</v>
      </c>
      <c r="BQ25" s="86">
        <v>11</v>
      </c>
      <c r="BR25" s="86">
        <v>78.5</v>
      </c>
      <c r="BS25" s="86">
        <v>1691</v>
      </c>
      <c r="BT25" s="86">
        <v>340.5</v>
      </c>
      <c r="BU25" s="86">
        <v>178.5</v>
      </c>
      <c r="BV25" s="86">
        <v>21.5</v>
      </c>
      <c r="BW25" s="86">
        <v>0.98304379383525453</v>
      </c>
      <c r="BX25" s="86">
        <v>22.465148753875646</v>
      </c>
      <c r="BY25" s="86">
        <v>64.5</v>
      </c>
      <c r="BZ25" s="86">
        <v>14.0885</v>
      </c>
      <c r="CA25" s="86">
        <v>1.8540000000000001</v>
      </c>
      <c r="CB25" s="86">
        <v>7.6105325434089188</v>
      </c>
      <c r="CC25" s="86">
        <v>1.3024282868525898</v>
      </c>
      <c r="CD25" s="86">
        <v>0.1048601044922108</v>
      </c>
      <c r="CE25" s="86">
        <v>12.1989731164186</v>
      </c>
      <c r="CF25" s="86">
        <v>24.946208577724811</v>
      </c>
      <c r="CG25" s="86" t="s">
        <v>199</v>
      </c>
      <c r="CH25" s="86" t="s">
        <v>224</v>
      </c>
      <c r="CI25" s="86">
        <v>51</v>
      </c>
      <c r="CJ25" s="86">
        <v>13</v>
      </c>
      <c r="CK25" s="86">
        <v>36</v>
      </c>
    </row>
    <row r="26" spans="1:89" x14ac:dyDescent="0.5">
      <c r="A26" s="26" t="s">
        <v>117</v>
      </c>
      <c r="B26" s="26">
        <v>2019</v>
      </c>
      <c r="C26" s="26" t="s">
        <v>45</v>
      </c>
      <c r="D26" s="26" t="s">
        <v>44</v>
      </c>
      <c r="E26" s="26" t="s">
        <v>39</v>
      </c>
      <c r="F26" s="26" t="s">
        <v>106</v>
      </c>
      <c r="G26" s="26" t="s">
        <v>37</v>
      </c>
      <c r="H26" s="26">
        <v>8</v>
      </c>
      <c r="I26" s="28">
        <v>43619</v>
      </c>
      <c r="J26" s="26">
        <v>25.5</v>
      </c>
      <c r="K26" s="26">
        <v>201</v>
      </c>
      <c r="L26" s="26">
        <v>108.2</v>
      </c>
      <c r="M26" s="42">
        <v>21.137999999999998</v>
      </c>
      <c r="N26" s="42">
        <v>18.698</v>
      </c>
      <c r="O26" s="26">
        <v>559.75</v>
      </c>
      <c r="P26" s="42">
        <v>3377.05</v>
      </c>
      <c r="Q26" s="42">
        <v>7.4451268981816261</v>
      </c>
      <c r="R26" s="26">
        <v>8.15</v>
      </c>
      <c r="S26" s="26">
        <v>56.55</v>
      </c>
      <c r="T26" s="26">
        <v>66</v>
      </c>
      <c r="U26" s="42">
        <v>0.22</v>
      </c>
      <c r="V26" s="50">
        <v>144.51287100549078</v>
      </c>
      <c r="W26" s="26">
        <v>9.1</v>
      </c>
      <c r="X26" s="26">
        <v>9.5</v>
      </c>
      <c r="Y26" s="27">
        <v>4.5999999999999996</v>
      </c>
      <c r="Z26" s="27">
        <v>69.3</v>
      </c>
      <c r="AA26" s="26">
        <v>1.155</v>
      </c>
      <c r="AB26" s="26">
        <v>55.5</v>
      </c>
      <c r="AC26" s="26">
        <v>9.4499999999999993</v>
      </c>
      <c r="AD26" s="42">
        <v>99.564999999999998</v>
      </c>
      <c r="AE26" s="42">
        <v>5.05</v>
      </c>
      <c r="AF26" s="42">
        <v>37.914999999999999</v>
      </c>
      <c r="AG26" s="42">
        <v>38.249833057439453</v>
      </c>
      <c r="AH26" s="42">
        <v>82.413274386954981</v>
      </c>
      <c r="AI26" s="42">
        <v>7.4582453201753669</v>
      </c>
      <c r="AJ26" s="42">
        <v>1.9551235685732484</v>
      </c>
      <c r="AK26" s="42">
        <v>1.7698344737850398</v>
      </c>
      <c r="AL26" s="42">
        <v>0.68651466644450787</v>
      </c>
      <c r="AM26" s="42">
        <v>0.99942307692307708</v>
      </c>
      <c r="AN26" s="42">
        <v>8.8000000000000007</v>
      </c>
      <c r="AO26" s="42">
        <v>8.7058823529411757</v>
      </c>
      <c r="AP26" s="42">
        <v>5.0588235294117645</v>
      </c>
      <c r="AQ26" s="42">
        <v>70.588235294117652</v>
      </c>
      <c r="AR26" s="42">
        <v>1.194</v>
      </c>
      <c r="AS26" s="42">
        <v>2.7304689999999998</v>
      </c>
      <c r="AT26" s="42">
        <v>0.22600000000000001</v>
      </c>
      <c r="AU26" s="42">
        <v>0.33600000000000002</v>
      </c>
      <c r="AV26" s="42">
        <v>0.19900000000000001</v>
      </c>
      <c r="AW26" s="42">
        <f t="shared" si="0"/>
        <v>2.595945945945946</v>
      </c>
      <c r="AX26" s="42">
        <f t="shared" si="1"/>
        <v>3.85945945945946</v>
      </c>
      <c r="AY26" s="42">
        <f t="shared" si="2"/>
        <v>2.2858108108108111</v>
      </c>
      <c r="AZ26" s="26" t="s">
        <v>324</v>
      </c>
      <c r="BA26" s="26">
        <v>0.317</v>
      </c>
      <c r="BB26" s="26">
        <v>0.10299999999999999</v>
      </c>
      <c r="BC26" s="26">
        <v>0.36</v>
      </c>
      <c r="BD26" s="26" t="s">
        <v>303</v>
      </c>
      <c r="BE26" s="26">
        <v>0.107</v>
      </c>
      <c r="BF26" s="26">
        <v>2</v>
      </c>
      <c r="BG26" s="26">
        <v>17.5</v>
      </c>
      <c r="BH26" s="26">
        <v>4.5</v>
      </c>
      <c r="BI26" s="26">
        <v>1.4</v>
      </c>
      <c r="BJ26" s="26">
        <v>20.9</v>
      </c>
      <c r="BK26" s="26" t="s">
        <v>314</v>
      </c>
      <c r="BL26" s="26" t="s">
        <v>305</v>
      </c>
      <c r="BM26" s="86">
        <v>13.64</v>
      </c>
      <c r="BN26" s="86">
        <v>6.8000000000000007</v>
      </c>
      <c r="BO26" s="86">
        <v>2.02</v>
      </c>
      <c r="BP26" s="86">
        <v>60</v>
      </c>
      <c r="BQ26" s="86">
        <v>11</v>
      </c>
      <c r="BR26" s="86">
        <v>67</v>
      </c>
      <c r="BS26" s="86">
        <v>1849</v>
      </c>
      <c r="BT26" s="86">
        <v>341.5</v>
      </c>
      <c r="BU26" s="86">
        <v>159.5</v>
      </c>
      <c r="BV26" s="86">
        <v>22.5</v>
      </c>
      <c r="BW26" s="86">
        <v>2.3328740924525455</v>
      </c>
      <c r="BX26" s="86">
        <v>17.735882816041226</v>
      </c>
      <c r="BY26" s="86">
        <v>50.5</v>
      </c>
      <c r="BZ26" s="86">
        <v>16.6965</v>
      </c>
      <c r="CA26" s="86">
        <v>1.645</v>
      </c>
      <c r="CB26" s="86">
        <v>10.132861100946208</v>
      </c>
      <c r="CC26" s="86">
        <v>2.2141688699360347</v>
      </c>
      <c r="CD26" s="86">
        <v>0.1602650852878465</v>
      </c>
      <c r="CE26" s="86">
        <v>13.828230912263203</v>
      </c>
      <c r="CF26" s="86">
        <v>33.227930028342378</v>
      </c>
      <c r="CG26" s="86" t="s">
        <v>199</v>
      </c>
      <c r="CH26" s="86" t="s">
        <v>199</v>
      </c>
      <c r="CI26" s="86" t="s">
        <v>199</v>
      </c>
      <c r="CJ26" s="86" t="s">
        <v>199</v>
      </c>
      <c r="CK26" s="86" t="s">
        <v>199</v>
      </c>
    </row>
    <row r="27" spans="1:89" x14ac:dyDescent="0.5">
      <c r="A27" s="26" t="s">
        <v>117</v>
      </c>
      <c r="B27" s="26">
        <v>2019</v>
      </c>
      <c r="C27" s="26" t="s">
        <v>45</v>
      </c>
      <c r="D27" s="26" t="s">
        <v>56</v>
      </c>
      <c r="E27" s="26" t="s">
        <v>56</v>
      </c>
      <c r="F27" s="26" t="s">
        <v>113</v>
      </c>
      <c r="G27" s="26" t="s">
        <v>56</v>
      </c>
      <c r="H27" s="26" t="s">
        <v>56</v>
      </c>
      <c r="I27" s="28">
        <v>43619</v>
      </c>
      <c r="J27" s="26">
        <v>17</v>
      </c>
      <c r="K27" s="26" t="s">
        <v>49</v>
      </c>
      <c r="L27" s="26" t="s">
        <v>49</v>
      </c>
      <c r="M27" s="42" t="s">
        <v>49</v>
      </c>
      <c r="N27" s="42" t="s">
        <v>49</v>
      </c>
      <c r="O27" s="26">
        <v>281</v>
      </c>
      <c r="P27" s="42">
        <v>1765.9</v>
      </c>
      <c r="Q27" s="42">
        <v>3.8931462636025329</v>
      </c>
      <c r="R27" s="26">
        <v>7.9</v>
      </c>
      <c r="S27" s="26">
        <v>58.95</v>
      </c>
      <c r="T27" s="26">
        <v>44</v>
      </c>
      <c r="U27" s="42">
        <v>0.146666667</v>
      </c>
      <c r="V27" s="50">
        <v>75.773197565045066</v>
      </c>
      <c r="W27" s="26">
        <v>8.6</v>
      </c>
      <c r="X27" s="26">
        <v>7.2</v>
      </c>
      <c r="Y27" s="27">
        <v>3.1</v>
      </c>
      <c r="Z27" s="27">
        <v>73.8</v>
      </c>
      <c r="AA27" s="27">
        <v>1.2450000000000001</v>
      </c>
      <c r="AB27" s="27">
        <v>57.6</v>
      </c>
      <c r="AC27" s="27">
        <v>10.01</v>
      </c>
      <c r="AD27" s="109">
        <v>99.034999999999997</v>
      </c>
      <c r="AE27" s="109">
        <v>4.1349999999999998</v>
      </c>
      <c r="AF27" s="109">
        <v>31.869999999999997</v>
      </c>
      <c r="AG27" s="109">
        <v>32.137130215404454</v>
      </c>
      <c r="AH27" s="109">
        <v>82.607410630107665</v>
      </c>
      <c r="AI27" s="109">
        <v>6.2836971210529313</v>
      </c>
      <c r="AJ27" s="109">
        <v>0.84988545517430947</v>
      </c>
      <c r="AK27" s="109">
        <v>0.47873685437618874</v>
      </c>
      <c r="AL27" s="109">
        <v>0.31161186089688664</v>
      </c>
      <c r="AM27" s="109">
        <v>1.4074038461538461</v>
      </c>
      <c r="AN27" s="109">
        <v>7.5</v>
      </c>
      <c r="AO27" s="109">
        <v>6.5882352941176467</v>
      </c>
      <c r="AP27" s="109">
        <v>3.5294117647058822</v>
      </c>
      <c r="AQ27" s="109">
        <v>74.470588235294116</v>
      </c>
      <c r="AR27" s="109">
        <v>1.2450000000000001</v>
      </c>
      <c r="AS27" s="109">
        <v>2.914075</v>
      </c>
      <c r="AT27" s="109">
        <v>0.128</v>
      </c>
      <c r="AU27" s="109">
        <v>0.27900000000000003</v>
      </c>
      <c r="AV27" s="109">
        <v>0.161</v>
      </c>
      <c r="AW27" s="109">
        <f t="shared" si="0"/>
        <v>1.9428571428571431</v>
      </c>
      <c r="AX27" s="109">
        <f t="shared" si="1"/>
        <v>4.2348214285714292</v>
      </c>
      <c r="AY27" s="109">
        <f t="shared" si="2"/>
        <v>2.4437500000000001</v>
      </c>
      <c r="AZ27" s="27" t="s">
        <v>325</v>
      </c>
      <c r="BA27" s="27">
        <v>0.27300000000000002</v>
      </c>
      <c r="BB27" s="27">
        <v>0.111</v>
      </c>
      <c r="BC27" s="27">
        <v>0.32</v>
      </c>
      <c r="BD27" s="27" t="s">
        <v>303</v>
      </c>
      <c r="BE27" s="27">
        <v>8.8999999999999996E-2</v>
      </c>
      <c r="BF27" s="27">
        <v>1.8</v>
      </c>
      <c r="BG27" s="27">
        <v>19.3</v>
      </c>
      <c r="BH27" s="27">
        <v>3.8</v>
      </c>
      <c r="BI27" s="27">
        <v>1.4</v>
      </c>
      <c r="BJ27" s="27">
        <v>19</v>
      </c>
      <c r="BK27" s="27">
        <v>9.5</v>
      </c>
      <c r="BL27" s="27" t="s">
        <v>305</v>
      </c>
      <c r="BM27" s="86" t="s">
        <v>199</v>
      </c>
      <c r="BN27" s="86" t="s">
        <v>199</v>
      </c>
      <c r="BO27" s="86" t="s">
        <v>199</v>
      </c>
      <c r="BP27" s="86" t="s">
        <v>199</v>
      </c>
      <c r="BQ27" s="86" t="s">
        <v>199</v>
      </c>
      <c r="BR27" s="86" t="s">
        <v>199</v>
      </c>
      <c r="BS27" s="86" t="s">
        <v>199</v>
      </c>
      <c r="BT27" s="86" t="s">
        <v>199</v>
      </c>
      <c r="BU27" s="86" t="s">
        <v>199</v>
      </c>
      <c r="BV27" s="86" t="s">
        <v>199</v>
      </c>
      <c r="BW27" s="86" t="s">
        <v>199</v>
      </c>
      <c r="BX27" s="86" t="s">
        <v>199</v>
      </c>
      <c r="BY27" s="86" t="s">
        <v>199</v>
      </c>
      <c r="BZ27" s="86" t="s">
        <v>199</v>
      </c>
      <c r="CA27" s="86" t="s">
        <v>199</v>
      </c>
      <c r="CB27" s="86" t="s">
        <v>199</v>
      </c>
      <c r="CC27" s="86" t="s">
        <v>199</v>
      </c>
      <c r="CD27" s="86" t="s">
        <v>199</v>
      </c>
      <c r="CE27" s="86" t="s">
        <v>199</v>
      </c>
      <c r="CF27" s="86" t="s">
        <v>199</v>
      </c>
      <c r="CG27" s="86" t="s">
        <v>199</v>
      </c>
      <c r="CH27" s="86" t="s">
        <v>199</v>
      </c>
      <c r="CI27" s="86" t="s">
        <v>199</v>
      </c>
      <c r="CJ27" s="86" t="s">
        <v>199</v>
      </c>
      <c r="CK27" s="86" t="s">
        <v>199</v>
      </c>
    </row>
    <row r="28" spans="1:89" x14ac:dyDescent="0.5">
      <c r="A28" s="16" t="s">
        <v>117</v>
      </c>
      <c r="B28" s="16">
        <v>2019</v>
      </c>
      <c r="C28" s="16" t="s">
        <v>48</v>
      </c>
      <c r="D28" s="16" t="s">
        <v>44</v>
      </c>
      <c r="E28" s="16">
        <v>17.460999999999999</v>
      </c>
      <c r="F28" s="16" t="s">
        <v>107</v>
      </c>
      <c r="G28" s="16" t="s">
        <v>37</v>
      </c>
      <c r="H28" s="16">
        <v>1</v>
      </c>
      <c r="I28" s="18">
        <v>43630</v>
      </c>
      <c r="J28" s="16">
        <v>25</v>
      </c>
      <c r="K28" s="16" t="s">
        <v>49</v>
      </c>
      <c r="L28" s="16" t="s">
        <v>49</v>
      </c>
      <c r="M28" s="38" t="s">
        <v>49</v>
      </c>
      <c r="N28" s="38" t="s">
        <v>49</v>
      </c>
      <c r="O28" s="16" t="s">
        <v>49</v>
      </c>
      <c r="P28" s="38">
        <v>331.85</v>
      </c>
      <c r="Q28" s="38">
        <v>0.73160461383798658</v>
      </c>
      <c r="R28" s="16">
        <v>12.05</v>
      </c>
      <c r="S28" s="16">
        <v>47.35</v>
      </c>
      <c r="T28" s="16" t="s">
        <v>49</v>
      </c>
      <c r="U28" s="38" t="s">
        <v>49</v>
      </c>
      <c r="V28" s="46">
        <v>13.59776538187889</v>
      </c>
      <c r="W28" s="16">
        <v>9.8000000000000007</v>
      </c>
      <c r="X28" s="16">
        <v>7.7</v>
      </c>
      <c r="Y28" s="20">
        <v>3.7</v>
      </c>
      <c r="Z28" s="20">
        <v>72.900000000000006</v>
      </c>
      <c r="AA28" s="16">
        <v>1.2749999999999999</v>
      </c>
      <c r="AB28" s="16">
        <v>58</v>
      </c>
      <c r="AC28" s="16">
        <v>10.11</v>
      </c>
      <c r="AD28" s="38">
        <v>94.63</v>
      </c>
      <c r="AE28" s="38">
        <v>4.7949999999999999</v>
      </c>
      <c r="AF28" s="38">
        <v>32.090000000000003</v>
      </c>
      <c r="AG28" s="38">
        <v>32.44626929429765</v>
      </c>
      <c r="AH28" s="38">
        <v>81.501534680001058</v>
      </c>
      <c r="AI28" s="38">
        <v>5.1473703251481027</v>
      </c>
      <c r="AJ28" s="38">
        <v>1.5202930937472159</v>
      </c>
      <c r="AK28" s="38">
        <v>0.64515974878330251</v>
      </c>
      <c r="AL28" s="38">
        <v>0.63109073344242406</v>
      </c>
      <c r="AM28" s="38">
        <v>1.6424999999999998</v>
      </c>
      <c r="AN28" s="38">
        <v>8.6999999999999993</v>
      </c>
      <c r="AO28" s="38">
        <v>7.1764705882352944</v>
      </c>
      <c r="AP28" s="38">
        <v>4.2352941176470589</v>
      </c>
      <c r="AQ28" s="38">
        <v>73.529411764705884</v>
      </c>
      <c r="AR28" s="38">
        <v>1.254</v>
      </c>
      <c r="AS28" s="38">
        <v>2.8625530000000001</v>
      </c>
      <c r="AT28" s="38">
        <v>0.14000000000000001</v>
      </c>
      <c r="AU28" s="38">
        <v>0.30599999999999999</v>
      </c>
      <c r="AV28" s="38">
        <v>0.16600000000000001</v>
      </c>
      <c r="AW28" s="38">
        <f t="shared" si="0"/>
        <v>1.9508196721311477</v>
      </c>
      <c r="AX28" s="38">
        <f t="shared" si="1"/>
        <v>4.2639344262295076</v>
      </c>
      <c r="AY28" s="38">
        <f t="shared" si="2"/>
        <v>2.3131147540983608</v>
      </c>
      <c r="AZ28" s="16" t="s">
        <v>326</v>
      </c>
      <c r="BA28" s="16">
        <v>0.32300000000000001</v>
      </c>
      <c r="BB28" s="16">
        <v>0.126</v>
      </c>
      <c r="BC28" s="16">
        <v>0.38</v>
      </c>
      <c r="BD28" s="16" t="s">
        <v>303</v>
      </c>
      <c r="BE28" s="16">
        <v>9.8000000000000004E-2</v>
      </c>
      <c r="BF28" s="16">
        <v>2.2000000000000002</v>
      </c>
      <c r="BG28" s="16">
        <v>15.2</v>
      </c>
      <c r="BH28" s="16">
        <v>3.8</v>
      </c>
      <c r="BI28" s="16">
        <v>1.2</v>
      </c>
      <c r="BJ28" s="16">
        <v>25</v>
      </c>
      <c r="BK28" s="16">
        <v>7.4</v>
      </c>
      <c r="BL28" s="16">
        <v>16.2</v>
      </c>
      <c r="BM28" s="86">
        <v>21.074999999999999</v>
      </c>
      <c r="BN28" s="86">
        <v>7.4499999999999993</v>
      </c>
      <c r="BO28" s="86">
        <v>3.29</v>
      </c>
      <c r="BP28" s="86">
        <v>82.5</v>
      </c>
      <c r="BQ28" s="86">
        <v>13</v>
      </c>
      <c r="BR28" s="86">
        <v>55.5</v>
      </c>
      <c r="BS28" s="86">
        <v>2949.5</v>
      </c>
      <c r="BT28" s="86">
        <v>583</v>
      </c>
      <c r="BU28" s="86">
        <v>175</v>
      </c>
      <c r="BV28" s="86">
        <v>42.5</v>
      </c>
      <c r="BW28" s="86">
        <v>2.3448580172508255</v>
      </c>
      <c r="BX28" s="86">
        <v>19.835582958939277</v>
      </c>
      <c r="BY28" s="86">
        <v>25</v>
      </c>
      <c r="BZ28" s="86">
        <v>17.099499999999999</v>
      </c>
      <c r="CA28" s="86">
        <v>1.6084999999999998</v>
      </c>
      <c r="CB28" s="86">
        <v>10.620345028558107</v>
      </c>
      <c r="CC28" s="86">
        <v>2.0872306635141129</v>
      </c>
      <c r="CD28" s="86">
        <v>0.13945179547805528</v>
      </c>
      <c r="CE28" s="86">
        <v>14.957575771443215</v>
      </c>
      <c r="CF28" s="86">
        <v>27.468579318624215</v>
      </c>
      <c r="CG28" s="86" t="s">
        <v>199</v>
      </c>
      <c r="CH28" s="86" t="s">
        <v>225</v>
      </c>
      <c r="CI28" s="86">
        <v>13</v>
      </c>
      <c r="CJ28" s="86">
        <v>27</v>
      </c>
      <c r="CK28" s="86">
        <v>60</v>
      </c>
    </row>
    <row r="29" spans="1:89" x14ac:dyDescent="0.5">
      <c r="A29" s="16" t="s">
        <v>117</v>
      </c>
      <c r="B29" s="16">
        <v>2019</v>
      </c>
      <c r="C29" s="16" t="s">
        <v>48</v>
      </c>
      <c r="D29" s="16" t="s">
        <v>44</v>
      </c>
      <c r="E29" s="16" t="s">
        <v>39</v>
      </c>
      <c r="F29" s="16" t="s">
        <v>106</v>
      </c>
      <c r="G29" s="16" t="s">
        <v>37</v>
      </c>
      <c r="H29" s="16">
        <v>2</v>
      </c>
      <c r="I29" s="18">
        <v>43630</v>
      </c>
      <c r="J29" s="16">
        <v>27</v>
      </c>
      <c r="K29" s="16" t="s">
        <v>49</v>
      </c>
      <c r="L29" s="16" t="s">
        <v>49</v>
      </c>
      <c r="M29" s="38" t="s">
        <v>49</v>
      </c>
      <c r="N29" s="38" t="s">
        <v>49</v>
      </c>
      <c r="O29" s="16" t="s">
        <v>49</v>
      </c>
      <c r="P29" s="38">
        <v>557.45000000000005</v>
      </c>
      <c r="Q29" s="38">
        <v>1.228967883031447</v>
      </c>
      <c r="R29" s="16">
        <v>9.0500000000000007</v>
      </c>
      <c r="S29" s="16">
        <v>57.45</v>
      </c>
      <c r="T29" s="16" t="s">
        <v>49</v>
      </c>
      <c r="U29" s="38" t="s">
        <v>49</v>
      </c>
      <c r="V29" s="46">
        <v>23.621012037554966</v>
      </c>
      <c r="W29" s="16">
        <v>9.6999999999999993</v>
      </c>
      <c r="X29" s="16">
        <v>7.7</v>
      </c>
      <c r="Y29" s="20">
        <v>3.8</v>
      </c>
      <c r="Z29" s="20">
        <v>72.8</v>
      </c>
      <c r="AA29" s="16">
        <v>1.286</v>
      </c>
      <c r="AB29" s="16">
        <v>58.3</v>
      </c>
      <c r="AC29" s="16">
        <v>10.119999999999999</v>
      </c>
      <c r="AD29" s="38">
        <v>94.444999999999993</v>
      </c>
      <c r="AE29" s="38">
        <v>4.9749999999999996</v>
      </c>
      <c r="AF29" s="38">
        <v>33.549999999999997</v>
      </c>
      <c r="AG29" s="38">
        <v>33.916866176758205</v>
      </c>
      <c r="AH29" s="38">
        <v>81.56528645652557</v>
      </c>
      <c r="AI29" s="38">
        <v>4.7501741057296618</v>
      </c>
      <c r="AJ29" s="38">
        <v>1.6501929771652821</v>
      </c>
      <c r="AK29" s="38">
        <v>0.60555262161196199</v>
      </c>
      <c r="AL29" s="38">
        <v>0.68025353968363711</v>
      </c>
      <c r="AM29" s="38">
        <v>1.4479807692307693</v>
      </c>
      <c r="AN29" s="38">
        <v>8.4</v>
      </c>
      <c r="AO29" s="38">
        <v>6.9411764705882355</v>
      </c>
      <c r="AP29" s="38">
        <v>4.2352941176470589</v>
      </c>
      <c r="AQ29" s="38">
        <v>73.882352941176464</v>
      </c>
      <c r="AR29" s="38">
        <v>1.294</v>
      </c>
      <c r="AS29" s="38">
        <v>2.8906270000000003</v>
      </c>
      <c r="AT29" s="38">
        <v>0.13600000000000001</v>
      </c>
      <c r="AU29" s="38">
        <v>0.27400000000000002</v>
      </c>
      <c r="AV29" s="38">
        <v>0.16400000000000001</v>
      </c>
      <c r="AW29" s="38">
        <f t="shared" si="0"/>
        <v>1.9593220338983051</v>
      </c>
      <c r="AX29" s="38">
        <f t="shared" si="1"/>
        <v>3.9474576271186446</v>
      </c>
      <c r="AY29" s="38">
        <f t="shared" si="2"/>
        <v>2.3627118644067799</v>
      </c>
      <c r="AZ29" s="16" t="s">
        <v>318</v>
      </c>
      <c r="BA29" s="16">
        <v>0.33300000000000002</v>
      </c>
      <c r="BB29" s="16">
        <v>0.126</v>
      </c>
      <c r="BC29" s="16">
        <v>0.39</v>
      </c>
      <c r="BD29" s="16" t="s">
        <v>303</v>
      </c>
      <c r="BE29" s="16">
        <v>9.8000000000000004E-2</v>
      </c>
      <c r="BF29" s="16">
        <v>2.4</v>
      </c>
      <c r="BG29" s="16">
        <v>14.5</v>
      </c>
      <c r="BH29" s="16">
        <v>3.8</v>
      </c>
      <c r="BI29" s="16">
        <v>1.3</v>
      </c>
      <c r="BJ29" s="16">
        <v>29.9</v>
      </c>
      <c r="BK29" s="16">
        <v>6.5</v>
      </c>
      <c r="BL29" s="16">
        <v>11.9</v>
      </c>
      <c r="BM29" s="86">
        <v>22.664999999999999</v>
      </c>
      <c r="BN29" s="86">
        <v>7.5500000000000007</v>
      </c>
      <c r="BO29" s="86">
        <v>3.39</v>
      </c>
      <c r="BP29" s="86">
        <v>83.5</v>
      </c>
      <c r="BQ29" s="86">
        <v>16</v>
      </c>
      <c r="BR29" s="86">
        <v>52.5</v>
      </c>
      <c r="BS29" s="86">
        <v>3136.5</v>
      </c>
      <c r="BT29" s="86">
        <v>651.5</v>
      </c>
      <c r="BU29" s="86">
        <v>197</v>
      </c>
      <c r="BV29" s="86">
        <v>40</v>
      </c>
      <c r="BW29" s="86">
        <v>2.0075784258476568</v>
      </c>
      <c r="BX29" s="86">
        <v>23.2471588240819</v>
      </c>
      <c r="BY29" s="86">
        <v>23.5</v>
      </c>
      <c r="BZ29" s="86">
        <v>17.37</v>
      </c>
      <c r="CA29" s="86">
        <v>1.7404999999999999</v>
      </c>
      <c r="CB29" s="86">
        <v>9.9999707016293904</v>
      </c>
      <c r="CC29" s="86">
        <v>1.8149570920225093</v>
      </c>
      <c r="CD29" s="86">
        <v>0.13233933300231712</v>
      </c>
      <c r="CE29" s="86">
        <v>13.701037690274791</v>
      </c>
      <c r="CF29" s="86">
        <v>28.487939502439197</v>
      </c>
      <c r="CG29" s="86" t="s">
        <v>199</v>
      </c>
      <c r="CH29" s="86" t="s">
        <v>199</v>
      </c>
      <c r="CI29" s="86" t="s">
        <v>199</v>
      </c>
      <c r="CJ29" s="86" t="s">
        <v>199</v>
      </c>
      <c r="CK29" s="86" t="s">
        <v>199</v>
      </c>
    </row>
    <row r="30" spans="1:89" x14ac:dyDescent="0.5">
      <c r="A30" s="16" t="s">
        <v>117</v>
      </c>
      <c r="B30" s="16">
        <v>2019</v>
      </c>
      <c r="C30" s="16" t="s">
        <v>48</v>
      </c>
      <c r="D30" s="16" t="s">
        <v>44</v>
      </c>
      <c r="E30" s="16" t="s">
        <v>31</v>
      </c>
      <c r="F30" s="16" t="s">
        <v>108</v>
      </c>
      <c r="G30" s="16" t="s">
        <v>32</v>
      </c>
      <c r="H30" s="16">
        <v>3</v>
      </c>
      <c r="I30" s="18">
        <v>43630</v>
      </c>
      <c r="J30" s="16">
        <v>29</v>
      </c>
      <c r="K30" s="16" t="s">
        <v>49</v>
      </c>
      <c r="L30" s="16" t="s">
        <v>49</v>
      </c>
      <c r="M30" s="38" t="s">
        <v>49</v>
      </c>
      <c r="N30" s="38" t="s">
        <v>49</v>
      </c>
      <c r="O30" s="16" t="s">
        <v>49</v>
      </c>
      <c r="P30" s="38">
        <v>112.75</v>
      </c>
      <c r="Q30" s="38">
        <v>0.24857140337572092</v>
      </c>
      <c r="R30" s="16">
        <v>15.1</v>
      </c>
      <c r="S30" s="16">
        <v>23.6</v>
      </c>
      <c r="T30" s="16" t="s">
        <v>49</v>
      </c>
      <c r="U30" s="38" t="s">
        <v>49</v>
      </c>
      <c r="V30" s="46">
        <v>4.4597870132288051</v>
      </c>
      <c r="W30" s="16">
        <v>9.5</v>
      </c>
      <c r="X30" s="16">
        <v>8.5</v>
      </c>
      <c r="Y30" s="17">
        <v>3.9</v>
      </c>
      <c r="Z30" s="16">
        <v>72.099999999999994</v>
      </c>
      <c r="AA30" s="16">
        <v>1.2789999999999999</v>
      </c>
      <c r="AB30" s="16" t="s">
        <v>199</v>
      </c>
      <c r="AC30" s="16">
        <v>10.1</v>
      </c>
      <c r="AD30" s="38">
        <v>94.01</v>
      </c>
      <c r="AE30" s="38">
        <v>4.16</v>
      </c>
      <c r="AF30" s="38">
        <v>29.734999999999999</v>
      </c>
      <c r="AG30" s="38">
        <v>30.024587079913658</v>
      </c>
      <c r="AH30" s="38">
        <v>82.035868250589232</v>
      </c>
      <c r="AI30" s="38">
        <v>3.5640754307420979</v>
      </c>
      <c r="AJ30" s="38">
        <v>1.4974900581385102</v>
      </c>
      <c r="AK30" s="38">
        <v>1.0394295346765461</v>
      </c>
      <c r="AL30" s="38">
        <v>0.89283262078714287</v>
      </c>
      <c r="AM30" s="38">
        <v>1.1104807692307692</v>
      </c>
      <c r="AN30" s="38" t="s">
        <v>199</v>
      </c>
      <c r="AO30" s="38" t="s">
        <v>199</v>
      </c>
      <c r="AP30" s="38" t="s">
        <v>199</v>
      </c>
      <c r="AQ30" s="38" t="s">
        <v>199</v>
      </c>
      <c r="AR30" s="38" t="s">
        <v>199</v>
      </c>
      <c r="AS30" s="38" t="s">
        <v>199</v>
      </c>
      <c r="AT30" s="38" t="s">
        <v>199</v>
      </c>
      <c r="AU30" s="38" t="s">
        <v>199</v>
      </c>
      <c r="AV30" s="38" t="s">
        <v>199</v>
      </c>
      <c r="AW30" s="38" t="e">
        <f t="shared" si="0"/>
        <v>#VALUE!</v>
      </c>
      <c r="AX30" s="38" t="e">
        <f t="shared" si="1"/>
        <v>#VALUE!</v>
      </c>
      <c r="AY30" s="38" t="e">
        <f t="shared" si="2"/>
        <v>#VALUE!</v>
      </c>
      <c r="AZ30" s="16" t="s">
        <v>318</v>
      </c>
      <c r="BA30" s="16">
        <v>0.34499999999999997</v>
      </c>
      <c r="BB30" s="16">
        <v>0.13400000000000001</v>
      </c>
      <c r="BC30" s="16">
        <v>0.4</v>
      </c>
      <c r="BD30" s="16" t="s">
        <v>303</v>
      </c>
      <c r="BE30" s="16">
        <v>0.1</v>
      </c>
      <c r="BF30" s="16">
        <v>2.2000000000000002</v>
      </c>
      <c r="BG30" s="16">
        <v>15</v>
      </c>
      <c r="BH30" s="16">
        <v>3.5</v>
      </c>
      <c r="BI30" s="16">
        <v>1.2</v>
      </c>
      <c r="BJ30" s="16">
        <v>30.8</v>
      </c>
      <c r="BK30" s="16" t="s">
        <v>314</v>
      </c>
      <c r="BL30" s="16">
        <v>19.5</v>
      </c>
      <c r="BM30" s="86">
        <v>22.95</v>
      </c>
      <c r="BN30" s="86">
        <v>7.3000000000000007</v>
      </c>
      <c r="BO30" s="86">
        <v>3.5149999999999997</v>
      </c>
      <c r="BP30" s="86">
        <v>85</v>
      </c>
      <c r="BQ30" s="86">
        <v>13</v>
      </c>
      <c r="BR30" s="86">
        <v>59</v>
      </c>
      <c r="BS30" s="86">
        <v>3171.5</v>
      </c>
      <c r="BT30" s="86">
        <v>654.5</v>
      </c>
      <c r="BU30" s="86">
        <v>191.5</v>
      </c>
      <c r="BV30" s="86">
        <v>47.5</v>
      </c>
      <c r="BW30" s="86">
        <v>2.393682225365394</v>
      </c>
      <c r="BX30" s="86">
        <v>23.612044240138303</v>
      </c>
      <c r="BY30" s="86">
        <v>34</v>
      </c>
      <c r="BZ30" s="86">
        <v>18.348500000000001</v>
      </c>
      <c r="CA30" s="86">
        <v>1.8285</v>
      </c>
      <c r="CB30" s="86">
        <v>10.036404578945097</v>
      </c>
      <c r="CC30" s="86">
        <v>2.3580450832319517</v>
      </c>
      <c r="CD30" s="86">
        <v>0.17307872615055936</v>
      </c>
      <c r="CE30" s="86">
        <v>13.625167282820659</v>
      </c>
      <c r="CF30" s="86">
        <v>38.148067277616711</v>
      </c>
      <c r="CG30" s="86" t="s">
        <v>199</v>
      </c>
      <c r="CH30" s="86" t="s">
        <v>225</v>
      </c>
      <c r="CI30" s="86">
        <v>13</v>
      </c>
      <c r="CJ30" s="86">
        <v>26</v>
      </c>
      <c r="CK30" s="86">
        <v>61</v>
      </c>
    </row>
    <row r="31" spans="1:89" x14ac:dyDescent="0.5">
      <c r="A31" s="16" t="s">
        <v>117</v>
      </c>
      <c r="B31" s="16">
        <v>2019</v>
      </c>
      <c r="C31" s="16" t="s">
        <v>48</v>
      </c>
      <c r="D31" s="16" t="s">
        <v>44</v>
      </c>
      <c r="E31" s="16" t="s">
        <v>38</v>
      </c>
      <c r="F31" s="16" t="s">
        <v>109</v>
      </c>
      <c r="G31" s="16" t="s">
        <v>32</v>
      </c>
      <c r="H31" s="16">
        <v>4</v>
      </c>
      <c r="I31" s="18">
        <v>43630</v>
      </c>
      <c r="J31" s="16">
        <v>28</v>
      </c>
      <c r="K31" s="16" t="s">
        <v>49</v>
      </c>
      <c r="L31" s="16" t="s">
        <v>49</v>
      </c>
      <c r="M31" s="38" t="s">
        <v>49</v>
      </c>
      <c r="N31" s="38" t="s">
        <v>49</v>
      </c>
      <c r="O31" s="16" t="s">
        <v>49</v>
      </c>
      <c r="P31" s="38" t="s">
        <v>49</v>
      </c>
      <c r="Q31" s="38" t="s">
        <v>49</v>
      </c>
      <c r="R31" s="16" t="s">
        <v>49</v>
      </c>
      <c r="S31" s="16" t="s">
        <v>49</v>
      </c>
      <c r="T31" s="16" t="s">
        <v>49</v>
      </c>
      <c r="U31" s="38" t="s">
        <v>49</v>
      </c>
      <c r="V31" s="46" t="s">
        <v>49</v>
      </c>
      <c r="W31" s="16">
        <v>10.3</v>
      </c>
      <c r="X31" s="16">
        <v>7.7</v>
      </c>
      <c r="Y31" s="20">
        <v>3.7</v>
      </c>
      <c r="Z31" s="16">
        <v>72.7</v>
      </c>
      <c r="AA31" s="16">
        <v>1.258</v>
      </c>
      <c r="AB31" s="16">
        <v>59</v>
      </c>
      <c r="AC31" s="16">
        <v>10.050000000000001</v>
      </c>
      <c r="AD31" s="38">
        <v>94.42</v>
      </c>
      <c r="AE31" s="38">
        <v>5.4399999999999995</v>
      </c>
      <c r="AF31" s="38">
        <v>35.57</v>
      </c>
      <c r="AG31" s="38">
        <v>35.983591967143042</v>
      </c>
      <c r="AH31" s="38">
        <v>81.304684941048521</v>
      </c>
      <c r="AI31" s="38">
        <v>5.8518066295844076</v>
      </c>
      <c r="AJ31" s="38">
        <v>1.7394333031754403</v>
      </c>
      <c r="AK31" s="38">
        <v>0.66455933945371748</v>
      </c>
      <c r="AL31" s="38">
        <v>0.62276729124893415</v>
      </c>
      <c r="AM31" s="38">
        <v>1.3762500000000002</v>
      </c>
      <c r="AN31" s="38">
        <v>9</v>
      </c>
      <c r="AO31" s="38">
        <v>6.7058823529411766</v>
      </c>
      <c r="AP31" s="38">
        <v>4.117647058823529</v>
      </c>
      <c r="AQ31" s="38">
        <v>74.117647058823536</v>
      </c>
      <c r="AR31" s="38">
        <v>1.2689999999999999</v>
      </c>
      <c r="AS31" s="38">
        <v>2.8971850000000003</v>
      </c>
      <c r="AT31" s="38">
        <v>0.158</v>
      </c>
      <c r="AU31" s="38">
        <v>0.26400000000000001</v>
      </c>
      <c r="AV31" s="38">
        <v>0.16400000000000001</v>
      </c>
      <c r="AW31" s="38">
        <f t="shared" si="0"/>
        <v>2.356140350877193</v>
      </c>
      <c r="AX31" s="38">
        <f t="shared" si="1"/>
        <v>3.9368421052631581</v>
      </c>
      <c r="AY31" s="38">
        <f t="shared" si="2"/>
        <v>2.4456140350877194</v>
      </c>
      <c r="AZ31" s="16" t="s">
        <v>304</v>
      </c>
      <c r="BA31" s="16">
        <v>0.30399999999999999</v>
      </c>
      <c r="BB31" s="16">
        <v>0.11899999999999999</v>
      </c>
      <c r="BC31" s="16">
        <v>0.36</v>
      </c>
      <c r="BD31" s="16" t="s">
        <v>303</v>
      </c>
      <c r="BE31" s="16">
        <v>0.10100000000000001</v>
      </c>
      <c r="BF31" s="16">
        <v>2.5</v>
      </c>
      <c r="BG31" s="16">
        <v>14.2</v>
      </c>
      <c r="BH31" s="16">
        <v>3.6</v>
      </c>
      <c r="BI31" s="16">
        <v>1.1000000000000001</v>
      </c>
      <c r="BJ31" s="16">
        <v>21.9</v>
      </c>
      <c r="BK31" s="16">
        <v>5.5</v>
      </c>
      <c r="BL31" s="16" t="s">
        <v>305</v>
      </c>
      <c r="BM31" s="86">
        <v>23.865000000000002</v>
      </c>
      <c r="BN31" s="86">
        <v>7.35</v>
      </c>
      <c r="BO31" s="86">
        <v>3.5049999999999999</v>
      </c>
      <c r="BP31" s="86">
        <v>85</v>
      </c>
      <c r="BQ31" s="86">
        <v>13</v>
      </c>
      <c r="BR31" s="86">
        <v>83.5</v>
      </c>
      <c r="BS31" s="86">
        <v>3363</v>
      </c>
      <c r="BT31" s="86">
        <v>639</v>
      </c>
      <c r="BU31" s="86">
        <v>221</v>
      </c>
      <c r="BV31" s="86">
        <v>43.5</v>
      </c>
      <c r="BW31" s="86">
        <v>2.7426326129666014</v>
      </c>
      <c r="BX31" s="86">
        <v>23.905045809099576</v>
      </c>
      <c r="BY31" s="86">
        <v>57</v>
      </c>
      <c r="BZ31" s="86">
        <v>18.898499999999999</v>
      </c>
      <c r="CA31" s="86">
        <v>1.8704999999999998</v>
      </c>
      <c r="CB31" s="86">
        <v>10.100990232035608</v>
      </c>
      <c r="CC31" s="86">
        <v>2.232444706595861</v>
      </c>
      <c r="CD31" s="86">
        <v>0.16667281530898531</v>
      </c>
      <c r="CE31" s="86">
        <v>13.284782387273797</v>
      </c>
      <c r="CF31" s="86">
        <v>33.049022196367495</v>
      </c>
      <c r="CG31" s="86" t="s">
        <v>199</v>
      </c>
      <c r="CH31" s="86" t="s">
        <v>199</v>
      </c>
      <c r="CI31" s="86" t="s">
        <v>199</v>
      </c>
      <c r="CJ31" s="86" t="s">
        <v>199</v>
      </c>
      <c r="CK31" s="86" t="s">
        <v>199</v>
      </c>
    </row>
    <row r="32" spans="1:89" x14ac:dyDescent="0.5">
      <c r="A32" s="16" t="s">
        <v>117</v>
      </c>
      <c r="B32" s="16">
        <v>2019</v>
      </c>
      <c r="C32" s="16" t="s">
        <v>48</v>
      </c>
      <c r="D32" s="16" t="s">
        <v>44</v>
      </c>
      <c r="E32" s="16" t="s">
        <v>36</v>
      </c>
      <c r="F32" s="16" t="s">
        <v>110</v>
      </c>
      <c r="G32" s="16" t="s">
        <v>32</v>
      </c>
      <c r="H32" s="16">
        <v>5</v>
      </c>
      <c r="I32" s="18">
        <v>43630</v>
      </c>
      <c r="J32" s="16">
        <v>31</v>
      </c>
      <c r="K32" s="16" t="s">
        <v>49</v>
      </c>
      <c r="L32" s="16" t="s">
        <v>49</v>
      </c>
      <c r="M32" s="38" t="s">
        <v>49</v>
      </c>
      <c r="N32" s="38" t="s">
        <v>49</v>
      </c>
      <c r="O32" s="16" t="s">
        <v>49</v>
      </c>
      <c r="P32" s="38" t="s">
        <v>49</v>
      </c>
      <c r="Q32" s="38" t="s">
        <v>49</v>
      </c>
      <c r="R32" s="16" t="s">
        <v>49</v>
      </c>
      <c r="S32" s="16" t="s">
        <v>49</v>
      </c>
      <c r="T32" s="16" t="s">
        <v>49</v>
      </c>
      <c r="U32" s="38" t="s">
        <v>49</v>
      </c>
      <c r="V32" s="46" t="s">
        <v>49</v>
      </c>
      <c r="W32" s="16" t="s">
        <v>199</v>
      </c>
      <c r="X32" s="16" t="s">
        <v>199</v>
      </c>
      <c r="Y32" s="20" t="s">
        <v>199</v>
      </c>
      <c r="Z32" s="16" t="s">
        <v>199</v>
      </c>
      <c r="AA32" s="16" t="s">
        <v>199</v>
      </c>
      <c r="AB32" s="16" t="s">
        <v>199</v>
      </c>
      <c r="AC32" s="16" t="s">
        <v>199</v>
      </c>
      <c r="AD32" s="16" t="s">
        <v>199</v>
      </c>
      <c r="AE32" s="16" t="s">
        <v>199</v>
      </c>
      <c r="AF32" s="16" t="s">
        <v>199</v>
      </c>
      <c r="AG32" s="16" t="s">
        <v>199</v>
      </c>
      <c r="AH32" s="16" t="s">
        <v>199</v>
      </c>
      <c r="AI32" s="16" t="s">
        <v>199</v>
      </c>
      <c r="AJ32" s="16" t="s">
        <v>199</v>
      </c>
      <c r="AK32" s="16" t="s">
        <v>199</v>
      </c>
      <c r="AL32" s="16" t="s">
        <v>199</v>
      </c>
      <c r="AM32" s="16" t="s">
        <v>199</v>
      </c>
      <c r="AN32" s="16" t="s">
        <v>199</v>
      </c>
      <c r="AO32" s="16" t="s">
        <v>199</v>
      </c>
      <c r="AP32" s="20" t="s">
        <v>199</v>
      </c>
      <c r="AQ32" s="16" t="s">
        <v>199</v>
      </c>
      <c r="AR32" s="16" t="s">
        <v>199</v>
      </c>
      <c r="AS32" s="16" t="s">
        <v>199</v>
      </c>
      <c r="AT32" s="16" t="s">
        <v>199</v>
      </c>
      <c r="AU32" s="16" t="s">
        <v>199</v>
      </c>
      <c r="AV32" s="16" t="s">
        <v>199</v>
      </c>
      <c r="AW32" s="16" t="e">
        <f t="shared" si="0"/>
        <v>#VALUE!</v>
      </c>
      <c r="AX32" s="16" t="e">
        <f t="shared" si="1"/>
        <v>#VALUE!</v>
      </c>
      <c r="AY32" s="16" t="e">
        <f t="shared" si="2"/>
        <v>#VALUE!</v>
      </c>
      <c r="AZ32" s="16" t="s">
        <v>199</v>
      </c>
      <c r="BA32" s="16" t="s">
        <v>199</v>
      </c>
      <c r="BB32" s="16" t="s">
        <v>199</v>
      </c>
      <c r="BC32" s="16" t="s">
        <v>199</v>
      </c>
      <c r="BD32" s="16" t="s">
        <v>199</v>
      </c>
      <c r="BE32" s="16" t="s">
        <v>199</v>
      </c>
      <c r="BF32" s="16" t="s">
        <v>199</v>
      </c>
      <c r="BG32" s="16" t="s">
        <v>199</v>
      </c>
      <c r="BH32" s="16" t="s">
        <v>199</v>
      </c>
      <c r="BI32" s="16" t="s">
        <v>199</v>
      </c>
      <c r="BJ32" s="16" t="s">
        <v>199</v>
      </c>
      <c r="BK32" s="16" t="s">
        <v>199</v>
      </c>
      <c r="BL32" s="16" t="s">
        <v>199</v>
      </c>
      <c r="BM32" s="86">
        <v>25.689999999999998</v>
      </c>
      <c r="BN32" s="86">
        <v>7.45</v>
      </c>
      <c r="BO32" s="86">
        <v>3.5950000000000002</v>
      </c>
      <c r="BP32" s="86">
        <v>86</v>
      </c>
      <c r="BQ32" s="86">
        <v>18.5</v>
      </c>
      <c r="BR32" s="86">
        <v>106.5</v>
      </c>
      <c r="BS32" s="86">
        <v>3574</v>
      </c>
      <c r="BT32" s="86">
        <v>710.5</v>
      </c>
      <c r="BU32" s="86">
        <v>258.5</v>
      </c>
      <c r="BV32" s="86">
        <v>51.5</v>
      </c>
      <c r="BW32" s="86">
        <v>4.4300980392156859</v>
      </c>
      <c r="BX32" s="86">
        <v>25.092352941176472</v>
      </c>
      <c r="BY32" s="86">
        <v>45.5</v>
      </c>
      <c r="BZ32" s="86">
        <v>19.625499999999999</v>
      </c>
      <c r="CA32" s="86">
        <v>1.9674999999999998</v>
      </c>
      <c r="CB32" s="86">
        <v>9.9755904533387891</v>
      </c>
      <c r="CC32" s="86">
        <v>2.1384692391121418</v>
      </c>
      <c r="CD32" s="86">
        <v>0.16364174317931077</v>
      </c>
      <c r="CE32" s="86">
        <v>13.087467313806272</v>
      </c>
      <c r="CF32" s="86">
        <v>32.348652152708162</v>
      </c>
      <c r="CG32" s="86" t="s">
        <v>199</v>
      </c>
      <c r="CH32" s="86" t="s">
        <v>225</v>
      </c>
      <c r="CI32" s="86">
        <v>11</v>
      </c>
      <c r="CJ32" s="86">
        <v>20</v>
      </c>
      <c r="CK32" s="86">
        <v>69</v>
      </c>
    </row>
    <row r="33" spans="1:89" x14ac:dyDescent="0.5">
      <c r="A33" s="16" t="s">
        <v>117</v>
      </c>
      <c r="B33" s="16">
        <v>2019</v>
      </c>
      <c r="C33" s="16" t="s">
        <v>48</v>
      </c>
      <c r="D33" s="16" t="s">
        <v>44</v>
      </c>
      <c r="E33" s="16" t="s">
        <v>40</v>
      </c>
      <c r="F33" s="16" t="s">
        <v>111</v>
      </c>
      <c r="G33" s="16" t="s">
        <v>32</v>
      </c>
      <c r="H33" s="16">
        <v>6</v>
      </c>
      <c r="I33" s="18">
        <v>43630</v>
      </c>
      <c r="J33" s="16">
        <v>27.5</v>
      </c>
      <c r="K33" s="16" t="s">
        <v>49</v>
      </c>
      <c r="L33" s="16" t="s">
        <v>49</v>
      </c>
      <c r="M33" s="38" t="s">
        <v>49</v>
      </c>
      <c r="N33" s="38" t="s">
        <v>49</v>
      </c>
      <c r="O33" s="16" t="s">
        <v>49</v>
      </c>
      <c r="P33" s="38" t="s">
        <v>49</v>
      </c>
      <c r="Q33" s="38" t="s">
        <v>49</v>
      </c>
      <c r="R33" s="16" t="s">
        <v>49</v>
      </c>
      <c r="S33" s="16" t="s">
        <v>49</v>
      </c>
      <c r="T33" s="16" t="s">
        <v>49</v>
      </c>
      <c r="U33" s="38" t="s">
        <v>49</v>
      </c>
      <c r="V33" s="46" t="s">
        <v>49</v>
      </c>
      <c r="W33" s="16" t="s">
        <v>199</v>
      </c>
      <c r="X33" s="16" t="s">
        <v>199</v>
      </c>
      <c r="Y33" s="20" t="s">
        <v>199</v>
      </c>
      <c r="Z33" s="16" t="s">
        <v>199</v>
      </c>
      <c r="AA33" s="16" t="s">
        <v>199</v>
      </c>
      <c r="AB33" s="16" t="s">
        <v>199</v>
      </c>
      <c r="AC33" s="16" t="s">
        <v>199</v>
      </c>
      <c r="AD33" s="16" t="s">
        <v>199</v>
      </c>
      <c r="AE33" s="16" t="s">
        <v>199</v>
      </c>
      <c r="AF33" s="16" t="s">
        <v>199</v>
      </c>
      <c r="AG33" s="16" t="s">
        <v>199</v>
      </c>
      <c r="AH33" s="16" t="s">
        <v>199</v>
      </c>
      <c r="AI33" s="16" t="s">
        <v>199</v>
      </c>
      <c r="AJ33" s="16" t="s">
        <v>199</v>
      </c>
      <c r="AK33" s="16" t="s">
        <v>199</v>
      </c>
      <c r="AL33" s="16" t="s">
        <v>199</v>
      </c>
      <c r="AM33" s="16" t="s">
        <v>199</v>
      </c>
      <c r="AN33" s="16" t="s">
        <v>199</v>
      </c>
      <c r="AO33" s="16" t="s">
        <v>199</v>
      </c>
      <c r="AP33" s="20" t="s">
        <v>199</v>
      </c>
      <c r="AQ33" s="16" t="s">
        <v>199</v>
      </c>
      <c r="AR33" s="16" t="s">
        <v>199</v>
      </c>
      <c r="AS33" s="16" t="s">
        <v>199</v>
      </c>
      <c r="AT33" s="16" t="s">
        <v>199</v>
      </c>
      <c r="AU33" s="16" t="s">
        <v>199</v>
      </c>
      <c r="AV33" s="16" t="s">
        <v>199</v>
      </c>
      <c r="AW33" s="16" t="e">
        <f t="shared" si="0"/>
        <v>#VALUE!</v>
      </c>
      <c r="AX33" s="16" t="e">
        <f t="shared" si="1"/>
        <v>#VALUE!</v>
      </c>
      <c r="AY33" s="16" t="e">
        <f t="shared" si="2"/>
        <v>#VALUE!</v>
      </c>
      <c r="AZ33" s="16" t="s">
        <v>199</v>
      </c>
      <c r="BA33" s="16" t="s">
        <v>199</v>
      </c>
      <c r="BB33" s="16" t="s">
        <v>199</v>
      </c>
      <c r="BC33" s="16" t="s">
        <v>199</v>
      </c>
      <c r="BD33" s="16" t="s">
        <v>199</v>
      </c>
      <c r="BE33" s="16" t="s">
        <v>199</v>
      </c>
      <c r="BF33" s="16" t="s">
        <v>199</v>
      </c>
      <c r="BG33" s="16" t="s">
        <v>199</v>
      </c>
      <c r="BH33" s="16" t="s">
        <v>199</v>
      </c>
      <c r="BI33" s="16" t="s">
        <v>199</v>
      </c>
      <c r="BJ33" s="16" t="s">
        <v>199</v>
      </c>
      <c r="BK33" s="16" t="s">
        <v>199</v>
      </c>
      <c r="BL33" s="16" t="s">
        <v>199</v>
      </c>
      <c r="BM33" s="86">
        <v>30.490000000000002</v>
      </c>
      <c r="BN33" s="86">
        <v>7.3</v>
      </c>
      <c r="BO33" s="86">
        <v>3.6399999999999997</v>
      </c>
      <c r="BP33" s="86">
        <v>86.5</v>
      </c>
      <c r="BQ33" s="86">
        <v>19.5</v>
      </c>
      <c r="BR33" s="86">
        <v>82.5</v>
      </c>
      <c r="BS33" s="86">
        <v>4272.5</v>
      </c>
      <c r="BT33" s="86">
        <v>827</v>
      </c>
      <c r="BU33" s="86">
        <v>289</v>
      </c>
      <c r="BV33" s="86">
        <v>56.5</v>
      </c>
      <c r="BW33" s="86">
        <v>4.1767652859960549</v>
      </c>
      <c r="BX33" s="86">
        <v>19.128727810650886</v>
      </c>
      <c r="BY33" s="86">
        <v>39.5</v>
      </c>
      <c r="BZ33" s="86">
        <v>19.279</v>
      </c>
      <c r="CA33" s="86">
        <v>1.9484999999999999</v>
      </c>
      <c r="CB33" s="86">
        <v>9.8943775241171465</v>
      </c>
      <c r="CC33" s="86">
        <v>2.151246167681685</v>
      </c>
      <c r="CD33" s="86">
        <v>0.13905518304025213</v>
      </c>
      <c r="CE33" s="86">
        <v>15.900734850768767</v>
      </c>
      <c r="CF33" s="86">
        <v>24.194238768886308</v>
      </c>
      <c r="CG33" s="86" t="s">
        <v>199</v>
      </c>
      <c r="CH33" s="86" t="s">
        <v>199</v>
      </c>
      <c r="CI33" s="86" t="s">
        <v>199</v>
      </c>
      <c r="CJ33" s="86" t="s">
        <v>199</v>
      </c>
      <c r="CK33" s="86" t="s">
        <v>199</v>
      </c>
    </row>
    <row r="34" spans="1:89" x14ac:dyDescent="0.5">
      <c r="A34" s="16" t="s">
        <v>117</v>
      </c>
      <c r="B34" s="16">
        <v>2019</v>
      </c>
      <c r="C34" s="16" t="s">
        <v>48</v>
      </c>
      <c r="D34" s="16" t="s">
        <v>44</v>
      </c>
      <c r="E34" s="16" t="s">
        <v>35</v>
      </c>
      <c r="F34" s="16" t="s">
        <v>112</v>
      </c>
      <c r="G34" s="16" t="s">
        <v>32</v>
      </c>
      <c r="H34" s="16">
        <v>7</v>
      </c>
      <c r="I34" s="18">
        <v>43630</v>
      </c>
      <c r="J34" s="16">
        <v>29</v>
      </c>
      <c r="K34" s="16" t="s">
        <v>49</v>
      </c>
      <c r="L34" s="16" t="s">
        <v>49</v>
      </c>
      <c r="M34" s="38" t="s">
        <v>49</v>
      </c>
      <c r="N34" s="38" t="s">
        <v>49</v>
      </c>
      <c r="O34" s="16" t="s">
        <v>49</v>
      </c>
      <c r="P34" s="38" t="s">
        <v>49</v>
      </c>
      <c r="Q34" s="38" t="s">
        <v>49</v>
      </c>
      <c r="R34" s="16" t="s">
        <v>49</v>
      </c>
      <c r="S34" s="16" t="s">
        <v>49</v>
      </c>
      <c r="T34" s="16" t="s">
        <v>49</v>
      </c>
      <c r="U34" s="38" t="s">
        <v>49</v>
      </c>
      <c r="V34" s="46" t="s">
        <v>49</v>
      </c>
      <c r="W34" s="16" t="s">
        <v>199</v>
      </c>
      <c r="X34" s="16" t="s">
        <v>199</v>
      </c>
      <c r="Y34" s="20" t="s">
        <v>199</v>
      </c>
      <c r="Z34" s="16" t="s">
        <v>199</v>
      </c>
      <c r="AA34" s="16" t="s">
        <v>199</v>
      </c>
      <c r="AB34" s="16" t="s">
        <v>199</v>
      </c>
      <c r="AC34" s="16" t="s">
        <v>199</v>
      </c>
      <c r="AD34" s="16" t="s">
        <v>199</v>
      </c>
      <c r="AE34" s="16" t="s">
        <v>199</v>
      </c>
      <c r="AF34" s="16" t="s">
        <v>199</v>
      </c>
      <c r="AG34" s="16" t="s">
        <v>199</v>
      </c>
      <c r="AH34" s="16" t="s">
        <v>199</v>
      </c>
      <c r="AI34" s="16" t="s">
        <v>199</v>
      </c>
      <c r="AJ34" s="16" t="s">
        <v>199</v>
      </c>
      <c r="AK34" s="16" t="s">
        <v>199</v>
      </c>
      <c r="AL34" s="16" t="s">
        <v>199</v>
      </c>
      <c r="AM34" s="16" t="s">
        <v>199</v>
      </c>
      <c r="AN34" s="16" t="s">
        <v>199</v>
      </c>
      <c r="AO34" s="16" t="s">
        <v>199</v>
      </c>
      <c r="AP34" s="20" t="s">
        <v>199</v>
      </c>
      <c r="AQ34" s="16" t="s">
        <v>199</v>
      </c>
      <c r="AR34" s="16" t="s">
        <v>199</v>
      </c>
      <c r="AS34" s="16" t="s">
        <v>199</v>
      </c>
      <c r="AT34" s="16" t="s">
        <v>199</v>
      </c>
      <c r="AU34" s="16" t="s">
        <v>199</v>
      </c>
      <c r="AV34" s="16" t="s">
        <v>199</v>
      </c>
      <c r="AW34" s="16" t="e">
        <f t="shared" si="0"/>
        <v>#VALUE!</v>
      </c>
      <c r="AX34" s="16" t="e">
        <f t="shared" si="1"/>
        <v>#VALUE!</v>
      </c>
      <c r="AY34" s="16" t="e">
        <f t="shared" si="2"/>
        <v>#VALUE!</v>
      </c>
      <c r="AZ34" s="16" t="s">
        <v>199</v>
      </c>
      <c r="BA34" s="16" t="s">
        <v>199</v>
      </c>
      <c r="BB34" s="16" t="s">
        <v>199</v>
      </c>
      <c r="BC34" s="16" t="s">
        <v>199</v>
      </c>
      <c r="BD34" s="16" t="s">
        <v>199</v>
      </c>
      <c r="BE34" s="16" t="s">
        <v>199</v>
      </c>
      <c r="BF34" s="16" t="s">
        <v>199</v>
      </c>
      <c r="BG34" s="16" t="s">
        <v>199</v>
      </c>
      <c r="BH34" s="16" t="s">
        <v>199</v>
      </c>
      <c r="BI34" s="16" t="s">
        <v>199</v>
      </c>
      <c r="BJ34" s="16" t="s">
        <v>199</v>
      </c>
      <c r="BK34" s="16" t="s">
        <v>199</v>
      </c>
      <c r="BL34" s="16" t="s">
        <v>199</v>
      </c>
      <c r="BM34" s="86">
        <v>28.97</v>
      </c>
      <c r="BN34" s="86">
        <v>7.5</v>
      </c>
      <c r="BO34" s="86">
        <v>3.6950000000000003</v>
      </c>
      <c r="BP34" s="86">
        <v>87</v>
      </c>
      <c r="BQ34" s="86">
        <v>17.5</v>
      </c>
      <c r="BR34" s="86">
        <v>90</v>
      </c>
      <c r="BS34" s="86">
        <v>3976.5</v>
      </c>
      <c r="BT34" s="86">
        <v>836</v>
      </c>
      <c r="BU34" s="86">
        <v>296</v>
      </c>
      <c r="BV34" s="86">
        <v>53</v>
      </c>
      <c r="BW34" s="86">
        <v>4.9627614849042079</v>
      </c>
      <c r="BX34" s="86">
        <v>20.387728480047777</v>
      </c>
      <c r="BY34" s="86">
        <v>45.5</v>
      </c>
      <c r="BZ34" s="86">
        <v>22.014499999999998</v>
      </c>
      <c r="CA34" s="86">
        <v>1.9464999999999999</v>
      </c>
      <c r="CB34" s="86">
        <v>11.476599232282727</v>
      </c>
      <c r="CC34" s="86">
        <v>2.3438815176888221</v>
      </c>
      <c r="CD34" s="86">
        <v>0.17527081292994176</v>
      </c>
      <c r="CE34" s="86">
        <v>13.437844660658364</v>
      </c>
      <c r="CF34" s="86">
        <v>34.642808259693041</v>
      </c>
      <c r="CG34" s="86" t="s">
        <v>199</v>
      </c>
      <c r="CH34" s="86" t="s">
        <v>225</v>
      </c>
      <c r="CI34" s="86">
        <v>13</v>
      </c>
      <c r="CJ34" s="86">
        <v>25</v>
      </c>
      <c r="CK34" s="86">
        <v>62</v>
      </c>
    </row>
    <row r="35" spans="1:89" x14ac:dyDescent="0.5">
      <c r="A35" s="16" t="s">
        <v>117</v>
      </c>
      <c r="B35" s="16">
        <v>2019</v>
      </c>
      <c r="C35" s="16" t="s">
        <v>48</v>
      </c>
      <c r="D35" s="16" t="s">
        <v>44</v>
      </c>
      <c r="E35" s="16" t="s">
        <v>33</v>
      </c>
      <c r="F35" s="16" t="s">
        <v>105</v>
      </c>
      <c r="G35" s="16" t="s">
        <v>34</v>
      </c>
      <c r="H35" s="16">
        <v>8</v>
      </c>
      <c r="I35" s="18">
        <v>43630</v>
      </c>
      <c r="J35" s="16">
        <v>28.5</v>
      </c>
      <c r="K35" s="16" t="s">
        <v>49</v>
      </c>
      <c r="L35" s="16" t="s">
        <v>49</v>
      </c>
      <c r="M35" s="38" t="s">
        <v>49</v>
      </c>
      <c r="N35" s="38" t="s">
        <v>49</v>
      </c>
      <c r="O35" s="16" t="s">
        <v>49</v>
      </c>
      <c r="P35" s="38" t="s">
        <v>49</v>
      </c>
      <c r="Q35" s="38" t="s">
        <v>49</v>
      </c>
      <c r="R35" s="16" t="s">
        <v>49</v>
      </c>
      <c r="S35" s="16" t="s">
        <v>49</v>
      </c>
      <c r="T35" s="16" t="s">
        <v>49</v>
      </c>
      <c r="U35" s="38" t="s">
        <v>49</v>
      </c>
      <c r="V35" s="46" t="s">
        <v>49</v>
      </c>
      <c r="W35" s="16" t="s">
        <v>199</v>
      </c>
      <c r="X35" s="16" t="s">
        <v>199</v>
      </c>
      <c r="Y35" s="20" t="s">
        <v>199</v>
      </c>
      <c r="Z35" s="20" t="s">
        <v>199</v>
      </c>
      <c r="AA35" s="16" t="s">
        <v>199</v>
      </c>
      <c r="AB35" s="16" t="s">
        <v>199</v>
      </c>
      <c r="AC35" s="16" t="s">
        <v>199</v>
      </c>
      <c r="AD35" s="16" t="s">
        <v>199</v>
      </c>
      <c r="AE35" s="16" t="s">
        <v>199</v>
      </c>
      <c r="AF35" s="16" t="s">
        <v>199</v>
      </c>
      <c r="AG35" s="16" t="s">
        <v>199</v>
      </c>
      <c r="AH35" s="16" t="s">
        <v>199</v>
      </c>
      <c r="AI35" s="16" t="s">
        <v>199</v>
      </c>
      <c r="AJ35" s="16" t="s">
        <v>199</v>
      </c>
      <c r="AK35" s="16" t="s">
        <v>199</v>
      </c>
      <c r="AL35" s="16" t="s">
        <v>199</v>
      </c>
      <c r="AM35" s="16" t="s">
        <v>199</v>
      </c>
      <c r="AN35" s="16" t="s">
        <v>199</v>
      </c>
      <c r="AO35" s="16" t="s">
        <v>199</v>
      </c>
      <c r="AP35" s="20" t="s">
        <v>199</v>
      </c>
      <c r="AQ35" s="20" t="s">
        <v>199</v>
      </c>
      <c r="AR35" s="16" t="s">
        <v>199</v>
      </c>
      <c r="AS35" s="16" t="s">
        <v>199</v>
      </c>
      <c r="AT35" s="16" t="s">
        <v>199</v>
      </c>
      <c r="AU35" s="16" t="s">
        <v>199</v>
      </c>
      <c r="AV35" s="16" t="s">
        <v>199</v>
      </c>
      <c r="AW35" s="16" t="e">
        <f t="shared" si="0"/>
        <v>#VALUE!</v>
      </c>
      <c r="AX35" s="16" t="e">
        <f t="shared" si="1"/>
        <v>#VALUE!</v>
      </c>
      <c r="AY35" s="16" t="e">
        <f t="shared" si="2"/>
        <v>#VALUE!</v>
      </c>
      <c r="AZ35" s="16" t="s">
        <v>199</v>
      </c>
      <c r="BA35" s="16" t="s">
        <v>199</v>
      </c>
      <c r="BB35" s="16" t="s">
        <v>199</v>
      </c>
      <c r="BC35" s="16" t="s">
        <v>199</v>
      </c>
      <c r="BD35" s="16" t="s">
        <v>199</v>
      </c>
      <c r="BE35" s="16" t="s">
        <v>199</v>
      </c>
      <c r="BF35" s="16" t="s">
        <v>199</v>
      </c>
      <c r="BG35" s="16" t="s">
        <v>199</v>
      </c>
      <c r="BH35" s="16" t="s">
        <v>199</v>
      </c>
      <c r="BI35" s="16" t="s">
        <v>199</v>
      </c>
      <c r="BJ35" s="16" t="s">
        <v>199</v>
      </c>
      <c r="BK35" s="16" t="s">
        <v>199</v>
      </c>
      <c r="BL35" s="16" t="s">
        <v>199</v>
      </c>
      <c r="BM35" s="86">
        <v>30.984999999999999</v>
      </c>
      <c r="BN35" s="86">
        <v>7.25</v>
      </c>
      <c r="BO35" s="86">
        <v>4.1950000000000003</v>
      </c>
      <c r="BP35" s="86">
        <v>92</v>
      </c>
      <c r="BQ35" s="86">
        <v>18</v>
      </c>
      <c r="BR35" s="86">
        <v>93.5</v>
      </c>
      <c r="BS35" s="86">
        <v>4464</v>
      </c>
      <c r="BT35" s="86">
        <v>775</v>
      </c>
      <c r="BU35" s="86">
        <v>278</v>
      </c>
      <c r="BV35" s="86">
        <v>48.5</v>
      </c>
      <c r="BW35" s="86">
        <v>4.5874263261296662</v>
      </c>
      <c r="BX35" s="86">
        <v>18.904715127701373</v>
      </c>
      <c r="BY35" s="86">
        <v>45</v>
      </c>
      <c r="BZ35" s="86">
        <v>21.869999999999997</v>
      </c>
      <c r="CA35" s="86">
        <v>2.3574999999999999</v>
      </c>
      <c r="CB35" s="86">
        <v>9.2771187047937573</v>
      </c>
      <c r="CC35" s="86">
        <v>2.3354355391536834</v>
      </c>
      <c r="CD35" s="86">
        <v>0.17537121272996931</v>
      </c>
      <c r="CE35" s="86">
        <v>13.407543992171291</v>
      </c>
      <c r="CF35" s="86">
        <v>29.46970612667824</v>
      </c>
      <c r="CG35" s="86" t="s">
        <v>199</v>
      </c>
      <c r="CH35" s="86" t="s">
        <v>199</v>
      </c>
      <c r="CI35" s="86" t="s">
        <v>199</v>
      </c>
      <c r="CJ35" s="86" t="s">
        <v>199</v>
      </c>
      <c r="CK35" s="86" t="s">
        <v>199</v>
      </c>
    </row>
    <row r="36" spans="1:89" x14ac:dyDescent="0.5">
      <c r="A36" s="16" t="s">
        <v>117</v>
      </c>
      <c r="B36" s="16">
        <v>2019</v>
      </c>
      <c r="C36" s="16" t="s">
        <v>48</v>
      </c>
      <c r="D36" s="16" t="s">
        <v>44</v>
      </c>
      <c r="E36" s="16" t="s">
        <v>58</v>
      </c>
      <c r="F36" s="16" t="s">
        <v>58</v>
      </c>
      <c r="G36" s="16" t="s">
        <v>58</v>
      </c>
      <c r="H36" s="16" t="s">
        <v>58</v>
      </c>
      <c r="I36" s="18">
        <v>43630</v>
      </c>
      <c r="J36" s="16" t="s">
        <v>49</v>
      </c>
      <c r="K36" s="16" t="s">
        <v>49</v>
      </c>
      <c r="L36" s="16" t="s">
        <v>49</v>
      </c>
      <c r="M36" s="38" t="s">
        <v>49</v>
      </c>
      <c r="N36" s="38" t="s">
        <v>49</v>
      </c>
      <c r="O36" s="16" t="s">
        <v>49</v>
      </c>
      <c r="P36" s="38">
        <v>1046</v>
      </c>
      <c r="Q36" s="38">
        <v>2.3060371435122313</v>
      </c>
      <c r="R36" s="16">
        <v>9.4</v>
      </c>
      <c r="S36" s="16">
        <v>60.2</v>
      </c>
      <c r="T36" s="16" t="s">
        <v>49</v>
      </c>
      <c r="U36" s="38" t="s">
        <v>49</v>
      </c>
      <c r="V36" s="46">
        <v>44.151936855918883</v>
      </c>
      <c r="W36" s="16" t="s">
        <v>199</v>
      </c>
      <c r="X36" s="16" t="s">
        <v>199</v>
      </c>
      <c r="Y36" s="20" t="s">
        <v>199</v>
      </c>
      <c r="Z36" s="20" t="s">
        <v>199</v>
      </c>
      <c r="AA36" s="20" t="s">
        <v>199</v>
      </c>
      <c r="AB36" s="20" t="s">
        <v>199</v>
      </c>
      <c r="AC36" s="20" t="s">
        <v>199</v>
      </c>
      <c r="AD36" s="16" t="s">
        <v>199</v>
      </c>
      <c r="AE36" s="16" t="s">
        <v>199</v>
      </c>
      <c r="AF36" s="16" t="s">
        <v>199</v>
      </c>
      <c r="AG36" s="16" t="s">
        <v>199</v>
      </c>
      <c r="AH36" s="16" t="s">
        <v>199</v>
      </c>
      <c r="AI36" s="16" t="s">
        <v>199</v>
      </c>
      <c r="AJ36" s="16" t="s">
        <v>199</v>
      </c>
      <c r="AK36" s="16" t="s">
        <v>199</v>
      </c>
      <c r="AL36" s="16" t="s">
        <v>199</v>
      </c>
      <c r="AM36" s="16" t="s">
        <v>199</v>
      </c>
      <c r="AN36" s="16" t="s">
        <v>199</v>
      </c>
      <c r="AO36" s="16" t="s">
        <v>199</v>
      </c>
      <c r="AP36" s="20" t="s">
        <v>199</v>
      </c>
      <c r="AQ36" s="20" t="s">
        <v>199</v>
      </c>
      <c r="AR36" s="20" t="s">
        <v>199</v>
      </c>
      <c r="AS36" s="20" t="s">
        <v>199</v>
      </c>
      <c r="AT36" s="20" t="s">
        <v>199</v>
      </c>
      <c r="AU36" s="20" t="s">
        <v>199</v>
      </c>
      <c r="AV36" s="20" t="s">
        <v>199</v>
      </c>
      <c r="AW36" s="20" t="e">
        <f t="shared" si="0"/>
        <v>#VALUE!</v>
      </c>
      <c r="AX36" s="20" t="e">
        <f t="shared" si="1"/>
        <v>#VALUE!</v>
      </c>
      <c r="AY36" s="20" t="e">
        <f t="shared" si="2"/>
        <v>#VALUE!</v>
      </c>
      <c r="AZ36" s="20" t="s">
        <v>199</v>
      </c>
      <c r="BA36" s="20" t="s">
        <v>199</v>
      </c>
      <c r="BB36" s="20" t="s">
        <v>199</v>
      </c>
      <c r="BC36" s="20" t="s">
        <v>199</v>
      </c>
      <c r="BD36" s="20" t="s">
        <v>199</v>
      </c>
      <c r="BE36" s="20" t="s">
        <v>199</v>
      </c>
      <c r="BF36" s="20" t="s">
        <v>199</v>
      </c>
      <c r="BG36" s="20" t="s">
        <v>199</v>
      </c>
      <c r="BH36" s="20" t="s">
        <v>199</v>
      </c>
      <c r="BI36" s="20" t="s">
        <v>199</v>
      </c>
      <c r="BJ36" s="20" t="s">
        <v>199</v>
      </c>
      <c r="BK36" s="20" t="s">
        <v>199</v>
      </c>
      <c r="BL36" s="20" t="s">
        <v>199</v>
      </c>
      <c r="BM36" s="97">
        <v>28.46</v>
      </c>
      <c r="BN36" s="97">
        <v>7.05</v>
      </c>
      <c r="BO36" s="97">
        <v>3.8</v>
      </c>
      <c r="BP36" s="97">
        <v>88</v>
      </c>
      <c r="BQ36" s="97">
        <v>15.5</v>
      </c>
      <c r="BR36" s="97">
        <v>78.5</v>
      </c>
      <c r="BS36" s="97">
        <v>4135</v>
      </c>
      <c r="BT36" s="97">
        <v>686</v>
      </c>
      <c r="BU36" s="97">
        <v>251.5</v>
      </c>
      <c r="BV36" s="97">
        <v>43</v>
      </c>
      <c r="BW36" s="86">
        <v>4.4319800000000003</v>
      </c>
      <c r="BX36" s="86">
        <v>21.08736</v>
      </c>
      <c r="BY36" s="97">
        <v>47</v>
      </c>
      <c r="BZ36" s="86">
        <v>13.620000000000001</v>
      </c>
      <c r="CA36" s="86">
        <v>1.6850000000000001</v>
      </c>
      <c r="CB36" s="86">
        <v>8.0830860534124636</v>
      </c>
      <c r="CC36" s="86">
        <v>2.2135199999999999</v>
      </c>
      <c r="CD36" s="86">
        <v>0.18112</v>
      </c>
      <c r="CE36" s="86">
        <v>12.221289752650176</v>
      </c>
      <c r="CF36" s="86">
        <v>53.802788844621517</v>
      </c>
      <c r="CG36" s="86" t="s">
        <v>199</v>
      </c>
      <c r="CH36" s="86" t="s">
        <v>199</v>
      </c>
      <c r="CI36" s="86" t="s">
        <v>199</v>
      </c>
      <c r="CJ36" s="86" t="s">
        <v>199</v>
      </c>
      <c r="CK36" s="86" t="s">
        <v>199</v>
      </c>
    </row>
    <row r="37" spans="1:89" x14ac:dyDescent="0.5">
      <c r="A37" s="31" t="s">
        <v>117</v>
      </c>
      <c r="B37" s="31">
        <v>2019</v>
      </c>
      <c r="C37" s="31" t="s">
        <v>46</v>
      </c>
      <c r="D37" s="31" t="s">
        <v>44</v>
      </c>
      <c r="E37" s="31" t="s">
        <v>40</v>
      </c>
      <c r="F37" s="31" t="s">
        <v>111</v>
      </c>
      <c r="G37" s="31" t="s">
        <v>32</v>
      </c>
      <c r="H37" s="31">
        <v>1</v>
      </c>
      <c r="I37" s="33">
        <v>43628</v>
      </c>
      <c r="J37" s="31">
        <v>29</v>
      </c>
      <c r="K37" s="31">
        <v>262.8</v>
      </c>
      <c r="L37" s="31">
        <v>112.6</v>
      </c>
      <c r="M37" s="43">
        <v>24.026000000000003</v>
      </c>
      <c r="N37" s="43">
        <v>21.498000000000001</v>
      </c>
      <c r="O37" s="31">
        <v>629.85</v>
      </c>
      <c r="P37" s="43">
        <v>3805.5</v>
      </c>
      <c r="Q37" s="43">
        <v>8.3896982310093655</v>
      </c>
      <c r="R37" s="31">
        <v>8.4</v>
      </c>
      <c r="S37" s="31">
        <v>63.1</v>
      </c>
      <c r="T37" s="31">
        <v>77</v>
      </c>
      <c r="U37" s="43">
        <v>0.25666666700000001</v>
      </c>
      <c r="V37" s="51">
        <v>162.40413312773836</v>
      </c>
      <c r="W37" s="31">
        <v>9.4</v>
      </c>
      <c r="X37" s="31">
        <v>7.6</v>
      </c>
      <c r="Y37" s="32">
        <v>3.5</v>
      </c>
      <c r="Z37" s="31">
        <v>73</v>
      </c>
      <c r="AA37" s="31">
        <v>1.2649999999999999</v>
      </c>
      <c r="AB37" s="31">
        <v>60.7</v>
      </c>
      <c r="AC37" s="31">
        <v>10</v>
      </c>
      <c r="AD37" s="43">
        <v>95.490000000000009</v>
      </c>
      <c r="AE37" s="43">
        <v>4.7149999999999999</v>
      </c>
      <c r="AF37" s="43">
        <v>33.865000000000002</v>
      </c>
      <c r="AG37" s="43">
        <v>34.191657729861291</v>
      </c>
      <c r="AH37" s="43">
        <v>82.07370578485957</v>
      </c>
      <c r="AI37" s="43">
        <v>3.3555646000090444</v>
      </c>
      <c r="AJ37" s="43">
        <v>0.80856086344001032</v>
      </c>
      <c r="AK37" s="43">
        <v>0.81182219234934205</v>
      </c>
      <c r="AL37" s="43">
        <v>0.71432755613942089</v>
      </c>
      <c r="AM37" s="43">
        <v>1.6124999999999998</v>
      </c>
      <c r="AN37" s="43">
        <v>8.25</v>
      </c>
      <c r="AO37" s="43">
        <v>7.0588235294117645</v>
      </c>
      <c r="AP37" s="43">
        <v>3.9411764705882346</v>
      </c>
      <c r="AQ37" s="43">
        <v>74.117647058823536</v>
      </c>
      <c r="AR37" s="43">
        <v>1.2715000000000001</v>
      </c>
      <c r="AS37" s="43">
        <v>2.8856800000000007</v>
      </c>
      <c r="AT37" s="43">
        <v>0.14599999999999999</v>
      </c>
      <c r="AU37" s="43">
        <v>0.29199999999999998</v>
      </c>
      <c r="AV37" s="43">
        <v>0.16400000000000001</v>
      </c>
      <c r="AW37" s="43">
        <f t="shared" si="0"/>
        <v>2.0683333333333334</v>
      </c>
      <c r="AX37" s="43">
        <f t="shared" si="1"/>
        <v>4.1366666666666667</v>
      </c>
      <c r="AY37" s="43">
        <f t="shared" si="2"/>
        <v>2.3233333333333337</v>
      </c>
      <c r="AZ37" s="31" t="s">
        <v>327</v>
      </c>
      <c r="BA37" s="31">
        <v>0.26700000000000002</v>
      </c>
      <c r="BB37" s="31">
        <v>9.7000000000000003E-2</v>
      </c>
      <c r="BC37" s="31">
        <v>0.34</v>
      </c>
      <c r="BD37" s="31" t="s">
        <v>303</v>
      </c>
      <c r="BE37" s="31">
        <v>8.7999999999999995E-2</v>
      </c>
      <c r="BF37" s="31">
        <v>1.9</v>
      </c>
      <c r="BG37" s="31">
        <v>14.2</v>
      </c>
      <c r="BH37" s="31">
        <v>3.1</v>
      </c>
      <c r="BI37" s="31">
        <v>0.8</v>
      </c>
      <c r="BJ37" s="31">
        <v>20</v>
      </c>
      <c r="BK37" s="31">
        <v>5.2</v>
      </c>
      <c r="BL37" s="31" t="s">
        <v>305</v>
      </c>
      <c r="BM37" s="86">
        <v>18.899999999999999</v>
      </c>
      <c r="BN37" s="86">
        <v>7.1</v>
      </c>
      <c r="BO37" s="86">
        <v>2.4550000000000001</v>
      </c>
      <c r="BP37" s="86">
        <v>69</v>
      </c>
      <c r="BQ37" s="86">
        <v>21.5</v>
      </c>
      <c r="BR37" s="86">
        <v>393.5</v>
      </c>
      <c r="BS37" s="86">
        <v>2483</v>
      </c>
      <c r="BT37" s="86">
        <v>572</v>
      </c>
      <c r="BU37" s="86">
        <v>300</v>
      </c>
      <c r="BV37" s="86">
        <v>31</v>
      </c>
      <c r="BW37" s="86">
        <v>2.5503547343390638</v>
      </c>
      <c r="BX37" s="86">
        <v>24.157427981132813</v>
      </c>
      <c r="BY37" s="97">
        <v>322</v>
      </c>
      <c r="BZ37" s="86">
        <v>17.544499999999999</v>
      </c>
      <c r="CA37" s="86">
        <v>2.0455000000000001</v>
      </c>
      <c r="CB37" s="86">
        <v>8.5755764443862184</v>
      </c>
      <c r="CC37" s="86">
        <v>6.9439311864323692</v>
      </c>
      <c r="CD37" s="86">
        <v>0.3934032693674484</v>
      </c>
      <c r="CE37" s="86">
        <v>18.642405363399277</v>
      </c>
      <c r="CF37" s="86">
        <v>37.545547233394423</v>
      </c>
      <c r="CG37" s="86" t="s">
        <v>199</v>
      </c>
      <c r="CH37" s="86" t="s">
        <v>226</v>
      </c>
      <c r="CI37" s="86">
        <v>40</v>
      </c>
      <c r="CJ37" s="86">
        <v>24</v>
      </c>
      <c r="CK37" s="86">
        <v>36</v>
      </c>
    </row>
    <row r="38" spans="1:89" x14ac:dyDescent="0.5">
      <c r="A38" s="31" t="s">
        <v>117</v>
      </c>
      <c r="B38" s="31">
        <v>2019</v>
      </c>
      <c r="C38" s="31" t="s">
        <v>46</v>
      </c>
      <c r="D38" s="31" t="s">
        <v>44</v>
      </c>
      <c r="E38" s="31" t="s">
        <v>36</v>
      </c>
      <c r="F38" s="31" t="s">
        <v>110</v>
      </c>
      <c r="G38" s="31" t="s">
        <v>32</v>
      </c>
      <c r="H38" s="31">
        <v>2</v>
      </c>
      <c r="I38" s="33">
        <v>43628</v>
      </c>
      <c r="J38" s="31">
        <v>27.5</v>
      </c>
      <c r="K38" s="31">
        <v>237.8</v>
      </c>
      <c r="L38" s="31">
        <v>96.6</v>
      </c>
      <c r="M38" s="43">
        <v>24.614000000000001</v>
      </c>
      <c r="N38" s="43">
        <v>21.943999999999999</v>
      </c>
      <c r="O38" s="31">
        <v>402.29999999999995</v>
      </c>
      <c r="P38" s="43">
        <v>3670.6</v>
      </c>
      <c r="Q38" s="43">
        <v>8.0922943967265741</v>
      </c>
      <c r="R38" s="31">
        <v>9.15</v>
      </c>
      <c r="S38" s="31">
        <v>63.5</v>
      </c>
      <c r="T38" s="31">
        <v>77</v>
      </c>
      <c r="U38" s="43">
        <v>0.25666666700000001</v>
      </c>
      <c r="V38" s="51">
        <v>155.36452788305351</v>
      </c>
      <c r="W38" s="31">
        <v>10.199999999999999</v>
      </c>
      <c r="X38" s="31">
        <v>8.6</v>
      </c>
      <c r="Y38" s="32">
        <v>3.7</v>
      </c>
      <c r="Z38" s="31">
        <v>72.2</v>
      </c>
      <c r="AA38" s="31">
        <v>1.3</v>
      </c>
      <c r="AB38" s="31">
        <v>62</v>
      </c>
      <c r="AC38" s="31">
        <v>10.09</v>
      </c>
      <c r="AD38" s="43">
        <v>94</v>
      </c>
      <c r="AE38" s="43">
        <v>4.92</v>
      </c>
      <c r="AF38" s="43">
        <v>34.760000000000005</v>
      </c>
      <c r="AG38" s="43">
        <v>35.106467669755709</v>
      </c>
      <c r="AH38" s="43">
        <v>81.943760633253717</v>
      </c>
      <c r="AI38" s="43">
        <v>4.6194975806086926</v>
      </c>
      <c r="AJ38" s="43">
        <v>0.81276474508957564</v>
      </c>
      <c r="AK38" s="43">
        <v>0.46036797876180474</v>
      </c>
      <c r="AL38" s="43">
        <v>0.48482070148347894</v>
      </c>
      <c r="AM38" s="43">
        <v>1.382596153846154</v>
      </c>
      <c r="AN38" s="43">
        <v>8.8000000000000007</v>
      </c>
      <c r="AO38" s="43">
        <v>8</v>
      </c>
      <c r="AP38" s="43">
        <v>3.8823529411764706</v>
      </c>
      <c r="AQ38" s="43">
        <v>73.529411764705884</v>
      </c>
      <c r="AR38" s="43">
        <v>1.298</v>
      </c>
      <c r="AS38" s="43">
        <v>2.8486930000000004</v>
      </c>
      <c r="AT38" s="43">
        <v>0.14699999999999999</v>
      </c>
      <c r="AU38" s="43">
        <v>0.28999999999999998</v>
      </c>
      <c r="AV38" s="43">
        <v>0.17499999999999999</v>
      </c>
      <c r="AW38" s="43">
        <f t="shared" si="0"/>
        <v>1.8374999999999999</v>
      </c>
      <c r="AX38" s="43">
        <f t="shared" si="1"/>
        <v>3.6249999999999996</v>
      </c>
      <c r="AY38" s="43">
        <f t="shared" si="2"/>
        <v>2.1875</v>
      </c>
      <c r="AZ38" s="31" t="s">
        <v>321</v>
      </c>
      <c r="BA38" s="31">
        <v>0.309</v>
      </c>
      <c r="BB38" s="31">
        <v>9.8000000000000004E-2</v>
      </c>
      <c r="BC38" s="31">
        <v>0.36</v>
      </c>
      <c r="BD38" s="31" t="s">
        <v>303</v>
      </c>
      <c r="BE38" s="31">
        <v>9.6000000000000002E-2</v>
      </c>
      <c r="BF38" s="31">
        <v>2.1</v>
      </c>
      <c r="BG38" s="31">
        <v>16.600000000000001</v>
      </c>
      <c r="BH38" s="31">
        <v>3.7</v>
      </c>
      <c r="BI38" s="31">
        <v>1.4</v>
      </c>
      <c r="BJ38" s="31">
        <v>22.3</v>
      </c>
      <c r="BK38" s="31">
        <v>6</v>
      </c>
      <c r="BL38" s="31">
        <v>11.2</v>
      </c>
      <c r="BM38" s="86">
        <v>16.899999999999999</v>
      </c>
      <c r="BN38" s="86">
        <v>7.3000000000000007</v>
      </c>
      <c r="BO38" s="86">
        <v>2.61</v>
      </c>
      <c r="BP38" s="86">
        <v>71.5</v>
      </c>
      <c r="BQ38" s="86">
        <v>17</v>
      </c>
      <c r="BR38" s="86">
        <v>411.5</v>
      </c>
      <c r="BS38" s="86">
        <v>2209.5</v>
      </c>
      <c r="BT38" s="86">
        <v>501</v>
      </c>
      <c r="BU38" s="86">
        <v>340</v>
      </c>
      <c r="BV38" s="86">
        <v>26</v>
      </c>
      <c r="BW38" s="86">
        <v>2.9379921259842519</v>
      </c>
      <c r="BX38" s="86">
        <v>24.010826771653544</v>
      </c>
      <c r="BY38" s="86">
        <v>325.5</v>
      </c>
      <c r="BZ38" s="86">
        <v>20.778500000000001</v>
      </c>
      <c r="CA38" s="86">
        <v>2.09</v>
      </c>
      <c r="CB38" s="86">
        <v>10.167909503958033</v>
      </c>
      <c r="CC38" s="86">
        <v>12.093576226012793</v>
      </c>
      <c r="CD38" s="86">
        <v>0.24188252931769721</v>
      </c>
      <c r="CE38" s="86">
        <v>50.077239332457552</v>
      </c>
      <c r="CF38" s="86">
        <v>65.297312818932284</v>
      </c>
      <c r="CG38" s="86" t="s">
        <v>199</v>
      </c>
      <c r="CH38" s="86" t="s">
        <v>199</v>
      </c>
      <c r="CI38" s="86" t="s">
        <v>199</v>
      </c>
      <c r="CJ38" s="86" t="s">
        <v>199</v>
      </c>
      <c r="CK38" s="86" t="s">
        <v>199</v>
      </c>
    </row>
    <row r="39" spans="1:89" x14ac:dyDescent="0.5">
      <c r="A39" s="31" t="s">
        <v>117</v>
      </c>
      <c r="B39" s="31">
        <v>2019</v>
      </c>
      <c r="C39" s="31" t="s">
        <v>46</v>
      </c>
      <c r="D39" s="31" t="s">
        <v>44</v>
      </c>
      <c r="E39" s="31">
        <v>17.460999999999999</v>
      </c>
      <c r="F39" s="31" t="s">
        <v>107</v>
      </c>
      <c r="G39" s="31" t="s">
        <v>37</v>
      </c>
      <c r="H39" s="31">
        <v>3</v>
      </c>
      <c r="I39" s="33">
        <v>43628</v>
      </c>
      <c r="J39" s="31">
        <v>28.5</v>
      </c>
      <c r="K39" s="31">
        <v>221.8</v>
      </c>
      <c r="L39" s="31">
        <v>115.2</v>
      </c>
      <c r="M39" s="43">
        <v>23.83</v>
      </c>
      <c r="N39" s="43">
        <v>21.254000000000001</v>
      </c>
      <c r="O39" s="31">
        <v>436</v>
      </c>
      <c r="P39" s="43">
        <v>3165.3</v>
      </c>
      <c r="Q39" s="43">
        <v>6.9782976772077117</v>
      </c>
      <c r="R39" s="31">
        <v>7.3</v>
      </c>
      <c r="S39" s="31">
        <v>58.55</v>
      </c>
      <c r="T39" s="31">
        <v>76</v>
      </c>
      <c r="U39" s="43">
        <v>0.25333333299999999</v>
      </c>
      <c r="V39" s="51">
        <v>136.7050284609372</v>
      </c>
      <c r="W39" s="31">
        <v>8.3000000000000007</v>
      </c>
      <c r="X39" s="31">
        <v>10.1</v>
      </c>
      <c r="Y39" s="32">
        <v>4.7</v>
      </c>
      <c r="Z39" s="32">
        <v>69</v>
      </c>
      <c r="AA39" s="31">
        <v>1.157</v>
      </c>
      <c r="AB39" s="31">
        <v>56.8</v>
      </c>
      <c r="AC39" s="31">
        <v>9.51</v>
      </c>
      <c r="AD39" s="43">
        <v>96.925000000000011</v>
      </c>
      <c r="AE39" s="43">
        <v>4.63</v>
      </c>
      <c r="AF39" s="43">
        <v>34.72</v>
      </c>
      <c r="AG39" s="43">
        <v>35.027350741955921</v>
      </c>
      <c r="AH39" s="43">
        <v>82.404275701334484</v>
      </c>
      <c r="AI39" s="43">
        <v>5.6664066386288603</v>
      </c>
      <c r="AJ39" s="43">
        <v>1.4651959810438822</v>
      </c>
      <c r="AK39" s="43">
        <v>0.86894963041201456</v>
      </c>
      <c r="AL39" s="43">
        <v>0.66975860817257837</v>
      </c>
      <c r="AM39" s="43">
        <v>1.4820192307692308</v>
      </c>
      <c r="AN39" s="43">
        <v>7.8</v>
      </c>
      <c r="AO39" s="43">
        <v>9.1764705882352935</v>
      </c>
      <c r="AP39" s="43">
        <v>5.2941176470588234</v>
      </c>
      <c r="AQ39" s="43">
        <v>69.882352941176464</v>
      </c>
      <c r="AR39" s="43">
        <v>1.18</v>
      </c>
      <c r="AS39" s="43">
        <v>2.6922010000000003</v>
      </c>
      <c r="AT39" s="43">
        <v>0.23599999999999999</v>
      </c>
      <c r="AU39" s="43">
        <v>0.35299999999999998</v>
      </c>
      <c r="AV39" s="43">
        <v>0.20399999999999999</v>
      </c>
      <c r="AW39" s="43">
        <f t="shared" si="0"/>
        <v>2.571794871794872</v>
      </c>
      <c r="AX39" s="43">
        <f t="shared" si="1"/>
        <v>3.8467948717948715</v>
      </c>
      <c r="AY39" s="43">
        <f t="shared" si="2"/>
        <v>2.2230769230769232</v>
      </c>
      <c r="AZ39" s="31" t="s">
        <v>324</v>
      </c>
      <c r="BA39" s="31">
        <v>0.35799999999999998</v>
      </c>
      <c r="BB39" s="31">
        <v>0.114</v>
      </c>
      <c r="BC39" s="31">
        <v>0.41</v>
      </c>
      <c r="BD39" s="31" t="s">
        <v>303</v>
      </c>
      <c r="BE39" s="31">
        <v>0.112</v>
      </c>
      <c r="BF39" s="31">
        <v>2.1</v>
      </c>
      <c r="BG39" s="31">
        <v>22</v>
      </c>
      <c r="BH39" s="31">
        <v>4.9000000000000004</v>
      </c>
      <c r="BI39" s="31">
        <v>1.8</v>
      </c>
      <c r="BJ39" s="31">
        <v>22.5</v>
      </c>
      <c r="BK39" s="31">
        <v>5.7</v>
      </c>
      <c r="BL39" s="31">
        <v>11.7</v>
      </c>
      <c r="BM39" s="86">
        <v>23.02</v>
      </c>
      <c r="BN39" s="86">
        <v>7.25</v>
      </c>
      <c r="BO39" s="86">
        <v>3.33</v>
      </c>
      <c r="BP39" s="86">
        <v>83</v>
      </c>
      <c r="BQ39" s="86">
        <v>22.5</v>
      </c>
      <c r="BR39" s="86">
        <v>666.5</v>
      </c>
      <c r="BS39" s="86">
        <v>3203</v>
      </c>
      <c r="BT39" s="86">
        <v>590</v>
      </c>
      <c r="BU39" s="86">
        <v>389</v>
      </c>
      <c r="BV39" s="86">
        <v>31.5</v>
      </c>
      <c r="BW39" s="86">
        <v>3.0325099999999998</v>
      </c>
      <c r="BX39" s="86">
        <v>23.216799999999999</v>
      </c>
      <c r="BY39" s="86">
        <v>468.5</v>
      </c>
      <c r="BZ39" s="86">
        <v>14.279</v>
      </c>
      <c r="CA39" s="86">
        <v>1.3759999999999999</v>
      </c>
      <c r="CB39" s="86">
        <v>10.377180232558141</v>
      </c>
      <c r="CC39" s="86">
        <v>11.367800000000001</v>
      </c>
      <c r="CD39" s="86">
        <v>0.19324</v>
      </c>
      <c r="CE39" s="86">
        <v>58.827364934796115</v>
      </c>
      <c r="CF39" s="86">
        <v>44.152297061752989</v>
      </c>
      <c r="CG39" s="86" t="s">
        <v>199</v>
      </c>
      <c r="CH39" s="86" t="s">
        <v>226</v>
      </c>
      <c r="CI39" s="86">
        <v>44</v>
      </c>
      <c r="CJ39" s="86">
        <v>24</v>
      </c>
      <c r="CK39" s="86">
        <v>32</v>
      </c>
    </row>
    <row r="40" spans="1:89" x14ac:dyDescent="0.5">
      <c r="A40" s="31" t="s">
        <v>117</v>
      </c>
      <c r="B40" s="31">
        <v>2019</v>
      </c>
      <c r="C40" s="31" t="s">
        <v>46</v>
      </c>
      <c r="D40" s="31" t="s">
        <v>44</v>
      </c>
      <c r="E40" s="31" t="s">
        <v>39</v>
      </c>
      <c r="F40" s="31" t="s">
        <v>106</v>
      </c>
      <c r="G40" s="31" t="s">
        <v>37</v>
      </c>
      <c r="H40" s="31">
        <v>4</v>
      </c>
      <c r="I40" s="33">
        <v>43628</v>
      </c>
      <c r="J40" s="31">
        <v>24.5</v>
      </c>
      <c r="K40" s="31">
        <v>224</v>
      </c>
      <c r="L40" s="31">
        <v>115.6</v>
      </c>
      <c r="M40" s="43">
        <v>22.877999999999997</v>
      </c>
      <c r="N40" s="43">
        <v>20.868000000000002</v>
      </c>
      <c r="O40" s="31">
        <v>545.1</v>
      </c>
      <c r="P40" s="43">
        <v>3403</v>
      </c>
      <c r="Q40" s="43">
        <v>7.5023369018853954</v>
      </c>
      <c r="R40" s="31">
        <v>8.1000000000000014</v>
      </c>
      <c r="S40" s="31">
        <v>58</v>
      </c>
      <c r="T40" s="31">
        <v>69</v>
      </c>
      <c r="U40" s="43">
        <v>0.23</v>
      </c>
      <c r="V40" s="51">
        <v>145.70261227457055</v>
      </c>
      <c r="W40" s="31">
        <v>9.6</v>
      </c>
      <c r="X40" s="31">
        <v>8.6</v>
      </c>
      <c r="Y40" s="32">
        <v>4.5999999999999996</v>
      </c>
      <c r="Z40" s="32">
        <v>70.2</v>
      </c>
      <c r="AA40" s="31">
        <v>1.165</v>
      </c>
      <c r="AB40" s="31">
        <v>56.8</v>
      </c>
      <c r="AC40" s="31">
        <v>9.52</v>
      </c>
      <c r="AD40" s="43">
        <v>96.025000000000006</v>
      </c>
      <c r="AE40" s="43">
        <v>5.0350000000000001</v>
      </c>
      <c r="AF40" s="43">
        <v>38.185000000000002</v>
      </c>
      <c r="AG40" s="43">
        <v>38.515522436022678</v>
      </c>
      <c r="AH40" s="43">
        <v>82.488424073557923</v>
      </c>
      <c r="AI40" s="43">
        <v>7.0710046126712793</v>
      </c>
      <c r="AJ40" s="43">
        <v>2.0321530544037909</v>
      </c>
      <c r="AK40" s="43">
        <v>1.5586341959127499</v>
      </c>
      <c r="AL40" s="43">
        <v>0.9068098577212349</v>
      </c>
      <c r="AM40" s="43">
        <v>1.3612499999999998</v>
      </c>
      <c r="AN40" s="43">
        <v>8.9</v>
      </c>
      <c r="AO40" s="43">
        <v>8</v>
      </c>
      <c r="AP40" s="43">
        <v>5.1764705882352944</v>
      </c>
      <c r="AQ40" s="43">
        <v>71.17647058823529</v>
      </c>
      <c r="AR40" s="43">
        <v>1.202</v>
      </c>
      <c r="AS40" s="43">
        <v>2.7666460000000002</v>
      </c>
      <c r="AT40" s="43">
        <v>0.20300000000000001</v>
      </c>
      <c r="AU40" s="43">
        <v>0.32200000000000001</v>
      </c>
      <c r="AV40" s="43">
        <v>0.188</v>
      </c>
      <c r="AW40" s="43">
        <f t="shared" si="0"/>
        <v>2.5375000000000001</v>
      </c>
      <c r="AX40" s="43">
        <f t="shared" si="1"/>
        <v>4.0250000000000004</v>
      </c>
      <c r="AY40" s="43">
        <f t="shared" si="2"/>
        <v>2.35</v>
      </c>
      <c r="AZ40" s="31" t="s">
        <v>312</v>
      </c>
      <c r="BA40" s="31">
        <v>0.34300000000000003</v>
      </c>
      <c r="BB40" s="31">
        <v>0.112</v>
      </c>
      <c r="BC40" s="31">
        <v>0.41</v>
      </c>
      <c r="BD40" s="31" t="s">
        <v>303</v>
      </c>
      <c r="BE40" s="31">
        <v>0.11</v>
      </c>
      <c r="BF40" s="31">
        <v>2</v>
      </c>
      <c r="BG40" s="31">
        <v>19.3</v>
      </c>
      <c r="BH40" s="31">
        <v>4.7</v>
      </c>
      <c r="BI40" s="31">
        <v>1.4</v>
      </c>
      <c r="BJ40" s="31">
        <v>24.1</v>
      </c>
      <c r="BK40" s="31" t="s">
        <v>314</v>
      </c>
      <c r="BL40" s="31" t="s">
        <v>305</v>
      </c>
      <c r="BM40" s="86">
        <v>19.96</v>
      </c>
      <c r="BN40" s="86">
        <v>7.15</v>
      </c>
      <c r="BO40" s="86">
        <v>3.5449999999999999</v>
      </c>
      <c r="BP40" s="86">
        <v>85.5</v>
      </c>
      <c r="BQ40" s="86">
        <v>21</v>
      </c>
      <c r="BR40" s="86">
        <v>537.5</v>
      </c>
      <c r="BS40" s="86">
        <v>2743</v>
      </c>
      <c r="BT40" s="86">
        <v>541.5</v>
      </c>
      <c r="BU40" s="86">
        <v>296</v>
      </c>
      <c r="BV40" s="86">
        <v>29.5</v>
      </c>
      <c r="BW40" s="86">
        <v>4.3100402261361168</v>
      </c>
      <c r="BX40" s="86">
        <v>19.480457708197434</v>
      </c>
      <c r="BY40" s="86">
        <v>432</v>
      </c>
      <c r="BZ40" s="86">
        <v>24.079000000000001</v>
      </c>
      <c r="CA40" s="86">
        <v>1.7250000000000001</v>
      </c>
      <c r="CB40" s="86">
        <v>13.52674715445594</v>
      </c>
      <c r="CC40" s="86">
        <v>8.4331206122667854</v>
      </c>
      <c r="CD40" s="86">
        <v>0.18847668746747806</v>
      </c>
      <c r="CE40" s="86">
        <v>45.458904840689549</v>
      </c>
      <c r="CF40" s="86">
        <v>43.827235927514749</v>
      </c>
      <c r="CG40" s="86" t="s">
        <v>199</v>
      </c>
      <c r="CH40" s="86" t="s">
        <v>199</v>
      </c>
      <c r="CI40" s="86" t="s">
        <v>199</v>
      </c>
      <c r="CJ40" s="86" t="s">
        <v>199</v>
      </c>
      <c r="CK40" s="86" t="s">
        <v>199</v>
      </c>
    </row>
    <row r="41" spans="1:89" x14ac:dyDescent="0.5">
      <c r="A41" s="31" t="s">
        <v>117</v>
      </c>
      <c r="B41" s="31">
        <v>2019</v>
      </c>
      <c r="C41" s="31" t="s">
        <v>46</v>
      </c>
      <c r="D41" s="31" t="s">
        <v>44</v>
      </c>
      <c r="E41" s="31" t="s">
        <v>33</v>
      </c>
      <c r="F41" s="31" t="s">
        <v>105</v>
      </c>
      <c r="G41" s="31" t="s">
        <v>34</v>
      </c>
      <c r="H41" s="31">
        <v>5</v>
      </c>
      <c r="I41" s="33">
        <v>43628</v>
      </c>
      <c r="J41" s="31">
        <v>25</v>
      </c>
      <c r="K41" s="31">
        <v>236.6</v>
      </c>
      <c r="L41" s="31">
        <v>101.4</v>
      </c>
      <c r="M41" s="43">
        <v>24.308</v>
      </c>
      <c r="N41" s="43">
        <v>21.445999999999998</v>
      </c>
      <c r="O41" s="31">
        <v>317.25</v>
      </c>
      <c r="P41" s="43">
        <v>3017.3999999999996</v>
      </c>
      <c r="Q41" s="43">
        <v>6.6522337254625299</v>
      </c>
      <c r="R41" s="31">
        <v>8.5</v>
      </c>
      <c r="S41" s="31">
        <v>64</v>
      </c>
      <c r="T41" s="31">
        <v>60</v>
      </c>
      <c r="U41" s="43">
        <v>0.2</v>
      </c>
      <c r="V41" s="51">
        <v>128.63047038880421</v>
      </c>
      <c r="W41" s="31">
        <v>9.3000000000000007</v>
      </c>
      <c r="X41" s="31">
        <v>9</v>
      </c>
      <c r="Y41" s="32">
        <v>3.1</v>
      </c>
      <c r="Z41" s="32">
        <v>72.7</v>
      </c>
      <c r="AA41" s="31">
        <v>1.2949999999999999</v>
      </c>
      <c r="AB41" s="31">
        <v>62.4</v>
      </c>
      <c r="AC41" s="31">
        <v>10.119999999999999</v>
      </c>
      <c r="AD41" s="43">
        <v>94.039999999999992</v>
      </c>
      <c r="AE41" s="43">
        <v>5.4850000000000003</v>
      </c>
      <c r="AF41" s="43">
        <v>36.5</v>
      </c>
      <c r="AG41" s="43">
        <v>36.909825750885496</v>
      </c>
      <c r="AH41" s="43">
        <v>81.453884501200008</v>
      </c>
      <c r="AI41" s="43">
        <v>5.2130907158684945</v>
      </c>
      <c r="AJ41" s="43">
        <v>1.420736314724532</v>
      </c>
      <c r="AK41" s="43">
        <v>0.93506671609917102</v>
      </c>
      <c r="AL41" s="43">
        <v>0.60946946998855323</v>
      </c>
      <c r="AM41" s="43">
        <v>1.516923076923077</v>
      </c>
      <c r="AN41" s="43">
        <v>7.6</v>
      </c>
      <c r="AO41" s="43">
        <v>8.235294117647058</v>
      </c>
      <c r="AP41" s="43">
        <v>3.6470588235294117</v>
      </c>
      <c r="AQ41" s="43">
        <v>73.647058823529406</v>
      </c>
      <c r="AR41" s="43">
        <v>1.298</v>
      </c>
      <c r="AS41" s="43">
        <v>2.8443970000000003</v>
      </c>
      <c r="AT41" s="43">
        <v>0.16200000000000001</v>
      </c>
      <c r="AU41" s="43">
        <v>0.28499999999999998</v>
      </c>
      <c r="AV41" s="43">
        <v>0.17799999999999999</v>
      </c>
      <c r="AW41" s="43">
        <f t="shared" si="0"/>
        <v>1.9671428571428573</v>
      </c>
      <c r="AX41" s="43">
        <f t="shared" si="1"/>
        <v>3.4607142857142859</v>
      </c>
      <c r="AY41" s="43">
        <f t="shared" si="2"/>
        <v>2.1614285714285715</v>
      </c>
      <c r="AZ41" s="31" t="s">
        <v>309</v>
      </c>
      <c r="BA41" s="31">
        <v>0.33</v>
      </c>
      <c r="BB41" s="31">
        <v>0.112</v>
      </c>
      <c r="BC41" s="31">
        <v>0.36</v>
      </c>
      <c r="BD41" s="31" t="s">
        <v>303</v>
      </c>
      <c r="BE41" s="31">
        <v>0.10100000000000001</v>
      </c>
      <c r="BF41" s="31">
        <v>2.1</v>
      </c>
      <c r="BG41" s="31">
        <v>15.1</v>
      </c>
      <c r="BH41" s="31">
        <v>4</v>
      </c>
      <c r="BI41" s="31">
        <v>1.1000000000000001</v>
      </c>
      <c r="BJ41" s="31">
        <v>23.1</v>
      </c>
      <c r="BK41" s="31">
        <v>5.2</v>
      </c>
      <c r="BL41" s="31">
        <v>11.4</v>
      </c>
      <c r="BM41" s="86">
        <v>21.939999999999998</v>
      </c>
      <c r="BN41" s="86">
        <v>7.25</v>
      </c>
      <c r="BO41" s="86">
        <v>3.105</v>
      </c>
      <c r="BP41" s="86">
        <v>81.5</v>
      </c>
      <c r="BQ41" s="86">
        <v>21</v>
      </c>
      <c r="BR41" s="86">
        <v>529</v>
      </c>
      <c r="BS41" s="86">
        <v>3011</v>
      </c>
      <c r="BT41" s="86">
        <v>615</v>
      </c>
      <c r="BU41" s="86">
        <v>268</v>
      </c>
      <c r="BV41" s="86">
        <v>37</v>
      </c>
      <c r="BW41" s="86">
        <v>3.7739825013670814</v>
      </c>
      <c r="BX41" s="86">
        <v>22.621963127880637</v>
      </c>
      <c r="BY41" s="86">
        <v>387</v>
      </c>
      <c r="BZ41" s="86">
        <v>26.764499999999998</v>
      </c>
      <c r="CA41" s="86">
        <v>2.8384999999999998</v>
      </c>
      <c r="CB41" s="86">
        <v>9.3978650609660193</v>
      </c>
      <c r="CC41" s="86">
        <v>11.336894905195692</v>
      </c>
      <c r="CD41" s="86">
        <v>0.24056235917826374</v>
      </c>
      <c r="CE41" s="86">
        <v>45.551753835862712</v>
      </c>
      <c r="CF41" s="86">
        <v>51.920796257945973</v>
      </c>
      <c r="CG41" s="86" t="s">
        <v>199</v>
      </c>
      <c r="CH41" s="86" t="s">
        <v>227</v>
      </c>
      <c r="CI41" s="86">
        <v>41</v>
      </c>
      <c r="CJ41" s="86">
        <v>33</v>
      </c>
      <c r="CK41" s="86">
        <v>26</v>
      </c>
    </row>
    <row r="42" spans="1:89" x14ac:dyDescent="0.5">
      <c r="A42" s="31" t="s">
        <v>117</v>
      </c>
      <c r="B42" s="31">
        <v>2019</v>
      </c>
      <c r="C42" s="31" t="s">
        <v>46</v>
      </c>
      <c r="D42" s="31" t="s">
        <v>44</v>
      </c>
      <c r="E42" s="31" t="s">
        <v>31</v>
      </c>
      <c r="F42" s="31" t="s">
        <v>108</v>
      </c>
      <c r="G42" s="31" t="s">
        <v>32</v>
      </c>
      <c r="H42" s="31">
        <v>6</v>
      </c>
      <c r="I42" s="33">
        <v>43628</v>
      </c>
      <c r="J42" s="31">
        <v>28.5</v>
      </c>
      <c r="K42" s="31">
        <v>220</v>
      </c>
      <c r="L42" s="31">
        <v>101.4</v>
      </c>
      <c r="M42" s="43">
        <v>21.745999999999999</v>
      </c>
      <c r="N42" s="43">
        <v>20.285999999999998</v>
      </c>
      <c r="O42" s="31">
        <v>454.6</v>
      </c>
      <c r="P42" s="43">
        <v>3597.2</v>
      </c>
      <c r="Q42" s="43">
        <v>7.930474964285084</v>
      </c>
      <c r="R42" s="31">
        <v>8.9499999999999993</v>
      </c>
      <c r="S42" s="31">
        <v>64.199999999999989</v>
      </c>
      <c r="T42" s="31">
        <v>66</v>
      </c>
      <c r="U42" s="43">
        <v>0.22</v>
      </c>
      <c r="V42" s="51">
        <v>152.59293015599258</v>
      </c>
      <c r="W42" s="31">
        <v>9.6999999999999993</v>
      </c>
      <c r="X42" s="31">
        <v>7.9</v>
      </c>
      <c r="Y42" s="35">
        <v>3.5</v>
      </c>
      <c r="Z42" s="31">
        <v>72.900000000000006</v>
      </c>
      <c r="AA42" s="31">
        <v>1.276</v>
      </c>
      <c r="AB42" s="31">
        <v>62.4</v>
      </c>
      <c r="AC42" s="31">
        <v>10.07</v>
      </c>
      <c r="AD42" s="43">
        <v>93.875</v>
      </c>
      <c r="AE42" s="43">
        <v>4.91</v>
      </c>
      <c r="AF42" s="43">
        <v>33.495000000000005</v>
      </c>
      <c r="AG42" s="43">
        <v>33.852979698594368</v>
      </c>
      <c r="AH42" s="43">
        <v>81.660428363005337</v>
      </c>
      <c r="AI42" s="43">
        <v>5.6918961696739476</v>
      </c>
      <c r="AJ42" s="43">
        <v>1.3871469489788482</v>
      </c>
      <c r="AK42" s="43">
        <v>0.72708901229233458</v>
      </c>
      <c r="AL42" s="43">
        <v>0.57862327817342352</v>
      </c>
      <c r="AM42" s="43">
        <v>1.2176923076923081</v>
      </c>
      <c r="AN42" s="43">
        <v>8.3000000000000007</v>
      </c>
      <c r="AO42" s="43">
        <v>7.7647058823529411</v>
      </c>
      <c r="AP42" s="43">
        <v>4</v>
      </c>
      <c r="AQ42" s="43">
        <v>73.764705882352942</v>
      </c>
      <c r="AR42" s="43">
        <v>1.2829999999999999</v>
      </c>
      <c r="AS42" s="43">
        <v>2.8511230000000003</v>
      </c>
      <c r="AT42" s="43">
        <v>0.16400000000000001</v>
      </c>
      <c r="AU42" s="43">
        <v>0.28299999999999997</v>
      </c>
      <c r="AV42" s="43">
        <v>0.16900000000000001</v>
      </c>
      <c r="AW42" s="43">
        <f t="shared" si="0"/>
        <v>2.1121212121212118</v>
      </c>
      <c r="AX42" s="43">
        <f t="shared" si="1"/>
        <v>3.6446969696969691</v>
      </c>
      <c r="AY42" s="43">
        <f t="shared" si="2"/>
        <v>2.1765151515151517</v>
      </c>
      <c r="AZ42" s="31" t="s">
        <v>323</v>
      </c>
      <c r="BA42" s="31">
        <v>0.30199999999999999</v>
      </c>
      <c r="BB42" s="31">
        <v>0.10199999999999999</v>
      </c>
      <c r="BC42" s="31">
        <v>0.37</v>
      </c>
      <c r="BD42" s="31" t="s">
        <v>303</v>
      </c>
      <c r="BE42" s="31">
        <v>0.10199999999999999</v>
      </c>
      <c r="BF42" s="31">
        <v>1.9</v>
      </c>
      <c r="BG42" s="31">
        <v>16</v>
      </c>
      <c r="BH42" s="31">
        <v>3.7</v>
      </c>
      <c r="BI42" s="31">
        <v>1.1000000000000001</v>
      </c>
      <c r="BJ42" s="31">
        <v>19.600000000000001</v>
      </c>
      <c r="BK42" s="31" t="s">
        <v>314</v>
      </c>
      <c r="BL42" s="31" t="s">
        <v>305</v>
      </c>
      <c r="BM42" s="86">
        <v>24.67</v>
      </c>
      <c r="BN42" s="86">
        <v>7.25</v>
      </c>
      <c r="BO42" s="86">
        <v>3.54</v>
      </c>
      <c r="BP42" s="86">
        <v>85.5</v>
      </c>
      <c r="BQ42" s="86">
        <v>27</v>
      </c>
      <c r="BR42" s="86">
        <v>793</v>
      </c>
      <c r="BS42" s="86">
        <v>3530.5</v>
      </c>
      <c r="BT42" s="86">
        <v>586</v>
      </c>
      <c r="BU42" s="86">
        <v>375</v>
      </c>
      <c r="BV42" s="86">
        <v>34.5</v>
      </c>
      <c r="BW42" s="86">
        <v>2.6059757236227825</v>
      </c>
      <c r="BX42" s="86">
        <v>25.307889822595705</v>
      </c>
      <c r="BY42" s="86">
        <v>611</v>
      </c>
      <c r="BZ42" s="86">
        <v>18.818000000000001</v>
      </c>
      <c r="CA42" s="86">
        <v>1.8540000000000001</v>
      </c>
      <c r="CB42" s="86">
        <v>10.120700946496362</v>
      </c>
      <c r="CC42" s="86">
        <v>6.0550522563115141</v>
      </c>
      <c r="CD42" s="86">
        <v>0.20688211664206896</v>
      </c>
      <c r="CE42" s="86">
        <v>28.65705361930295</v>
      </c>
      <c r="CF42" s="86">
        <v>45.929784439219844</v>
      </c>
      <c r="CG42" s="86" t="s">
        <v>199</v>
      </c>
      <c r="CH42" s="86" t="s">
        <v>199</v>
      </c>
      <c r="CI42" s="86" t="s">
        <v>199</v>
      </c>
      <c r="CJ42" s="86" t="s">
        <v>199</v>
      </c>
      <c r="CK42" s="86" t="s">
        <v>199</v>
      </c>
    </row>
    <row r="43" spans="1:89" x14ac:dyDescent="0.5">
      <c r="A43" s="31" t="s">
        <v>117</v>
      </c>
      <c r="B43" s="31">
        <v>2019</v>
      </c>
      <c r="C43" s="31" t="s">
        <v>46</v>
      </c>
      <c r="D43" s="31" t="s">
        <v>44</v>
      </c>
      <c r="E43" s="31" t="s">
        <v>35</v>
      </c>
      <c r="F43" s="31" t="s">
        <v>112</v>
      </c>
      <c r="G43" s="31" t="s">
        <v>32</v>
      </c>
      <c r="H43" s="31">
        <v>7</v>
      </c>
      <c r="I43" s="33">
        <v>43628</v>
      </c>
      <c r="J43" s="31">
        <v>26.5</v>
      </c>
      <c r="K43" s="31">
        <v>253.8</v>
      </c>
      <c r="L43" s="31">
        <v>122.6</v>
      </c>
      <c r="M43" s="43">
        <v>25.555999999999997</v>
      </c>
      <c r="N43" s="43">
        <v>23.283999999999999</v>
      </c>
      <c r="O43" s="31">
        <v>465.79999999999995</v>
      </c>
      <c r="P43" s="43">
        <v>3624.8</v>
      </c>
      <c r="Q43" s="43">
        <v>7.9913225982821574</v>
      </c>
      <c r="R43" s="31">
        <v>8.15</v>
      </c>
      <c r="S43" s="31">
        <v>65.800000000000011</v>
      </c>
      <c r="T43" s="31">
        <v>70</v>
      </c>
      <c r="U43" s="43">
        <v>0.233333333</v>
      </c>
      <c r="V43" s="51">
        <v>155.11474654526967</v>
      </c>
      <c r="W43" s="31">
        <v>9.1999999999999993</v>
      </c>
      <c r="X43" s="31">
        <v>7.8</v>
      </c>
      <c r="Y43" s="32">
        <v>3.7</v>
      </c>
      <c r="Z43" s="31">
        <v>72.900000000000006</v>
      </c>
      <c r="AA43" s="31">
        <v>1.2849999999999999</v>
      </c>
      <c r="AB43" s="31">
        <v>62</v>
      </c>
      <c r="AC43" s="31">
        <v>10.09</v>
      </c>
      <c r="AD43" s="43">
        <v>93.965000000000003</v>
      </c>
      <c r="AE43" s="43">
        <v>5.77</v>
      </c>
      <c r="AF43" s="43">
        <v>35.715000000000003</v>
      </c>
      <c r="AG43" s="43">
        <v>36.178091096875121</v>
      </c>
      <c r="AH43" s="43">
        <v>80.822767311691905</v>
      </c>
      <c r="AI43" s="43">
        <v>5.3224811197033421</v>
      </c>
      <c r="AJ43" s="43">
        <v>2.2528166423926601</v>
      </c>
      <c r="AK43" s="43">
        <v>0.8171766394076635</v>
      </c>
      <c r="AL43" s="43">
        <v>0.72283945815759765</v>
      </c>
      <c r="AM43" s="43">
        <v>1.4673076923076924</v>
      </c>
      <c r="AN43" s="43">
        <v>7.8</v>
      </c>
      <c r="AO43" s="43">
        <v>7.0588235294117645</v>
      </c>
      <c r="AP43" s="43">
        <v>4.117647058823529</v>
      </c>
      <c r="AQ43" s="43">
        <v>74</v>
      </c>
      <c r="AR43" s="43">
        <v>1.2949999999999999</v>
      </c>
      <c r="AS43" s="43">
        <v>2.8888720000000001</v>
      </c>
      <c r="AT43" s="43">
        <v>0.14399999999999999</v>
      </c>
      <c r="AU43" s="43">
        <v>0.27300000000000002</v>
      </c>
      <c r="AV43" s="43">
        <v>0.16300000000000001</v>
      </c>
      <c r="AW43" s="43">
        <f t="shared" si="0"/>
        <v>2.0399999999999996</v>
      </c>
      <c r="AX43" s="43">
        <f t="shared" si="1"/>
        <v>3.8675000000000002</v>
      </c>
      <c r="AY43" s="43">
        <f t="shared" si="2"/>
        <v>2.3091666666666666</v>
      </c>
      <c r="AZ43" s="31" t="s">
        <v>302</v>
      </c>
      <c r="BA43" s="31">
        <v>0.33400000000000002</v>
      </c>
      <c r="BB43" s="31">
        <v>0.112</v>
      </c>
      <c r="BC43" s="31">
        <v>0.38</v>
      </c>
      <c r="BD43" s="31" t="s">
        <v>303</v>
      </c>
      <c r="BE43" s="31">
        <v>0.1</v>
      </c>
      <c r="BF43" s="31">
        <v>2.1</v>
      </c>
      <c r="BG43" s="31">
        <v>13.6</v>
      </c>
      <c r="BH43" s="31">
        <v>4.5999999999999996</v>
      </c>
      <c r="BI43" s="31">
        <v>1</v>
      </c>
      <c r="BJ43" s="31">
        <v>18.399999999999999</v>
      </c>
      <c r="BK43" s="31" t="s">
        <v>314</v>
      </c>
      <c r="BL43" s="31" t="s">
        <v>305</v>
      </c>
      <c r="BM43" s="86">
        <v>22.619999999999997</v>
      </c>
      <c r="BN43" s="86">
        <v>7.3</v>
      </c>
      <c r="BO43" s="86">
        <v>3.1349999999999998</v>
      </c>
      <c r="BP43" s="86">
        <v>81</v>
      </c>
      <c r="BQ43" s="86">
        <v>22</v>
      </c>
      <c r="BR43" s="86">
        <v>654.5</v>
      </c>
      <c r="BS43" s="86">
        <v>3119.5</v>
      </c>
      <c r="BT43" s="86">
        <v>602.5</v>
      </c>
      <c r="BU43" s="86">
        <v>357</v>
      </c>
      <c r="BV43" s="86">
        <v>36</v>
      </c>
      <c r="BW43" s="86">
        <v>2.1971091916917316</v>
      </c>
      <c r="BX43" s="86">
        <v>21.098952805379277</v>
      </c>
      <c r="BY43" s="86">
        <v>478.5</v>
      </c>
      <c r="BZ43" s="86">
        <v>21.463999999999999</v>
      </c>
      <c r="CA43" s="86">
        <v>1.8545000000000003</v>
      </c>
      <c r="CB43" s="86">
        <v>11.436454862294489</v>
      </c>
      <c r="CC43" s="86">
        <v>4.3507876926987965</v>
      </c>
      <c r="CD43" s="86">
        <v>0.11797417309823517</v>
      </c>
      <c r="CE43" s="86">
        <v>36.865903125745646</v>
      </c>
      <c r="CF43" s="86">
        <v>52.872060768782575</v>
      </c>
      <c r="CG43" s="86" t="s">
        <v>199</v>
      </c>
      <c r="CH43" s="86" t="s">
        <v>226</v>
      </c>
      <c r="CI43" s="86">
        <v>40</v>
      </c>
      <c r="CJ43" s="86">
        <v>31</v>
      </c>
      <c r="CK43" s="86">
        <v>29</v>
      </c>
    </row>
    <row r="44" spans="1:89" x14ac:dyDescent="0.5">
      <c r="A44" s="31" t="s">
        <v>117</v>
      </c>
      <c r="B44" s="31">
        <v>2019</v>
      </c>
      <c r="C44" s="31" t="s">
        <v>46</v>
      </c>
      <c r="D44" s="31" t="s">
        <v>44</v>
      </c>
      <c r="E44" s="31" t="s">
        <v>38</v>
      </c>
      <c r="F44" s="31" t="s">
        <v>109</v>
      </c>
      <c r="G44" s="31" t="s">
        <v>32</v>
      </c>
      <c r="H44" s="31">
        <v>8</v>
      </c>
      <c r="I44" s="33">
        <v>43628</v>
      </c>
      <c r="J44" s="31">
        <v>28.5</v>
      </c>
      <c r="K44" s="31">
        <v>236.4</v>
      </c>
      <c r="L44" s="31">
        <v>110.6</v>
      </c>
      <c r="M44" s="43">
        <v>24.074000000000002</v>
      </c>
      <c r="N44" s="43">
        <v>22.206</v>
      </c>
      <c r="O44" s="31">
        <v>510</v>
      </c>
      <c r="P44" s="43">
        <v>3774.1499999999996</v>
      </c>
      <c r="Q44" s="43">
        <v>8.3205832554366026</v>
      </c>
      <c r="R44" s="31">
        <v>8.9499999999999993</v>
      </c>
      <c r="S44" s="31">
        <v>63.349999999999994</v>
      </c>
      <c r="T44" s="31">
        <v>76</v>
      </c>
      <c r="U44" s="43">
        <v>0.25333333299999999</v>
      </c>
      <c r="V44" s="51">
        <v>160.09913470150099</v>
      </c>
      <c r="W44" s="31">
        <v>9.9</v>
      </c>
      <c r="X44" s="31">
        <v>7.5</v>
      </c>
      <c r="Y44" s="32">
        <v>3.6</v>
      </c>
      <c r="Z44" s="31">
        <v>72.900000000000006</v>
      </c>
      <c r="AA44" s="31">
        <v>1.2729999999999999</v>
      </c>
      <c r="AB44" s="31">
        <v>61.5</v>
      </c>
      <c r="AC44" s="31">
        <v>10.029999999999999</v>
      </c>
      <c r="AD44" s="43">
        <v>94.444999999999993</v>
      </c>
      <c r="AE44" s="43">
        <v>4.49</v>
      </c>
      <c r="AF44" s="43">
        <v>33.784999999999997</v>
      </c>
      <c r="AG44" s="43">
        <v>34.082052834796961</v>
      </c>
      <c r="AH44" s="43">
        <v>82.429796506294736</v>
      </c>
      <c r="AI44" s="43">
        <v>5.521199068421291</v>
      </c>
      <c r="AJ44" s="43">
        <v>1.1628541706269746</v>
      </c>
      <c r="AK44" s="43">
        <v>0.60966014264300317</v>
      </c>
      <c r="AL44" s="43">
        <v>0.6215897174399041</v>
      </c>
      <c r="AM44" s="43">
        <v>1.4695192307692309</v>
      </c>
      <c r="AN44" s="43">
        <v>8.6999999999999993</v>
      </c>
      <c r="AO44" s="43">
        <v>6.9411764705882355</v>
      </c>
      <c r="AP44" s="43">
        <v>4.117647058823529</v>
      </c>
      <c r="AQ44" s="43">
        <v>74.117647058823536</v>
      </c>
      <c r="AR44" s="43">
        <v>1.29</v>
      </c>
      <c r="AS44" s="43">
        <v>2.893084</v>
      </c>
      <c r="AT44" s="43">
        <v>0.13900000000000001</v>
      </c>
      <c r="AU44" s="43">
        <v>0.27500000000000002</v>
      </c>
      <c r="AV44" s="43">
        <v>0.16</v>
      </c>
      <c r="AW44" s="43">
        <f t="shared" si="0"/>
        <v>2.0025423728813561</v>
      </c>
      <c r="AX44" s="43">
        <f t="shared" si="1"/>
        <v>3.9618644067796609</v>
      </c>
      <c r="AY44" s="43">
        <f t="shared" si="2"/>
        <v>2.3050847457627119</v>
      </c>
      <c r="AZ44" s="31" t="s">
        <v>304</v>
      </c>
      <c r="BA44" s="31">
        <v>0.309</v>
      </c>
      <c r="BB44" s="31">
        <v>0.107</v>
      </c>
      <c r="BC44" s="31">
        <v>0.36</v>
      </c>
      <c r="BD44" s="31" t="s">
        <v>303</v>
      </c>
      <c r="BE44" s="31">
        <v>0.09</v>
      </c>
      <c r="BF44" s="31">
        <v>1.9</v>
      </c>
      <c r="BG44" s="31">
        <v>15.6</v>
      </c>
      <c r="BH44" s="31">
        <v>4.7</v>
      </c>
      <c r="BI44" s="31">
        <v>1</v>
      </c>
      <c r="BJ44" s="31">
        <v>21</v>
      </c>
      <c r="BK44" s="31" t="s">
        <v>314</v>
      </c>
      <c r="BL44" s="31" t="s">
        <v>305</v>
      </c>
      <c r="BM44" s="86">
        <v>21.67</v>
      </c>
      <c r="BN44" s="86">
        <v>7.2</v>
      </c>
      <c r="BO44" s="86">
        <v>3.17</v>
      </c>
      <c r="BP44" s="86">
        <v>81.5</v>
      </c>
      <c r="BQ44" s="86">
        <v>20.5</v>
      </c>
      <c r="BR44" s="86">
        <v>647</v>
      </c>
      <c r="BS44" s="86">
        <v>3059</v>
      </c>
      <c r="BT44" s="86">
        <v>550</v>
      </c>
      <c r="BU44" s="86">
        <v>286.5</v>
      </c>
      <c r="BV44" s="86">
        <v>33.5</v>
      </c>
      <c r="BW44" s="86">
        <v>3.6145626242544733</v>
      </c>
      <c r="BX44" s="86">
        <v>20.320129224652089</v>
      </c>
      <c r="BY44" s="86">
        <v>612</v>
      </c>
      <c r="BZ44" s="86">
        <v>25.894500000000001</v>
      </c>
      <c r="CA44" s="86">
        <v>2.1455000000000002</v>
      </c>
      <c r="CB44" s="86">
        <v>12.068073119158193</v>
      </c>
      <c r="CC44" s="86">
        <v>2.084818982519228</v>
      </c>
      <c r="CD44" s="86">
        <v>0.15124530902235989</v>
      </c>
      <c r="CE44" s="86">
        <v>13.946511437416836</v>
      </c>
      <c r="CF44" s="86">
        <v>52.045329320735704</v>
      </c>
      <c r="CG44" s="86" t="s">
        <v>199</v>
      </c>
      <c r="CH44" s="86" t="s">
        <v>199</v>
      </c>
      <c r="CI44" s="86" t="s">
        <v>199</v>
      </c>
      <c r="CJ44" s="86" t="s">
        <v>199</v>
      </c>
      <c r="CK44" s="86" t="s">
        <v>199</v>
      </c>
    </row>
    <row r="45" spans="1:89" x14ac:dyDescent="0.5">
      <c r="A45" s="31" t="s">
        <v>117</v>
      </c>
      <c r="B45" s="31">
        <v>2019</v>
      </c>
      <c r="C45" s="31" t="s">
        <v>46</v>
      </c>
      <c r="D45" s="31" t="s">
        <v>44</v>
      </c>
      <c r="E45" s="31" t="s">
        <v>57</v>
      </c>
      <c r="F45" s="31" t="s">
        <v>67</v>
      </c>
      <c r="G45" s="31" t="s">
        <v>57</v>
      </c>
      <c r="H45" s="31" t="s">
        <v>57</v>
      </c>
      <c r="I45" s="33">
        <v>43628</v>
      </c>
      <c r="J45" s="31">
        <v>30</v>
      </c>
      <c r="K45" s="31">
        <v>236.4</v>
      </c>
      <c r="L45" s="31">
        <v>110.6</v>
      </c>
      <c r="M45" s="43">
        <v>24.074000000000002</v>
      </c>
      <c r="N45" s="43">
        <v>22.206</v>
      </c>
      <c r="O45" s="31">
        <v>404.65</v>
      </c>
      <c r="P45" s="43">
        <v>3377.3</v>
      </c>
      <c r="Q45" s="43">
        <v>7.4456780542866721</v>
      </c>
      <c r="R45" s="31">
        <v>7.65</v>
      </c>
      <c r="S45" s="31">
        <v>62.75</v>
      </c>
      <c r="T45" s="31">
        <v>63</v>
      </c>
      <c r="U45" s="43">
        <v>0.21</v>
      </c>
      <c r="V45" s="51">
        <v>145.31030606791509</v>
      </c>
      <c r="W45" s="31">
        <v>8.8000000000000007</v>
      </c>
      <c r="X45" s="31">
        <v>7.8</v>
      </c>
      <c r="Y45" s="32">
        <v>3.1</v>
      </c>
      <c r="Z45" s="32">
        <v>73.3</v>
      </c>
      <c r="AA45" s="32">
        <v>1.2649999999999999</v>
      </c>
      <c r="AB45" s="32">
        <v>60.2</v>
      </c>
      <c r="AC45" s="32">
        <v>10.02</v>
      </c>
      <c r="AD45" s="110">
        <v>95.094999999999999</v>
      </c>
      <c r="AE45" s="110">
        <v>4.7149999999999999</v>
      </c>
      <c r="AF45" s="110">
        <v>32.174999999999997</v>
      </c>
      <c r="AG45" s="110">
        <v>32.518638619803973</v>
      </c>
      <c r="AH45" s="110">
        <v>81.663083899600679</v>
      </c>
      <c r="AI45" s="110">
        <v>4.9440544023877369</v>
      </c>
      <c r="AJ45" s="110">
        <v>1.6573328464239077</v>
      </c>
      <c r="AK45" s="110">
        <v>0.62671702380761873</v>
      </c>
      <c r="AL45" s="110">
        <v>0.6733297417932349</v>
      </c>
      <c r="AM45" s="110">
        <v>1.5268269230769231</v>
      </c>
      <c r="AN45" s="110">
        <v>7.5</v>
      </c>
      <c r="AO45" s="110">
        <v>6.9411764705882355</v>
      </c>
      <c r="AP45" s="110">
        <v>3.7647058823529411</v>
      </c>
      <c r="AQ45" s="110">
        <v>74.352941176470594</v>
      </c>
      <c r="AR45" s="110">
        <v>1.27</v>
      </c>
      <c r="AS45" s="110">
        <v>2.8973109999999997</v>
      </c>
      <c r="AT45" s="110">
        <v>0.14399999999999999</v>
      </c>
      <c r="AU45" s="110">
        <v>0.26900000000000002</v>
      </c>
      <c r="AV45" s="110">
        <v>0.16200000000000001</v>
      </c>
      <c r="AW45" s="110">
        <f t="shared" si="0"/>
        <v>2.0745762711864404</v>
      </c>
      <c r="AX45" s="110">
        <f t="shared" si="1"/>
        <v>3.8754237288135593</v>
      </c>
      <c r="AY45" s="110">
        <f t="shared" si="2"/>
        <v>2.3338983050847459</v>
      </c>
      <c r="AZ45" s="32" t="s">
        <v>317</v>
      </c>
      <c r="BA45" s="32">
        <v>0.28599999999999998</v>
      </c>
      <c r="BB45" s="32">
        <v>9.7000000000000003E-2</v>
      </c>
      <c r="BC45" s="32">
        <v>0.33</v>
      </c>
      <c r="BD45" s="32" t="s">
        <v>303</v>
      </c>
      <c r="BE45" s="32">
        <v>9.4E-2</v>
      </c>
      <c r="BF45" s="32">
        <v>1.7</v>
      </c>
      <c r="BG45" s="32">
        <v>15.1</v>
      </c>
      <c r="BH45" s="32">
        <v>4</v>
      </c>
      <c r="BI45" s="32">
        <v>1.4</v>
      </c>
      <c r="BJ45" s="32">
        <v>17</v>
      </c>
      <c r="BK45" s="32" t="s">
        <v>314</v>
      </c>
      <c r="BL45" s="32">
        <v>10.3</v>
      </c>
      <c r="BM45" s="86" t="s">
        <v>199</v>
      </c>
      <c r="BN45" s="86" t="s">
        <v>199</v>
      </c>
      <c r="BO45" s="86" t="s">
        <v>199</v>
      </c>
      <c r="BP45" s="86" t="s">
        <v>199</v>
      </c>
      <c r="BQ45" s="86" t="s">
        <v>199</v>
      </c>
      <c r="BR45" s="86" t="s">
        <v>199</v>
      </c>
      <c r="BS45" s="86" t="s">
        <v>199</v>
      </c>
      <c r="BT45" s="86" t="s">
        <v>199</v>
      </c>
      <c r="BU45" s="86" t="s">
        <v>199</v>
      </c>
      <c r="BV45" s="86" t="s">
        <v>199</v>
      </c>
      <c r="BW45" s="86" t="s">
        <v>199</v>
      </c>
      <c r="BX45" s="86" t="s">
        <v>199</v>
      </c>
      <c r="BY45" s="86" t="s">
        <v>199</v>
      </c>
      <c r="BZ45" s="86" t="s">
        <v>199</v>
      </c>
      <c r="CA45" s="86" t="s">
        <v>199</v>
      </c>
      <c r="CB45" s="86" t="s">
        <v>199</v>
      </c>
      <c r="CC45" s="86" t="s">
        <v>199</v>
      </c>
      <c r="CD45" s="86" t="s">
        <v>199</v>
      </c>
      <c r="CE45" s="86" t="s">
        <v>199</v>
      </c>
      <c r="CF45" s="86" t="s">
        <v>199</v>
      </c>
      <c r="CG45" s="86" t="s">
        <v>199</v>
      </c>
      <c r="CH45" s="86" t="s">
        <v>199</v>
      </c>
      <c r="CI45" s="86" t="s">
        <v>199</v>
      </c>
      <c r="CJ45" s="86" t="s">
        <v>199</v>
      </c>
      <c r="CK45" s="86" t="s">
        <v>199</v>
      </c>
    </row>
    <row r="46" spans="1:89" x14ac:dyDescent="0.5">
      <c r="A46" s="5" t="s">
        <v>117</v>
      </c>
      <c r="B46" s="5">
        <v>2019</v>
      </c>
      <c r="C46" s="5" t="s">
        <v>41</v>
      </c>
      <c r="D46" s="5" t="s">
        <v>30</v>
      </c>
      <c r="E46" s="5" t="s">
        <v>35</v>
      </c>
      <c r="F46" s="5" t="s">
        <v>112</v>
      </c>
      <c r="G46" s="5" t="s">
        <v>32</v>
      </c>
      <c r="H46" s="5">
        <v>1</v>
      </c>
      <c r="I46" s="7">
        <v>43627</v>
      </c>
      <c r="J46" s="5">
        <v>30.5</v>
      </c>
      <c r="K46" s="5">
        <v>242.6</v>
      </c>
      <c r="L46" s="5">
        <v>95.2</v>
      </c>
      <c r="M46" s="39">
        <v>20.686</v>
      </c>
      <c r="N46" s="39">
        <v>18.8</v>
      </c>
      <c r="O46" s="5">
        <v>492.4</v>
      </c>
      <c r="P46" s="39">
        <v>3607.1000000000004</v>
      </c>
      <c r="Q46" s="39">
        <v>7.9523007460449051</v>
      </c>
      <c r="R46" s="5">
        <v>8.4499999999999993</v>
      </c>
      <c r="S46" s="5">
        <v>63.15</v>
      </c>
      <c r="T46" s="5">
        <v>77</v>
      </c>
      <c r="U46" s="39">
        <v>0.25666666700000001</v>
      </c>
      <c r="V46" s="47">
        <v>153.85315581158304</v>
      </c>
      <c r="W46" s="5">
        <v>8.6999999999999993</v>
      </c>
      <c r="X46" s="5">
        <v>9</v>
      </c>
      <c r="Y46" s="6">
        <v>3.7</v>
      </c>
      <c r="Z46" s="5">
        <v>72.099999999999994</v>
      </c>
      <c r="AA46" s="5">
        <v>1.3049999999999999</v>
      </c>
      <c r="AB46" s="5">
        <v>61.8</v>
      </c>
      <c r="AC46" s="5">
        <v>10.11</v>
      </c>
      <c r="AD46" s="39">
        <v>92.210000000000008</v>
      </c>
      <c r="AE46" s="39">
        <v>6.04</v>
      </c>
      <c r="AF46" s="39">
        <v>32.36</v>
      </c>
      <c r="AG46" s="39">
        <v>32.918857817366629</v>
      </c>
      <c r="AH46" s="39">
        <v>79.427389094451058</v>
      </c>
      <c r="AI46" s="39">
        <v>5.4192058969836747</v>
      </c>
      <c r="AJ46" s="39">
        <v>1.8593692903080727</v>
      </c>
      <c r="AK46" s="39">
        <v>0.6866350423110229</v>
      </c>
      <c r="AL46" s="39">
        <v>0.76327669455391933</v>
      </c>
      <c r="AM46" s="39">
        <v>1.2400000000000002</v>
      </c>
      <c r="AN46" s="39">
        <v>7.4</v>
      </c>
      <c r="AO46" s="39">
        <v>8.5882352941176467</v>
      </c>
      <c r="AP46" s="39">
        <v>4.117647058823529</v>
      </c>
      <c r="AQ46" s="39">
        <v>72.941176470588232</v>
      </c>
      <c r="AR46" s="39">
        <v>1.3129999999999999</v>
      </c>
      <c r="AS46" s="39">
        <v>2.815645</v>
      </c>
      <c r="AT46" s="39">
        <v>0.16500000000000001</v>
      </c>
      <c r="AU46" s="39">
        <v>0.29499999999999998</v>
      </c>
      <c r="AV46" s="39">
        <v>0.187</v>
      </c>
      <c r="AW46" s="39">
        <f t="shared" si="0"/>
        <v>1.921232876712329</v>
      </c>
      <c r="AX46" s="39">
        <f t="shared" si="1"/>
        <v>3.4349315068493147</v>
      </c>
      <c r="AY46" s="39">
        <f t="shared" si="2"/>
        <v>2.1773972602739726</v>
      </c>
      <c r="AZ46" s="5" t="s">
        <v>199</v>
      </c>
      <c r="BA46" s="5" t="s">
        <v>199</v>
      </c>
      <c r="BB46" s="5" t="s">
        <v>199</v>
      </c>
      <c r="BC46" s="5" t="s">
        <v>199</v>
      </c>
      <c r="BD46" s="5" t="s">
        <v>199</v>
      </c>
      <c r="BE46" s="5" t="s">
        <v>199</v>
      </c>
      <c r="BF46" s="5" t="s">
        <v>199</v>
      </c>
      <c r="BG46" s="5" t="s">
        <v>199</v>
      </c>
      <c r="BH46" s="5" t="s">
        <v>199</v>
      </c>
      <c r="BI46" s="5" t="s">
        <v>199</v>
      </c>
      <c r="BJ46" s="5" t="s">
        <v>199</v>
      </c>
      <c r="BK46" s="5" t="s">
        <v>199</v>
      </c>
      <c r="BL46" s="5" t="s">
        <v>199</v>
      </c>
      <c r="BM46" s="86">
        <v>35.019999999999996</v>
      </c>
      <c r="BN46" s="86">
        <v>6.85</v>
      </c>
      <c r="BO46" s="86">
        <v>4.57</v>
      </c>
      <c r="BP46" s="86">
        <v>96</v>
      </c>
      <c r="BQ46" s="86">
        <v>9.5</v>
      </c>
      <c r="BR46" s="86">
        <v>64.5</v>
      </c>
      <c r="BS46" s="86">
        <v>5263.5</v>
      </c>
      <c r="BT46" s="86">
        <v>678</v>
      </c>
      <c r="BU46" s="86">
        <v>204.5</v>
      </c>
      <c r="BV46" s="86">
        <v>29</v>
      </c>
      <c r="BW46" s="86">
        <v>2.9025943349802179</v>
      </c>
      <c r="BX46" s="86">
        <v>21.85382752987028</v>
      </c>
      <c r="BY46" s="86">
        <v>47</v>
      </c>
      <c r="BZ46" s="86">
        <v>25.561</v>
      </c>
      <c r="CA46" s="86">
        <v>2.0259999999999998</v>
      </c>
      <c r="CB46" s="86">
        <v>12.618361638361639</v>
      </c>
      <c r="CC46" s="86">
        <v>1.4876967739765861</v>
      </c>
      <c r="CD46" s="86">
        <v>0.1103865174851735</v>
      </c>
      <c r="CE46" s="86">
        <v>13.337611259403056</v>
      </c>
      <c r="CF46" s="86">
        <v>44.232896467737987</v>
      </c>
      <c r="CG46" s="86" t="s">
        <v>199</v>
      </c>
      <c r="CH46" s="86" t="s">
        <v>225</v>
      </c>
      <c r="CI46" s="86">
        <v>4</v>
      </c>
      <c r="CJ46" s="86">
        <v>29</v>
      </c>
      <c r="CK46" s="86">
        <v>67</v>
      </c>
    </row>
    <row r="47" spans="1:89" x14ac:dyDescent="0.5">
      <c r="A47" s="5" t="s">
        <v>117</v>
      </c>
      <c r="B47" s="5">
        <v>2019</v>
      </c>
      <c r="C47" s="5" t="s">
        <v>41</v>
      </c>
      <c r="D47" s="5" t="s">
        <v>30</v>
      </c>
      <c r="E47" s="5">
        <v>17.460999999999999</v>
      </c>
      <c r="F47" s="5" t="s">
        <v>107</v>
      </c>
      <c r="G47" s="5" t="s">
        <v>37</v>
      </c>
      <c r="H47" s="5">
        <v>2</v>
      </c>
      <c r="I47" s="7">
        <v>43627</v>
      </c>
      <c r="J47" s="5">
        <v>25.5</v>
      </c>
      <c r="K47" s="5">
        <v>215</v>
      </c>
      <c r="L47" s="5">
        <v>104.8</v>
      </c>
      <c r="M47" s="39">
        <v>20.928000000000004</v>
      </c>
      <c r="N47" s="39">
        <v>18.997999999999998</v>
      </c>
      <c r="O47" s="5">
        <v>407.25</v>
      </c>
      <c r="P47" s="39">
        <v>3068.2</v>
      </c>
      <c r="Q47" s="39">
        <v>6.764228646007866</v>
      </c>
      <c r="R47" s="5">
        <v>7.0500000000000007</v>
      </c>
      <c r="S47" s="5">
        <v>58.9</v>
      </c>
      <c r="T47" s="5">
        <v>87</v>
      </c>
      <c r="U47" s="39">
        <v>0.28999999999999998</v>
      </c>
      <c r="V47" s="47">
        <v>132.8687769751545</v>
      </c>
      <c r="W47" s="5">
        <v>8.3000000000000007</v>
      </c>
      <c r="X47" s="5">
        <v>9.4</v>
      </c>
      <c r="Y47" s="6">
        <v>4.7</v>
      </c>
      <c r="Z47" s="6">
        <v>69.2</v>
      </c>
      <c r="AA47" s="5">
        <v>1.129</v>
      </c>
      <c r="AB47" s="5">
        <v>56.3</v>
      </c>
      <c r="AC47" s="5">
        <v>9.4</v>
      </c>
      <c r="AD47" s="39">
        <v>97.594999999999999</v>
      </c>
      <c r="AE47" s="39">
        <v>3.9649999999999999</v>
      </c>
      <c r="AF47" s="39">
        <v>33.525000000000006</v>
      </c>
      <c r="AG47" s="39">
        <v>33.758658959521462</v>
      </c>
      <c r="AH47" s="39">
        <v>83.254968891425705</v>
      </c>
      <c r="AI47" s="39">
        <v>5.5501141862252972</v>
      </c>
      <c r="AJ47" s="39">
        <v>1.7258342611768822</v>
      </c>
      <c r="AK47" s="39">
        <v>0.81564187573237468</v>
      </c>
      <c r="AL47" s="39">
        <v>0.76449748208071178</v>
      </c>
      <c r="AM47" s="39">
        <v>1.3599038461538462</v>
      </c>
      <c r="AN47" s="39">
        <v>7.9</v>
      </c>
      <c r="AO47" s="39">
        <v>8.9411764705882355</v>
      </c>
      <c r="AP47" s="39">
        <v>5.4117647058823524</v>
      </c>
      <c r="AQ47" s="39">
        <v>69.882352941176464</v>
      </c>
      <c r="AR47" s="39">
        <v>1.179</v>
      </c>
      <c r="AS47" s="39">
        <v>2.7001330000000001</v>
      </c>
      <c r="AT47" s="39">
        <v>0.23899999999999999</v>
      </c>
      <c r="AU47" s="39">
        <v>0.34699999999999998</v>
      </c>
      <c r="AV47" s="39">
        <v>0.20200000000000001</v>
      </c>
      <c r="AW47" s="39">
        <f t="shared" si="0"/>
        <v>2.6730263157894738</v>
      </c>
      <c r="AX47" s="39">
        <f t="shared" si="1"/>
        <v>3.8809210526315785</v>
      </c>
      <c r="AY47" s="39">
        <f t="shared" si="2"/>
        <v>2.2592105263157896</v>
      </c>
      <c r="AZ47" s="5" t="s">
        <v>328</v>
      </c>
      <c r="BA47" s="5">
        <v>0.36499999999999999</v>
      </c>
      <c r="BB47" s="5">
        <v>0.12</v>
      </c>
      <c r="BC47" s="5">
        <v>0.4</v>
      </c>
      <c r="BD47" s="5" t="s">
        <v>303</v>
      </c>
      <c r="BE47" s="5">
        <v>0.112</v>
      </c>
      <c r="BF47" s="5">
        <v>2.2999999999999998</v>
      </c>
      <c r="BG47" s="5">
        <v>21</v>
      </c>
      <c r="BH47" s="5">
        <v>5.5</v>
      </c>
      <c r="BI47" s="5">
        <v>1.6</v>
      </c>
      <c r="BJ47" s="5">
        <v>22.8</v>
      </c>
      <c r="BK47" s="5" t="s">
        <v>314</v>
      </c>
      <c r="BL47" s="5" t="s">
        <v>305</v>
      </c>
      <c r="BM47" s="86">
        <v>34.865000000000002</v>
      </c>
      <c r="BN47" s="86">
        <v>6.75</v>
      </c>
      <c r="BO47" s="86">
        <v>4.4450000000000003</v>
      </c>
      <c r="BP47" s="86">
        <v>94.5</v>
      </c>
      <c r="BQ47" s="86">
        <v>8.5</v>
      </c>
      <c r="BR47" s="86">
        <v>66</v>
      </c>
      <c r="BS47" s="86">
        <v>5122.5</v>
      </c>
      <c r="BT47" s="86">
        <v>679</v>
      </c>
      <c r="BU47" s="86">
        <v>217</v>
      </c>
      <c r="BV47" s="86">
        <v>25.5</v>
      </c>
      <c r="BW47" s="86">
        <v>3.9974439079806876</v>
      </c>
      <c r="BX47" s="86">
        <v>22.765322746063301</v>
      </c>
      <c r="BY47" s="86">
        <v>47</v>
      </c>
      <c r="BZ47" s="86">
        <v>26.515499999999999</v>
      </c>
      <c r="CA47" s="86">
        <v>2.1579999999999999</v>
      </c>
      <c r="CB47" s="86">
        <v>12.29742555943929</v>
      </c>
      <c r="CC47" s="86">
        <v>4.4315560067422624</v>
      </c>
      <c r="CD47" s="86">
        <v>0.27363991237845825</v>
      </c>
      <c r="CE47" s="86">
        <v>15.407819873563009</v>
      </c>
      <c r="CF47" s="86">
        <v>51.27606296824721</v>
      </c>
      <c r="CG47" s="86" t="s">
        <v>199</v>
      </c>
      <c r="CH47" s="86" t="s">
        <v>199</v>
      </c>
      <c r="CI47" s="86" t="s">
        <v>199</v>
      </c>
      <c r="CJ47" s="86" t="s">
        <v>199</v>
      </c>
      <c r="CK47" s="86" t="s">
        <v>199</v>
      </c>
    </row>
    <row r="48" spans="1:89" x14ac:dyDescent="0.5">
      <c r="A48" s="5" t="s">
        <v>117</v>
      </c>
      <c r="B48" s="5">
        <v>2019</v>
      </c>
      <c r="C48" s="5" t="s">
        <v>41</v>
      </c>
      <c r="D48" s="5" t="s">
        <v>30</v>
      </c>
      <c r="E48" s="5" t="s">
        <v>38</v>
      </c>
      <c r="F48" s="5" t="s">
        <v>109</v>
      </c>
      <c r="G48" s="5" t="s">
        <v>32</v>
      </c>
      <c r="H48" s="5">
        <v>3</v>
      </c>
      <c r="I48" s="7">
        <v>43627</v>
      </c>
      <c r="J48" s="5">
        <v>30</v>
      </c>
      <c r="K48" s="5">
        <v>220</v>
      </c>
      <c r="L48" s="5">
        <v>103.4</v>
      </c>
      <c r="M48" s="39">
        <v>23.192</v>
      </c>
      <c r="N48" s="39">
        <v>20.768000000000001</v>
      </c>
      <c r="O48" s="5">
        <v>491.85</v>
      </c>
      <c r="P48" s="39">
        <v>3626.3999999999996</v>
      </c>
      <c r="Q48" s="39">
        <v>7.99484999735445</v>
      </c>
      <c r="R48" s="5">
        <v>7.35</v>
      </c>
      <c r="S48" s="5">
        <v>64.449999999999989</v>
      </c>
      <c r="T48" s="5">
        <v>74</v>
      </c>
      <c r="U48" s="39">
        <v>0.24666666700000001</v>
      </c>
      <c r="V48" s="47">
        <v>156.5348377546259</v>
      </c>
      <c r="W48" s="5">
        <v>8.5</v>
      </c>
      <c r="X48" s="5">
        <v>8.6999999999999993</v>
      </c>
      <c r="Y48" s="6">
        <v>3.7</v>
      </c>
      <c r="Z48" s="5">
        <v>72.2</v>
      </c>
      <c r="AA48" s="5">
        <v>1.284</v>
      </c>
      <c r="AB48" s="5">
        <v>61.9</v>
      </c>
      <c r="AC48" s="5">
        <v>10.029999999999999</v>
      </c>
      <c r="AD48" s="39">
        <v>94.5</v>
      </c>
      <c r="AE48" s="39">
        <v>4.25</v>
      </c>
      <c r="AF48" s="39">
        <v>31.91</v>
      </c>
      <c r="AG48" s="39">
        <v>32.191779979632038</v>
      </c>
      <c r="AH48" s="39">
        <v>82.413590352043869</v>
      </c>
      <c r="AI48" s="39">
        <v>5.873325645547868</v>
      </c>
      <c r="AJ48" s="39">
        <v>1.1818326803887462</v>
      </c>
      <c r="AK48" s="39">
        <v>0.51278665962520209</v>
      </c>
      <c r="AL48" s="39">
        <v>0.64435974555762976</v>
      </c>
      <c r="AM48" s="39">
        <v>1.2844230769230771</v>
      </c>
      <c r="AN48" s="39">
        <v>7</v>
      </c>
      <c r="AO48" s="39">
        <v>7.7647058823529411</v>
      </c>
      <c r="AP48" s="39">
        <v>4</v>
      </c>
      <c r="AQ48" s="39">
        <v>73.647058823529406</v>
      </c>
      <c r="AR48" s="39">
        <v>1.3080000000000001</v>
      </c>
      <c r="AS48" s="39">
        <v>2.8609480000000005</v>
      </c>
      <c r="AT48" s="39">
        <v>0.15</v>
      </c>
      <c r="AU48" s="39">
        <v>0.27300000000000002</v>
      </c>
      <c r="AV48" s="39">
        <v>0.17499999999999999</v>
      </c>
      <c r="AW48" s="39">
        <f t="shared" si="0"/>
        <v>1.9318181818181817</v>
      </c>
      <c r="AX48" s="39">
        <f t="shared" si="1"/>
        <v>3.5159090909090911</v>
      </c>
      <c r="AY48" s="39">
        <f t="shared" si="2"/>
        <v>2.2537878787878789</v>
      </c>
      <c r="AZ48" s="5" t="s">
        <v>329</v>
      </c>
      <c r="BA48" s="5">
        <v>0.31</v>
      </c>
      <c r="BB48" s="5">
        <v>0.113</v>
      </c>
      <c r="BC48" s="5">
        <v>0.35</v>
      </c>
      <c r="BD48" s="5" t="s">
        <v>303</v>
      </c>
      <c r="BE48" s="5">
        <v>0.105</v>
      </c>
      <c r="BF48" s="5">
        <v>1.9</v>
      </c>
      <c r="BG48" s="5">
        <v>14</v>
      </c>
      <c r="BH48" s="5">
        <v>4.4000000000000004</v>
      </c>
      <c r="BI48" s="5">
        <v>0.7</v>
      </c>
      <c r="BJ48" s="5">
        <v>20</v>
      </c>
      <c r="BK48" s="5" t="s">
        <v>314</v>
      </c>
      <c r="BL48" s="5" t="s">
        <v>305</v>
      </c>
      <c r="BM48" s="86">
        <v>35.5</v>
      </c>
      <c r="BN48" s="86">
        <v>6.75</v>
      </c>
      <c r="BO48" s="86">
        <v>4.6999999999999993</v>
      </c>
      <c r="BP48" s="86">
        <v>97</v>
      </c>
      <c r="BQ48" s="86">
        <v>9.5</v>
      </c>
      <c r="BR48" s="86">
        <v>83</v>
      </c>
      <c r="BS48" s="86">
        <v>5188</v>
      </c>
      <c r="BT48" s="86">
        <v>685.5</v>
      </c>
      <c r="BU48" s="86">
        <v>295</v>
      </c>
      <c r="BV48" s="86">
        <v>26.5</v>
      </c>
      <c r="BW48" s="86">
        <v>6.6384462151394432</v>
      </c>
      <c r="BX48" s="86">
        <v>24.666334661354583</v>
      </c>
      <c r="BY48" s="86">
        <v>58.5</v>
      </c>
      <c r="BZ48" s="86">
        <v>27.492000000000001</v>
      </c>
      <c r="CA48" s="86">
        <v>2.2039999999999997</v>
      </c>
      <c r="CB48" s="86">
        <v>12.510486565044399</v>
      </c>
      <c r="CC48" s="86">
        <v>2.2344801017601768</v>
      </c>
      <c r="CD48" s="86">
        <v>0.15711179180418047</v>
      </c>
      <c r="CE48" s="86">
        <v>14.312386075211155</v>
      </c>
      <c r="CF48" s="86">
        <v>69.085414295666055</v>
      </c>
      <c r="CG48" s="86" t="s">
        <v>199</v>
      </c>
      <c r="CH48" s="86" t="s">
        <v>225</v>
      </c>
      <c r="CI48" s="86">
        <v>5</v>
      </c>
      <c r="CJ48" s="86">
        <v>23</v>
      </c>
      <c r="CK48" s="86">
        <v>72</v>
      </c>
    </row>
    <row r="49" spans="1:89" x14ac:dyDescent="0.5">
      <c r="A49" s="5" t="s">
        <v>117</v>
      </c>
      <c r="B49" s="5">
        <v>2019</v>
      </c>
      <c r="C49" s="5" t="s">
        <v>41</v>
      </c>
      <c r="D49" s="5" t="s">
        <v>30</v>
      </c>
      <c r="E49" s="5" t="s">
        <v>39</v>
      </c>
      <c r="F49" s="5" t="s">
        <v>106</v>
      </c>
      <c r="G49" s="5" t="s">
        <v>37</v>
      </c>
      <c r="H49" s="5">
        <v>4</v>
      </c>
      <c r="I49" s="7">
        <v>43627</v>
      </c>
      <c r="J49" s="5">
        <v>26.5</v>
      </c>
      <c r="K49" s="5">
        <v>219.6</v>
      </c>
      <c r="L49" s="5">
        <v>108.6</v>
      </c>
      <c r="M49" s="39">
        <v>21.582000000000001</v>
      </c>
      <c r="N49" s="39">
        <v>19.636000000000003</v>
      </c>
      <c r="O49" s="5">
        <v>534</v>
      </c>
      <c r="P49" s="39">
        <v>3625.05</v>
      </c>
      <c r="Q49" s="39">
        <v>7.9918737543872034</v>
      </c>
      <c r="R49" s="5">
        <v>7.6</v>
      </c>
      <c r="S49" s="5">
        <v>57.85</v>
      </c>
      <c r="T49" s="5">
        <v>77</v>
      </c>
      <c r="U49" s="39">
        <v>0.25666666700000001</v>
      </c>
      <c r="V49" s="47">
        <v>156.05433958270871</v>
      </c>
      <c r="W49" s="5">
        <v>8.4</v>
      </c>
      <c r="X49" s="5">
        <v>9.1</v>
      </c>
      <c r="Y49" s="6">
        <v>4.5999999999999996</v>
      </c>
      <c r="Z49" s="6">
        <v>69.599999999999994</v>
      </c>
      <c r="AA49" s="5">
        <v>1.1399999999999999</v>
      </c>
      <c r="AB49" s="5">
        <v>56</v>
      </c>
      <c r="AC49" s="5">
        <v>9.43</v>
      </c>
      <c r="AD49" s="39">
        <v>97.194999999999993</v>
      </c>
      <c r="AE49" s="39">
        <v>4.7</v>
      </c>
      <c r="AF49" s="39">
        <v>36.795000000000002</v>
      </c>
      <c r="AG49" s="39">
        <v>37.093963272041037</v>
      </c>
      <c r="AH49" s="39">
        <v>82.720759511903694</v>
      </c>
      <c r="AI49" s="39">
        <v>6.5257947813503376</v>
      </c>
      <c r="AJ49" s="39">
        <v>1.9507058995604001</v>
      </c>
      <c r="AK49" s="39">
        <v>1.7878385370823799</v>
      </c>
      <c r="AL49" s="39">
        <v>1.0475185242803475</v>
      </c>
      <c r="AM49" s="39">
        <v>1.4427884615384614</v>
      </c>
      <c r="AN49" s="39">
        <v>8</v>
      </c>
      <c r="AO49" s="39">
        <v>8.4705882352941178</v>
      </c>
      <c r="AP49" s="39">
        <v>5.2941176470588234</v>
      </c>
      <c r="AQ49" s="39">
        <v>70.588235294117652</v>
      </c>
      <c r="AR49" s="39">
        <v>1.1919999999999999</v>
      </c>
      <c r="AS49" s="39">
        <v>2.7339789999999997</v>
      </c>
      <c r="AT49" s="39">
        <v>0.216</v>
      </c>
      <c r="AU49" s="39">
        <v>0.34200000000000003</v>
      </c>
      <c r="AV49" s="39">
        <v>0.19900000000000001</v>
      </c>
      <c r="AW49" s="39">
        <f t="shared" si="0"/>
        <v>2.5499999999999998</v>
      </c>
      <c r="AX49" s="39">
        <f t="shared" si="1"/>
        <v>4.0375000000000005</v>
      </c>
      <c r="AY49" s="39">
        <f t="shared" si="2"/>
        <v>2.3493055555555555</v>
      </c>
      <c r="AZ49" s="5" t="s">
        <v>324</v>
      </c>
      <c r="BA49" s="5">
        <v>0.34699999999999998</v>
      </c>
      <c r="BB49" s="5">
        <v>0.11799999999999999</v>
      </c>
      <c r="BC49" s="5">
        <v>0.41</v>
      </c>
      <c r="BD49" s="5" t="s">
        <v>303</v>
      </c>
      <c r="BE49" s="5">
        <v>0.112</v>
      </c>
      <c r="BF49" s="5">
        <v>2.1</v>
      </c>
      <c r="BG49" s="5">
        <v>18</v>
      </c>
      <c r="BH49" s="5">
        <v>5.4</v>
      </c>
      <c r="BI49" s="5">
        <v>0.9</v>
      </c>
      <c r="BJ49" s="5">
        <v>21.7</v>
      </c>
      <c r="BK49" s="5">
        <v>5.2</v>
      </c>
      <c r="BL49" s="5" t="s">
        <v>305</v>
      </c>
      <c r="BM49" s="86">
        <v>35.015000000000001</v>
      </c>
      <c r="BN49" s="86">
        <v>6.55</v>
      </c>
      <c r="BO49" s="86">
        <v>4.76</v>
      </c>
      <c r="BP49" s="86">
        <v>97.5</v>
      </c>
      <c r="BQ49" s="86">
        <v>10.5</v>
      </c>
      <c r="BR49" s="86">
        <v>82.5</v>
      </c>
      <c r="BS49" s="86">
        <v>4920.5</v>
      </c>
      <c r="BT49" s="86">
        <v>655</v>
      </c>
      <c r="BU49" s="86">
        <v>287</v>
      </c>
      <c r="BV49" s="86">
        <v>28</v>
      </c>
      <c r="BW49" s="86">
        <v>4.0277777777777777</v>
      </c>
      <c r="BX49" s="86">
        <v>22.559523809523807</v>
      </c>
      <c r="BY49" s="86">
        <v>62.5</v>
      </c>
      <c r="BZ49" s="86">
        <v>26.276499999999999</v>
      </c>
      <c r="CA49" s="86">
        <v>2.0865</v>
      </c>
      <c r="CB49" s="86">
        <v>12.602192890669375</v>
      </c>
      <c r="CC49" s="86">
        <v>1.8759943214843742</v>
      </c>
      <c r="CD49" s="86">
        <v>0.14069437685088673</v>
      </c>
      <c r="CE49" s="86">
        <v>13.332934833885684</v>
      </c>
      <c r="CF49" s="86">
        <v>37.624426946631672</v>
      </c>
      <c r="CG49" s="86" t="s">
        <v>199</v>
      </c>
      <c r="CH49" s="86" t="s">
        <v>199</v>
      </c>
      <c r="CI49" s="86" t="s">
        <v>199</v>
      </c>
      <c r="CJ49" s="86" t="s">
        <v>199</v>
      </c>
      <c r="CK49" s="86" t="s">
        <v>199</v>
      </c>
    </row>
    <row r="50" spans="1:89" x14ac:dyDescent="0.5">
      <c r="A50" s="5" t="s">
        <v>117</v>
      </c>
      <c r="B50" s="5">
        <v>2019</v>
      </c>
      <c r="C50" s="5" t="s">
        <v>41</v>
      </c>
      <c r="D50" s="5" t="s">
        <v>30</v>
      </c>
      <c r="E50" s="5" t="s">
        <v>40</v>
      </c>
      <c r="F50" s="5" t="s">
        <v>111</v>
      </c>
      <c r="G50" s="5" t="s">
        <v>32</v>
      </c>
      <c r="H50" s="5">
        <v>5</v>
      </c>
      <c r="I50" s="7">
        <v>43627</v>
      </c>
      <c r="J50" s="5">
        <v>26</v>
      </c>
      <c r="K50" s="5">
        <v>255.8</v>
      </c>
      <c r="L50" s="5">
        <v>100.6</v>
      </c>
      <c r="M50" s="39">
        <v>19.512</v>
      </c>
      <c r="N50" s="39">
        <v>18.207999999999998</v>
      </c>
      <c r="O50" s="5">
        <v>543.65</v>
      </c>
      <c r="P50" s="39">
        <v>3335.4</v>
      </c>
      <c r="Q50" s="39">
        <v>7.3533042910809723</v>
      </c>
      <c r="R50" s="5">
        <v>7.85</v>
      </c>
      <c r="S50" s="5">
        <v>62.85</v>
      </c>
      <c r="T50" s="5">
        <v>76</v>
      </c>
      <c r="U50" s="39">
        <v>0.25333333299999999</v>
      </c>
      <c r="V50" s="47">
        <v>143.19674353827378</v>
      </c>
      <c r="W50" s="5">
        <v>8.1999999999999993</v>
      </c>
      <c r="X50" s="5">
        <v>8.4</v>
      </c>
      <c r="Y50" s="6">
        <v>3.6</v>
      </c>
      <c r="Z50" s="5">
        <v>72.5</v>
      </c>
      <c r="AA50" s="5">
        <v>1.274</v>
      </c>
      <c r="AB50" s="5">
        <v>61.2</v>
      </c>
      <c r="AC50" s="5">
        <v>10.02</v>
      </c>
      <c r="AD50" s="39">
        <v>96.14</v>
      </c>
      <c r="AE50" s="39">
        <v>3.875</v>
      </c>
      <c r="AF50" s="39">
        <v>31.105</v>
      </c>
      <c r="AG50" s="39">
        <v>31.345441153917573</v>
      </c>
      <c r="AH50" s="39">
        <v>82.898787933954623</v>
      </c>
      <c r="AI50" s="39">
        <v>4.0208587708587711</v>
      </c>
      <c r="AJ50" s="39">
        <v>0.99856750008218387</v>
      </c>
      <c r="AK50" s="39">
        <v>0.84684725534022198</v>
      </c>
      <c r="AL50" s="39">
        <v>0.80648561079228998</v>
      </c>
      <c r="AM50" s="39">
        <v>1.4883653846153846</v>
      </c>
      <c r="AN50" s="39">
        <v>6.9</v>
      </c>
      <c r="AO50" s="39">
        <v>7.6470588235294121</v>
      </c>
      <c r="AP50" s="39">
        <v>3.8823529411764706</v>
      </c>
      <c r="AQ50" s="39">
        <v>73.764705882352942</v>
      </c>
      <c r="AR50" s="39">
        <v>1.2749999999999999</v>
      </c>
      <c r="AS50" s="39">
        <v>2.8581849999999998</v>
      </c>
      <c r="AT50" s="39">
        <v>0.14599999999999999</v>
      </c>
      <c r="AU50" s="39">
        <v>0.28899999999999998</v>
      </c>
      <c r="AV50" s="39">
        <v>0.17199999999999999</v>
      </c>
      <c r="AW50" s="39">
        <f t="shared" si="0"/>
        <v>1.9092307692307691</v>
      </c>
      <c r="AX50" s="39">
        <f t="shared" si="1"/>
        <v>3.7792307692307689</v>
      </c>
      <c r="AY50" s="39">
        <f t="shared" si="2"/>
        <v>2.2492307692307691</v>
      </c>
      <c r="AZ50" s="5" t="s">
        <v>330</v>
      </c>
      <c r="BA50" s="5">
        <v>0.31</v>
      </c>
      <c r="BB50" s="5">
        <v>0.11700000000000001</v>
      </c>
      <c r="BC50" s="5">
        <v>0.34</v>
      </c>
      <c r="BD50" s="5" t="s">
        <v>303</v>
      </c>
      <c r="BE50" s="5">
        <v>0.09</v>
      </c>
      <c r="BF50" s="5">
        <v>1.4</v>
      </c>
      <c r="BG50" s="5">
        <v>13</v>
      </c>
      <c r="BH50" s="5">
        <v>3.8</v>
      </c>
      <c r="BI50" s="5">
        <v>0.5</v>
      </c>
      <c r="BJ50" s="5">
        <v>20.5</v>
      </c>
      <c r="BK50" s="5">
        <v>5.2</v>
      </c>
      <c r="BL50" s="5" t="s">
        <v>305</v>
      </c>
      <c r="BM50" s="86">
        <v>32.575000000000003</v>
      </c>
      <c r="BN50" s="86">
        <v>6.75</v>
      </c>
      <c r="BO50" s="86">
        <v>4.6500000000000004</v>
      </c>
      <c r="BP50" s="86">
        <v>96.5</v>
      </c>
      <c r="BQ50" s="86">
        <v>8.5</v>
      </c>
      <c r="BR50" s="86">
        <v>45.5</v>
      </c>
      <c r="BS50" s="86">
        <v>4763.5</v>
      </c>
      <c r="BT50" s="86">
        <v>659</v>
      </c>
      <c r="BU50" s="86">
        <v>158</v>
      </c>
      <c r="BV50" s="86">
        <v>27.5</v>
      </c>
      <c r="BW50" s="86">
        <v>3.7487161531279178</v>
      </c>
      <c r="BX50" s="86">
        <v>18.400910364145659</v>
      </c>
      <c r="BY50" s="86">
        <v>31</v>
      </c>
      <c r="BZ50" s="86">
        <v>26.701000000000001</v>
      </c>
      <c r="CA50" s="86">
        <v>2.1215000000000002</v>
      </c>
      <c r="CB50" s="86">
        <v>12.59091016216798</v>
      </c>
      <c r="CC50" s="86">
        <v>1.8699828194357555</v>
      </c>
      <c r="CD50" s="86">
        <v>0.13576217415914441</v>
      </c>
      <c r="CE50" s="86">
        <v>13.762749826406747</v>
      </c>
      <c r="CF50" s="86">
        <v>48.622154753280618</v>
      </c>
      <c r="CG50" s="86" t="s">
        <v>199</v>
      </c>
      <c r="CH50" s="86" t="s">
        <v>225</v>
      </c>
      <c r="CI50" s="86">
        <v>4</v>
      </c>
      <c r="CJ50" s="86">
        <v>31</v>
      </c>
      <c r="CK50" s="86">
        <v>65</v>
      </c>
    </row>
    <row r="51" spans="1:89" x14ac:dyDescent="0.5">
      <c r="A51" s="5" t="s">
        <v>117</v>
      </c>
      <c r="B51" s="5">
        <v>2019</v>
      </c>
      <c r="C51" s="5" t="s">
        <v>41</v>
      </c>
      <c r="D51" s="5" t="s">
        <v>30</v>
      </c>
      <c r="E51" s="5" t="s">
        <v>36</v>
      </c>
      <c r="F51" s="5" t="s">
        <v>110</v>
      </c>
      <c r="G51" s="5" t="s">
        <v>32</v>
      </c>
      <c r="H51" s="5">
        <v>6</v>
      </c>
      <c r="I51" s="7">
        <v>43627</v>
      </c>
      <c r="J51" s="5">
        <v>31</v>
      </c>
      <c r="K51" s="5">
        <v>241.8</v>
      </c>
      <c r="L51" s="5">
        <v>89.6</v>
      </c>
      <c r="M51" s="39">
        <v>20.189999999999998</v>
      </c>
      <c r="N51" s="39">
        <v>18.149999999999999</v>
      </c>
      <c r="O51" s="5">
        <v>395.7</v>
      </c>
      <c r="P51" s="39">
        <v>4024</v>
      </c>
      <c r="Q51" s="39">
        <v>8.8714086668195211</v>
      </c>
      <c r="R51" s="5">
        <v>7.8999999999999995</v>
      </c>
      <c r="S51" s="5">
        <v>62.55</v>
      </c>
      <c r="T51" s="5">
        <v>75</v>
      </c>
      <c r="U51" s="39">
        <v>0.25</v>
      </c>
      <c r="V51" s="47">
        <v>172.66625913230723</v>
      </c>
      <c r="W51" s="5">
        <v>8.1999999999999993</v>
      </c>
      <c r="X51" s="5">
        <v>8.4</v>
      </c>
      <c r="Y51" s="6">
        <v>3.5</v>
      </c>
      <c r="Z51" s="5">
        <v>72.599999999999994</v>
      </c>
      <c r="AA51" s="5">
        <v>1.2829999999999999</v>
      </c>
      <c r="AB51" s="5">
        <v>61.5</v>
      </c>
      <c r="AC51" s="5">
        <v>10.02</v>
      </c>
      <c r="AD51" s="39">
        <v>94.525000000000006</v>
      </c>
      <c r="AE51" s="39">
        <v>4.4249999999999998</v>
      </c>
      <c r="AF51" s="39">
        <v>33.61</v>
      </c>
      <c r="AG51" s="39">
        <v>33.900040554165159</v>
      </c>
      <c r="AH51" s="39">
        <v>82.499732796420503</v>
      </c>
      <c r="AI51" s="39">
        <v>5.4926005064893957</v>
      </c>
      <c r="AJ51" s="39">
        <v>0.96672364745661299</v>
      </c>
      <c r="AK51" s="39">
        <v>0.50655091814653019</v>
      </c>
      <c r="AL51" s="39">
        <v>0.61756604016378969</v>
      </c>
      <c r="AM51" s="39">
        <v>1.4937499999999999</v>
      </c>
      <c r="AN51" s="39">
        <v>6.8</v>
      </c>
      <c r="AO51" s="39">
        <v>7.7647058823529411</v>
      </c>
      <c r="AP51" s="39">
        <v>3.8823529411764706</v>
      </c>
      <c r="AQ51" s="39">
        <v>73.647058823529406</v>
      </c>
      <c r="AR51" s="39">
        <v>1.29</v>
      </c>
      <c r="AS51" s="39">
        <v>2.8579030000000003</v>
      </c>
      <c r="AT51" s="39">
        <v>0.14499999999999999</v>
      </c>
      <c r="AU51" s="39">
        <v>0.28399999999999997</v>
      </c>
      <c r="AV51" s="39">
        <v>0.17399999999999999</v>
      </c>
      <c r="AW51" s="39">
        <f t="shared" si="0"/>
        <v>1.8674242424242422</v>
      </c>
      <c r="AX51" s="39">
        <f t="shared" si="1"/>
        <v>3.6575757575757573</v>
      </c>
      <c r="AY51" s="39">
        <f t="shared" si="2"/>
        <v>2.2409090909090907</v>
      </c>
      <c r="AZ51" s="5" t="s">
        <v>329</v>
      </c>
      <c r="BA51" s="5">
        <v>0.33300000000000002</v>
      </c>
      <c r="BB51" s="5">
        <v>0.114</v>
      </c>
      <c r="BC51" s="5">
        <v>0.39</v>
      </c>
      <c r="BD51" s="5" t="s">
        <v>303</v>
      </c>
      <c r="BE51" s="5">
        <v>0.1</v>
      </c>
      <c r="BF51" s="5">
        <v>1.9</v>
      </c>
      <c r="BG51" s="5">
        <v>16.5</v>
      </c>
      <c r="BH51" s="5">
        <v>4.4000000000000004</v>
      </c>
      <c r="BI51" s="5">
        <v>1.1000000000000001</v>
      </c>
      <c r="BJ51" s="5">
        <v>23.1</v>
      </c>
      <c r="BK51" s="5">
        <v>5.4</v>
      </c>
      <c r="BL51" s="5" t="s">
        <v>305</v>
      </c>
      <c r="BM51" s="86">
        <v>33.945</v>
      </c>
      <c r="BN51" s="86">
        <v>6.85</v>
      </c>
      <c r="BO51" s="86">
        <v>4.7149999999999999</v>
      </c>
      <c r="BP51" s="86">
        <v>97</v>
      </c>
      <c r="BQ51" s="86">
        <v>9.5</v>
      </c>
      <c r="BR51" s="86">
        <v>62.5</v>
      </c>
      <c r="BS51" s="86">
        <v>5039</v>
      </c>
      <c r="BT51" s="86">
        <v>676.5</v>
      </c>
      <c r="BU51" s="86">
        <v>265</v>
      </c>
      <c r="BV51" s="86">
        <v>29</v>
      </c>
      <c r="BW51" s="86">
        <v>5.5365545691250748</v>
      </c>
      <c r="BX51" s="86">
        <v>23.68163174075352</v>
      </c>
      <c r="BY51" s="86">
        <v>43</v>
      </c>
      <c r="BZ51" s="86">
        <v>28.820499999999999</v>
      </c>
      <c r="CA51" s="86">
        <v>2.294</v>
      </c>
      <c r="CB51" s="86">
        <v>12.563201551396666</v>
      </c>
      <c r="CC51" s="86">
        <v>2.296947388059702</v>
      </c>
      <c r="CD51" s="86">
        <v>0.15365970149253733</v>
      </c>
      <c r="CE51" s="86">
        <v>14.948387357419104</v>
      </c>
      <c r="CF51" s="86">
        <v>59.99581556649683</v>
      </c>
      <c r="CG51" s="86" t="s">
        <v>199</v>
      </c>
      <c r="CH51" s="86" t="s">
        <v>199</v>
      </c>
      <c r="CI51" s="86" t="s">
        <v>199</v>
      </c>
      <c r="CJ51" s="86" t="s">
        <v>199</v>
      </c>
      <c r="CK51" s="86" t="s">
        <v>199</v>
      </c>
    </row>
    <row r="52" spans="1:89" x14ac:dyDescent="0.5">
      <c r="A52" s="5" t="s">
        <v>117</v>
      </c>
      <c r="B52" s="5">
        <v>2019</v>
      </c>
      <c r="C52" s="5" t="s">
        <v>41</v>
      </c>
      <c r="D52" s="5" t="s">
        <v>30</v>
      </c>
      <c r="E52" s="5" t="s">
        <v>33</v>
      </c>
      <c r="F52" s="5" t="s">
        <v>105</v>
      </c>
      <c r="G52" s="5" t="s">
        <v>34</v>
      </c>
      <c r="H52" s="5">
        <v>7</v>
      </c>
      <c r="I52" s="7">
        <v>43627</v>
      </c>
      <c r="J52" s="5">
        <v>30.5</v>
      </c>
      <c r="K52" s="5">
        <v>244.4</v>
      </c>
      <c r="L52" s="5">
        <v>95.2</v>
      </c>
      <c r="M52" s="39">
        <v>21.161999999999999</v>
      </c>
      <c r="N52" s="39">
        <v>18.830000000000002</v>
      </c>
      <c r="O52" s="5">
        <v>430.75</v>
      </c>
      <c r="P52" s="39">
        <v>4522.25</v>
      </c>
      <c r="Q52" s="39">
        <v>9.9698627841760885</v>
      </c>
      <c r="R52" s="5">
        <v>8.15</v>
      </c>
      <c r="S52" s="5">
        <v>65.2</v>
      </c>
      <c r="T52" s="5">
        <v>79</v>
      </c>
      <c r="U52" s="39">
        <v>0.263333333</v>
      </c>
      <c r="V52" s="47">
        <v>193.51899761761911</v>
      </c>
      <c r="W52" s="5">
        <v>8.6999999999999993</v>
      </c>
      <c r="X52" s="5">
        <v>8.5</v>
      </c>
      <c r="Y52" s="6">
        <v>3</v>
      </c>
      <c r="Z52" s="6">
        <v>73.2</v>
      </c>
      <c r="AA52" s="5">
        <v>1.2909999999999999</v>
      </c>
      <c r="AB52" s="5">
        <v>63</v>
      </c>
      <c r="AC52" s="5">
        <v>10.1</v>
      </c>
      <c r="AD52" s="39">
        <v>93.414999999999992</v>
      </c>
      <c r="AE52" s="39">
        <v>5.0250000000000004</v>
      </c>
      <c r="AF52" s="39">
        <v>35.629999999999995</v>
      </c>
      <c r="AG52" s="39">
        <v>35.982600373748852</v>
      </c>
      <c r="AH52" s="39">
        <v>81.972360161004985</v>
      </c>
      <c r="AI52" s="39">
        <v>5.3003210780988557</v>
      </c>
      <c r="AJ52" s="39">
        <v>1.4248073920664257</v>
      </c>
      <c r="AK52" s="39">
        <v>0.76530807296806613</v>
      </c>
      <c r="AL52" s="39">
        <v>0.61893807570275117</v>
      </c>
      <c r="AM52" s="39">
        <v>1.4877884615384613</v>
      </c>
      <c r="AN52" s="39">
        <v>7.1999999999999993</v>
      </c>
      <c r="AO52" s="39">
        <v>7.882352941176471</v>
      </c>
      <c r="AP52" s="39">
        <v>3.7058823529411771</v>
      </c>
      <c r="AQ52" s="39">
        <v>74</v>
      </c>
      <c r="AR52" s="39">
        <v>1.3090000000000002</v>
      </c>
      <c r="AS52" s="39">
        <v>2.8652365</v>
      </c>
      <c r="AT52" s="39">
        <v>0.152</v>
      </c>
      <c r="AU52" s="39">
        <v>0.27800000000000002</v>
      </c>
      <c r="AV52" s="39">
        <v>0.18</v>
      </c>
      <c r="AW52" s="39">
        <f t="shared" si="0"/>
        <v>1.9283582089552238</v>
      </c>
      <c r="AX52" s="39">
        <f t="shared" si="1"/>
        <v>3.5268656716417914</v>
      </c>
      <c r="AY52" s="39">
        <f t="shared" si="2"/>
        <v>2.2835820895522385</v>
      </c>
      <c r="AZ52" s="5" t="s">
        <v>330</v>
      </c>
      <c r="BA52" s="5">
        <v>0.313</v>
      </c>
      <c r="BB52" s="5">
        <v>0.111</v>
      </c>
      <c r="BC52" s="5">
        <v>0.34</v>
      </c>
      <c r="BD52" s="5" t="s">
        <v>303</v>
      </c>
      <c r="BE52" s="5">
        <v>0.10100000000000001</v>
      </c>
      <c r="BF52" s="5">
        <v>2</v>
      </c>
      <c r="BG52" s="5">
        <v>13.2</v>
      </c>
      <c r="BH52" s="5">
        <v>4.2</v>
      </c>
      <c r="BI52" s="5">
        <v>0.6</v>
      </c>
      <c r="BJ52" s="5">
        <v>19.8</v>
      </c>
      <c r="BK52" s="5">
        <v>5.0999999999999996</v>
      </c>
      <c r="BL52" s="5" t="s">
        <v>305</v>
      </c>
      <c r="BM52" s="86">
        <v>38.644999999999996</v>
      </c>
      <c r="BN52" s="86">
        <v>6.55</v>
      </c>
      <c r="BO52" s="86">
        <v>5.0999999999999996</v>
      </c>
      <c r="BP52" s="86">
        <v>100</v>
      </c>
      <c r="BQ52" s="86">
        <v>11.5</v>
      </c>
      <c r="BR52" s="86">
        <v>47.5</v>
      </c>
      <c r="BS52" s="86">
        <v>5441.5</v>
      </c>
      <c r="BT52" s="86">
        <v>753.5</v>
      </c>
      <c r="BU52" s="86">
        <v>205.5</v>
      </c>
      <c r="BV52" s="86">
        <v>31</v>
      </c>
      <c r="BW52" s="86">
        <v>4.4132764654418191</v>
      </c>
      <c r="BX52" s="86">
        <v>18.956849143857021</v>
      </c>
      <c r="BY52" s="86">
        <v>27</v>
      </c>
      <c r="BZ52" s="86">
        <v>27.516500000000001</v>
      </c>
      <c r="CA52" s="86">
        <v>2.2054999999999998</v>
      </c>
      <c r="CB52" s="86">
        <v>12.48340129888811</v>
      </c>
      <c r="CC52" s="86">
        <v>4.9999120993996309</v>
      </c>
      <c r="CD52" s="86">
        <v>0.32811546115560852</v>
      </c>
      <c r="CE52" s="86">
        <v>15.051771330669244</v>
      </c>
      <c r="CF52" s="86">
        <v>52.440650676380145</v>
      </c>
      <c r="CG52" s="86" t="s">
        <v>199</v>
      </c>
      <c r="CH52" s="86" t="s">
        <v>225</v>
      </c>
      <c r="CI52" s="86">
        <v>4</v>
      </c>
      <c r="CJ52" s="86">
        <v>34</v>
      </c>
      <c r="CK52" s="86">
        <v>62</v>
      </c>
    </row>
    <row r="53" spans="1:89" x14ac:dyDescent="0.5">
      <c r="A53" s="5" t="s">
        <v>117</v>
      </c>
      <c r="B53" s="5">
        <v>2019</v>
      </c>
      <c r="C53" s="5" t="s">
        <v>41</v>
      </c>
      <c r="D53" s="5" t="s">
        <v>30</v>
      </c>
      <c r="E53" s="5" t="s">
        <v>31</v>
      </c>
      <c r="F53" s="5" t="s">
        <v>108</v>
      </c>
      <c r="G53" s="5" t="s">
        <v>32</v>
      </c>
      <c r="H53" s="5">
        <v>8</v>
      </c>
      <c r="I53" s="7">
        <v>43627</v>
      </c>
      <c r="J53" s="5">
        <v>32.5</v>
      </c>
      <c r="K53" s="5">
        <v>215.8</v>
      </c>
      <c r="L53" s="5">
        <v>84.2</v>
      </c>
      <c r="M53" s="39">
        <v>20.887999999999998</v>
      </c>
      <c r="N53" s="39">
        <v>19.107999999999997</v>
      </c>
      <c r="O53" s="5">
        <v>445.45</v>
      </c>
      <c r="P53" s="39">
        <v>3402.2</v>
      </c>
      <c r="Q53" s="39">
        <v>7.5005732023492477</v>
      </c>
      <c r="R53" s="5">
        <v>8.1</v>
      </c>
      <c r="S53" s="5">
        <v>63</v>
      </c>
      <c r="T53" s="5">
        <v>75</v>
      </c>
      <c r="U53" s="39">
        <v>0.25</v>
      </c>
      <c r="V53" s="47">
        <v>145.66835952998645</v>
      </c>
      <c r="W53" s="5">
        <v>8.4</v>
      </c>
      <c r="X53" s="5">
        <v>8.8000000000000007</v>
      </c>
      <c r="Y53" s="9">
        <v>3.4</v>
      </c>
      <c r="Z53" s="5">
        <v>72.7</v>
      </c>
      <c r="AA53" s="5">
        <v>1.2949999999999999</v>
      </c>
      <c r="AB53" s="5">
        <v>62</v>
      </c>
      <c r="AC53" s="5">
        <v>10.130000000000001</v>
      </c>
      <c r="AD53" s="39">
        <v>94.715000000000003</v>
      </c>
      <c r="AE53" s="39">
        <v>4.7549999999999999</v>
      </c>
      <c r="AF53" s="39">
        <v>36.855000000000004</v>
      </c>
      <c r="AG53" s="39">
        <v>37.160477410083587</v>
      </c>
      <c r="AH53" s="39">
        <v>82.648359557745437</v>
      </c>
      <c r="AI53" s="39">
        <v>6.492</v>
      </c>
      <c r="AJ53" s="39">
        <v>1.484</v>
      </c>
      <c r="AK53" s="39">
        <v>0.63500000000000001</v>
      </c>
      <c r="AL53" s="39">
        <v>0.59399999999999997</v>
      </c>
      <c r="AM53" s="39">
        <v>1.4286538461538463</v>
      </c>
      <c r="AN53" s="39">
        <v>6.7</v>
      </c>
      <c r="AO53" s="39">
        <v>7.6470588235294121</v>
      </c>
      <c r="AP53" s="39">
        <v>4.117647058823529</v>
      </c>
      <c r="AQ53" s="39">
        <v>73.647058823529406</v>
      </c>
      <c r="AR53" s="39">
        <v>1.302</v>
      </c>
      <c r="AS53" s="39">
        <v>2.860738</v>
      </c>
      <c r="AT53" s="39">
        <v>0.156</v>
      </c>
      <c r="AU53" s="39">
        <v>0.27400000000000002</v>
      </c>
      <c r="AV53" s="39">
        <v>0.17499999999999999</v>
      </c>
      <c r="AW53" s="39">
        <f t="shared" si="0"/>
        <v>2.0399999999999996</v>
      </c>
      <c r="AX53" s="39">
        <f t="shared" si="1"/>
        <v>3.583076923076923</v>
      </c>
      <c r="AY53" s="39">
        <f t="shared" si="2"/>
        <v>2.2884615384615383</v>
      </c>
      <c r="AZ53" s="5" t="s">
        <v>320</v>
      </c>
      <c r="BA53" s="5">
        <v>0.33200000000000002</v>
      </c>
      <c r="BB53" s="5">
        <v>0.11600000000000001</v>
      </c>
      <c r="BC53" s="5">
        <v>0.37</v>
      </c>
      <c r="BD53" s="5" t="s">
        <v>303</v>
      </c>
      <c r="BE53" s="5">
        <v>0.111</v>
      </c>
      <c r="BF53" s="5">
        <v>1.9</v>
      </c>
      <c r="BG53" s="5">
        <v>14.2</v>
      </c>
      <c r="BH53" s="5">
        <v>4.0999999999999996</v>
      </c>
      <c r="BI53" s="5">
        <v>1</v>
      </c>
      <c r="BJ53" s="5">
        <v>19.5</v>
      </c>
      <c r="BK53" s="5">
        <v>5.6</v>
      </c>
      <c r="BL53" s="5" t="s">
        <v>305</v>
      </c>
      <c r="BM53" s="86">
        <v>36.36</v>
      </c>
      <c r="BN53" s="86">
        <v>6.5500000000000007</v>
      </c>
      <c r="BO53" s="86">
        <v>5.08</v>
      </c>
      <c r="BP53" s="86">
        <v>100.5</v>
      </c>
      <c r="BQ53" s="86">
        <v>16</v>
      </c>
      <c r="BR53" s="86">
        <v>72</v>
      </c>
      <c r="BS53" s="86">
        <v>5085.5</v>
      </c>
      <c r="BT53" s="86">
        <v>695.5</v>
      </c>
      <c r="BU53" s="86">
        <v>280</v>
      </c>
      <c r="BV53" s="86">
        <v>33.5</v>
      </c>
      <c r="BW53" s="86">
        <v>4.5530066643553297</v>
      </c>
      <c r="BX53" s="86">
        <v>21.874253630725377</v>
      </c>
      <c r="BY53" s="86">
        <v>53.5</v>
      </c>
      <c r="BZ53" s="86">
        <v>22.655999999999999</v>
      </c>
      <c r="CA53" s="86">
        <v>1.9445000000000001</v>
      </c>
      <c r="CB53" s="86">
        <v>11.673061022565562</v>
      </c>
      <c r="CC53" s="86">
        <v>1.9035168242280707</v>
      </c>
      <c r="CD53" s="86">
        <v>0.12621806376803602</v>
      </c>
      <c r="CE53" s="86">
        <v>15.40133156027029</v>
      </c>
      <c r="CF53" s="86">
        <v>40.872249542598354</v>
      </c>
      <c r="CG53" s="86" t="s">
        <v>199</v>
      </c>
      <c r="CH53" s="86" t="s">
        <v>199</v>
      </c>
      <c r="CI53" s="86" t="s">
        <v>199</v>
      </c>
      <c r="CJ53" s="86" t="s">
        <v>199</v>
      </c>
      <c r="CK53" s="86" t="s">
        <v>199</v>
      </c>
    </row>
    <row r="54" spans="1:89" x14ac:dyDescent="0.5">
      <c r="A54" s="10" t="s">
        <v>117</v>
      </c>
      <c r="B54" s="10">
        <v>2019</v>
      </c>
      <c r="C54" s="10" t="s">
        <v>42</v>
      </c>
      <c r="D54" s="10" t="s">
        <v>30</v>
      </c>
      <c r="E54" s="10" t="s">
        <v>40</v>
      </c>
      <c r="F54" s="10" t="s">
        <v>111</v>
      </c>
      <c r="G54" s="10" t="s">
        <v>32</v>
      </c>
      <c r="H54" s="10">
        <v>1</v>
      </c>
      <c r="I54" s="12">
        <v>43600</v>
      </c>
      <c r="J54" s="10">
        <v>44</v>
      </c>
      <c r="K54" s="10">
        <v>217.8</v>
      </c>
      <c r="L54" s="10">
        <v>94</v>
      </c>
      <c r="M54" s="40">
        <v>16.323999999999995</v>
      </c>
      <c r="N54" s="40">
        <v>14.59</v>
      </c>
      <c r="O54" s="10">
        <v>571.65</v>
      </c>
      <c r="P54" s="40">
        <v>3137.05</v>
      </c>
      <c r="Q54" s="40">
        <v>6.9160170373375198</v>
      </c>
      <c r="R54" s="10">
        <v>7.95</v>
      </c>
      <c r="S54" s="10">
        <v>61.35</v>
      </c>
      <c r="T54" s="10">
        <v>74</v>
      </c>
      <c r="U54" s="40">
        <v>0.24666666700000001</v>
      </c>
      <c r="V54" s="48">
        <v>134.53494680619582</v>
      </c>
      <c r="W54" s="10">
        <v>8.1999999999999993</v>
      </c>
      <c r="X54" s="10">
        <v>7.5</v>
      </c>
      <c r="Y54" s="11">
        <v>3.2</v>
      </c>
      <c r="Z54" s="10">
        <v>73.599999999999994</v>
      </c>
      <c r="AA54" s="10">
        <v>1.2649999999999999</v>
      </c>
      <c r="AB54" s="10">
        <v>61.1</v>
      </c>
      <c r="AC54" s="10">
        <v>10.1</v>
      </c>
      <c r="AD54" s="40">
        <v>95.550000000000011</v>
      </c>
      <c r="AE54" s="40">
        <v>4.24</v>
      </c>
      <c r="AF54" s="40">
        <v>30.454999999999998</v>
      </c>
      <c r="AG54" s="40">
        <v>30.748733783331438</v>
      </c>
      <c r="AH54" s="40">
        <v>82.074122717405572</v>
      </c>
      <c r="AI54" s="40">
        <v>3.03054631356156</v>
      </c>
      <c r="AJ54" s="40">
        <v>1.018804979801412</v>
      </c>
      <c r="AK54" s="40">
        <v>0.84066224285466506</v>
      </c>
      <c r="AL54" s="40">
        <v>0.73301632821006901</v>
      </c>
      <c r="AM54" s="40">
        <v>1.5223076923076921</v>
      </c>
      <c r="AN54" s="40">
        <v>6.9</v>
      </c>
      <c r="AO54" s="40">
        <v>7.0588235294117645</v>
      </c>
      <c r="AP54" s="40">
        <v>3.6470588235294117</v>
      </c>
      <c r="AQ54" s="40">
        <v>74.235294117647058</v>
      </c>
      <c r="AR54" s="40">
        <v>1.25</v>
      </c>
      <c r="AS54" s="40">
        <v>2.8873029999999997</v>
      </c>
      <c r="AT54" s="40">
        <v>0.13400000000000001</v>
      </c>
      <c r="AU54" s="40">
        <v>0.28799999999999998</v>
      </c>
      <c r="AV54" s="40">
        <v>0.16200000000000001</v>
      </c>
      <c r="AW54" s="40">
        <f t="shared" si="0"/>
        <v>1.8983333333333334</v>
      </c>
      <c r="AX54" s="40">
        <f t="shared" si="1"/>
        <v>4.0799999999999992</v>
      </c>
      <c r="AY54" s="40">
        <f t="shared" si="2"/>
        <v>2.2950000000000004</v>
      </c>
      <c r="AZ54" s="10" t="s">
        <v>302</v>
      </c>
      <c r="BA54" s="10">
        <v>0.26300000000000001</v>
      </c>
      <c r="BB54" s="10">
        <v>0.108</v>
      </c>
      <c r="BC54" s="10">
        <v>0.33</v>
      </c>
      <c r="BD54" s="10" t="s">
        <v>303</v>
      </c>
      <c r="BE54" s="10">
        <v>8.5999999999999993E-2</v>
      </c>
      <c r="BF54" s="10">
        <v>1.8</v>
      </c>
      <c r="BG54" s="10">
        <v>13.1</v>
      </c>
      <c r="BH54" s="10">
        <v>4.4000000000000004</v>
      </c>
      <c r="BI54" s="10">
        <v>0.9</v>
      </c>
      <c r="BJ54" s="10">
        <v>24.8</v>
      </c>
      <c r="BK54" s="10" t="s">
        <v>314</v>
      </c>
      <c r="BL54" s="10" t="s">
        <v>305</v>
      </c>
      <c r="BM54" s="86">
        <v>32.844999999999999</v>
      </c>
      <c r="BN54" s="86">
        <v>6.1</v>
      </c>
      <c r="BO54" s="86">
        <v>4.46</v>
      </c>
      <c r="BP54" s="86">
        <v>94.5</v>
      </c>
      <c r="BQ54" s="86">
        <v>12</v>
      </c>
      <c r="BR54" s="86">
        <v>47.5</v>
      </c>
      <c r="BS54" s="86">
        <v>4193</v>
      </c>
      <c r="BT54" s="86">
        <v>614.5</v>
      </c>
      <c r="BU54" s="86">
        <v>180.5</v>
      </c>
      <c r="BV54" s="86">
        <v>33.5</v>
      </c>
      <c r="BW54" s="86">
        <v>4.4273891063274622</v>
      </c>
      <c r="BX54" s="86">
        <v>19.521295390302239</v>
      </c>
      <c r="BY54" s="86">
        <v>6.5</v>
      </c>
      <c r="BZ54" s="86">
        <v>23.2165</v>
      </c>
      <c r="CA54" s="86">
        <v>1.9274999999999998</v>
      </c>
      <c r="CB54" s="86">
        <v>12.067668288726685</v>
      </c>
      <c r="CC54" s="86">
        <v>2.5559679239881543</v>
      </c>
      <c r="CD54" s="86">
        <v>0.16185450000000001</v>
      </c>
      <c r="CE54" s="86">
        <v>15.906311263205616</v>
      </c>
      <c r="CF54" s="86">
        <v>40.47307623517888</v>
      </c>
      <c r="CG54" s="86" t="s">
        <v>199</v>
      </c>
      <c r="CH54" s="86" t="s">
        <v>225</v>
      </c>
      <c r="CI54" s="86">
        <v>4</v>
      </c>
      <c r="CJ54" s="86">
        <v>19</v>
      </c>
      <c r="CK54" s="86">
        <v>77</v>
      </c>
    </row>
    <row r="55" spans="1:89" x14ac:dyDescent="0.5">
      <c r="A55" s="10" t="s">
        <v>117</v>
      </c>
      <c r="B55" s="10">
        <v>2019</v>
      </c>
      <c r="C55" s="10" t="s">
        <v>42</v>
      </c>
      <c r="D55" s="10" t="s">
        <v>30</v>
      </c>
      <c r="E55" s="10" t="s">
        <v>38</v>
      </c>
      <c r="F55" s="10" t="s">
        <v>109</v>
      </c>
      <c r="G55" s="10" t="s">
        <v>32</v>
      </c>
      <c r="H55" s="10">
        <v>2</v>
      </c>
      <c r="I55" s="12">
        <v>43600</v>
      </c>
      <c r="J55" s="10">
        <v>40</v>
      </c>
      <c r="K55" s="10">
        <v>202.8</v>
      </c>
      <c r="L55" s="10">
        <v>91.8</v>
      </c>
      <c r="M55" s="40">
        <v>19.830000000000002</v>
      </c>
      <c r="N55" s="40">
        <v>17.986000000000001</v>
      </c>
      <c r="O55" s="10">
        <v>449.6</v>
      </c>
      <c r="P55" s="40">
        <v>3074.7</v>
      </c>
      <c r="Q55" s="40">
        <v>6.78</v>
      </c>
      <c r="R55" s="10">
        <v>8.3000000000000007</v>
      </c>
      <c r="S55" s="10">
        <v>62.8</v>
      </c>
      <c r="T55" s="10">
        <v>70</v>
      </c>
      <c r="U55" s="40">
        <v>0.233333333</v>
      </c>
      <c r="V55" s="48">
        <v>131.38757396449705</v>
      </c>
      <c r="W55" s="10">
        <v>8.1999999999999993</v>
      </c>
      <c r="X55" s="10">
        <v>7.7</v>
      </c>
      <c r="Y55" s="11">
        <v>3.1</v>
      </c>
      <c r="Z55" s="10">
        <v>73.7</v>
      </c>
      <c r="AA55" s="10">
        <v>1.2789999999999999</v>
      </c>
      <c r="AB55" s="10">
        <v>62.6</v>
      </c>
      <c r="AC55" s="10">
        <v>10.119999999999999</v>
      </c>
      <c r="AD55" s="40">
        <v>93.93</v>
      </c>
      <c r="AE55" s="40">
        <v>4.68</v>
      </c>
      <c r="AF55" s="40">
        <v>33.475000000000001</v>
      </c>
      <c r="AG55" s="40">
        <v>33.80056255912713</v>
      </c>
      <c r="AH55" s="40">
        <v>82.041299877300247</v>
      </c>
      <c r="AI55" s="40">
        <v>5.3298335628597782</v>
      </c>
      <c r="AJ55" s="40">
        <v>1.2896255710348474</v>
      </c>
      <c r="AK55" s="40">
        <v>0.67773501876666353</v>
      </c>
      <c r="AL55" s="40">
        <v>0.64362054892357934</v>
      </c>
      <c r="AM55" s="40">
        <v>1.4825961538461538</v>
      </c>
      <c r="AN55" s="40">
        <v>6.8</v>
      </c>
      <c r="AO55" s="40">
        <v>7.0588235294117645</v>
      </c>
      <c r="AP55" s="40">
        <v>3.8823529411764706</v>
      </c>
      <c r="AQ55" s="40">
        <v>74.117647058823536</v>
      </c>
      <c r="AR55" s="40">
        <v>1.282</v>
      </c>
      <c r="AS55" s="40">
        <v>2.8918210000000002</v>
      </c>
      <c r="AT55" s="40">
        <v>0.13600000000000001</v>
      </c>
      <c r="AU55" s="40">
        <v>0.27</v>
      </c>
      <c r="AV55" s="40">
        <v>0.16800000000000001</v>
      </c>
      <c r="AW55" s="40">
        <f t="shared" si="0"/>
        <v>1.9266666666666667</v>
      </c>
      <c r="AX55" s="40">
        <f t="shared" si="1"/>
        <v>3.8250000000000006</v>
      </c>
      <c r="AY55" s="40">
        <f t="shared" si="2"/>
        <v>2.3800000000000003</v>
      </c>
      <c r="AZ55" s="10" t="s">
        <v>302</v>
      </c>
      <c r="BA55" s="10">
        <v>0.20799999999999999</v>
      </c>
      <c r="BB55" s="10">
        <v>9.5000000000000001E-2</v>
      </c>
      <c r="BC55" s="10">
        <v>0.3</v>
      </c>
      <c r="BD55" s="10" t="s">
        <v>303</v>
      </c>
      <c r="BE55" s="10">
        <v>9.4E-2</v>
      </c>
      <c r="BF55" s="10">
        <v>1.8</v>
      </c>
      <c r="BG55" s="10">
        <v>14.4</v>
      </c>
      <c r="BH55" s="10">
        <v>4.4000000000000004</v>
      </c>
      <c r="BI55" s="10">
        <v>1.2</v>
      </c>
      <c r="BJ55" s="10">
        <v>19.7</v>
      </c>
      <c r="BK55" s="10" t="s">
        <v>314</v>
      </c>
      <c r="BL55" s="10" t="s">
        <v>305</v>
      </c>
      <c r="BM55" s="86">
        <v>37.03</v>
      </c>
      <c r="BN55" s="86">
        <v>5.95</v>
      </c>
      <c r="BO55" s="86">
        <v>4.46</v>
      </c>
      <c r="BP55" s="86">
        <v>94.5</v>
      </c>
      <c r="BQ55" s="86">
        <v>11.5</v>
      </c>
      <c r="BR55" s="86">
        <v>23</v>
      </c>
      <c r="BS55" s="86">
        <v>4611</v>
      </c>
      <c r="BT55" s="86">
        <v>626</v>
      </c>
      <c r="BU55" s="86">
        <v>174.5</v>
      </c>
      <c r="BV55" s="86">
        <v>33.5</v>
      </c>
      <c r="BW55" s="86">
        <v>3.4915059209643959</v>
      </c>
      <c r="BX55" s="86">
        <v>21.484925406104786</v>
      </c>
      <c r="BY55" s="86">
        <v>7.5</v>
      </c>
      <c r="BZ55" s="86">
        <v>23.552500000000002</v>
      </c>
      <c r="CA55" s="86">
        <v>1.9264999999999999</v>
      </c>
      <c r="CB55" s="86">
        <v>12.229399217523929</v>
      </c>
      <c r="CC55" s="86">
        <v>1.6086286833892787</v>
      </c>
      <c r="CD55" s="86">
        <v>0.10191193196901677</v>
      </c>
      <c r="CE55" s="86">
        <v>15.728529820233575</v>
      </c>
      <c r="CF55" s="86">
        <v>41.191053134153712</v>
      </c>
      <c r="CG55" s="86" t="s">
        <v>199</v>
      </c>
      <c r="CH55" s="86" t="s">
        <v>199</v>
      </c>
      <c r="CI55" s="86" t="s">
        <v>199</v>
      </c>
      <c r="CJ55" s="86" t="s">
        <v>199</v>
      </c>
      <c r="CK55" s="86" t="s">
        <v>199</v>
      </c>
    </row>
    <row r="56" spans="1:89" x14ac:dyDescent="0.5">
      <c r="A56" s="10" t="s">
        <v>117</v>
      </c>
      <c r="B56" s="10">
        <v>2019</v>
      </c>
      <c r="C56" s="10" t="s">
        <v>42</v>
      </c>
      <c r="D56" s="10" t="s">
        <v>30</v>
      </c>
      <c r="E56" s="10" t="s">
        <v>36</v>
      </c>
      <c r="F56" s="10" t="s">
        <v>110</v>
      </c>
      <c r="G56" s="10" t="s">
        <v>32</v>
      </c>
      <c r="H56" s="10">
        <v>3</v>
      </c>
      <c r="I56" s="12">
        <v>43600</v>
      </c>
      <c r="J56" s="10">
        <v>43</v>
      </c>
      <c r="K56" s="10">
        <v>214.2</v>
      </c>
      <c r="L56" s="10">
        <v>99.8</v>
      </c>
      <c r="M56" s="40">
        <v>19.271999999999998</v>
      </c>
      <c r="N56" s="40">
        <v>16.526</v>
      </c>
      <c r="O56" s="10">
        <v>412.70000000000005</v>
      </c>
      <c r="P56" s="40">
        <v>3249</v>
      </c>
      <c r="Q56" s="40">
        <v>7.1628247411770936</v>
      </c>
      <c r="R56" s="10">
        <v>7.85</v>
      </c>
      <c r="S56" s="10">
        <v>63.3</v>
      </c>
      <c r="T56" s="10">
        <v>77</v>
      </c>
      <c r="U56" s="40">
        <v>0.25666666700000001</v>
      </c>
      <c r="V56" s="48">
        <v>139.48738374883121</v>
      </c>
      <c r="W56" s="10">
        <v>8.1999999999999993</v>
      </c>
      <c r="X56" s="10">
        <v>8</v>
      </c>
      <c r="Y56" s="11">
        <v>3</v>
      </c>
      <c r="Z56" s="10">
        <v>73.599999999999994</v>
      </c>
      <c r="AA56" s="10">
        <v>1.2789999999999999</v>
      </c>
      <c r="AB56" s="10">
        <v>61.8</v>
      </c>
      <c r="AC56" s="10">
        <v>10.119999999999999</v>
      </c>
      <c r="AD56" s="40">
        <v>94.03</v>
      </c>
      <c r="AE56" s="40">
        <v>4.47</v>
      </c>
      <c r="AF56" s="40">
        <v>32.92</v>
      </c>
      <c r="AG56" s="40">
        <v>33.222090569534359</v>
      </c>
      <c r="AH56" s="40">
        <v>82.267456111652336</v>
      </c>
      <c r="AI56" s="40">
        <v>4.8864402682818824</v>
      </c>
      <c r="AJ56" s="40">
        <v>1.0033903424321367</v>
      </c>
      <c r="AK56" s="40">
        <v>0.62064197831190882</v>
      </c>
      <c r="AL56" s="40">
        <v>0.56836162586286787</v>
      </c>
      <c r="AM56" s="40">
        <v>1.3598076923076923</v>
      </c>
      <c r="AN56" s="40">
        <v>6.75</v>
      </c>
      <c r="AO56" s="40">
        <v>7.5882352941176459</v>
      </c>
      <c r="AP56" s="40">
        <v>3.6470588235294117</v>
      </c>
      <c r="AQ56" s="40">
        <v>73.882352941176464</v>
      </c>
      <c r="AR56" s="40">
        <v>1.27</v>
      </c>
      <c r="AS56" s="40">
        <v>2.8673665000000002</v>
      </c>
      <c r="AT56" s="40">
        <v>0.13800000000000001</v>
      </c>
      <c r="AU56" s="40">
        <v>0.29399999999999998</v>
      </c>
      <c r="AV56" s="40">
        <v>0.17599999999999999</v>
      </c>
      <c r="AW56" s="40">
        <f t="shared" si="0"/>
        <v>1.8186046511627911</v>
      </c>
      <c r="AX56" s="40">
        <f t="shared" si="1"/>
        <v>3.8744186046511633</v>
      </c>
      <c r="AY56" s="40">
        <f t="shared" si="2"/>
        <v>2.3193798449612406</v>
      </c>
      <c r="AZ56" s="10" t="s">
        <v>321</v>
      </c>
      <c r="BA56" s="10">
        <v>0.20499999999999999</v>
      </c>
      <c r="BB56" s="10">
        <v>0.09</v>
      </c>
      <c r="BC56" s="10">
        <v>0.28999999999999998</v>
      </c>
      <c r="BD56" s="10" t="s">
        <v>303</v>
      </c>
      <c r="BE56" s="10">
        <v>9.2999999999999999E-2</v>
      </c>
      <c r="BF56" s="10">
        <v>1.7</v>
      </c>
      <c r="BG56" s="10">
        <v>18.8</v>
      </c>
      <c r="BH56" s="10">
        <v>4.8</v>
      </c>
      <c r="BI56" s="10">
        <v>1.5</v>
      </c>
      <c r="BJ56" s="10">
        <v>22.5</v>
      </c>
      <c r="BK56" s="10">
        <v>12.9</v>
      </c>
      <c r="BL56" s="10" t="s">
        <v>305</v>
      </c>
      <c r="BM56" s="86">
        <v>35.195</v>
      </c>
      <c r="BN56" s="86">
        <v>5.9</v>
      </c>
      <c r="BO56" s="86">
        <v>4.4800000000000004</v>
      </c>
      <c r="BP56" s="86">
        <v>94.5</v>
      </c>
      <c r="BQ56" s="86">
        <v>11</v>
      </c>
      <c r="BR56" s="86">
        <v>24.5</v>
      </c>
      <c r="BS56" s="86">
        <v>4332</v>
      </c>
      <c r="BT56" s="86">
        <v>560</v>
      </c>
      <c r="BU56" s="86">
        <v>156.5</v>
      </c>
      <c r="BV56" s="86">
        <v>33</v>
      </c>
      <c r="BW56" s="86">
        <v>3.7359900990099009</v>
      </c>
      <c r="BX56" s="86">
        <v>20.75490099009901</v>
      </c>
      <c r="BY56" s="86">
        <v>7.5</v>
      </c>
      <c r="BZ56" s="86">
        <v>23.629000000000001</v>
      </c>
      <c r="CA56" s="86">
        <v>1.8614999999999999</v>
      </c>
      <c r="CB56" s="86">
        <v>12.696209330434915</v>
      </c>
      <c r="CC56" s="86">
        <v>1.3776159381663118</v>
      </c>
      <c r="CD56" s="86">
        <v>8.8191151385927535E-2</v>
      </c>
      <c r="CE56" s="86">
        <v>15.583549953532394</v>
      </c>
      <c r="CF56" s="86">
        <v>33.30569586671497</v>
      </c>
      <c r="CG56" s="86" t="s">
        <v>199</v>
      </c>
      <c r="CH56" s="86" t="s">
        <v>225</v>
      </c>
      <c r="CI56" s="86">
        <v>4</v>
      </c>
      <c r="CJ56" s="86">
        <v>27</v>
      </c>
      <c r="CK56" s="86">
        <v>69</v>
      </c>
    </row>
    <row r="57" spans="1:89" x14ac:dyDescent="0.5">
      <c r="A57" s="10" t="s">
        <v>117</v>
      </c>
      <c r="B57" s="10">
        <v>2019</v>
      </c>
      <c r="C57" s="10" t="s">
        <v>42</v>
      </c>
      <c r="D57" s="10" t="s">
        <v>30</v>
      </c>
      <c r="E57" s="10" t="s">
        <v>31</v>
      </c>
      <c r="F57" s="10" t="s">
        <v>108</v>
      </c>
      <c r="G57" s="10" t="s">
        <v>32</v>
      </c>
      <c r="H57" s="10">
        <v>4</v>
      </c>
      <c r="I57" s="12">
        <v>43600</v>
      </c>
      <c r="J57" s="10">
        <v>41</v>
      </c>
      <c r="K57" s="10">
        <v>188.8</v>
      </c>
      <c r="L57" s="10">
        <v>81.599999999999994</v>
      </c>
      <c r="M57" s="40">
        <v>17.738</v>
      </c>
      <c r="N57" s="40">
        <v>16.314</v>
      </c>
      <c r="O57" s="10">
        <v>351.29999999999995</v>
      </c>
      <c r="P57" s="40">
        <v>2375.5</v>
      </c>
      <c r="Q57" s="40">
        <v>5.237085310146564</v>
      </c>
      <c r="R57" s="10">
        <v>7.9</v>
      </c>
      <c r="S57" s="10">
        <v>64.400000000000006</v>
      </c>
      <c r="T57" s="10">
        <v>78</v>
      </c>
      <c r="U57" s="40">
        <v>0.26</v>
      </c>
      <c r="V57" s="48">
        <v>101.93059109562522</v>
      </c>
      <c r="W57" s="10">
        <v>8.3000000000000007</v>
      </c>
      <c r="X57" s="10">
        <v>7.8</v>
      </c>
      <c r="Y57" s="14">
        <v>3</v>
      </c>
      <c r="Z57" s="10">
        <v>73.8</v>
      </c>
      <c r="AA57" s="10">
        <v>1.2689999999999999</v>
      </c>
      <c r="AB57" s="10">
        <v>62.8</v>
      </c>
      <c r="AC57" s="10">
        <v>10.130000000000001</v>
      </c>
      <c r="AD57" s="40">
        <v>93.65</v>
      </c>
      <c r="AE57" s="40">
        <v>4.5949999999999998</v>
      </c>
      <c r="AF57" s="40">
        <v>34.004999999999995</v>
      </c>
      <c r="AG57" s="40">
        <v>34.314050596873514</v>
      </c>
      <c r="AH57" s="40">
        <v>82.304396668858914</v>
      </c>
      <c r="AI57" s="40">
        <v>4.9863939567515301</v>
      </c>
      <c r="AJ57" s="40">
        <v>1.3034516932834976</v>
      </c>
      <c r="AK57" s="40">
        <v>0.74428741113145835</v>
      </c>
      <c r="AL57" s="40">
        <v>0.54767642478770151</v>
      </c>
      <c r="AM57" s="40">
        <v>1.3352884615384615</v>
      </c>
      <c r="AN57" s="40">
        <v>6.9</v>
      </c>
      <c r="AO57" s="40">
        <v>7.1764705882352944</v>
      </c>
      <c r="AP57" s="40">
        <v>3.7647058823529411</v>
      </c>
      <c r="AQ57" s="40">
        <v>74.235294117647058</v>
      </c>
      <c r="AR57" s="40">
        <v>1.278</v>
      </c>
      <c r="AS57" s="40">
        <v>2.8881009999999998</v>
      </c>
      <c r="AT57" s="40">
        <v>0.14799999999999999</v>
      </c>
      <c r="AU57" s="40">
        <v>0.27200000000000002</v>
      </c>
      <c r="AV57" s="40">
        <v>0.17100000000000001</v>
      </c>
      <c r="AW57" s="40">
        <f t="shared" si="0"/>
        <v>2.0622950819672128</v>
      </c>
      <c r="AX57" s="40">
        <f t="shared" si="1"/>
        <v>3.7901639344262295</v>
      </c>
      <c r="AY57" s="40">
        <f t="shared" si="2"/>
        <v>2.3827868852459018</v>
      </c>
      <c r="AZ57" s="10" t="s">
        <v>331</v>
      </c>
      <c r="BA57" s="10">
        <v>0.252</v>
      </c>
      <c r="BB57" s="10">
        <v>0.10100000000000001</v>
      </c>
      <c r="BC57" s="10">
        <v>0.3</v>
      </c>
      <c r="BD57" s="10" t="s">
        <v>303</v>
      </c>
      <c r="BE57" s="10">
        <v>0.1</v>
      </c>
      <c r="BF57" s="10">
        <v>1.9</v>
      </c>
      <c r="BG57" s="10">
        <v>16.7</v>
      </c>
      <c r="BH57" s="10">
        <v>5</v>
      </c>
      <c r="BI57" s="10">
        <v>1.1000000000000001</v>
      </c>
      <c r="BJ57" s="10">
        <v>21.4</v>
      </c>
      <c r="BK57" s="10">
        <v>6.5</v>
      </c>
      <c r="BL57" s="10" t="s">
        <v>305</v>
      </c>
      <c r="BM57" s="86">
        <v>37.81</v>
      </c>
      <c r="BN57" s="86">
        <v>5.9</v>
      </c>
      <c r="BO57" s="86">
        <v>4.5049999999999999</v>
      </c>
      <c r="BP57" s="86">
        <v>95</v>
      </c>
      <c r="BQ57" s="86">
        <v>10.5</v>
      </c>
      <c r="BR57" s="86">
        <v>24</v>
      </c>
      <c r="BS57" s="86">
        <v>4665</v>
      </c>
      <c r="BT57" s="86">
        <v>590</v>
      </c>
      <c r="BU57" s="86">
        <v>164</v>
      </c>
      <c r="BV57" s="86">
        <v>34</v>
      </c>
      <c r="BW57" s="86">
        <v>3.2907214723159606</v>
      </c>
      <c r="BX57" s="86">
        <v>21.577654355705537</v>
      </c>
      <c r="BY57" s="86">
        <v>9.5</v>
      </c>
      <c r="BZ57" s="86">
        <v>24.683</v>
      </c>
      <c r="CA57" s="86">
        <v>1.9535</v>
      </c>
      <c r="CB57" s="86">
        <v>12.646977712520343</v>
      </c>
      <c r="CC57" s="86">
        <v>3.1321581907663472</v>
      </c>
      <c r="CD57" s="86">
        <v>0.1871522146707289</v>
      </c>
      <c r="CE57" s="86">
        <v>16.281074658894966</v>
      </c>
      <c r="CF57" s="86">
        <v>38.925716493240202</v>
      </c>
      <c r="CG57" s="86" t="s">
        <v>199</v>
      </c>
      <c r="CH57" s="86" t="s">
        <v>199</v>
      </c>
      <c r="CI57" s="86" t="s">
        <v>199</v>
      </c>
      <c r="CJ57" s="86" t="s">
        <v>199</v>
      </c>
      <c r="CK57" s="86" t="s">
        <v>199</v>
      </c>
    </row>
    <row r="58" spans="1:89" x14ac:dyDescent="0.5">
      <c r="A58" s="10" t="s">
        <v>117</v>
      </c>
      <c r="B58" s="10">
        <v>2019</v>
      </c>
      <c r="C58" s="10" t="s">
        <v>42</v>
      </c>
      <c r="D58" s="10" t="s">
        <v>30</v>
      </c>
      <c r="E58" s="10">
        <v>17.460999999999999</v>
      </c>
      <c r="F58" s="10" t="s">
        <v>107</v>
      </c>
      <c r="G58" s="10" t="s">
        <v>37</v>
      </c>
      <c r="H58" s="10">
        <v>5</v>
      </c>
      <c r="I58" s="12">
        <v>43600</v>
      </c>
      <c r="J58" s="10">
        <v>38</v>
      </c>
      <c r="K58" s="10">
        <v>173.6</v>
      </c>
      <c r="L58" s="10">
        <v>91.4</v>
      </c>
      <c r="M58" s="40">
        <v>17.942</v>
      </c>
      <c r="N58" s="40">
        <v>16.169999999999998</v>
      </c>
      <c r="O58" s="10">
        <v>401.25</v>
      </c>
      <c r="P58" s="40">
        <v>2298.25</v>
      </c>
      <c r="Q58" s="40">
        <v>5.0667780736873667</v>
      </c>
      <c r="R58" s="10">
        <v>6.85</v>
      </c>
      <c r="S58" s="10">
        <v>56.55</v>
      </c>
      <c r="T58" s="10">
        <v>70</v>
      </c>
      <c r="U58" s="40">
        <v>0.233333333</v>
      </c>
      <c r="V58" s="48">
        <v>99.740147414196585</v>
      </c>
      <c r="W58" s="10">
        <v>8.1</v>
      </c>
      <c r="X58" s="10">
        <v>8</v>
      </c>
      <c r="Y58" s="11">
        <v>4.2</v>
      </c>
      <c r="Z58" s="11">
        <v>71.400000000000006</v>
      </c>
      <c r="AA58" s="10">
        <v>1.1399999999999999</v>
      </c>
      <c r="AB58" s="10">
        <v>54.6</v>
      </c>
      <c r="AC58" s="10">
        <v>9.6999999999999993</v>
      </c>
      <c r="AD58" s="40">
        <v>96.175000000000011</v>
      </c>
      <c r="AE58" s="40">
        <v>4.3650000000000002</v>
      </c>
      <c r="AF58" s="40">
        <v>33.79</v>
      </c>
      <c r="AG58" s="40">
        <v>34.070769934608407</v>
      </c>
      <c r="AH58" s="40">
        <v>82.639278569033337</v>
      </c>
      <c r="AI58" s="40">
        <v>4.9699360982129441</v>
      </c>
      <c r="AJ58" s="40">
        <v>1.6374249631894893</v>
      </c>
      <c r="AK58" s="40">
        <v>0.94164896616294391</v>
      </c>
      <c r="AL58" s="40">
        <v>0.70882801353491864</v>
      </c>
      <c r="AM58" s="40">
        <v>1.354423076923077</v>
      </c>
      <c r="AN58" s="40">
        <v>7.3</v>
      </c>
      <c r="AO58" s="40">
        <v>7.5294117647058822</v>
      </c>
      <c r="AP58" s="40">
        <v>4.7058823529411766</v>
      </c>
      <c r="AQ58" s="40">
        <v>71.529411764705884</v>
      </c>
      <c r="AR58" s="40">
        <v>1.163</v>
      </c>
      <c r="AS58" s="40">
        <v>2.7921429999999998</v>
      </c>
      <c r="AT58" s="40">
        <v>0.21</v>
      </c>
      <c r="AU58" s="40">
        <v>0.33</v>
      </c>
      <c r="AV58" s="40">
        <v>0.17699999999999999</v>
      </c>
      <c r="AW58" s="40">
        <f t="shared" si="0"/>
        <v>2.7890625</v>
      </c>
      <c r="AX58" s="40">
        <f t="shared" si="1"/>
        <v>4.3828125</v>
      </c>
      <c r="AY58" s="40">
        <f t="shared" si="2"/>
        <v>2.3507812499999998</v>
      </c>
      <c r="AZ58" s="10" t="s">
        <v>199</v>
      </c>
      <c r="BA58" s="10" t="s">
        <v>199</v>
      </c>
      <c r="BB58" s="10" t="s">
        <v>199</v>
      </c>
      <c r="BC58" s="10" t="s">
        <v>199</v>
      </c>
      <c r="BD58" s="10" t="s">
        <v>199</v>
      </c>
      <c r="BE58" s="10" t="s">
        <v>199</v>
      </c>
      <c r="BF58" s="10" t="s">
        <v>199</v>
      </c>
      <c r="BG58" s="10" t="s">
        <v>199</v>
      </c>
      <c r="BH58" s="10" t="s">
        <v>199</v>
      </c>
      <c r="BI58" s="10" t="s">
        <v>199</v>
      </c>
      <c r="BJ58" s="10" t="s">
        <v>199</v>
      </c>
      <c r="BK58" s="10" t="s">
        <v>199</v>
      </c>
      <c r="BL58" s="10" t="s">
        <v>199</v>
      </c>
      <c r="BM58" s="86">
        <v>34.47</v>
      </c>
      <c r="BN58" s="86">
        <v>6.05</v>
      </c>
      <c r="BO58" s="86">
        <v>4.67</v>
      </c>
      <c r="BP58" s="86">
        <v>97</v>
      </c>
      <c r="BQ58" s="86">
        <v>9.5</v>
      </c>
      <c r="BR58" s="86">
        <v>20.5</v>
      </c>
      <c r="BS58" s="86">
        <v>4482.5</v>
      </c>
      <c r="BT58" s="86">
        <v>583.5</v>
      </c>
      <c r="BU58" s="86">
        <v>123.5</v>
      </c>
      <c r="BV58" s="86">
        <v>31</v>
      </c>
      <c r="BW58" s="86">
        <v>3.8090467207789667</v>
      </c>
      <c r="BX58" s="86">
        <v>20.467061028968601</v>
      </c>
      <c r="BY58" s="86">
        <v>4.5</v>
      </c>
      <c r="BZ58" s="86">
        <v>25.830500000000001</v>
      </c>
      <c r="CA58" s="86">
        <v>1.9824999999999999</v>
      </c>
      <c r="CB58" s="86">
        <v>13.037185013262599</v>
      </c>
      <c r="CC58" s="86">
        <v>3.7912739140786598</v>
      </c>
      <c r="CD58" s="86">
        <v>0.2133289995684588</v>
      </c>
      <c r="CE58" s="86">
        <v>15.583641455234819</v>
      </c>
      <c r="CF58" s="86">
        <v>54.805853655982304</v>
      </c>
      <c r="CG58" s="86" t="s">
        <v>199</v>
      </c>
      <c r="CH58" s="86" t="s">
        <v>225</v>
      </c>
      <c r="CI58" s="86">
        <v>4</v>
      </c>
      <c r="CJ58" s="86">
        <v>26</v>
      </c>
      <c r="CK58" s="86">
        <v>70</v>
      </c>
    </row>
    <row r="59" spans="1:89" x14ac:dyDescent="0.5">
      <c r="A59" s="10" t="s">
        <v>117</v>
      </c>
      <c r="B59" s="10">
        <v>2019</v>
      </c>
      <c r="C59" s="10" t="s">
        <v>42</v>
      </c>
      <c r="D59" s="10" t="s">
        <v>30</v>
      </c>
      <c r="E59" s="10" t="s">
        <v>39</v>
      </c>
      <c r="F59" s="10" t="s">
        <v>106</v>
      </c>
      <c r="G59" s="10" t="s">
        <v>37</v>
      </c>
      <c r="H59" s="10">
        <v>6</v>
      </c>
      <c r="I59" s="12">
        <v>43600</v>
      </c>
      <c r="J59" s="10">
        <v>42</v>
      </c>
      <c r="K59" s="10">
        <v>188.8</v>
      </c>
      <c r="L59" s="10">
        <v>101.2</v>
      </c>
      <c r="M59" s="40">
        <v>17.759999999999998</v>
      </c>
      <c r="N59" s="40">
        <v>16.559999999999999</v>
      </c>
      <c r="O59" s="10">
        <v>151.4</v>
      </c>
      <c r="P59" s="40">
        <v>795.75</v>
      </c>
      <c r="Q59" s="40">
        <v>1.754329882361241</v>
      </c>
      <c r="R59" s="10">
        <v>7.35</v>
      </c>
      <c r="S59" s="10">
        <v>55.75</v>
      </c>
      <c r="T59" s="10">
        <v>59</v>
      </c>
      <c r="U59" s="40">
        <v>0.19666666699999999</v>
      </c>
      <c r="V59" s="48">
        <v>34.348830008615593</v>
      </c>
      <c r="W59" s="10">
        <v>8</v>
      </c>
      <c r="X59" s="10">
        <v>7.3</v>
      </c>
      <c r="Y59" s="11">
        <v>4.0999999999999996</v>
      </c>
      <c r="Z59" s="11">
        <v>72.2</v>
      </c>
      <c r="AA59" s="10">
        <v>1.143</v>
      </c>
      <c r="AB59" s="10">
        <v>55.5</v>
      </c>
      <c r="AC59" s="10">
        <v>9.73</v>
      </c>
      <c r="AD59" s="40">
        <v>96.6</v>
      </c>
      <c r="AE59" s="40">
        <v>4.2750000000000004</v>
      </c>
      <c r="AF59" s="40">
        <v>34.39</v>
      </c>
      <c r="AG59" s="40">
        <v>34.65469323746926</v>
      </c>
      <c r="AH59" s="40">
        <v>82.913944362100125</v>
      </c>
      <c r="AI59" s="40">
        <v>5.9006688766203963</v>
      </c>
      <c r="AJ59" s="40">
        <v>1.9252236946426549</v>
      </c>
      <c r="AK59" s="40">
        <v>1.5159439680512476</v>
      </c>
      <c r="AL59" s="40">
        <v>0.8391112231772937</v>
      </c>
      <c r="AM59" s="40">
        <v>1.4778846153846152</v>
      </c>
      <c r="AN59" s="40">
        <v>7</v>
      </c>
      <c r="AO59" s="40">
        <v>6.5882352941176467</v>
      </c>
      <c r="AP59" s="40">
        <v>4.4705882352941178</v>
      </c>
      <c r="AQ59" s="40">
        <v>72.82352941176471</v>
      </c>
      <c r="AR59" s="40">
        <v>1.167</v>
      </c>
      <c r="AS59" s="40">
        <v>2.8511889999999998</v>
      </c>
      <c r="AT59" s="40">
        <v>0.185</v>
      </c>
      <c r="AU59" s="40">
        <v>0.29799999999999999</v>
      </c>
      <c r="AV59" s="40">
        <v>0.16600000000000001</v>
      </c>
      <c r="AW59" s="40">
        <f t="shared" si="0"/>
        <v>2.8080357142857144</v>
      </c>
      <c r="AX59" s="40">
        <f t="shared" si="1"/>
        <v>4.5232142857142863</v>
      </c>
      <c r="AY59" s="40">
        <f t="shared" si="2"/>
        <v>2.5196428571428573</v>
      </c>
      <c r="AZ59" s="10" t="s">
        <v>311</v>
      </c>
      <c r="BA59" s="10">
        <v>0.309</v>
      </c>
      <c r="BB59" s="10">
        <v>0.108</v>
      </c>
      <c r="BC59" s="10">
        <v>0.37</v>
      </c>
      <c r="BD59" s="10" t="s">
        <v>303</v>
      </c>
      <c r="BE59" s="10">
        <v>9.9000000000000005E-2</v>
      </c>
      <c r="BF59" s="10">
        <v>2.2999999999999998</v>
      </c>
      <c r="BG59" s="10">
        <v>18.5</v>
      </c>
      <c r="BH59" s="10">
        <v>5.7</v>
      </c>
      <c r="BI59" s="10">
        <v>1.5</v>
      </c>
      <c r="BJ59" s="10">
        <v>26.6</v>
      </c>
      <c r="BK59" s="10">
        <v>7.5</v>
      </c>
      <c r="BL59" s="10" t="s">
        <v>305</v>
      </c>
      <c r="BM59" s="86">
        <v>34.69</v>
      </c>
      <c r="BN59" s="86">
        <v>5.9</v>
      </c>
      <c r="BO59" s="86">
        <v>4.6899999999999995</v>
      </c>
      <c r="BP59" s="86">
        <v>96.5</v>
      </c>
      <c r="BQ59" s="86">
        <v>10</v>
      </c>
      <c r="BR59" s="86">
        <v>27.5</v>
      </c>
      <c r="BS59" s="86">
        <v>4325.5</v>
      </c>
      <c r="BT59" s="86">
        <v>515.5</v>
      </c>
      <c r="BU59" s="86">
        <v>159.5</v>
      </c>
      <c r="BV59" s="86">
        <v>29.5</v>
      </c>
      <c r="BW59" s="86">
        <v>4.1012095485339639</v>
      </c>
      <c r="BX59" s="86">
        <v>20.5886268135432</v>
      </c>
      <c r="BY59" s="86">
        <v>11.5</v>
      </c>
      <c r="BZ59" s="86">
        <v>24.968</v>
      </c>
      <c r="CA59" s="86">
        <v>1.988</v>
      </c>
      <c r="CB59" s="86">
        <v>12.57508328609455</v>
      </c>
      <c r="CC59" s="86">
        <v>1.7945802180113049</v>
      </c>
      <c r="CD59" s="86">
        <v>0.10740414364476294</v>
      </c>
      <c r="CE59" s="86">
        <v>16.345707550110973</v>
      </c>
      <c r="CF59" s="86">
        <v>51.609491658573049</v>
      </c>
      <c r="CG59" s="86" t="s">
        <v>199</v>
      </c>
      <c r="CH59" s="86" t="s">
        <v>199</v>
      </c>
      <c r="CI59" s="86" t="s">
        <v>199</v>
      </c>
      <c r="CJ59" s="86" t="s">
        <v>199</v>
      </c>
      <c r="CK59" s="86" t="s">
        <v>199</v>
      </c>
    </row>
    <row r="60" spans="1:89" x14ac:dyDescent="0.5">
      <c r="A60" s="10" t="s">
        <v>117</v>
      </c>
      <c r="B60" s="10">
        <v>2019</v>
      </c>
      <c r="C60" s="10" t="s">
        <v>42</v>
      </c>
      <c r="D60" s="10" t="s">
        <v>30</v>
      </c>
      <c r="E60" s="10" t="s">
        <v>35</v>
      </c>
      <c r="F60" s="10" t="s">
        <v>112</v>
      </c>
      <c r="G60" s="10" t="s">
        <v>32</v>
      </c>
      <c r="H60" s="10">
        <v>7</v>
      </c>
      <c r="I60" s="12">
        <v>43600</v>
      </c>
      <c r="J60" s="10">
        <v>40</v>
      </c>
      <c r="K60" s="10">
        <v>204.6</v>
      </c>
      <c r="L60" s="10">
        <v>83.2</v>
      </c>
      <c r="M60" s="40">
        <v>20.86</v>
      </c>
      <c r="N60" s="40">
        <v>17.96</v>
      </c>
      <c r="O60" s="10">
        <v>179.15</v>
      </c>
      <c r="P60" s="40">
        <v>1282.0999999999999</v>
      </c>
      <c r="Q60" s="40">
        <v>2.8265489691176211</v>
      </c>
      <c r="R60" s="10">
        <v>7.65</v>
      </c>
      <c r="S60" s="10">
        <v>62.6</v>
      </c>
      <c r="T60" s="10">
        <v>87</v>
      </c>
      <c r="U60" s="40">
        <v>0.28999999999999998</v>
      </c>
      <c r="V60" s="48">
        <v>55.16310171132973</v>
      </c>
      <c r="W60" s="10">
        <v>7.9</v>
      </c>
      <c r="X60" s="10">
        <v>7.8</v>
      </c>
      <c r="Y60" s="11">
        <v>3.2</v>
      </c>
      <c r="Z60" s="10">
        <v>73.7</v>
      </c>
      <c r="AA60" s="10">
        <v>1.286</v>
      </c>
      <c r="AB60" s="10">
        <v>62.3</v>
      </c>
      <c r="AC60" s="10">
        <v>10.18</v>
      </c>
      <c r="AD60" s="40">
        <v>92.86</v>
      </c>
      <c r="AE60" s="40">
        <v>5.67</v>
      </c>
      <c r="AF60" s="40">
        <v>35.495000000000005</v>
      </c>
      <c r="AG60" s="40">
        <v>35.945014100851964</v>
      </c>
      <c r="AH60" s="40">
        <v>80.924201965688042</v>
      </c>
      <c r="AI60" s="40">
        <v>5.1698800368867275</v>
      </c>
      <c r="AJ60" s="40">
        <v>1.850363385811908</v>
      </c>
      <c r="AK60" s="40">
        <v>0.88455592570818919</v>
      </c>
      <c r="AL60" s="40">
        <v>0.75112672510834466</v>
      </c>
      <c r="AM60" s="40">
        <v>1.3680769230769232</v>
      </c>
      <c r="AN60" s="40">
        <v>6.5</v>
      </c>
      <c r="AO60" s="40">
        <v>7.1764705882352944</v>
      </c>
      <c r="AP60" s="40">
        <v>3.8823529411764706</v>
      </c>
      <c r="AQ60" s="40">
        <v>74.117647058823536</v>
      </c>
      <c r="AR60" s="40">
        <v>1.296</v>
      </c>
      <c r="AS60" s="40">
        <v>2.891146</v>
      </c>
      <c r="AT60" s="40">
        <v>0.13700000000000001</v>
      </c>
      <c r="AU60" s="40">
        <v>0.27200000000000002</v>
      </c>
      <c r="AV60" s="40">
        <v>0.16700000000000001</v>
      </c>
      <c r="AW60" s="40">
        <f t="shared" si="0"/>
        <v>1.9090163934426232</v>
      </c>
      <c r="AX60" s="40">
        <f t="shared" si="1"/>
        <v>3.7901639344262295</v>
      </c>
      <c r="AY60" s="40">
        <f t="shared" si="2"/>
        <v>2.3270491803278688</v>
      </c>
      <c r="AZ60" s="10" t="s">
        <v>331</v>
      </c>
      <c r="BA60" s="10">
        <v>0.32100000000000001</v>
      </c>
      <c r="BB60" s="10">
        <v>0.11600000000000001</v>
      </c>
      <c r="BC60" s="10">
        <v>0.34</v>
      </c>
      <c r="BD60" s="10" t="s">
        <v>303</v>
      </c>
      <c r="BE60" s="10">
        <v>9.8000000000000004E-2</v>
      </c>
      <c r="BF60" s="10">
        <v>2.2000000000000002</v>
      </c>
      <c r="BG60" s="10">
        <v>19.8</v>
      </c>
      <c r="BH60" s="10">
        <v>6</v>
      </c>
      <c r="BI60" s="10">
        <v>1.6</v>
      </c>
      <c r="BJ60" s="10">
        <v>22.4</v>
      </c>
      <c r="BK60" s="10">
        <v>7.5</v>
      </c>
      <c r="BL60" s="10" t="s">
        <v>305</v>
      </c>
      <c r="BM60" s="86">
        <v>35.540000000000006</v>
      </c>
      <c r="BN60" s="86">
        <v>5.9</v>
      </c>
      <c r="BO60" s="86">
        <v>4.9550000000000001</v>
      </c>
      <c r="BP60" s="86">
        <v>99</v>
      </c>
      <c r="BQ60" s="86">
        <v>9.5</v>
      </c>
      <c r="BR60" s="86">
        <v>25.5</v>
      </c>
      <c r="BS60" s="86">
        <v>4472.5</v>
      </c>
      <c r="BT60" s="86">
        <v>519</v>
      </c>
      <c r="BU60" s="86">
        <v>130.5</v>
      </c>
      <c r="BV60" s="86">
        <v>29.5</v>
      </c>
      <c r="BW60" s="86">
        <v>3.6306764354159871</v>
      </c>
      <c r="BX60" s="86">
        <v>20.797147028219104</v>
      </c>
      <c r="BY60" s="86">
        <v>10.5</v>
      </c>
      <c r="BZ60" s="86">
        <v>25.338999999999999</v>
      </c>
      <c r="CA60" s="86">
        <v>2.0135000000000001</v>
      </c>
      <c r="CB60" s="86">
        <v>12.584734773795422</v>
      </c>
      <c r="CC60" s="86">
        <v>3.6884381072614749</v>
      </c>
      <c r="CD60" s="86">
        <v>0.26215912389166485</v>
      </c>
      <c r="CE60" s="86">
        <v>14.148382754337064</v>
      </c>
      <c r="CF60" s="86">
        <v>51.489041196233927</v>
      </c>
      <c r="CG60" s="86" t="s">
        <v>199</v>
      </c>
      <c r="CH60" s="86" t="s">
        <v>225</v>
      </c>
      <c r="CI60" s="86">
        <v>5</v>
      </c>
      <c r="CJ60" s="86">
        <v>25</v>
      </c>
      <c r="CK60" s="86">
        <v>70</v>
      </c>
    </row>
    <row r="61" spans="1:89" x14ac:dyDescent="0.5">
      <c r="A61" s="10" t="s">
        <v>117</v>
      </c>
      <c r="B61" s="10">
        <v>2019</v>
      </c>
      <c r="C61" s="10" t="s">
        <v>42</v>
      </c>
      <c r="D61" s="10" t="s">
        <v>30</v>
      </c>
      <c r="E61" s="10" t="s">
        <v>33</v>
      </c>
      <c r="F61" s="10" t="s">
        <v>105</v>
      </c>
      <c r="G61" s="10" t="s">
        <v>34</v>
      </c>
      <c r="H61" s="10">
        <v>8</v>
      </c>
      <c r="I61" s="12">
        <v>43600</v>
      </c>
      <c r="J61" s="10">
        <v>31.5</v>
      </c>
      <c r="K61" s="10" t="s">
        <v>49</v>
      </c>
      <c r="L61" s="10" t="s">
        <v>49</v>
      </c>
      <c r="M61" s="40" t="s">
        <v>49</v>
      </c>
      <c r="N61" s="40" t="s">
        <v>49</v>
      </c>
      <c r="O61" s="10">
        <v>214.3</v>
      </c>
      <c r="P61" s="40">
        <v>1500.95</v>
      </c>
      <c r="Q61" s="40">
        <v>3.3090310234748412</v>
      </c>
      <c r="R61" s="10">
        <v>7.5</v>
      </c>
      <c r="S61" s="10">
        <v>59.849999999999994</v>
      </c>
      <c r="T61" s="10">
        <v>69</v>
      </c>
      <c r="U61" s="40">
        <v>0.23</v>
      </c>
      <c r="V61" s="48">
        <v>64.684144055668384</v>
      </c>
      <c r="W61" s="10">
        <v>8.1999999999999993</v>
      </c>
      <c r="X61" s="10">
        <v>7.3</v>
      </c>
      <c r="Y61" s="11">
        <v>2.9</v>
      </c>
      <c r="Z61" s="11">
        <v>74.5</v>
      </c>
      <c r="AA61" s="10">
        <v>1.266</v>
      </c>
      <c r="AB61" s="10">
        <v>60.4</v>
      </c>
      <c r="AC61" s="10">
        <v>10.210000000000001</v>
      </c>
      <c r="AD61" s="10" t="s">
        <v>199</v>
      </c>
      <c r="AE61" s="10" t="s">
        <v>199</v>
      </c>
      <c r="AF61" s="10" t="s">
        <v>199</v>
      </c>
      <c r="AG61" s="10" t="s">
        <v>199</v>
      </c>
      <c r="AH61" s="10" t="s">
        <v>199</v>
      </c>
      <c r="AI61" s="120">
        <v>3.484682664456713</v>
      </c>
      <c r="AJ61" s="120">
        <v>1.3426006153962322</v>
      </c>
      <c r="AK61" s="120">
        <v>0.89050239397905084</v>
      </c>
      <c r="AL61" s="120">
        <v>0.59439087848178762</v>
      </c>
      <c r="AM61" s="40">
        <v>1.4092307692307693</v>
      </c>
      <c r="AN61" s="40">
        <v>6.7</v>
      </c>
      <c r="AO61" s="40">
        <v>6.7058823529411766</v>
      </c>
      <c r="AP61" s="40">
        <v>3.5294117647058822</v>
      </c>
      <c r="AQ61" s="40">
        <v>74.588235294117652</v>
      </c>
      <c r="AR61" s="40">
        <v>1.256</v>
      </c>
      <c r="AS61" s="40">
        <v>2.9122210000000002</v>
      </c>
      <c r="AT61" s="40">
        <v>0.13</v>
      </c>
      <c r="AU61" s="40">
        <v>0.27700000000000002</v>
      </c>
      <c r="AV61" s="40">
        <v>0.159</v>
      </c>
      <c r="AW61" s="40">
        <f>(AT61/AO61)*100</f>
        <v>1.9385964912280702</v>
      </c>
      <c r="AX61" s="40">
        <f t="shared" si="1"/>
        <v>4.1307017543859654</v>
      </c>
      <c r="AY61" s="40">
        <f t="shared" si="2"/>
        <v>2.3710526315789475</v>
      </c>
      <c r="AZ61" s="10" t="s">
        <v>332</v>
      </c>
      <c r="BA61" s="10">
        <v>0.31</v>
      </c>
      <c r="BB61" s="10">
        <v>0.11799999999999999</v>
      </c>
      <c r="BC61" s="10">
        <v>0.36</v>
      </c>
      <c r="BD61" s="10" t="s">
        <v>303</v>
      </c>
      <c r="BE61" s="10">
        <v>9.5000000000000001E-2</v>
      </c>
      <c r="BF61" s="10">
        <v>1.9</v>
      </c>
      <c r="BG61" s="10">
        <v>18.899999999999999</v>
      </c>
      <c r="BH61" s="10">
        <v>5</v>
      </c>
      <c r="BI61" s="10">
        <v>1.5</v>
      </c>
      <c r="BJ61" s="10">
        <v>26</v>
      </c>
      <c r="BK61" s="10">
        <v>7.5</v>
      </c>
      <c r="BL61" s="10" t="s">
        <v>305</v>
      </c>
      <c r="BM61" s="86">
        <v>33.730000000000004</v>
      </c>
      <c r="BN61" s="86">
        <v>6</v>
      </c>
      <c r="BO61" s="86">
        <v>4.875</v>
      </c>
      <c r="BP61" s="86">
        <v>99</v>
      </c>
      <c r="BQ61" s="86">
        <v>9</v>
      </c>
      <c r="BR61" s="86">
        <v>24</v>
      </c>
      <c r="BS61" s="86">
        <v>4394</v>
      </c>
      <c r="BT61" s="86">
        <v>530.5</v>
      </c>
      <c r="BU61" s="86">
        <v>121</v>
      </c>
      <c r="BV61" s="86">
        <v>33.5</v>
      </c>
      <c r="BW61" s="86">
        <v>3.2139500451841627</v>
      </c>
      <c r="BX61" s="86">
        <v>21.311499999999999</v>
      </c>
      <c r="BY61" s="86">
        <v>9</v>
      </c>
      <c r="BZ61" s="86">
        <v>24.459785714285715</v>
      </c>
      <c r="CA61" s="86">
        <v>1.9504285714285712</v>
      </c>
      <c r="CB61" s="86">
        <v>12.548179660336919</v>
      </c>
      <c r="CC61" s="86">
        <v>2.5640947108087899</v>
      </c>
      <c r="CD61" s="86">
        <v>0.16028600930436568</v>
      </c>
      <c r="CE61" s="86">
        <v>15.653885350792772</v>
      </c>
      <c r="CF61" s="86">
        <v>44.542846891439574</v>
      </c>
      <c r="CG61" s="127" t="s">
        <v>199</v>
      </c>
      <c r="CH61" s="86" t="s">
        <v>199</v>
      </c>
      <c r="CI61" s="86" t="s">
        <v>199</v>
      </c>
      <c r="CJ61" s="86" t="s">
        <v>199</v>
      </c>
      <c r="CK61" s="86" t="s">
        <v>199</v>
      </c>
    </row>
    <row r="62" spans="1:89" x14ac:dyDescent="0.5">
      <c r="BX62" s="127"/>
    </row>
  </sheetData>
  <autoFilter ref="A1:AC61" xr:uid="{00000000-0009-0000-0000-000002000000}">
    <sortState xmlns:xlrd2="http://schemas.microsoft.com/office/spreadsheetml/2017/richdata2" ref="A54:AC61">
      <sortCondition ref="H1:H61"/>
    </sortState>
  </autoFilter>
  <sortState xmlns:xlrd2="http://schemas.microsoft.com/office/spreadsheetml/2017/richdata2" ref="A2:V61">
    <sortCondition ref="C2:C61"/>
  </sortState>
  <pageMargins left="0.7" right="0.7" top="0.75" bottom="0.75" header="0.3" footer="0.3"/>
  <pageSetup orientation="portrait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76"/>
  <sheetViews>
    <sheetView tabSelected="1" zoomScale="73" zoomScaleNormal="73" workbookViewId="0">
      <pane xSplit="12" ySplit="25" topLeftCell="M26" activePane="bottomRight" state="frozen"/>
      <selection pane="topRight" activeCell="M1" sqref="M1"/>
      <selection pane="bottomLeft" activeCell="A26" sqref="A26"/>
      <selection pane="bottomRight" activeCell="I20" sqref="I20:I27"/>
    </sheetView>
  </sheetViews>
  <sheetFormatPr defaultRowHeight="15.75" x14ac:dyDescent="0.5"/>
  <cols>
    <col min="1" max="1" width="16.375" bestFit="1" customWidth="1"/>
    <col min="3" max="3" width="10.375" bestFit="1" customWidth="1"/>
    <col min="4" max="4" width="10.875" bestFit="1" customWidth="1"/>
    <col min="5" max="5" width="17.625" bestFit="1" customWidth="1"/>
    <col min="6" max="6" width="10.625" bestFit="1" customWidth="1"/>
    <col min="7" max="7" width="12.5" bestFit="1" customWidth="1"/>
    <col min="8" max="8" width="10.625" bestFit="1" customWidth="1"/>
    <col min="9" max="9" width="10" bestFit="1" customWidth="1"/>
    <col min="10" max="11" width="10.625" bestFit="1" customWidth="1"/>
    <col min="12" max="12" width="9.75" bestFit="1" customWidth="1"/>
    <col min="13" max="13" width="10.625" bestFit="1" customWidth="1"/>
    <col min="14" max="14" width="12.5" bestFit="1" customWidth="1"/>
    <col min="15" max="15" width="13" bestFit="1" customWidth="1"/>
    <col min="16" max="17" width="12.5" bestFit="1" customWidth="1"/>
    <col min="18" max="18" width="10.875" bestFit="1" customWidth="1"/>
    <col min="19" max="19" width="10.375" bestFit="1" customWidth="1"/>
    <col min="20" max="20" width="13" bestFit="1" customWidth="1"/>
    <col min="21" max="21" width="12.5" bestFit="1" customWidth="1"/>
    <col min="22" max="22" width="7.625" bestFit="1" customWidth="1"/>
    <col min="23" max="23" width="9.75" bestFit="1" customWidth="1"/>
    <col min="24" max="24" width="7.375" bestFit="1" customWidth="1"/>
    <col min="25" max="25" width="8.25" bestFit="1" customWidth="1"/>
    <col min="26" max="26" width="7.25" bestFit="1" customWidth="1"/>
    <col min="27" max="27" width="7.75" bestFit="1" customWidth="1"/>
    <col min="28" max="28" width="7.125" bestFit="1" customWidth="1"/>
    <col min="29" max="35" width="7.125" customWidth="1"/>
    <col min="36" max="36" width="8.75" customWidth="1"/>
    <col min="37" max="38" width="7.125" customWidth="1"/>
    <col min="39" max="39" width="5.375" bestFit="1" customWidth="1"/>
    <col min="40" max="40" width="6.5" bestFit="1" customWidth="1"/>
    <col min="41" max="41" width="4.375" bestFit="1" customWidth="1"/>
    <col min="42" max="42" width="5.375" bestFit="1" customWidth="1"/>
    <col min="43" max="43" width="4.375" bestFit="1" customWidth="1"/>
    <col min="44" max="45" width="5.375" bestFit="1" customWidth="1"/>
    <col min="46" max="46" width="5.75" bestFit="1" customWidth="1"/>
    <col min="47" max="47" width="5.5" bestFit="1" customWidth="1"/>
    <col min="48" max="50" width="5.375" bestFit="1" customWidth="1"/>
  </cols>
  <sheetData>
    <row r="1" spans="1:88" x14ac:dyDescent="0.5">
      <c r="A1" s="60" t="s">
        <v>59</v>
      </c>
      <c r="B1" s="60" t="s">
        <v>116</v>
      </c>
      <c r="C1" s="60" t="s">
        <v>61</v>
      </c>
      <c r="D1" s="60" t="s">
        <v>85</v>
      </c>
      <c r="E1" s="60" t="s">
        <v>63</v>
      </c>
      <c r="F1" s="60" t="s">
        <v>0</v>
      </c>
      <c r="G1" s="60" t="s">
        <v>64</v>
      </c>
      <c r="H1" s="60" t="s">
        <v>1</v>
      </c>
      <c r="I1" s="61" t="s">
        <v>115</v>
      </c>
      <c r="J1" s="62" t="s">
        <v>2</v>
      </c>
      <c r="K1" s="62" t="s">
        <v>174</v>
      </c>
      <c r="L1" s="62" t="s">
        <v>175</v>
      </c>
      <c r="M1" s="62" t="s">
        <v>176</v>
      </c>
      <c r="N1" s="62" t="s">
        <v>102</v>
      </c>
      <c r="O1" s="62" t="s">
        <v>104</v>
      </c>
      <c r="P1" s="62" t="s">
        <v>24</v>
      </c>
      <c r="Q1" s="62" t="s">
        <v>103</v>
      </c>
      <c r="R1" s="62" t="s">
        <v>25</v>
      </c>
      <c r="S1" s="62" t="s">
        <v>26</v>
      </c>
      <c r="T1" s="63" t="s">
        <v>101</v>
      </c>
      <c r="U1" s="63" t="s">
        <v>27</v>
      </c>
      <c r="V1" s="2" t="s">
        <v>185</v>
      </c>
      <c r="W1" s="2" t="s">
        <v>187</v>
      </c>
      <c r="X1" s="2" t="s">
        <v>189</v>
      </c>
      <c r="Y1" s="2" t="s">
        <v>191</v>
      </c>
      <c r="Z1" s="2" t="s">
        <v>193</v>
      </c>
      <c r="AA1" s="2" t="s">
        <v>195</v>
      </c>
      <c r="AB1" s="2" t="s">
        <v>197</v>
      </c>
      <c r="AC1" s="36" t="s">
        <v>370</v>
      </c>
      <c r="AD1" s="36" t="s">
        <v>371</v>
      </c>
      <c r="AE1" s="36" t="s">
        <v>372</v>
      </c>
      <c r="AF1" s="36" t="s">
        <v>373</v>
      </c>
      <c r="AG1" s="36" t="s">
        <v>374</v>
      </c>
      <c r="AH1" s="36" t="s">
        <v>385</v>
      </c>
      <c r="AI1" s="36" t="s">
        <v>386</v>
      </c>
      <c r="AJ1" s="36" t="s">
        <v>387</v>
      </c>
      <c r="AK1" s="36" t="s">
        <v>388</v>
      </c>
      <c r="AL1" s="36" t="s">
        <v>389</v>
      </c>
      <c r="AM1" s="93" t="s">
        <v>273</v>
      </c>
      <c r="AN1" s="93" t="s">
        <v>274</v>
      </c>
      <c r="AO1" s="93" t="s">
        <v>275</v>
      </c>
      <c r="AP1" s="93" t="s">
        <v>276</v>
      </c>
      <c r="AQ1" s="93" t="s">
        <v>277</v>
      </c>
      <c r="AR1" s="93" t="s">
        <v>278</v>
      </c>
      <c r="AS1" s="93" t="s">
        <v>280</v>
      </c>
      <c r="AT1" s="93" t="s">
        <v>279</v>
      </c>
      <c r="AU1" s="93" t="s">
        <v>281</v>
      </c>
      <c r="AV1" s="93" t="s">
        <v>418</v>
      </c>
      <c r="AW1" s="93" t="s">
        <v>419</v>
      </c>
      <c r="AX1" s="93" t="s">
        <v>420</v>
      </c>
      <c r="AY1" s="93" t="s">
        <v>289</v>
      </c>
      <c r="AZ1" s="93" t="s">
        <v>290</v>
      </c>
      <c r="BA1" s="93" t="s">
        <v>291</v>
      </c>
      <c r="BB1" s="93" t="s">
        <v>292</v>
      </c>
      <c r="BC1" s="93" t="s">
        <v>293</v>
      </c>
      <c r="BD1" s="93" t="s">
        <v>294</v>
      </c>
      <c r="BE1" s="93" t="s">
        <v>295</v>
      </c>
      <c r="BF1" s="93" t="s">
        <v>296</v>
      </c>
      <c r="BG1" s="93" t="s">
        <v>297</v>
      </c>
      <c r="BH1" s="93" t="s">
        <v>298</v>
      </c>
      <c r="BI1" s="93" t="s">
        <v>299</v>
      </c>
      <c r="BJ1" s="93" t="s">
        <v>300</v>
      </c>
      <c r="BK1" s="93" t="s">
        <v>301</v>
      </c>
      <c r="BL1" s="93" t="s">
        <v>271</v>
      </c>
      <c r="BM1" s="93" t="s">
        <v>200</v>
      </c>
      <c r="BN1" s="93" t="s">
        <v>201</v>
      </c>
      <c r="BO1" s="93" t="s">
        <v>202</v>
      </c>
      <c r="BP1" s="93" t="s">
        <v>203</v>
      </c>
      <c r="BQ1" s="93" t="s">
        <v>204</v>
      </c>
      <c r="BR1" s="93" t="s">
        <v>205</v>
      </c>
      <c r="BS1" s="93" t="s">
        <v>206</v>
      </c>
      <c r="BT1" s="93" t="s">
        <v>207</v>
      </c>
      <c r="BU1" s="93" t="s">
        <v>208</v>
      </c>
      <c r="BV1" s="93" t="s">
        <v>209</v>
      </c>
      <c r="BW1" s="93" t="s">
        <v>210</v>
      </c>
      <c r="BX1" s="93" t="s">
        <v>211</v>
      </c>
      <c r="BY1" s="96" t="s">
        <v>212</v>
      </c>
      <c r="BZ1" s="95" t="s">
        <v>239</v>
      </c>
      <c r="CA1" s="95" t="s">
        <v>213</v>
      </c>
      <c r="CB1" s="95" t="s">
        <v>214</v>
      </c>
      <c r="CC1" s="95" t="s">
        <v>215</v>
      </c>
      <c r="CD1" s="95" t="s">
        <v>216</v>
      </c>
      <c r="CE1" s="95" t="s">
        <v>217</v>
      </c>
      <c r="CF1" s="95" t="s">
        <v>218</v>
      </c>
      <c r="CG1" s="95" t="s">
        <v>219</v>
      </c>
      <c r="CH1" s="95" t="s">
        <v>220</v>
      </c>
      <c r="CI1" s="95" t="s">
        <v>221</v>
      </c>
      <c r="CJ1" s="95" t="s">
        <v>222</v>
      </c>
    </row>
    <row r="2" spans="1:88" x14ac:dyDescent="0.5">
      <c r="A2" s="53" t="s">
        <v>28</v>
      </c>
      <c r="B2" s="53">
        <v>2019</v>
      </c>
      <c r="C2" s="64" t="s">
        <v>69</v>
      </c>
      <c r="D2" s="64" t="s">
        <v>86</v>
      </c>
      <c r="E2" s="64" t="s">
        <v>76</v>
      </c>
      <c r="F2" s="53" t="s">
        <v>49</v>
      </c>
      <c r="G2" s="53" t="s">
        <v>84</v>
      </c>
      <c r="H2" s="53">
        <v>1</v>
      </c>
      <c r="I2" s="65">
        <v>43632</v>
      </c>
      <c r="J2" s="53">
        <v>26</v>
      </c>
      <c r="K2" s="53">
        <v>2.5</v>
      </c>
      <c r="L2" s="53">
        <v>26.25</v>
      </c>
      <c r="M2" s="53">
        <f t="shared" ref="M2:M33" si="0">K2*L2</f>
        <v>65.625</v>
      </c>
      <c r="N2" s="53">
        <f t="shared" ref="N2:N33" si="1">M2*0.0000229568</f>
        <v>1.50654E-3</v>
      </c>
      <c r="O2" s="53">
        <v>346.2</v>
      </c>
      <c r="P2" s="53">
        <f t="shared" ref="P2:P33" si="2">(O2/N2)*0.001</f>
        <v>229.7980803695886</v>
      </c>
      <c r="Q2" s="53">
        <f t="shared" ref="Q2:Q33" si="3">P2*0.00220462</f>
        <v>0.50661744394440245</v>
      </c>
      <c r="R2" s="53">
        <v>8</v>
      </c>
      <c r="S2" s="53">
        <v>48.2</v>
      </c>
      <c r="T2" s="53">
        <v>53.9</v>
      </c>
      <c r="U2" s="53">
        <f t="shared" ref="U2:U33" si="4">((((Q2*(100-R2)))/84.5)/56)/0.001</f>
        <v>9.8497051654448491</v>
      </c>
      <c r="V2" s="53">
        <v>10.1</v>
      </c>
      <c r="W2" s="53">
        <v>8.3000000000000007</v>
      </c>
      <c r="X2" s="53">
        <v>6.3</v>
      </c>
      <c r="Y2" s="53">
        <v>68.5</v>
      </c>
      <c r="Z2" s="53">
        <v>1.129</v>
      </c>
      <c r="AA2" s="53" t="s">
        <v>199</v>
      </c>
      <c r="AB2" s="53">
        <v>9.4600000000000009</v>
      </c>
      <c r="AC2" s="111">
        <v>96.69</v>
      </c>
      <c r="AD2" s="111">
        <v>4.12</v>
      </c>
      <c r="AE2" s="111">
        <v>34.795000000000002</v>
      </c>
      <c r="AF2" s="111">
        <v>35.038074917024403</v>
      </c>
      <c r="AG2" s="111">
        <v>83.247132912151898</v>
      </c>
      <c r="AH2" s="111">
        <v>11.243323376844838</v>
      </c>
      <c r="AI2" s="111">
        <v>1.6649197813609751</v>
      </c>
      <c r="AJ2" s="111">
        <v>0.88027785706510053</v>
      </c>
      <c r="AK2" s="111">
        <v>0.60501513456472755</v>
      </c>
      <c r="AL2" s="111">
        <v>1.4226923076923077</v>
      </c>
      <c r="AM2" s="111">
        <v>9.6</v>
      </c>
      <c r="AN2" s="111">
        <v>7.7647058823529411</v>
      </c>
      <c r="AO2" s="111">
        <v>5.9999999999999991</v>
      </c>
      <c r="AP2" s="111">
        <v>70</v>
      </c>
      <c r="AQ2" s="111">
        <v>1.1719999999999999</v>
      </c>
      <c r="AR2" s="111">
        <v>2.739007</v>
      </c>
      <c r="AS2" s="111">
        <v>0.21</v>
      </c>
      <c r="AT2" s="111">
        <v>0.34499999999999997</v>
      </c>
      <c r="AU2" s="111">
        <v>0.184</v>
      </c>
      <c r="AV2" s="111">
        <f>(AS2/AN2)*100</f>
        <v>2.7045454545454546</v>
      </c>
      <c r="AW2" s="111">
        <f>(AT2/AN2)*100</f>
        <v>4.4431818181818175</v>
      </c>
      <c r="AX2" s="111">
        <f>(AU2/AN2)*100</f>
        <v>2.3696969696969696</v>
      </c>
      <c r="AY2" s="111" t="s">
        <v>199</v>
      </c>
      <c r="AZ2" s="111" t="s">
        <v>199</v>
      </c>
      <c r="BA2" s="111" t="s">
        <v>199</v>
      </c>
      <c r="BB2" s="111" t="s">
        <v>199</v>
      </c>
      <c r="BC2" s="111" t="s">
        <v>199</v>
      </c>
      <c r="BD2" s="111" t="s">
        <v>199</v>
      </c>
      <c r="BE2" s="111" t="s">
        <v>199</v>
      </c>
      <c r="BF2" s="111" t="s">
        <v>199</v>
      </c>
      <c r="BG2" s="111" t="s">
        <v>199</v>
      </c>
      <c r="BH2" s="111" t="s">
        <v>199</v>
      </c>
      <c r="BI2" s="111" t="s">
        <v>199</v>
      </c>
      <c r="BJ2" s="111" t="s">
        <v>199</v>
      </c>
      <c r="BK2" s="111" t="s">
        <v>199</v>
      </c>
      <c r="BL2" s="86">
        <v>25.68</v>
      </c>
      <c r="BM2" s="86">
        <v>6.4499999999999993</v>
      </c>
      <c r="BN2" s="86">
        <v>2.1500000000000004</v>
      </c>
      <c r="BO2" s="86">
        <v>63</v>
      </c>
      <c r="BP2" s="86">
        <v>7.5</v>
      </c>
      <c r="BQ2" s="86">
        <v>24.5</v>
      </c>
      <c r="BR2" s="86">
        <v>2875</v>
      </c>
      <c r="BS2" s="86">
        <v>878.5</v>
      </c>
      <c r="BT2" s="86">
        <v>163.5</v>
      </c>
      <c r="BU2" s="86">
        <v>32</v>
      </c>
      <c r="BV2" s="86">
        <v>20.285016992770707</v>
      </c>
      <c r="BW2" s="86">
        <v>3.1435268348263401</v>
      </c>
      <c r="BX2" s="86">
        <v>15</v>
      </c>
      <c r="BY2" s="86">
        <v>9.5609999999999999</v>
      </c>
      <c r="BZ2" s="86">
        <v>1.2475000000000001</v>
      </c>
      <c r="CA2" s="86">
        <v>7.6624380344847101</v>
      </c>
      <c r="CB2" s="86">
        <v>1.2494963068583247</v>
      </c>
      <c r="CC2" s="86">
        <v>8.898450807352884E-2</v>
      </c>
      <c r="CD2" s="86">
        <v>14.146998373340367</v>
      </c>
      <c r="CE2" s="86">
        <v>21.291994908387711</v>
      </c>
      <c r="CF2" s="86" t="s">
        <v>199</v>
      </c>
      <c r="CG2" s="86" t="s">
        <v>229</v>
      </c>
      <c r="CH2" s="86">
        <v>19</v>
      </c>
      <c r="CI2" s="86">
        <v>51</v>
      </c>
      <c r="CJ2" s="86">
        <v>30</v>
      </c>
    </row>
    <row r="3" spans="1:88" x14ac:dyDescent="0.5">
      <c r="A3" s="53" t="s">
        <v>28</v>
      </c>
      <c r="B3" s="53">
        <v>2019</v>
      </c>
      <c r="C3" s="64" t="s">
        <v>69</v>
      </c>
      <c r="D3" s="64" t="s">
        <v>86</v>
      </c>
      <c r="E3" s="64" t="s">
        <v>87</v>
      </c>
      <c r="F3" s="53" t="s">
        <v>49</v>
      </c>
      <c r="G3" s="53" t="s">
        <v>84</v>
      </c>
      <c r="H3" s="53">
        <v>2</v>
      </c>
      <c r="I3" s="65">
        <v>43632</v>
      </c>
      <c r="J3" s="53">
        <v>52</v>
      </c>
      <c r="K3" s="53">
        <v>2.5</v>
      </c>
      <c r="L3" s="53">
        <v>26.25</v>
      </c>
      <c r="M3" s="53">
        <f t="shared" si="0"/>
        <v>65.625</v>
      </c>
      <c r="N3" s="53">
        <f t="shared" si="1"/>
        <v>1.50654E-3</v>
      </c>
      <c r="O3" s="53">
        <v>523.9</v>
      </c>
      <c r="P3" s="53">
        <f t="shared" si="2"/>
        <v>347.75047459742188</v>
      </c>
      <c r="Q3" s="53">
        <f t="shared" si="3"/>
        <v>0.76665765130696828</v>
      </c>
      <c r="R3" s="53">
        <v>8.1</v>
      </c>
      <c r="S3" s="53">
        <v>51.9</v>
      </c>
      <c r="T3" s="53">
        <v>61.4</v>
      </c>
      <c r="U3" s="53">
        <f t="shared" si="4"/>
        <v>14.889230379355535</v>
      </c>
      <c r="V3" s="53">
        <v>10.4</v>
      </c>
      <c r="W3" s="53">
        <v>8.1999999999999993</v>
      </c>
      <c r="X3" s="53">
        <v>5.8</v>
      </c>
      <c r="Y3" s="53">
        <v>69.099999999999994</v>
      </c>
      <c r="Z3" s="53">
        <v>1.125</v>
      </c>
      <c r="AA3" s="53">
        <v>50.5</v>
      </c>
      <c r="AB3" s="53">
        <v>9.4</v>
      </c>
      <c r="AC3" s="111">
        <v>96.254999999999995</v>
      </c>
      <c r="AD3" s="111">
        <v>3.0999999999999996</v>
      </c>
      <c r="AE3" s="111">
        <v>31.33</v>
      </c>
      <c r="AF3" s="111">
        <v>31.482995098982219</v>
      </c>
      <c r="AG3" s="111">
        <v>84.34917106569165</v>
      </c>
      <c r="AH3" s="111">
        <v>7.691189103604323</v>
      </c>
      <c r="AI3" s="111">
        <v>1.4684680626844697</v>
      </c>
      <c r="AJ3" s="111">
        <v>0.6487353029161449</v>
      </c>
      <c r="AK3" s="111">
        <v>0.44116437962169541</v>
      </c>
      <c r="AL3" s="111">
        <v>1.5120192307692306</v>
      </c>
      <c r="AM3" s="111">
        <v>9.8500000000000014</v>
      </c>
      <c r="AN3" s="111">
        <v>7.117647058823529</v>
      </c>
      <c r="AO3" s="111">
        <v>5.764705882352942</v>
      </c>
      <c r="AP3" s="111">
        <v>70.647058823529406</v>
      </c>
      <c r="AQ3" s="111">
        <v>1.1715</v>
      </c>
      <c r="AR3" s="111">
        <v>2.7808419999999998</v>
      </c>
      <c r="AS3" s="111">
        <v>0.20799999999999999</v>
      </c>
      <c r="AT3" s="111">
        <v>0.33200000000000002</v>
      </c>
      <c r="AU3" s="111">
        <v>0.17499999999999999</v>
      </c>
      <c r="AV3" s="111">
        <f t="shared" ref="AV3:AV66" si="5">(AS3/AN3)*100</f>
        <v>2.922314049586777</v>
      </c>
      <c r="AW3" s="111">
        <f t="shared" ref="AW3:AW66" si="6">(AT3/AN3)*100</f>
        <v>4.6644628099173557</v>
      </c>
      <c r="AX3" s="111">
        <f t="shared" ref="AX3:AX66" si="7">(AU3/AN3)*100</f>
        <v>2.4586776859504131</v>
      </c>
      <c r="AY3" s="111" t="s">
        <v>333</v>
      </c>
      <c r="AZ3" s="111">
        <v>0.34599999999999997</v>
      </c>
      <c r="BA3" s="111">
        <v>0.122</v>
      </c>
      <c r="BB3" s="111">
        <v>0.38</v>
      </c>
      <c r="BC3" s="111" t="s">
        <v>303</v>
      </c>
      <c r="BD3" s="111">
        <v>9.8000000000000004E-2</v>
      </c>
      <c r="BE3" s="111">
        <v>2</v>
      </c>
      <c r="BF3" s="111">
        <v>19.899999999999999</v>
      </c>
      <c r="BG3" s="111">
        <v>6.1</v>
      </c>
      <c r="BH3" s="111">
        <v>1.1000000000000001</v>
      </c>
      <c r="BI3" s="111">
        <v>24.4</v>
      </c>
      <c r="BJ3" s="111">
        <v>5.0999999999999996</v>
      </c>
      <c r="BK3" s="111" t="s">
        <v>305</v>
      </c>
      <c r="BL3" s="86">
        <v>26.454999999999998</v>
      </c>
      <c r="BM3" s="86">
        <v>6.15</v>
      </c>
      <c r="BN3" s="86">
        <v>2.2250000000000001</v>
      </c>
      <c r="BO3" s="86">
        <v>64.5</v>
      </c>
      <c r="BP3" s="86">
        <v>7.5</v>
      </c>
      <c r="BQ3" s="86">
        <v>23</v>
      </c>
      <c r="BR3" s="86">
        <v>2792.5</v>
      </c>
      <c r="BS3" s="86">
        <v>858.5</v>
      </c>
      <c r="BT3" s="86">
        <v>169.5</v>
      </c>
      <c r="BU3" s="86">
        <v>31.5</v>
      </c>
      <c r="BV3" s="86">
        <v>18.833503470168992</v>
      </c>
      <c r="BW3" s="86">
        <v>3.0340383897170957</v>
      </c>
      <c r="BX3" s="86">
        <v>14.5</v>
      </c>
      <c r="BY3" s="86">
        <v>9.5139999999999993</v>
      </c>
      <c r="BZ3" s="86">
        <v>1.2410000000000001</v>
      </c>
      <c r="CA3" s="86">
        <v>7.667625548829597</v>
      </c>
      <c r="CB3" s="86">
        <v>1.1175715965626414</v>
      </c>
      <c r="CC3" s="86">
        <v>7.9545540529122633E-2</v>
      </c>
      <c r="CD3" s="86">
        <v>14.100295216188208</v>
      </c>
      <c r="CE3" s="86">
        <v>4.6697389462670005</v>
      </c>
      <c r="CF3" s="86" t="s">
        <v>199</v>
      </c>
      <c r="CG3" s="86" t="s">
        <v>199</v>
      </c>
      <c r="CH3" s="86" t="s">
        <v>199</v>
      </c>
      <c r="CI3" s="86" t="s">
        <v>199</v>
      </c>
      <c r="CJ3" s="86" t="s">
        <v>199</v>
      </c>
    </row>
    <row r="4" spans="1:88" x14ac:dyDescent="0.5">
      <c r="A4" s="53" t="s">
        <v>28</v>
      </c>
      <c r="B4" s="53">
        <v>2019</v>
      </c>
      <c r="C4" s="64" t="s">
        <v>69</v>
      </c>
      <c r="D4" s="64" t="s">
        <v>86</v>
      </c>
      <c r="E4" s="64" t="s">
        <v>88</v>
      </c>
      <c r="F4" s="53" t="s">
        <v>49</v>
      </c>
      <c r="G4" s="53" t="s">
        <v>84</v>
      </c>
      <c r="H4" s="53">
        <v>3</v>
      </c>
      <c r="I4" s="65">
        <v>43632</v>
      </c>
      <c r="J4" s="53">
        <v>20</v>
      </c>
      <c r="K4" s="53">
        <v>2.5</v>
      </c>
      <c r="L4" s="53">
        <v>26.25</v>
      </c>
      <c r="M4" s="53">
        <f t="shared" si="0"/>
        <v>65.625</v>
      </c>
      <c r="N4" s="53">
        <f t="shared" si="1"/>
        <v>1.50654E-3</v>
      </c>
      <c r="O4" s="53">
        <v>237.4</v>
      </c>
      <c r="P4" s="53">
        <f t="shared" si="2"/>
        <v>157.57961952553532</v>
      </c>
      <c r="Q4" s="53">
        <f t="shared" si="3"/>
        <v>0.34740318079838567</v>
      </c>
      <c r="R4" s="53">
        <v>15.5</v>
      </c>
      <c r="S4" s="53">
        <v>50</v>
      </c>
      <c r="T4" s="53">
        <v>58.7</v>
      </c>
      <c r="U4" s="53">
        <f t="shared" si="4"/>
        <v>6.2036282285426019</v>
      </c>
      <c r="V4" s="53">
        <v>10.1</v>
      </c>
      <c r="W4" s="53">
        <v>7.7</v>
      </c>
      <c r="X4" s="53">
        <v>5.7</v>
      </c>
      <c r="Y4" s="53">
        <v>69.7</v>
      </c>
      <c r="Z4" s="53">
        <v>1.151</v>
      </c>
      <c r="AA4" s="53" t="s">
        <v>199</v>
      </c>
      <c r="AB4" s="53">
        <v>9.51</v>
      </c>
      <c r="AC4" s="111">
        <v>96.224999999999994</v>
      </c>
      <c r="AD4" s="111">
        <v>4.84</v>
      </c>
      <c r="AE4" s="111">
        <v>38.81</v>
      </c>
      <c r="AF4" s="111">
        <v>39.110634103783077</v>
      </c>
      <c r="AG4" s="111">
        <v>82.891337260181501</v>
      </c>
      <c r="AH4" s="111">
        <v>12.888397023688375</v>
      </c>
      <c r="AI4" s="111">
        <v>2.3304633563957262</v>
      </c>
      <c r="AJ4" s="111">
        <v>0.99750952090742395</v>
      </c>
      <c r="AK4" s="111">
        <v>0.84073523636103964</v>
      </c>
      <c r="AL4" s="111">
        <v>1.2154807692307696</v>
      </c>
      <c r="AM4" s="111" t="s">
        <v>199</v>
      </c>
      <c r="AN4" s="111" t="s">
        <v>199</v>
      </c>
      <c r="AO4" s="111" t="s">
        <v>199</v>
      </c>
      <c r="AP4" s="111" t="s">
        <v>199</v>
      </c>
      <c r="AQ4" s="111" t="s">
        <v>199</v>
      </c>
      <c r="AR4" s="111" t="s">
        <v>199</v>
      </c>
      <c r="AS4" s="111" t="s">
        <v>199</v>
      </c>
      <c r="AT4" s="111" t="s">
        <v>199</v>
      </c>
      <c r="AU4" s="111" t="s">
        <v>199</v>
      </c>
      <c r="AV4" s="111" t="s">
        <v>199</v>
      </c>
      <c r="AW4" s="111" t="s">
        <v>199</v>
      </c>
      <c r="AX4" s="111" t="s">
        <v>199</v>
      </c>
      <c r="AY4" s="111" t="s">
        <v>334</v>
      </c>
      <c r="AZ4" s="111">
        <v>0.3</v>
      </c>
      <c r="BA4" s="111">
        <v>0.127</v>
      </c>
      <c r="BB4" s="111">
        <v>0.34</v>
      </c>
      <c r="BC4" s="111" t="s">
        <v>303</v>
      </c>
      <c r="BD4" s="111">
        <v>9.7000000000000003E-2</v>
      </c>
      <c r="BE4" s="111">
        <v>1.9</v>
      </c>
      <c r="BF4" s="111">
        <v>14.6</v>
      </c>
      <c r="BG4" s="111">
        <v>5.5</v>
      </c>
      <c r="BH4" s="111">
        <v>0.9</v>
      </c>
      <c r="BI4" s="111">
        <v>29.9</v>
      </c>
      <c r="BJ4" s="111" t="s">
        <v>314</v>
      </c>
      <c r="BK4" s="111" t="s">
        <v>305</v>
      </c>
      <c r="BL4" s="86">
        <v>26.744999999999997</v>
      </c>
      <c r="BM4" s="86">
        <v>6.3</v>
      </c>
      <c r="BN4" s="86">
        <v>2.3600000000000003</v>
      </c>
      <c r="BO4" s="86">
        <v>67</v>
      </c>
      <c r="BP4" s="86">
        <v>7</v>
      </c>
      <c r="BQ4" s="86">
        <v>22</v>
      </c>
      <c r="BR4" s="86">
        <v>2909</v>
      </c>
      <c r="BS4" s="86">
        <v>894</v>
      </c>
      <c r="BT4" s="86">
        <v>172.5</v>
      </c>
      <c r="BU4" s="86">
        <v>31.5</v>
      </c>
      <c r="BV4" s="86">
        <v>21.600861228980044</v>
      </c>
      <c r="BW4" s="86">
        <v>2.7554416155901311</v>
      </c>
      <c r="BX4" s="86">
        <v>16</v>
      </c>
      <c r="BY4" s="86">
        <v>9.5945</v>
      </c>
      <c r="BZ4" s="86">
        <v>1.123</v>
      </c>
      <c r="CA4" s="86">
        <v>8.5438086698415656</v>
      </c>
      <c r="CB4" s="86">
        <v>0.99134721481876342</v>
      </c>
      <c r="CC4" s="86">
        <v>7.235583688699361E-2</v>
      </c>
      <c r="CD4" s="86">
        <v>13.863601686294896</v>
      </c>
      <c r="CE4" s="86">
        <v>11.446016850348876</v>
      </c>
      <c r="CF4" s="86" t="s">
        <v>199</v>
      </c>
      <c r="CG4" s="86" t="s">
        <v>228</v>
      </c>
      <c r="CH4" s="86">
        <v>13</v>
      </c>
      <c r="CI4" s="86">
        <v>40</v>
      </c>
      <c r="CJ4" s="86">
        <v>47</v>
      </c>
    </row>
    <row r="5" spans="1:88" x14ac:dyDescent="0.5">
      <c r="A5" s="53" t="s">
        <v>28</v>
      </c>
      <c r="B5" s="53">
        <v>2019</v>
      </c>
      <c r="C5" s="64" t="s">
        <v>69</v>
      </c>
      <c r="D5" s="64" t="s">
        <v>86</v>
      </c>
      <c r="E5" s="64" t="s">
        <v>89</v>
      </c>
      <c r="F5" s="53" t="s">
        <v>49</v>
      </c>
      <c r="G5" s="53" t="s">
        <v>84</v>
      </c>
      <c r="H5" s="53">
        <v>4</v>
      </c>
      <c r="I5" s="65">
        <v>43632</v>
      </c>
      <c r="J5" s="53">
        <v>34</v>
      </c>
      <c r="K5" s="53">
        <v>2.5</v>
      </c>
      <c r="L5" s="53">
        <v>26.25</v>
      </c>
      <c r="M5" s="53">
        <f t="shared" si="0"/>
        <v>65.625</v>
      </c>
      <c r="N5" s="53">
        <f t="shared" si="1"/>
        <v>1.50654E-3</v>
      </c>
      <c r="O5" s="53">
        <v>2099.1</v>
      </c>
      <c r="P5" s="53">
        <f t="shared" si="2"/>
        <v>1393.3251025528693</v>
      </c>
      <c r="Q5" s="53">
        <f t="shared" si="3"/>
        <v>3.0717523875901067</v>
      </c>
      <c r="R5" s="53">
        <v>8.1999999999999993</v>
      </c>
      <c r="S5" s="53">
        <v>51.2</v>
      </c>
      <c r="T5" s="53">
        <v>62.4</v>
      </c>
      <c r="U5" s="53">
        <f t="shared" si="4"/>
        <v>59.591477003544334</v>
      </c>
      <c r="V5" s="53">
        <v>10.4</v>
      </c>
      <c r="W5" s="53">
        <v>8.1</v>
      </c>
      <c r="X5" s="53">
        <v>5.7</v>
      </c>
      <c r="Y5" s="53">
        <v>69.3</v>
      </c>
      <c r="Z5" s="53">
        <v>1.115</v>
      </c>
      <c r="AA5" s="53">
        <v>51</v>
      </c>
      <c r="AB5" s="53">
        <v>9.4600000000000009</v>
      </c>
      <c r="AC5" s="111">
        <v>95.944999999999993</v>
      </c>
      <c r="AD5" s="111">
        <v>4.9649999999999999</v>
      </c>
      <c r="AE5" s="111">
        <v>35.89</v>
      </c>
      <c r="AF5" s="111">
        <v>36.231802960587814</v>
      </c>
      <c r="AG5" s="111">
        <v>82.123730178943561</v>
      </c>
      <c r="AH5" s="111">
        <v>9.5867850993723565</v>
      </c>
      <c r="AI5" s="111">
        <v>2.8721298586754447</v>
      </c>
      <c r="AJ5" s="111">
        <v>1.3016899771395365</v>
      </c>
      <c r="AK5" s="111">
        <v>1.0330587590053635</v>
      </c>
      <c r="AL5" s="111">
        <v>1.0871153846153847</v>
      </c>
      <c r="AM5" s="111">
        <v>9.6999999999999993</v>
      </c>
      <c r="AN5" s="111">
        <v>7.0588235294117645</v>
      </c>
      <c r="AO5" s="111">
        <v>5.4117647058823524</v>
      </c>
      <c r="AP5" s="111">
        <v>71.294117647058826</v>
      </c>
      <c r="AQ5" s="111">
        <v>1.1859999999999999</v>
      </c>
      <c r="AR5" s="111">
        <v>2.8017159999999999</v>
      </c>
      <c r="AS5" s="111">
        <v>0.214</v>
      </c>
      <c r="AT5" s="111">
        <v>0.309</v>
      </c>
      <c r="AU5" s="111">
        <v>0.185</v>
      </c>
      <c r="AV5" s="111">
        <f t="shared" si="5"/>
        <v>3.0316666666666667</v>
      </c>
      <c r="AW5" s="111">
        <f t="shared" si="6"/>
        <v>4.3775000000000004</v>
      </c>
      <c r="AX5" s="111">
        <f t="shared" si="7"/>
        <v>2.6208333333333336</v>
      </c>
      <c r="AY5" s="111" t="s">
        <v>317</v>
      </c>
      <c r="AZ5" s="111">
        <v>0.33300000000000002</v>
      </c>
      <c r="BA5" s="111">
        <v>0.127</v>
      </c>
      <c r="BB5" s="111">
        <v>0.43</v>
      </c>
      <c r="BC5" s="111" t="s">
        <v>303</v>
      </c>
      <c r="BD5" s="111">
        <v>0.111</v>
      </c>
      <c r="BE5" s="111">
        <v>2.8</v>
      </c>
      <c r="BF5" s="111">
        <v>17.100000000000001</v>
      </c>
      <c r="BG5" s="111">
        <v>5.6</v>
      </c>
      <c r="BH5" s="111">
        <v>0.8</v>
      </c>
      <c r="BI5" s="111">
        <v>26.4</v>
      </c>
      <c r="BJ5" s="111">
        <v>6.1</v>
      </c>
      <c r="BK5" s="111" t="s">
        <v>305</v>
      </c>
      <c r="BL5" s="86">
        <v>27.055</v>
      </c>
      <c r="BM5" s="86">
        <v>6</v>
      </c>
      <c r="BN5" s="86">
        <v>2.29</v>
      </c>
      <c r="BO5" s="86">
        <v>65.5</v>
      </c>
      <c r="BP5" s="86">
        <v>10</v>
      </c>
      <c r="BQ5" s="86">
        <v>27</v>
      </c>
      <c r="BR5" s="86">
        <v>2753</v>
      </c>
      <c r="BS5" s="86">
        <v>825</v>
      </c>
      <c r="BT5" s="86">
        <v>191.5</v>
      </c>
      <c r="BU5" s="86">
        <v>48.5</v>
      </c>
      <c r="BV5" s="86">
        <v>22.603580010174937</v>
      </c>
      <c r="BW5" s="86">
        <v>3.2916092043987013</v>
      </c>
      <c r="BX5" s="86">
        <v>18</v>
      </c>
      <c r="BY5" s="86">
        <v>10.913</v>
      </c>
      <c r="BZ5" s="86">
        <v>1.2915000000000001</v>
      </c>
      <c r="CA5" s="86">
        <v>8.4454312634829822</v>
      </c>
      <c r="CB5" s="86">
        <v>1.4200276880384362</v>
      </c>
      <c r="CC5" s="86">
        <v>9.6311653688977233E-2</v>
      </c>
      <c r="CD5" s="86">
        <v>14.670700202393505</v>
      </c>
      <c r="CE5" s="86">
        <v>9.414414417648544</v>
      </c>
      <c r="CF5" s="86" t="s">
        <v>199</v>
      </c>
      <c r="CG5" s="86" t="s">
        <v>199</v>
      </c>
      <c r="CH5" s="86" t="s">
        <v>199</v>
      </c>
      <c r="CI5" s="86" t="s">
        <v>199</v>
      </c>
      <c r="CJ5" s="86" t="s">
        <v>199</v>
      </c>
    </row>
    <row r="6" spans="1:88" x14ac:dyDescent="0.5">
      <c r="A6" s="53" t="s">
        <v>28</v>
      </c>
      <c r="B6" s="53">
        <v>2019</v>
      </c>
      <c r="C6" s="64" t="s">
        <v>69</v>
      </c>
      <c r="D6" s="64" t="s">
        <v>86</v>
      </c>
      <c r="E6" s="64" t="s">
        <v>90</v>
      </c>
      <c r="F6" s="53" t="s">
        <v>49</v>
      </c>
      <c r="G6" s="53" t="s">
        <v>84</v>
      </c>
      <c r="H6" s="53">
        <v>5</v>
      </c>
      <c r="I6" s="65">
        <v>43632</v>
      </c>
      <c r="J6" s="53">
        <v>39</v>
      </c>
      <c r="K6" s="53">
        <v>2.5</v>
      </c>
      <c r="L6" s="53">
        <v>26.25</v>
      </c>
      <c r="M6" s="53">
        <f t="shared" si="0"/>
        <v>65.625</v>
      </c>
      <c r="N6" s="53">
        <f t="shared" si="1"/>
        <v>1.50654E-3</v>
      </c>
      <c r="O6" s="53">
        <f>3059.4+366.9</f>
        <v>3426.3</v>
      </c>
      <c r="P6" s="53">
        <f t="shared" si="2"/>
        <v>2274.2841212314311</v>
      </c>
      <c r="Q6" s="53">
        <f t="shared" si="3"/>
        <v>5.0139322593492377</v>
      </c>
      <c r="R6" s="53">
        <v>8.1</v>
      </c>
      <c r="S6" s="53">
        <v>48.7</v>
      </c>
      <c r="T6" s="53">
        <v>63.2</v>
      </c>
      <c r="U6" s="53">
        <f t="shared" si="4"/>
        <v>97.375396161072473</v>
      </c>
      <c r="V6" s="53">
        <v>10.3</v>
      </c>
      <c r="W6" s="53">
        <v>8</v>
      </c>
      <c r="X6" s="53">
        <v>5.7</v>
      </c>
      <c r="Y6" s="53">
        <v>69.3</v>
      </c>
      <c r="Z6" s="53">
        <v>1.121</v>
      </c>
      <c r="AA6" s="53">
        <v>50</v>
      </c>
      <c r="AB6" s="53">
        <v>9.4700000000000006</v>
      </c>
      <c r="AC6" s="111">
        <v>96.344999999999999</v>
      </c>
      <c r="AD6" s="111">
        <v>4.42</v>
      </c>
      <c r="AE6" s="111">
        <v>34.17</v>
      </c>
      <c r="AF6" s="111">
        <v>34.454686159567771</v>
      </c>
      <c r="AG6" s="111">
        <v>82.629532610861375</v>
      </c>
      <c r="AH6" s="111">
        <v>7.1440818944098812</v>
      </c>
      <c r="AI6" s="111">
        <v>2.4369477420466312</v>
      </c>
      <c r="AJ6" s="111">
        <v>1.3642358887851724</v>
      </c>
      <c r="AK6" s="111">
        <v>0.80846519050112664</v>
      </c>
      <c r="AL6" s="111">
        <v>1.0726923076923081</v>
      </c>
      <c r="AM6" s="111">
        <v>9.6</v>
      </c>
      <c r="AN6" s="111">
        <v>6.9411764705882355</v>
      </c>
      <c r="AO6" s="111">
        <v>5.5294117647058822</v>
      </c>
      <c r="AP6" s="111">
        <v>71.529411764705884</v>
      </c>
      <c r="AQ6" s="111">
        <v>1.1879999999999999</v>
      </c>
      <c r="AR6" s="111">
        <v>2.8046499999999996</v>
      </c>
      <c r="AS6" s="111">
        <v>0.20399999999999999</v>
      </c>
      <c r="AT6" s="111">
        <v>0.315</v>
      </c>
      <c r="AU6" s="111">
        <v>0.18</v>
      </c>
      <c r="AV6" s="111">
        <f t="shared" si="5"/>
        <v>2.9389830508474573</v>
      </c>
      <c r="AW6" s="111">
        <f t="shared" si="6"/>
        <v>4.5381355932203391</v>
      </c>
      <c r="AX6" s="111">
        <f t="shared" si="7"/>
        <v>2.5932203389830506</v>
      </c>
      <c r="AY6" s="111" t="s">
        <v>322</v>
      </c>
      <c r="AZ6" s="111">
        <v>0.32800000000000001</v>
      </c>
      <c r="BA6" s="111">
        <v>0.121</v>
      </c>
      <c r="BB6" s="111">
        <v>0.45</v>
      </c>
      <c r="BC6" s="111" t="s">
        <v>303</v>
      </c>
      <c r="BD6" s="111">
        <v>0.106</v>
      </c>
      <c r="BE6" s="111">
        <v>2.9</v>
      </c>
      <c r="BF6" s="111">
        <v>21.3</v>
      </c>
      <c r="BG6" s="111">
        <v>6.1</v>
      </c>
      <c r="BH6" s="111">
        <v>1.2</v>
      </c>
      <c r="BI6" s="111">
        <v>24.7</v>
      </c>
      <c r="BJ6" s="111">
        <v>5.4</v>
      </c>
      <c r="BK6" s="111" t="s">
        <v>305</v>
      </c>
      <c r="BL6" s="86">
        <v>26.020000000000003</v>
      </c>
      <c r="BM6" s="86">
        <v>6.1999999999999993</v>
      </c>
      <c r="BN6" s="86">
        <v>2.1799999999999997</v>
      </c>
      <c r="BO6" s="86">
        <v>64</v>
      </c>
      <c r="BP6" s="86">
        <v>10</v>
      </c>
      <c r="BQ6" s="86">
        <v>20</v>
      </c>
      <c r="BR6" s="86">
        <v>2834</v>
      </c>
      <c r="BS6" s="86">
        <v>807.5</v>
      </c>
      <c r="BT6" s="86">
        <v>180</v>
      </c>
      <c r="BU6" s="86">
        <v>42.5</v>
      </c>
      <c r="BV6" s="86">
        <v>23.099604746188906</v>
      </c>
      <c r="BW6" s="86">
        <v>3.6517446566085185</v>
      </c>
      <c r="BX6" s="86">
        <v>13</v>
      </c>
      <c r="BY6" s="86">
        <v>10.535499999999999</v>
      </c>
      <c r="BZ6" s="86">
        <v>1.1755</v>
      </c>
      <c r="CA6" s="86">
        <v>8.9625275003618476</v>
      </c>
      <c r="CB6" s="86">
        <v>1.1909276388655816</v>
      </c>
      <c r="CC6" s="86">
        <v>8.8308180902836056E-2</v>
      </c>
      <c r="CD6" s="86">
        <v>13.481576391328607</v>
      </c>
      <c r="CE6" s="86">
        <v>14.99236425428257</v>
      </c>
      <c r="CF6" s="86" t="s">
        <v>199</v>
      </c>
      <c r="CG6" s="86" t="s">
        <v>228</v>
      </c>
      <c r="CH6" s="86">
        <v>13</v>
      </c>
      <c r="CI6" s="86">
        <v>40</v>
      </c>
      <c r="CJ6" s="86">
        <v>47</v>
      </c>
    </row>
    <row r="7" spans="1:88" x14ac:dyDescent="0.5">
      <c r="A7" s="53" t="s">
        <v>28</v>
      </c>
      <c r="B7" s="53">
        <v>2019</v>
      </c>
      <c r="C7" s="64" t="s">
        <v>69</v>
      </c>
      <c r="D7" s="64" t="s">
        <v>86</v>
      </c>
      <c r="E7" s="64" t="s">
        <v>91</v>
      </c>
      <c r="F7" s="53" t="s">
        <v>49</v>
      </c>
      <c r="G7" s="53" t="s">
        <v>84</v>
      </c>
      <c r="H7" s="53">
        <v>6</v>
      </c>
      <c r="I7" s="65">
        <v>43632</v>
      </c>
      <c r="J7" s="53">
        <v>22</v>
      </c>
      <c r="K7" s="53">
        <v>2.5</v>
      </c>
      <c r="L7" s="53">
        <v>26.25</v>
      </c>
      <c r="M7" s="53">
        <f t="shared" si="0"/>
        <v>65.625</v>
      </c>
      <c r="N7" s="53">
        <f t="shared" si="1"/>
        <v>1.50654E-3</v>
      </c>
      <c r="O7" s="53">
        <v>2275.1</v>
      </c>
      <c r="P7" s="53">
        <f t="shared" si="2"/>
        <v>1510.1490833300145</v>
      </c>
      <c r="Q7" s="53">
        <f t="shared" si="3"/>
        <v>3.3293048720910168</v>
      </c>
      <c r="R7" s="53">
        <v>7.5</v>
      </c>
      <c r="S7" s="53">
        <v>52.3</v>
      </c>
      <c r="T7" s="53">
        <v>74.400000000000006</v>
      </c>
      <c r="U7" s="53">
        <f t="shared" si="4"/>
        <v>65.080452381322701</v>
      </c>
      <c r="V7" s="53">
        <v>10.1</v>
      </c>
      <c r="W7" s="53">
        <v>8.9</v>
      </c>
      <c r="X7" s="53">
        <v>5.5</v>
      </c>
      <c r="Y7" s="53">
        <v>68.900000000000006</v>
      </c>
      <c r="Z7" s="53">
        <v>1.1200000000000001</v>
      </c>
      <c r="AA7" s="53">
        <v>51.7</v>
      </c>
      <c r="AB7" s="53">
        <v>9.44</v>
      </c>
      <c r="AC7" s="111">
        <v>96.64</v>
      </c>
      <c r="AD7" s="111">
        <v>4.91</v>
      </c>
      <c r="AE7" s="111">
        <v>34.700000000000003</v>
      </c>
      <c r="AF7" s="111">
        <v>35.045657390936242</v>
      </c>
      <c r="AG7" s="111">
        <v>81.9461957601074</v>
      </c>
      <c r="AH7" s="111">
        <v>7.9303224582075025</v>
      </c>
      <c r="AI7" s="111">
        <v>2.9335256441447779</v>
      </c>
      <c r="AJ7" s="111">
        <v>1.4637575505103104</v>
      </c>
      <c r="AK7" s="111">
        <v>1.1816125452251738</v>
      </c>
      <c r="AL7" s="111">
        <v>1.4330769230769234</v>
      </c>
      <c r="AM7" s="111">
        <v>9.6</v>
      </c>
      <c r="AN7" s="111">
        <v>7.6470588235294121</v>
      </c>
      <c r="AO7" s="111">
        <v>5.5294117647058822</v>
      </c>
      <c r="AP7" s="111">
        <v>70.588235294117652</v>
      </c>
      <c r="AQ7" s="111">
        <v>1.1859999999999999</v>
      </c>
      <c r="AR7" s="111">
        <v>2.7668019999999998</v>
      </c>
      <c r="AS7" s="111">
        <v>0.23100000000000001</v>
      </c>
      <c r="AT7" s="111">
        <v>0.317</v>
      </c>
      <c r="AU7" s="111">
        <v>0.191</v>
      </c>
      <c r="AV7" s="111">
        <f t="shared" si="5"/>
        <v>3.0207692307692309</v>
      </c>
      <c r="AW7" s="111">
        <f t="shared" si="6"/>
        <v>4.1453846153846152</v>
      </c>
      <c r="AX7" s="111">
        <f t="shared" si="7"/>
        <v>2.4976923076923079</v>
      </c>
      <c r="AY7" s="111" t="s">
        <v>335</v>
      </c>
      <c r="AZ7" s="111">
        <v>0.32400000000000001</v>
      </c>
      <c r="BA7" s="111">
        <v>0.112</v>
      </c>
      <c r="BB7" s="111">
        <v>0.41</v>
      </c>
      <c r="BC7" s="111" t="s">
        <v>303</v>
      </c>
      <c r="BD7" s="111">
        <v>0.111</v>
      </c>
      <c r="BE7" s="111">
        <v>2.7</v>
      </c>
      <c r="BF7" s="111">
        <v>17.7</v>
      </c>
      <c r="BG7" s="111">
        <v>5.3</v>
      </c>
      <c r="BH7" s="111">
        <v>1.2</v>
      </c>
      <c r="BI7" s="111">
        <v>24.2</v>
      </c>
      <c r="BJ7" s="111">
        <v>5.2</v>
      </c>
      <c r="BK7" s="111" t="s">
        <v>305</v>
      </c>
      <c r="BL7" s="86">
        <v>24.83</v>
      </c>
      <c r="BM7" s="86">
        <v>6.25</v>
      </c>
      <c r="BN7" s="86">
        <v>2.1749999999999998</v>
      </c>
      <c r="BO7" s="86">
        <v>63.5</v>
      </c>
      <c r="BP7" s="86">
        <v>8.5</v>
      </c>
      <c r="BQ7" s="86">
        <v>18</v>
      </c>
      <c r="BR7" s="86">
        <v>2796.5</v>
      </c>
      <c r="BS7" s="86">
        <v>741</v>
      </c>
      <c r="BT7" s="86">
        <v>164</v>
      </c>
      <c r="BU7" s="86">
        <v>42</v>
      </c>
      <c r="BV7" s="86">
        <v>22.534649483970139</v>
      </c>
      <c r="BW7" s="86">
        <v>3.10654899146747</v>
      </c>
      <c r="BX7" s="86">
        <v>12</v>
      </c>
      <c r="BY7" s="86">
        <v>10.936</v>
      </c>
      <c r="BZ7" s="86">
        <v>1.214</v>
      </c>
      <c r="CA7" s="86">
        <v>8.9826434498007792</v>
      </c>
      <c r="CB7" s="86">
        <v>1.1650024531834473</v>
      </c>
      <c r="CC7" s="86">
        <v>8.7426559537781001E-2</v>
      </c>
      <c r="CD7" s="86">
        <v>13.338803498641305</v>
      </c>
      <c r="CE7" s="86">
        <v>13.90092994444089</v>
      </c>
      <c r="CF7" s="86" t="s">
        <v>199</v>
      </c>
      <c r="CG7" s="86" t="s">
        <v>199</v>
      </c>
      <c r="CH7" s="86" t="s">
        <v>199</v>
      </c>
      <c r="CI7" s="86" t="s">
        <v>199</v>
      </c>
      <c r="CJ7" s="86" t="s">
        <v>199</v>
      </c>
    </row>
    <row r="8" spans="1:88" x14ac:dyDescent="0.5">
      <c r="A8" s="53" t="s">
        <v>28</v>
      </c>
      <c r="B8" s="53">
        <v>2019</v>
      </c>
      <c r="C8" s="64" t="s">
        <v>69</v>
      </c>
      <c r="D8" s="64" t="s">
        <v>86</v>
      </c>
      <c r="E8" s="64">
        <v>15.461</v>
      </c>
      <c r="F8" s="53" t="s">
        <v>49</v>
      </c>
      <c r="G8" s="53" t="s">
        <v>84</v>
      </c>
      <c r="H8" s="53">
        <v>7</v>
      </c>
      <c r="I8" s="65">
        <v>43632</v>
      </c>
      <c r="J8" s="53">
        <v>22</v>
      </c>
      <c r="K8" s="53">
        <v>2.5</v>
      </c>
      <c r="L8" s="53">
        <v>26.25</v>
      </c>
      <c r="M8" s="53">
        <f t="shared" si="0"/>
        <v>65.625</v>
      </c>
      <c r="N8" s="53">
        <f t="shared" si="1"/>
        <v>1.50654E-3</v>
      </c>
      <c r="O8" s="53">
        <v>1795.2</v>
      </c>
      <c r="P8" s="53">
        <f t="shared" si="2"/>
        <v>1191.604603926879</v>
      </c>
      <c r="Q8" s="53">
        <f t="shared" si="3"/>
        <v>2.6270353419092762</v>
      </c>
      <c r="R8" s="53">
        <v>9.6999999999999993</v>
      </c>
      <c r="S8" s="53">
        <v>46.9</v>
      </c>
      <c r="T8" s="53">
        <v>70.900000000000006</v>
      </c>
      <c r="U8" s="53">
        <f t="shared" si="4"/>
        <v>50.131295725783524</v>
      </c>
      <c r="V8" s="53">
        <v>10.6</v>
      </c>
      <c r="W8" s="53">
        <v>8.1999999999999993</v>
      </c>
      <c r="X8" s="53">
        <v>6.2</v>
      </c>
      <c r="Y8" s="53">
        <v>68.5</v>
      </c>
      <c r="Z8" s="53">
        <v>1.1160000000000001</v>
      </c>
      <c r="AA8" s="53">
        <v>51</v>
      </c>
      <c r="AB8" s="53">
        <v>9.3699999999999992</v>
      </c>
      <c r="AC8" s="111">
        <v>96.89</v>
      </c>
      <c r="AD8" s="111">
        <v>3.94</v>
      </c>
      <c r="AE8" s="111">
        <v>30.939999999999998</v>
      </c>
      <c r="AF8" s="111">
        <v>31.189857351321006</v>
      </c>
      <c r="AG8" s="111">
        <v>82.74282872078615</v>
      </c>
      <c r="AH8" s="111">
        <v>5.2438124916341664</v>
      </c>
      <c r="AI8" s="111">
        <v>1.8474183358517413</v>
      </c>
      <c r="AJ8" s="111">
        <v>0.6477570687862525</v>
      </c>
      <c r="AK8" s="111">
        <v>0.51452883501539248</v>
      </c>
      <c r="AL8" s="111">
        <v>1.2684615384615385</v>
      </c>
      <c r="AM8" s="111">
        <v>10.1</v>
      </c>
      <c r="AN8" s="111">
        <v>7.0588235294117645</v>
      </c>
      <c r="AO8" s="111">
        <v>5.882352941176471</v>
      </c>
      <c r="AP8" s="111">
        <v>70.82352941176471</v>
      </c>
      <c r="AQ8" s="111">
        <v>1.177</v>
      </c>
      <c r="AR8" s="111">
        <v>2.782063</v>
      </c>
      <c r="AS8" s="111">
        <v>0.217</v>
      </c>
      <c r="AT8" s="111">
        <v>0.318</v>
      </c>
      <c r="AU8" s="111">
        <v>0.182</v>
      </c>
      <c r="AV8" s="111">
        <f t="shared" si="5"/>
        <v>3.0741666666666667</v>
      </c>
      <c r="AW8" s="111">
        <f t="shared" si="6"/>
        <v>4.5049999999999999</v>
      </c>
      <c r="AX8" s="111">
        <f t="shared" si="7"/>
        <v>2.5783333333333331</v>
      </c>
      <c r="AY8" s="111" t="s">
        <v>306</v>
      </c>
      <c r="AZ8" s="111">
        <v>0.32500000000000001</v>
      </c>
      <c r="BA8" s="111">
        <v>0.114</v>
      </c>
      <c r="BB8" s="111">
        <v>0.39</v>
      </c>
      <c r="BC8" s="111" t="s">
        <v>303</v>
      </c>
      <c r="BD8" s="111">
        <v>0.105</v>
      </c>
      <c r="BE8" s="111">
        <v>2.1</v>
      </c>
      <c r="BF8" s="111">
        <v>18.8</v>
      </c>
      <c r="BG8" s="111">
        <v>5.5</v>
      </c>
      <c r="BH8" s="111">
        <v>1.4</v>
      </c>
      <c r="BI8" s="111">
        <v>25.3</v>
      </c>
      <c r="BJ8" s="111" t="s">
        <v>314</v>
      </c>
      <c r="BK8" s="111" t="s">
        <v>305</v>
      </c>
      <c r="BL8" s="86">
        <v>22.715</v>
      </c>
      <c r="BM8" s="86">
        <v>6.0500000000000007</v>
      </c>
      <c r="BN8" s="86">
        <v>2.1349999999999998</v>
      </c>
      <c r="BO8" s="86">
        <v>62.5</v>
      </c>
      <c r="BP8" s="86">
        <v>10</v>
      </c>
      <c r="BQ8" s="86">
        <v>11.5</v>
      </c>
      <c r="BR8" s="86">
        <v>2367.5</v>
      </c>
      <c r="BS8" s="86">
        <v>591.5</v>
      </c>
      <c r="BT8" s="86">
        <v>117</v>
      </c>
      <c r="BU8" s="86">
        <v>36.5</v>
      </c>
      <c r="BV8" s="86">
        <v>26.240286948941272</v>
      </c>
      <c r="BW8" s="86">
        <v>2.1136778535138374</v>
      </c>
      <c r="BX8" s="86">
        <v>5</v>
      </c>
      <c r="BY8" s="86">
        <v>12.222999999999999</v>
      </c>
      <c r="BZ8" s="86">
        <v>1.3240000000000001</v>
      </c>
      <c r="CA8" s="86">
        <v>9.1386263750370524</v>
      </c>
      <c r="CB8" s="86">
        <v>1.6296223383692956</v>
      </c>
      <c r="CC8" s="86">
        <v>0.12767024574967459</v>
      </c>
      <c r="CD8" s="86">
        <v>12.954627840655464</v>
      </c>
      <c r="CE8" s="86">
        <v>25.048349979488147</v>
      </c>
      <c r="CF8" s="86" t="s">
        <v>199</v>
      </c>
      <c r="CG8" s="86" t="s">
        <v>228</v>
      </c>
      <c r="CH8" s="86">
        <v>15</v>
      </c>
      <c r="CI8" s="86">
        <v>40</v>
      </c>
      <c r="CJ8" s="86">
        <v>45</v>
      </c>
    </row>
    <row r="9" spans="1:88" x14ac:dyDescent="0.5">
      <c r="A9" s="53" t="s">
        <v>28</v>
      </c>
      <c r="B9" s="53">
        <v>2019</v>
      </c>
      <c r="C9" s="64" t="s">
        <v>69</v>
      </c>
      <c r="D9" s="64" t="s">
        <v>86</v>
      </c>
      <c r="E9" s="64" t="s">
        <v>92</v>
      </c>
      <c r="F9" s="53" t="s">
        <v>49</v>
      </c>
      <c r="G9" s="53" t="s">
        <v>84</v>
      </c>
      <c r="H9" s="53">
        <v>8</v>
      </c>
      <c r="I9" s="65">
        <v>43632</v>
      </c>
      <c r="J9" s="53">
        <v>24</v>
      </c>
      <c r="K9" s="53">
        <v>2.5</v>
      </c>
      <c r="L9" s="53">
        <v>26.25</v>
      </c>
      <c r="M9" s="53">
        <f t="shared" si="0"/>
        <v>65.625</v>
      </c>
      <c r="N9" s="53">
        <f t="shared" si="1"/>
        <v>1.50654E-3</v>
      </c>
      <c r="O9" s="53">
        <v>2724.9</v>
      </c>
      <c r="P9" s="53">
        <f t="shared" si="2"/>
        <v>1808.7140069297861</v>
      </c>
      <c r="Q9" s="53">
        <f t="shared" si="3"/>
        <v>3.987527073957545</v>
      </c>
      <c r="R9" s="53">
        <v>8.4</v>
      </c>
      <c r="S9" s="53">
        <v>53.4</v>
      </c>
      <c r="T9" s="53">
        <v>71.5</v>
      </c>
      <c r="U9" s="53">
        <f t="shared" si="4"/>
        <v>77.188816562660847</v>
      </c>
      <c r="V9" s="53">
        <v>10.6</v>
      </c>
      <c r="W9" s="53">
        <v>6.8</v>
      </c>
      <c r="X9" s="53">
        <v>4.7</v>
      </c>
      <c r="Y9" s="53">
        <v>71.599999999999994</v>
      </c>
      <c r="Z9" s="53">
        <v>1.177</v>
      </c>
      <c r="AA9" s="53">
        <v>52</v>
      </c>
      <c r="AB9" s="53">
        <v>9.6</v>
      </c>
      <c r="AC9" s="111">
        <v>96.745000000000005</v>
      </c>
      <c r="AD9" s="111">
        <v>3.5350000000000001</v>
      </c>
      <c r="AE9" s="111">
        <v>31.93</v>
      </c>
      <c r="AF9" s="111">
        <v>32.125085987391344</v>
      </c>
      <c r="AG9" s="111">
        <v>83.682458461066091</v>
      </c>
      <c r="AH9" s="111">
        <v>6.5006976876376363</v>
      </c>
      <c r="AI9" s="111">
        <v>1.0721826378450321</v>
      </c>
      <c r="AJ9" s="111">
        <v>0.36225842009937914</v>
      </c>
      <c r="AK9" s="111">
        <v>0.40748972515789139</v>
      </c>
      <c r="AL9" s="111">
        <v>1.1157692307692308</v>
      </c>
      <c r="AM9" s="111">
        <v>9.9</v>
      </c>
      <c r="AN9" s="111">
        <v>5.882352941176471</v>
      </c>
      <c r="AO9" s="111">
        <v>5.0588235294117645</v>
      </c>
      <c r="AP9" s="111">
        <v>73.058823529411768</v>
      </c>
      <c r="AQ9" s="111">
        <v>1.2010000000000001</v>
      </c>
      <c r="AR9" s="111">
        <v>2.8814679999999999</v>
      </c>
      <c r="AS9" s="111">
        <v>0.16</v>
      </c>
      <c r="AT9" s="111">
        <v>0.28699999999999998</v>
      </c>
      <c r="AU9" s="111">
        <v>0.158</v>
      </c>
      <c r="AV9" s="111">
        <f t="shared" si="5"/>
        <v>2.7199999999999998</v>
      </c>
      <c r="AW9" s="111">
        <f t="shared" si="6"/>
        <v>4.8789999999999996</v>
      </c>
      <c r="AX9" s="111">
        <f t="shared" si="7"/>
        <v>2.6859999999999999</v>
      </c>
      <c r="AY9" s="111" t="s">
        <v>199</v>
      </c>
      <c r="AZ9" s="111" t="s">
        <v>199</v>
      </c>
      <c r="BA9" s="111" t="s">
        <v>199</v>
      </c>
      <c r="BB9" s="111" t="s">
        <v>199</v>
      </c>
      <c r="BC9" s="111" t="s">
        <v>199</v>
      </c>
      <c r="BD9" s="111" t="s">
        <v>199</v>
      </c>
      <c r="BE9" s="111" t="s">
        <v>199</v>
      </c>
      <c r="BF9" s="111" t="s">
        <v>199</v>
      </c>
      <c r="BG9" s="111" t="s">
        <v>199</v>
      </c>
      <c r="BH9" s="111" t="s">
        <v>199</v>
      </c>
      <c r="BI9" s="111" t="s">
        <v>199</v>
      </c>
      <c r="BJ9" s="111" t="s">
        <v>199</v>
      </c>
      <c r="BK9" s="111" t="s">
        <v>199</v>
      </c>
      <c r="BL9" s="86">
        <v>24.490000000000002</v>
      </c>
      <c r="BM9" s="86">
        <v>6.1999999999999993</v>
      </c>
      <c r="BN9" s="86">
        <v>2.27</v>
      </c>
      <c r="BO9" s="86">
        <v>65.5</v>
      </c>
      <c r="BP9" s="86">
        <v>9.5</v>
      </c>
      <c r="BQ9" s="86">
        <v>10</v>
      </c>
      <c r="BR9" s="86">
        <v>2710.5</v>
      </c>
      <c r="BS9" s="86">
        <v>738</v>
      </c>
      <c r="BT9" s="86">
        <v>147</v>
      </c>
      <c r="BU9" s="86">
        <v>46</v>
      </c>
      <c r="BV9" s="86">
        <v>22.966247524831054</v>
      </c>
      <c r="BW9" s="86">
        <v>2.5878880410153848</v>
      </c>
      <c r="BX9" s="86">
        <v>3</v>
      </c>
      <c r="BY9" s="86">
        <v>10.184999999999999</v>
      </c>
      <c r="BZ9" s="86">
        <v>1.0860000000000001</v>
      </c>
      <c r="CA9" s="86">
        <v>9.3704285555537634</v>
      </c>
      <c r="CB9" s="86">
        <v>1.2404547206594501</v>
      </c>
      <c r="CC9" s="86">
        <v>9.182332021791767E-2</v>
      </c>
      <c r="CD9" s="86">
        <v>13.494290055813682</v>
      </c>
      <c r="CE9" s="86">
        <v>7.6527799354089767</v>
      </c>
      <c r="CF9" s="86" t="s">
        <v>199</v>
      </c>
      <c r="CG9" s="86" t="s">
        <v>199</v>
      </c>
      <c r="CH9" s="86" t="s">
        <v>199</v>
      </c>
      <c r="CI9" s="86" t="s">
        <v>199</v>
      </c>
      <c r="CJ9" s="86" t="s">
        <v>199</v>
      </c>
    </row>
    <row r="10" spans="1:88" x14ac:dyDescent="0.5">
      <c r="A10" s="53" t="s">
        <v>28</v>
      </c>
      <c r="B10" s="53">
        <v>2019</v>
      </c>
      <c r="C10" s="64" t="s">
        <v>69</v>
      </c>
      <c r="D10" s="64" t="s">
        <v>86</v>
      </c>
      <c r="E10" s="64">
        <v>17.460999999999999</v>
      </c>
      <c r="F10" s="53" t="s">
        <v>49</v>
      </c>
      <c r="G10" s="53" t="s">
        <v>84</v>
      </c>
      <c r="H10" s="53">
        <v>9</v>
      </c>
      <c r="I10" s="65">
        <v>43632</v>
      </c>
      <c r="J10" s="53">
        <v>44</v>
      </c>
      <c r="K10" s="53">
        <v>2.5</v>
      </c>
      <c r="L10" s="53">
        <v>26.25</v>
      </c>
      <c r="M10" s="53">
        <f t="shared" si="0"/>
        <v>65.625</v>
      </c>
      <c r="N10" s="53">
        <f t="shared" si="1"/>
        <v>1.50654E-3</v>
      </c>
      <c r="O10" s="53">
        <v>2603.9</v>
      </c>
      <c r="P10" s="53">
        <f t="shared" si="2"/>
        <v>1728.3975201454989</v>
      </c>
      <c r="Q10" s="53">
        <f t="shared" si="3"/>
        <v>3.8104597408631697</v>
      </c>
      <c r="R10" s="53">
        <v>8.1</v>
      </c>
      <c r="S10" s="53">
        <v>52.3</v>
      </c>
      <c r="T10" s="53">
        <v>67.7</v>
      </c>
      <c r="U10" s="53">
        <f t="shared" si="4"/>
        <v>74.00280012369511</v>
      </c>
      <c r="V10" s="53">
        <v>10.9</v>
      </c>
      <c r="W10" s="53">
        <v>7.3</v>
      </c>
      <c r="X10" s="53">
        <v>5.8</v>
      </c>
      <c r="Y10" s="53">
        <v>69.8</v>
      </c>
      <c r="Z10" s="53">
        <v>1.1120000000000001</v>
      </c>
      <c r="AA10" s="53">
        <v>50.8</v>
      </c>
      <c r="AB10" s="53">
        <v>9.4600000000000009</v>
      </c>
      <c r="AC10" s="111">
        <v>97.71</v>
      </c>
      <c r="AD10" s="111">
        <v>3.7949999999999999</v>
      </c>
      <c r="AE10" s="111">
        <v>31.725000000000001</v>
      </c>
      <c r="AF10" s="111">
        <v>31.951176518192721</v>
      </c>
      <c r="AG10" s="111">
        <v>83.178590692349403</v>
      </c>
      <c r="AH10" s="111">
        <v>5.5030914621735949</v>
      </c>
      <c r="AI10" s="111">
        <v>1.6438377031767888</v>
      </c>
      <c r="AJ10" s="111">
        <v>0.57090943844860864</v>
      </c>
      <c r="AK10" s="111">
        <v>0.40884474475546673</v>
      </c>
      <c r="AL10" s="111">
        <v>1.2597115384615387</v>
      </c>
      <c r="AM10" s="111">
        <v>9.9</v>
      </c>
      <c r="AN10" s="111">
        <v>5.882352941176471</v>
      </c>
      <c r="AO10" s="111">
        <v>5.5294117647058822</v>
      </c>
      <c r="AP10" s="111">
        <v>71.764705882352942</v>
      </c>
      <c r="AQ10" s="111">
        <v>1.1839999999999999</v>
      </c>
      <c r="AR10" s="111">
        <v>2.8586709999999997</v>
      </c>
      <c r="AS10" s="111">
        <v>0.19600000000000001</v>
      </c>
      <c r="AT10" s="111">
        <v>0.3</v>
      </c>
      <c r="AU10" s="111">
        <v>0.16700000000000001</v>
      </c>
      <c r="AV10" s="111">
        <f t="shared" si="5"/>
        <v>3.3319999999999994</v>
      </c>
      <c r="AW10" s="111">
        <f t="shared" si="6"/>
        <v>5.0999999999999996</v>
      </c>
      <c r="AX10" s="111">
        <f t="shared" si="7"/>
        <v>2.839</v>
      </c>
      <c r="AY10" s="111" t="s">
        <v>199</v>
      </c>
      <c r="AZ10" s="111" t="s">
        <v>199</v>
      </c>
      <c r="BA10" s="111" t="s">
        <v>199</v>
      </c>
      <c r="BB10" s="111" t="s">
        <v>199</v>
      </c>
      <c r="BC10" s="111" t="s">
        <v>199</v>
      </c>
      <c r="BD10" s="111" t="s">
        <v>199</v>
      </c>
      <c r="BE10" s="111" t="s">
        <v>199</v>
      </c>
      <c r="BF10" s="111" t="s">
        <v>199</v>
      </c>
      <c r="BG10" s="111" t="s">
        <v>199</v>
      </c>
      <c r="BH10" s="111" t="s">
        <v>199</v>
      </c>
      <c r="BI10" s="111" t="s">
        <v>199</v>
      </c>
      <c r="BJ10" s="111" t="s">
        <v>199</v>
      </c>
      <c r="BK10" s="111" t="s">
        <v>199</v>
      </c>
      <c r="BL10" s="86" t="s">
        <v>199</v>
      </c>
      <c r="BM10" s="86" t="s">
        <v>199</v>
      </c>
      <c r="BN10" s="86" t="s">
        <v>199</v>
      </c>
      <c r="BO10" s="86" t="s">
        <v>199</v>
      </c>
      <c r="BP10" s="86" t="s">
        <v>199</v>
      </c>
      <c r="BQ10" s="86" t="s">
        <v>199</v>
      </c>
      <c r="BR10" s="86" t="s">
        <v>199</v>
      </c>
      <c r="BS10" s="86" t="s">
        <v>199</v>
      </c>
      <c r="BT10" s="86" t="s">
        <v>199</v>
      </c>
      <c r="BU10" s="86" t="s">
        <v>199</v>
      </c>
      <c r="BV10" s="86" t="s">
        <v>199</v>
      </c>
      <c r="BW10" s="86" t="s">
        <v>199</v>
      </c>
      <c r="BX10" s="86" t="s">
        <v>199</v>
      </c>
      <c r="BY10" s="86" t="s">
        <v>199</v>
      </c>
      <c r="BZ10" s="86" t="s">
        <v>199</v>
      </c>
      <c r="CA10" s="86" t="s">
        <v>199</v>
      </c>
      <c r="CB10" s="86" t="s">
        <v>199</v>
      </c>
      <c r="CC10" s="86" t="s">
        <v>199</v>
      </c>
      <c r="CD10" s="86" t="s">
        <v>199</v>
      </c>
      <c r="CE10" s="86" t="s">
        <v>199</v>
      </c>
      <c r="CF10" s="86" t="s">
        <v>199</v>
      </c>
      <c r="CG10" s="86" t="s">
        <v>199</v>
      </c>
      <c r="CH10" s="86" t="s">
        <v>199</v>
      </c>
      <c r="CI10" s="86" t="s">
        <v>199</v>
      </c>
      <c r="CJ10" s="86" t="s">
        <v>199</v>
      </c>
    </row>
    <row r="11" spans="1:88" x14ac:dyDescent="0.5">
      <c r="A11" s="54" t="s">
        <v>28</v>
      </c>
      <c r="B11" s="54">
        <v>2019</v>
      </c>
      <c r="C11" s="66" t="s">
        <v>78</v>
      </c>
      <c r="D11" s="66" t="s">
        <v>86</v>
      </c>
      <c r="E11" s="66" t="s">
        <v>76</v>
      </c>
      <c r="F11" s="54" t="s">
        <v>49</v>
      </c>
      <c r="G11" s="54" t="s">
        <v>84</v>
      </c>
      <c r="H11" s="54">
        <v>1</v>
      </c>
      <c r="I11" s="67">
        <v>43620</v>
      </c>
      <c r="J11" s="54" t="s">
        <v>49</v>
      </c>
      <c r="K11" s="54">
        <v>2.5</v>
      </c>
      <c r="L11" s="54">
        <v>26.25</v>
      </c>
      <c r="M11" s="54">
        <f t="shared" si="0"/>
        <v>65.625</v>
      </c>
      <c r="N11" s="54">
        <f t="shared" si="1"/>
        <v>1.50654E-3</v>
      </c>
      <c r="O11" s="54">
        <f>2737.3+1727.8</f>
        <v>4465.1000000000004</v>
      </c>
      <c r="P11" s="54">
        <f t="shared" si="2"/>
        <v>2963.8111168638075</v>
      </c>
      <c r="Q11" s="54">
        <f t="shared" si="3"/>
        <v>6.5340772644602874</v>
      </c>
      <c r="R11" s="54">
        <v>8.6999999999999993</v>
      </c>
      <c r="S11" s="54">
        <v>55.4</v>
      </c>
      <c r="T11" s="54">
        <v>71.099999999999994</v>
      </c>
      <c r="U11" s="54">
        <f t="shared" si="4"/>
        <v>126.06958035613361</v>
      </c>
      <c r="V11" s="54">
        <v>10</v>
      </c>
      <c r="W11" s="54">
        <v>9.1999999999999993</v>
      </c>
      <c r="X11" s="54">
        <v>5.3</v>
      </c>
      <c r="Y11" s="54">
        <v>68.7</v>
      </c>
      <c r="Z11" s="54">
        <v>1.1339999999999999</v>
      </c>
      <c r="AA11" s="54">
        <v>52.9</v>
      </c>
      <c r="AB11" s="54">
        <v>9.34</v>
      </c>
      <c r="AC11" s="112">
        <v>96.25</v>
      </c>
      <c r="AD11" s="112">
        <v>4.32</v>
      </c>
      <c r="AE11" s="112">
        <v>35.92</v>
      </c>
      <c r="AF11" s="112">
        <v>36.17884464711387</v>
      </c>
      <c r="AG11" s="112">
        <v>83.142131537350409</v>
      </c>
      <c r="AH11" s="112">
        <v>9.8875625104099392</v>
      </c>
      <c r="AI11" s="112">
        <v>1.4238876618718614</v>
      </c>
      <c r="AJ11" s="112">
        <v>0.74459524597881344</v>
      </c>
      <c r="AK11" s="112">
        <v>0.68038181115677387</v>
      </c>
      <c r="AL11" s="112">
        <v>1.4700961538461539</v>
      </c>
      <c r="AM11" s="112">
        <v>9.6999999999999993</v>
      </c>
      <c r="AN11" s="112">
        <v>8.235294117647058</v>
      </c>
      <c r="AO11" s="112">
        <v>5.117647058823529</v>
      </c>
      <c r="AP11" s="112">
        <v>70.529411764705884</v>
      </c>
      <c r="AQ11" s="112">
        <v>1.1844999999999999</v>
      </c>
      <c r="AR11" s="112">
        <v>2.7494290000000001</v>
      </c>
      <c r="AS11" s="112">
        <v>0.223</v>
      </c>
      <c r="AT11" s="112">
        <v>0.33700000000000002</v>
      </c>
      <c r="AU11" s="112">
        <v>0.193</v>
      </c>
      <c r="AV11" s="112">
        <f t="shared" si="5"/>
        <v>2.7078571428571432</v>
      </c>
      <c r="AW11" s="112">
        <f t="shared" si="6"/>
        <v>4.092142857142858</v>
      </c>
      <c r="AX11" s="112">
        <f t="shared" si="7"/>
        <v>2.3435714285714289</v>
      </c>
      <c r="AY11" s="112" t="s">
        <v>308</v>
      </c>
      <c r="AZ11" s="112">
        <v>0.28999999999999998</v>
      </c>
      <c r="BA11" s="112">
        <v>9.7000000000000003E-2</v>
      </c>
      <c r="BB11" s="112">
        <v>0.37</v>
      </c>
      <c r="BC11" s="112" t="s">
        <v>303</v>
      </c>
      <c r="BD11" s="112">
        <v>8.5000000000000006E-2</v>
      </c>
      <c r="BE11" s="112">
        <v>2.1</v>
      </c>
      <c r="BF11" s="112">
        <v>15.3</v>
      </c>
      <c r="BG11" s="112">
        <v>3.4</v>
      </c>
      <c r="BH11" s="112">
        <v>1.2</v>
      </c>
      <c r="BI11" s="112">
        <v>18.899999999999999</v>
      </c>
      <c r="BJ11" s="112">
        <v>6.2</v>
      </c>
      <c r="BK11" s="112" t="s">
        <v>305</v>
      </c>
      <c r="BL11" s="86">
        <v>12.34</v>
      </c>
      <c r="BM11" s="86">
        <v>7.45</v>
      </c>
      <c r="BN11" s="86">
        <v>2.6150000000000002</v>
      </c>
      <c r="BO11" s="86">
        <v>72</v>
      </c>
      <c r="BP11" s="86">
        <v>11.5</v>
      </c>
      <c r="BQ11" s="86">
        <v>64.5</v>
      </c>
      <c r="BR11" s="86">
        <v>1576.5</v>
      </c>
      <c r="BS11" s="86">
        <v>427</v>
      </c>
      <c r="BT11" s="86">
        <v>112.5</v>
      </c>
      <c r="BU11" s="86">
        <v>28</v>
      </c>
      <c r="BV11" s="86">
        <v>21.189386983341194</v>
      </c>
      <c r="BW11" s="86">
        <v>3.1764782728272829</v>
      </c>
      <c r="BX11" s="86">
        <v>38.5</v>
      </c>
      <c r="BY11" s="86">
        <v>13.254999999999999</v>
      </c>
      <c r="BZ11" s="86">
        <v>1.3334999999999999</v>
      </c>
      <c r="CA11" s="86">
        <v>9.8959053096505851</v>
      </c>
      <c r="CB11" s="86">
        <v>2.0196173790589795</v>
      </c>
      <c r="CC11" s="86">
        <v>0.13762699398845024</v>
      </c>
      <c r="CD11" s="86">
        <v>14.288454790823213</v>
      </c>
      <c r="CE11" s="86">
        <v>40.941939930822102</v>
      </c>
      <c r="CF11" s="86" t="s">
        <v>199</v>
      </c>
      <c r="CG11" s="86" t="s">
        <v>229</v>
      </c>
      <c r="CH11" s="86">
        <v>15</v>
      </c>
      <c r="CI11" s="86">
        <v>54</v>
      </c>
      <c r="CJ11" s="86">
        <v>31</v>
      </c>
    </row>
    <row r="12" spans="1:88" x14ac:dyDescent="0.5">
      <c r="A12" s="54" t="s">
        <v>28</v>
      </c>
      <c r="B12" s="54">
        <v>2019</v>
      </c>
      <c r="C12" s="66" t="s">
        <v>78</v>
      </c>
      <c r="D12" s="66" t="s">
        <v>86</v>
      </c>
      <c r="E12" s="66" t="s">
        <v>72</v>
      </c>
      <c r="F12" s="54" t="s">
        <v>49</v>
      </c>
      <c r="G12" s="54" t="s">
        <v>84</v>
      </c>
      <c r="H12" s="54">
        <v>2</v>
      </c>
      <c r="I12" s="67">
        <v>43620</v>
      </c>
      <c r="J12" s="54" t="s">
        <v>49</v>
      </c>
      <c r="K12" s="54">
        <v>2.5</v>
      </c>
      <c r="L12" s="54">
        <v>26.25</v>
      </c>
      <c r="M12" s="54">
        <f t="shared" si="0"/>
        <v>65.625</v>
      </c>
      <c r="N12" s="54">
        <f t="shared" si="1"/>
        <v>1.50654E-3</v>
      </c>
      <c r="O12" s="54">
        <f>2803.6+976.4</f>
        <v>3780</v>
      </c>
      <c r="P12" s="54">
        <f t="shared" si="2"/>
        <v>2509.0604962364091</v>
      </c>
      <c r="Q12" s="54">
        <f t="shared" si="3"/>
        <v>5.5315249512127123</v>
      </c>
      <c r="R12" s="54">
        <v>10</v>
      </c>
      <c r="S12" s="54">
        <v>51.3</v>
      </c>
      <c r="T12" s="54">
        <v>65.7</v>
      </c>
      <c r="U12" s="54">
        <f t="shared" si="4"/>
        <v>105.20651851418937</v>
      </c>
      <c r="V12" s="54">
        <v>10.4</v>
      </c>
      <c r="W12" s="54">
        <v>9.6999999999999993</v>
      </c>
      <c r="X12" s="54">
        <v>5</v>
      </c>
      <c r="Y12" s="54">
        <v>68.8</v>
      </c>
      <c r="Z12" s="54">
        <v>1.1479999999999999</v>
      </c>
      <c r="AA12" s="54">
        <v>53.1</v>
      </c>
      <c r="AB12" s="54">
        <v>9.44</v>
      </c>
      <c r="AC12" s="112">
        <v>95.974999999999994</v>
      </c>
      <c r="AD12" s="112">
        <v>4.99</v>
      </c>
      <c r="AE12" s="112">
        <v>36.355000000000004</v>
      </c>
      <c r="AF12" s="112">
        <v>36.695859786388468</v>
      </c>
      <c r="AG12" s="112">
        <v>82.184554656361016</v>
      </c>
      <c r="AH12" s="112">
        <v>10.377574047668379</v>
      </c>
      <c r="AI12" s="112">
        <v>2.661451844300978</v>
      </c>
      <c r="AJ12" s="112">
        <v>1.0915204263437555</v>
      </c>
      <c r="AK12" s="112">
        <v>1.1696019225204521</v>
      </c>
      <c r="AL12" s="112">
        <v>1.4042307692307694</v>
      </c>
      <c r="AM12" s="112">
        <v>9.9</v>
      </c>
      <c r="AN12" s="112">
        <v>8.4705882352941178</v>
      </c>
      <c r="AO12" s="112">
        <v>5.4117647058823524</v>
      </c>
      <c r="AP12" s="112">
        <v>69.882352941176464</v>
      </c>
      <c r="AQ12" s="112">
        <v>1.1739999999999999</v>
      </c>
      <c r="AR12" s="112">
        <v>2.7228759999999999</v>
      </c>
      <c r="AS12" s="112">
        <v>0.22700000000000001</v>
      </c>
      <c r="AT12" s="112">
        <v>0.35199999999999998</v>
      </c>
      <c r="AU12" s="112">
        <v>0.193</v>
      </c>
      <c r="AV12" s="112">
        <f t="shared" si="5"/>
        <v>2.6798611111111112</v>
      </c>
      <c r="AW12" s="112">
        <f t="shared" si="6"/>
        <v>4.155555555555555</v>
      </c>
      <c r="AX12" s="112">
        <f t="shared" si="7"/>
        <v>2.2784722222222222</v>
      </c>
      <c r="AY12" s="112" t="s">
        <v>323</v>
      </c>
      <c r="AZ12" s="112">
        <v>0.32800000000000001</v>
      </c>
      <c r="BA12" s="112">
        <v>0.10100000000000001</v>
      </c>
      <c r="BB12" s="112">
        <v>0.42</v>
      </c>
      <c r="BC12" s="112" t="s">
        <v>303</v>
      </c>
      <c r="BD12" s="112">
        <v>0.108</v>
      </c>
      <c r="BE12" s="112">
        <v>2.2000000000000002</v>
      </c>
      <c r="BF12" s="112">
        <v>14.7</v>
      </c>
      <c r="BG12" s="112">
        <v>3.5</v>
      </c>
      <c r="BH12" s="112">
        <v>1.1000000000000001</v>
      </c>
      <c r="BI12" s="112">
        <v>19.399999999999999</v>
      </c>
      <c r="BJ12" s="112" t="s">
        <v>314</v>
      </c>
      <c r="BK12" s="112" t="s">
        <v>305</v>
      </c>
      <c r="BL12" s="86">
        <v>13.745000000000001</v>
      </c>
      <c r="BM12" s="86">
        <v>7.25</v>
      </c>
      <c r="BN12" s="86">
        <v>2.7850000000000001</v>
      </c>
      <c r="BO12" s="86">
        <v>76</v>
      </c>
      <c r="BP12" s="86">
        <v>12.5</v>
      </c>
      <c r="BQ12" s="86">
        <v>64</v>
      </c>
      <c r="BR12" s="86">
        <v>1822.5</v>
      </c>
      <c r="BS12" s="86">
        <v>433.5</v>
      </c>
      <c r="BT12" s="86">
        <v>120.5</v>
      </c>
      <c r="BU12" s="86">
        <v>32.5</v>
      </c>
      <c r="BV12" s="86">
        <v>23.027268601827771</v>
      </c>
      <c r="BW12" s="86">
        <v>2.1189383462073414</v>
      </c>
      <c r="BX12" s="86">
        <v>40</v>
      </c>
      <c r="BY12" s="86">
        <v>14.355499999999999</v>
      </c>
      <c r="BZ12" s="86">
        <v>1.3725000000000001</v>
      </c>
      <c r="CA12" s="86">
        <v>10.455292443064181</v>
      </c>
      <c r="CB12" s="86">
        <v>4.0655335837724911</v>
      </c>
      <c r="CC12" s="86">
        <v>0.29808634908765763</v>
      </c>
      <c r="CD12" s="86">
        <v>13.660768367216816</v>
      </c>
      <c r="CE12" s="86">
        <v>54.055291846949501</v>
      </c>
      <c r="CF12" s="86" t="s">
        <v>199</v>
      </c>
      <c r="CG12" s="86" t="s">
        <v>199</v>
      </c>
      <c r="CH12" s="86" t="s">
        <v>199</v>
      </c>
      <c r="CI12" s="86" t="s">
        <v>199</v>
      </c>
      <c r="CJ12" s="86" t="s">
        <v>199</v>
      </c>
    </row>
    <row r="13" spans="1:88" x14ac:dyDescent="0.5">
      <c r="A13" s="54" t="s">
        <v>28</v>
      </c>
      <c r="B13" s="54">
        <v>2019</v>
      </c>
      <c r="C13" s="66" t="s">
        <v>78</v>
      </c>
      <c r="D13" s="66" t="s">
        <v>86</v>
      </c>
      <c r="E13" s="66" t="s">
        <v>93</v>
      </c>
      <c r="F13" s="54" t="s">
        <v>49</v>
      </c>
      <c r="G13" s="54" t="s">
        <v>84</v>
      </c>
      <c r="H13" s="54">
        <v>3</v>
      </c>
      <c r="I13" s="67">
        <v>43620</v>
      </c>
      <c r="J13" s="54" t="s">
        <v>49</v>
      </c>
      <c r="K13" s="54">
        <v>2.5</v>
      </c>
      <c r="L13" s="54">
        <v>26.25</v>
      </c>
      <c r="M13" s="54">
        <f t="shared" si="0"/>
        <v>65.625</v>
      </c>
      <c r="N13" s="54">
        <f t="shared" si="1"/>
        <v>1.50654E-3</v>
      </c>
      <c r="O13" s="54">
        <f>2071.9+1621.5</f>
        <v>3693.4</v>
      </c>
      <c r="P13" s="54">
        <f t="shared" si="2"/>
        <v>2451.5777875131093</v>
      </c>
      <c r="Q13" s="54">
        <f t="shared" si="3"/>
        <v>5.4047974219071513</v>
      </c>
      <c r="R13" s="54">
        <v>7.7</v>
      </c>
      <c r="S13" s="54">
        <v>56.4</v>
      </c>
      <c r="T13" s="54">
        <v>57.5</v>
      </c>
      <c r="U13" s="54">
        <f t="shared" si="4"/>
        <v>105.42324641632081</v>
      </c>
      <c r="V13" s="54">
        <v>10.6</v>
      </c>
      <c r="W13" s="54">
        <v>8.9</v>
      </c>
      <c r="X13" s="54">
        <v>5.4</v>
      </c>
      <c r="Y13" s="54">
        <v>69</v>
      </c>
      <c r="Z13" s="54">
        <v>1.1359999999999999</v>
      </c>
      <c r="AA13" s="54">
        <v>52.2</v>
      </c>
      <c r="AB13" s="54">
        <v>9.4499999999999993</v>
      </c>
      <c r="AC13" s="112">
        <v>96.66</v>
      </c>
      <c r="AD13" s="112">
        <v>5.0449999999999999</v>
      </c>
      <c r="AE13" s="112">
        <v>35.790000000000006</v>
      </c>
      <c r="AF13" s="112">
        <v>36.143829376616367</v>
      </c>
      <c r="AG13" s="112">
        <v>81.976533987342208</v>
      </c>
      <c r="AH13" s="112">
        <v>8.0230064714270064</v>
      </c>
      <c r="AI13" s="112">
        <v>2.7903193075848529</v>
      </c>
      <c r="AJ13" s="112">
        <v>1.0679034870180035</v>
      </c>
      <c r="AK13" s="112">
        <v>1.1820326965632482</v>
      </c>
      <c r="AL13" s="112">
        <v>1.5438461538461543</v>
      </c>
      <c r="AM13" s="112">
        <v>9.9</v>
      </c>
      <c r="AN13" s="112">
        <v>7.5294117647058822</v>
      </c>
      <c r="AO13" s="112">
        <v>5.1764705882352944</v>
      </c>
      <c r="AP13" s="112">
        <v>70.352941176470594</v>
      </c>
      <c r="AQ13" s="112">
        <v>1.17</v>
      </c>
      <c r="AR13" s="112">
        <v>2.778778</v>
      </c>
      <c r="AS13" s="112">
        <v>0.22800000000000001</v>
      </c>
      <c r="AT13" s="112">
        <v>0.32</v>
      </c>
      <c r="AU13" s="112">
        <v>0.183</v>
      </c>
      <c r="AV13" s="112">
        <f t="shared" si="5"/>
        <v>3.0281250000000002</v>
      </c>
      <c r="AW13" s="112">
        <f t="shared" si="6"/>
        <v>4.25</v>
      </c>
      <c r="AX13" s="112">
        <f t="shared" si="7"/>
        <v>2.4304687499999997</v>
      </c>
      <c r="AY13" s="112" t="s">
        <v>313</v>
      </c>
      <c r="AZ13" s="112">
        <v>0.32200000000000001</v>
      </c>
      <c r="BA13" s="112">
        <v>0.105</v>
      </c>
      <c r="BB13" s="112">
        <v>0.41</v>
      </c>
      <c r="BC13" s="112" t="s">
        <v>303</v>
      </c>
      <c r="BD13" s="112">
        <v>0.114</v>
      </c>
      <c r="BE13" s="112">
        <v>2.9</v>
      </c>
      <c r="BF13" s="112">
        <v>14.1</v>
      </c>
      <c r="BG13" s="112">
        <v>4.5</v>
      </c>
      <c r="BH13" s="112">
        <v>1.4</v>
      </c>
      <c r="BI13" s="112">
        <v>21.3</v>
      </c>
      <c r="BJ13" s="112">
        <v>5.0999999999999996</v>
      </c>
      <c r="BK13" s="112" t="s">
        <v>305</v>
      </c>
      <c r="BL13" s="86">
        <v>14.71</v>
      </c>
      <c r="BM13" s="86">
        <v>7.35</v>
      </c>
      <c r="BN13" s="86">
        <v>2.5649999999999999</v>
      </c>
      <c r="BO13" s="86">
        <v>71.5</v>
      </c>
      <c r="BP13" s="86">
        <v>11.5</v>
      </c>
      <c r="BQ13" s="86">
        <v>55.5</v>
      </c>
      <c r="BR13" s="86">
        <v>1929.5</v>
      </c>
      <c r="BS13" s="86">
        <v>485</v>
      </c>
      <c r="BT13" s="86">
        <v>112</v>
      </c>
      <c r="BU13" s="86">
        <v>31.5</v>
      </c>
      <c r="BV13" s="86">
        <v>19.284152840563934</v>
      </c>
      <c r="BW13" s="86">
        <v>2.5053215702981388</v>
      </c>
      <c r="BX13" s="86">
        <v>35</v>
      </c>
      <c r="BY13" s="86">
        <v>14.8955</v>
      </c>
      <c r="BZ13" s="86">
        <v>1.3720000000000001</v>
      </c>
      <c r="CA13" s="86">
        <v>10.860914843188329</v>
      </c>
      <c r="CB13" s="86">
        <v>2.6596853240043354</v>
      </c>
      <c r="CC13" s="86">
        <v>0.21809959804233192</v>
      </c>
      <c r="CD13" s="86">
        <v>12.199885769714296</v>
      </c>
      <c r="CE13" s="86">
        <v>45.723096119887856</v>
      </c>
      <c r="CF13" s="86" t="s">
        <v>199</v>
      </c>
      <c r="CG13" s="86" t="s">
        <v>229</v>
      </c>
      <c r="CH13" s="86">
        <v>15</v>
      </c>
      <c r="CI13" s="86">
        <v>49</v>
      </c>
      <c r="CJ13" s="86">
        <v>36</v>
      </c>
    </row>
    <row r="14" spans="1:88" x14ac:dyDescent="0.5">
      <c r="A14" s="54" t="s">
        <v>28</v>
      </c>
      <c r="B14" s="54">
        <v>2019</v>
      </c>
      <c r="C14" s="66" t="s">
        <v>78</v>
      </c>
      <c r="D14" s="66" t="s">
        <v>86</v>
      </c>
      <c r="E14" s="66" t="s">
        <v>74</v>
      </c>
      <c r="F14" s="54" t="s">
        <v>49</v>
      </c>
      <c r="G14" s="54" t="s">
        <v>84</v>
      </c>
      <c r="H14" s="54">
        <v>4</v>
      </c>
      <c r="I14" s="67">
        <v>43620</v>
      </c>
      <c r="J14" s="54">
        <v>52</v>
      </c>
      <c r="K14" s="54">
        <v>2.5</v>
      </c>
      <c r="L14" s="54">
        <v>26.25</v>
      </c>
      <c r="M14" s="54">
        <f t="shared" si="0"/>
        <v>65.625</v>
      </c>
      <c r="N14" s="54">
        <f t="shared" si="1"/>
        <v>1.50654E-3</v>
      </c>
      <c r="O14" s="54">
        <f>2441.1+1535.6</f>
        <v>3976.7</v>
      </c>
      <c r="P14" s="54">
        <f t="shared" si="2"/>
        <v>2639.6245702072297</v>
      </c>
      <c r="Q14" s="54">
        <f t="shared" si="3"/>
        <v>5.8193691199702631</v>
      </c>
      <c r="R14" s="54">
        <v>10.9</v>
      </c>
      <c r="S14" s="54">
        <v>49.8</v>
      </c>
      <c r="T14" s="54">
        <v>64</v>
      </c>
      <c r="U14" s="54">
        <f t="shared" si="4"/>
        <v>109.57434247450348</v>
      </c>
      <c r="V14" s="54">
        <v>10.3</v>
      </c>
      <c r="W14" s="54">
        <v>9.4</v>
      </c>
      <c r="X14" s="54">
        <v>5.2</v>
      </c>
      <c r="Y14" s="54">
        <v>68.7</v>
      </c>
      <c r="Z14" s="54">
        <v>1.1439999999999999</v>
      </c>
      <c r="AA14" s="54">
        <v>53.8</v>
      </c>
      <c r="AB14" s="54">
        <v>9.34</v>
      </c>
      <c r="AC14" s="112">
        <v>98.28</v>
      </c>
      <c r="AD14" s="112">
        <v>3.16</v>
      </c>
      <c r="AE14" s="112">
        <v>31.46</v>
      </c>
      <c r="AF14" s="112">
        <v>31.618304840690662</v>
      </c>
      <c r="AG14" s="112">
        <v>84.264162685414846</v>
      </c>
      <c r="AH14" s="112">
        <v>7.7757435234949783</v>
      </c>
      <c r="AI14" s="112">
        <v>1.2272454411598144</v>
      </c>
      <c r="AJ14" s="112">
        <v>0.46341720706698714</v>
      </c>
      <c r="AK14" s="112">
        <v>0.58158689896146432</v>
      </c>
      <c r="AL14" s="112">
        <v>1.426923076923077</v>
      </c>
      <c r="AM14" s="112">
        <v>9.9</v>
      </c>
      <c r="AN14" s="112">
        <v>8.3529411764705888</v>
      </c>
      <c r="AO14" s="112">
        <v>5.1764705882352944</v>
      </c>
      <c r="AP14" s="112">
        <v>70</v>
      </c>
      <c r="AQ14" s="112">
        <v>1.171</v>
      </c>
      <c r="AR14" s="112">
        <v>2.735932</v>
      </c>
      <c r="AS14" s="112">
        <v>0.23</v>
      </c>
      <c r="AT14" s="112">
        <v>0.34</v>
      </c>
      <c r="AU14" s="112">
        <v>0.19</v>
      </c>
      <c r="AV14" s="112">
        <f t="shared" si="5"/>
        <v>2.753521126760563</v>
      </c>
      <c r="AW14" s="112">
        <f t="shared" si="6"/>
        <v>4.070422535211268</v>
      </c>
      <c r="AX14" s="112">
        <f t="shared" si="7"/>
        <v>2.2746478873239435</v>
      </c>
      <c r="AY14" s="112" t="s">
        <v>307</v>
      </c>
      <c r="AZ14" s="112">
        <v>0.32400000000000001</v>
      </c>
      <c r="BA14" s="112">
        <v>9.5000000000000001E-2</v>
      </c>
      <c r="BB14" s="112">
        <v>0.36</v>
      </c>
      <c r="BC14" s="112" t="s">
        <v>303</v>
      </c>
      <c r="BD14" s="112">
        <v>9.6000000000000002E-2</v>
      </c>
      <c r="BE14" s="112">
        <v>1.9</v>
      </c>
      <c r="BF14" s="112">
        <v>16.3</v>
      </c>
      <c r="BG14" s="112">
        <v>4.5</v>
      </c>
      <c r="BH14" s="112">
        <v>1.3</v>
      </c>
      <c r="BI14" s="112">
        <v>17.7</v>
      </c>
      <c r="BJ14" s="112" t="s">
        <v>314</v>
      </c>
      <c r="BK14" s="112" t="s">
        <v>305</v>
      </c>
      <c r="BL14" s="86">
        <v>14.555</v>
      </c>
      <c r="BM14" s="86">
        <v>7.2</v>
      </c>
      <c r="BN14" s="86">
        <v>2.89</v>
      </c>
      <c r="BO14" s="86">
        <v>78</v>
      </c>
      <c r="BP14" s="86">
        <v>14</v>
      </c>
      <c r="BQ14" s="86">
        <v>54.5</v>
      </c>
      <c r="BR14" s="86">
        <v>1980.5</v>
      </c>
      <c r="BS14" s="86">
        <v>438.5</v>
      </c>
      <c r="BT14" s="86">
        <v>107</v>
      </c>
      <c r="BU14" s="86">
        <v>26</v>
      </c>
      <c r="BV14" s="86">
        <v>32.041920408195473</v>
      </c>
      <c r="BW14" s="86">
        <v>2.8587356906739889</v>
      </c>
      <c r="BX14" s="86">
        <v>36.5</v>
      </c>
      <c r="BY14" s="86">
        <v>12.077999999999999</v>
      </c>
      <c r="BZ14" s="86">
        <v>1.2985</v>
      </c>
      <c r="CA14" s="86">
        <v>9.2375248106768453</v>
      </c>
      <c r="CB14" s="86">
        <v>3.3084805508982034</v>
      </c>
      <c r="CC14" s="86">
        <v>0.24118966467065867</v>
      </c>
      <c r="CD14" s="86">
        <v>13.772166500669178</v>
      </c>
      <c r="CE14" s="86">
        <v>57.903069393873579</v>
      </c>
      <c r="CF14" s="86" t="s">
        <v>199</v>
      </c>
      <c r="CG14" s="86" t="s">
        <v>199</v>
      </c>
      <c r="CH14" s="86" t="s">
        <v>199</v>
      </c>
      <c r="CI14" s="86" t="s">
        <v>199</v>
      </c>
      <c r="CJ14" s="86" t="s">
        <v>199</v>
      </c>
    </row>
    <row r="15" spans="1:88" x14ac:dyDescent="0.5">
      <c r="A15" s="54" t="s">
        <v>28</v>
      </c>
      <c r="B15" s="54">
        <v>2019</v>
      </c>
      <c r="C15" s="66" t="s">
        <v>78</v>
      </c>
      <c r="D15" s="66" t="s">
        <v>86</v>
      </c>
      <c r="E15" s="66" t="s">
        <v>77</v>
      </c>
      <c r="F15" s="54" t="s">
        <v>49</v>
      </c>
      <c r="G15" s="54" t="s">
        <v>84</v>
      </c>
      <c r="H15" s="54">
        <v>5</v>
      </c>
      <c r="I15" s="67">
        <v>43620</v>
      </c>
      <c r="J15" s="54">
        <v>47</v>
      </c>
      <c r="K15" s="54">
        <v>2.5</v>
      </c>
      <c r="L15" s="54">
        <v>26.25</v>
      </c>
      <c r="M15" s="54">
        <f t="shared" si="0"/>
        <v>65.625</v>
      </c>
      <c r="N15" s="54">
        <f t="shared" si="1"/>
        <v>1.50654E-3</v>
      </c>
      <c r="O15" s="54">
        <f>3017.1+1906.5</f>
        <v>4923.6000000000004</v>
      </c>
      <c r="P15" s="54">
        <f t="shared" si="2"/>
        <v>3268.1508622406313</v>
      </c>
      <c r="Q15" s="54">
        <f t="shared" si="3"/>
        <v>7.2050307539129408</v>
      </c>
      <c r="R15" s="54">
        <v>9.1</v>
      </c>
      <c r="S15" s="54">
        <v>51.7</v>
      </c>
      <c r="T15" s="54">
        <v>64.400000000000006</v>
      </c>
      <c r="U15" s="54">
        <f t="shared" si="4"/>
        <v>138.40602187884326</v>
      </c>
      <c r="V15" s="54">
        <v>10.3</v>
      </c>
      <c r="W15" s="54">
        <v>7.8</v>
      </c>
      <c r="X15" s="54">
        <v>4</v>
      </c>
      <c r="Y15" s="54">
        <v>71.599999999999994</v>
      </c>
      <c r="Z15" s="54">
        <v>1.198</v>
      </c>
      <c r="AA15" s="54">
        <v>51.5</v>
      </c>
      <c r="AB15" s="54">
        <v>9.58</v>
      </c>
      <c r="AC15" s="112">
        <v>97.715000000000003</v>
      </c>
      <c r="AD15" s="112">
        <v>3.1550000000000002</v>
      </c>
      <c r="AE15" s="112">
        <v>30.76</v>
      </c>
      <c r="AF15" s="112">
        <v>30.921378522629482</v>
      </c>
      <c r="AG15" s="112">
        <v>84.143750248598252</v>
      </c>
      <c r="AH15" s="112">
        <v>5.4785433398738217</v>
      </c>
      <c r="AI15" s="112">
        <v>1.1096934345150451</v>
      </c>
      <c r="AJ15" s="112">
        <v>0.39835987845779253</v>
      </c>
      <c r="AK15" s="112">
        <v>0.51090889019353991</v>
      </c>
      <c r="AL15" s="112">
        <v>1.4010576923076925</v>
      </c>
      <c r="AM15" s="112">
        <v>9.8000000000000007</v>
      </c>
      <c r="AN15" s="112">
        <v>6.9411764705882355</v>
      </c>
      <c r="AO15" s="112">
        <v>4.4705882352941178</v>
      </c>
      <c r="AP15" s="112">
        <v>72.82352941176471</v>
      </c>
      <c r="AQ15" s="112">
        <v>1.21</v>
      </c>
      <c r="AR15" s="112">
        <v>2.8495569999999999</v>
      </c>
      <c r="AS15" s="112">
        <v>0.17100000000000001</v>
      </c>
      <c r="AT15" s="112">
        <v>0.29599999999999999</v>
      </c>
      <c r="AU15" s="112">
        <v>0.16800000000000001</v>
      </c>
      <c r="AV15" s="112">
        <f t="shared" si="5"/>
        <v>2.4635593220338983</v>
      </c>
      <c r="AW15" s="112">
        <f t="shared" si="6"/>
        <v>4.2644067796610168</v>
      </c>
      <c r="AX15" s="112">
        <f t="shared" si="7"/>
        <v>2.4203389830508475</v>
      </c>
      <c r="AY15" s="112" t="s">
        <v>199</v>
      </c>
      <c r="AZ15" s="112" t="s">
        <v>199</v>
      </c>
      <c r="BA15" s="112" t="s">
        <v>199</v>
      </c>
      <c r="BB15" s="112" t="s">
        <v>199</v>
      </c>
      <c r="BC15" s="112" t="s">
        <v>199</v>
      </c>
      <c r="BD15" s="112" t="s">
        <v>199</v>
      </c>
      <c r="BE15" s="112" t="s">
        <v>199</v>
      </c>
      <c r="BF15" s="112" t="s">
        <v>199</v>
      </c>
      <c r="BG15" s="112" t="s">
        <v>199</v>
      </c>
      <c r="BH15" s="112" t="s">
        <v>199</v>
      </c>
      <c r="BI15" s="112" t="s">
        <v>199</v>
      </c>
      <c r="BJ15" s="112" t="s">
        <v>199</v>
      </c>
      <c r="BK15" s="112" t="s">
        <v>199</v>
      </c>
      <c r="BL15" s="86">
        <v>13.41</v>
      </c>
      <c r="BM15" s="86">
        <v>7.25</v>
      </c>
      <c r="BN15" s="86">
        <v>2.77</v>
      </c>
      <c r="BO15" s="86">
        <v>75</v>
      </c>
      <c r="BP15" s="86">
        <v>11</v>
      </c>
      <c r="BQ15" s="86">
        <v>50</v>
      </c>
      <c r="BR15" s="86">
        <v>1806.5</v>
      </c>
      <c r="BS15" s="86">
        <v>418.5</v>
      </c>
      <c r="BT15" s="86">
        <v>86</v>
      </c>
      <c r="BU15" s="86">
        <v>25.5</v>
      </c>
      <c r="BV15" s="86">
        <v>32.739449794510321</v>
      </c>
      <c r="BW15" s="86">
        <v>2.6940971812945458</v>
      </c>
      <c r="BX15" s="86">
        <v>30.5</v>
      </c>
      <c r="BY15" s="86">
        <v>14.379999999999999</v>
      </c>
      <c r="BZ15" s="86">
        <v>1.3805000000000001</v>
      </c>
      <c r="CA15" s="86">
        <v>10.424448217317487</v>
      </c>
      <c r="CB15" s="86">
        <v>3.5789365017541774</v>
      </c>
      <c r="CC15" s="86">
        <v>0.26172681661414043</v>
      </c>
      <c r="CD15" s="86">
        <v>13.670933660933663</v>
      </c>
      <c r="CE15" s="86">
        <v>46.900040747040947</v>
      </c>
      <c r="CF15" s="86" t="s">
        <v>199</v>
      </c>
      <c r="CG15" s="86" t="s">
        <v>229</v>
      </c>
      <c r="CH15" s="86">
        <v>16</v>
      </c>
      <c r="CI15" s="86">
        <v>48</v>
      </c>
      <c r="CJ15" s="86">
        <v>36</v>
      </c>
    </row>
    <row r="16" spans="1:88" x14ac:dyDescent="0.5">
      <c r="A16" s="54" t="s">
        <v>28</v>
      </c>
      <c r="B16" s="54">
        <v>2019</v>
      </c>
      <c r="C16" s="66" t="s">
        <v>78</v>
      </c>
      <c r="D16" s="66" t="s">
        <v>86</v>
      </c>
      <c r="E16" s="66" t="s">
        <v>71</v>
      </c>
      <c r="F16" s="54" t="s">
        <v>49</v>
      </c>
      <c r="G16" s="54" t="s">
        <v>84</v>
      </c>
      <c r="H16" s="54">
        <v>6</v>
      </c>
      <c r="I16" s="67">
        <v>43620</v>
      </c>
      <c r="J16" s="54">
        <v>56</v>
      </c>
      <c r="K16" s="54">
        <v>2.5</v>
      </c>
      <c r="L16" s="54">
        <v>26.25</v>
      </c>
      <c r="M16" s="54">
        <f t="shared" si="0"/>
        <v>65.625</v>
      </c>
      <c r="N16" s="54">
        <f t="shared" si="1"/>
        <v>1.50654E-3</v>
      </c>
      <c r="O16" s="54">
        <f>2797.6+1521.8</f>
        <v>4319.3999999999996</v>
      </c>
      <c r="P16" s="54">
        <f t="shared" si="2"/>
        <v>2867.0994464136361</v>
      </c>
      <c r="Q16" s="54">
        <f t="shared" si="3"/>
        <v>6.3208647815524301</v>
      </c>
      <c r="R16" s="54">
        <v>9.1</v>
      </c>
      <c r="S16" s="54">
        <v>52.1</v>
      </c>
      <c r="T16" s="54">
        <v>53.4</v>
      </c>
      <c r="U16" s="54">
        <f t="shared" si="4"/>
        <v>121.42151492880726</v>
      </c>
      <c r="V16" s="54">
        <v>10.5</v>
      </c>
      <c r="W16" s="54">
        <v>8.6999999999999993</v>
      </c>
      <c r="X16" s="54">
        <v>5.6</v>
      </c>
      <c r="Y16" s="54">
        <v>68.900000000000006</v>
      </c>
      <c r="Z16" s="54">
        <v>1.133</v>
      </c>
      <c r="AA16" s="54">
        <v>51.1</v>
      </c>
      <c r="AB16" s="54">
        <v>9.44</v>
      </c>
      <c r="AC16" s="112">
        <v>97.27000000000001</v>
      </c>
      <c r="AD16" s="112">
        <v>4.1950000000000003</v>
      </c>
      <c r="AE16" s="112">
        <v>34.32</v>
      </c>
      <c r="AF16" s="112">
        <v>34.57543130073698</v>
      </c>
      <c r="AG16" s="112">
        <v>83.031195108332554</v>
      </c>
      <c r="AH16" s="112">
        <v>7.2099821659983991</v>
      </c>
      <c r="AI16" s="112">
        <v>2.1320756408804318</v>
      </c>
      <c r="AJ16" s="112">
        <v>0.87835324123815683</v>
      </c>
      <c r="AK16" s="112">
        <v>0.76534721281368079</v>
      </c>
      <c r="AL16" s="112">
        <v>1.2959615384615386</v>
      </c>
      <c r="AM16" s="112">
        <v>9.6999999999999993</v>
      </c>
      <c r="AN16" s="112">
        <v>6.9411764705882355</v>
      </c>
      <c r="AO16" s="112">
        <v>5.1764705882352944</v>
      </c>
      <c r="AP16" s="112">
        <v>70.941176470588232</v>
      </c>
      <c r="AQ16" s="112">
        <v>1.175</v>
      </c>
      <c r="AR16" s="112">
        <v>2.8116279999999998</v>
      </c>
      <c r="AS16" s="112">
        <v>0.20899999999999999</v>
      </c>
      <c r="AT16" s="112">
        <v>0.312</v>
      </c>
      <c r="AU16" s="112">
        <v>0.17699999999999999</v>
      </c>
      <c r="AV16" s="112">
        <f t="shared" si="5"/>
        <v>3.011016949152542</v>
      </c>
      <c r="AW16" s="112">
        <f t="shared" si="6"/>
        <v>4.4949152542372879</v>
      </c>
      <c r="AX16" s="112">
        <f t="shared" si="7"/>
        <v>2.5499999999999998</v>
      </c>
      <c r="AY16" s="112" t="s">
        <v>309</v>
      </c>
      <c r="AZ16" s="112">
        <v>0.308</v>
      </c>
      <c r="BA16" s="112">
        <v>0.10199999999999999</v>
      </c>
      <c r="BB16" s="112">
        <v>0.44</v>
      </c>
      <c r="BC16" s="112" t="s">
        <v>303</v>
      </c>
      <c r="BD16" s="112">
        <v>9.7000000000000003E-2</v>
      </c>
      <c r="BE16" s="112">
        <v>2.2000000000000002</v>
      </c>
      <c r="BF16" s="112">
        <v>15.1</v>
      </c>
      <c r="BG16" s="112">
        <v>4.3</v>
      </c>
      <c r="BH16" s="112">
        <v>1.4</v>
      </c>
      <c r="BI16" s="112">
        <v>19.2</v>
      </c>
      <c r="BJ16" s="112">
        <v>5.2</v>
      </c>
      <c r="BK16" s="112" t="s">
        <v>305</v>
      </c>
      <c r="BL16" s="86">
        <v>13.48</v>
      </c>
      <c r="BM16" s="86">
        <v>7.15</v>
      </c>
      <c r="BN16" s="86">
        <v>3.0350000000000001</v>
      </c>
      <c r="BO16" s="86">
        <v>80</v>
      </c>
      <c r="BP16" s="86">
        <v>12</v>
      </c>
      <c r="BQ16" s="86">
        <v>50.5</v>
      </c>
      <c r="BR16" s="86">
        <v>1832.5</v>
      </c>
      <c r="BS16" s="86">
        <v>403.5</v>
      </c>
      <c r="BT16" s="86">
        <v>103</v>
      </c>
      <c r="BU16" s="86">
        <v>27</v>
      </c>
      <c r="BV16" s="86">
        <v>25.920958032947578</v>
      </c>
      <c r="BW16" s="86">
        <v>10.80834953835452</v>
      </c>
      <c r="BX16" s="86">
        <v>31</v>
      </c>
      <c r="BY16" s="86">
        <v>16.1465</v>
      </c>
      <c r="BZ16" s="86">
        <v>1.6070000000000002</v>
      </c>
      <c r="CA16" s="86">
        <v>10.01979772691146</v>
      </c>
      <c r="CB16" s="86">
        <v>3.6837817460317455</v>
      </c>
      <c r="CC16" s="86">
        <v>0.28324652777777776</v>
      </c>
      <c r="CD16" s="86">
        <v>12.961294197132347</v>
      </c>
      <c r="CE16" s="86">
        <v>53.270694286346675</v>
      </c>
      <c r="CF16" s="86" t="s">
        <v>199</v>
      </c>
      <c r="CG16" s="86" t="s">
        <v>199</v>
      </c>
      <c r="CH16" s="86" t="s">
        <v>199</v>
      </c>
      <c r="CI16" s="86" t="s">
        <v>199</v>
      </c>
      <c r="CJ16" s="86" t="s">
        <v>199</v>
      </c>
    </row>
    <row r="17" spans="1:88" x14ac:dyDescent="0.5">
      <c r="A17" s="54" t="s">
        <v>28</v>
      </c>
      <c r="B17" s="54">
        <v>2019</v>
      </c>
      <c r="C17" s="66" t="s">
        <v>78</v>
      </c>
      <c r="D17" s="66" t="s">
        <v>86</v>
      </c>
      <c r="E17" s="66" t="s">
        <v>70</v>
      </c>
      <c r="F17" s="54" t="s">
        <v>49</v>
      </c>
      <c r="G17" s="54" t="s">
        <v>84</v>
      </c>
      <c r="H17" s="54">
        <v>8</v>
      </c>
      <c r="I17" s="67">
        <v>43620</v>
      </c>
      <c r="J17" s="54">
        <v>55</v>
      </c>
      <c r="K17" s="54">
        <v>2.5</v>
      </c>
      <c r="L17" s="54">
        <v>26.25</v>
      </c>
      <c r="M17" s="54">
        <f t="shared" si="0"/>
        <v>65.625</v>
      </c>
      <c r="N17" s="54">
        <f t="shared" si="1"/>
        <v>1.50654E-3</v>
      </c>
      <c r="O17" s="54">
        <f>3079.9+1275.4</f>
        <v>4355.3</v>
      </c>
      <c r="P17" s="54">
        <f t="shared" si="2"/>
        <v>2890.928883401702</v>
      </c>
      <c r="Q17" s="54">
        <f t="shared" si="3"/>
        <v>6.3733996349250601</v>
      </c>
      <c r="R17" s="54">
        <v>9.8000000000000007</v>
      </c>
      <c r="S17" s="54">
        <v>51.4</v>
      </c>
      <c r="T17" s="54">
        <v>65.7</v>
      </c>
      <c r="U17" s="54">
        <f t="shared" si="4"/>
        <v>121.48787976970424</v>
      </c>
      <c r="V17" s="54">
        <v>10.9</v>
      </c>
      <c r="W17" s="54">
        <v>8.4</v>
      </c>
      <c r="X17" s="54">
        <v>5.6</v>
      </c>
      <c r="Y17" s="54">
        <v>68.900000000000006</v>
      </c>
      <c r="Z17" s="54">
        <v>1.119</v>
      </c>
      <c r="AA17" s="54">
        <v>53.5</v>
      </c>
      <c r="AB17" s="54">
        <v>9.32</v>
      </c>
      <c r="AC17" s="112">
        <v>97.905000000000001</v>
      </c>
      <c r="AD17" s="112">
        <v>3.645</v>
      </c>
      <c r="AE17" s="112">
        <v>29.765000000000001</v>
      </c>
      <c r="AF17" s="112">
        <v>29.98735181651595</v>
      </c>
      <c r="AG17" s="112">
        <v>83.018363577781741</v>
      </c>
      <c r="AH17" s="112">
        <v>4.6631161160063215</v>
      </c>
      <c r="AI17" s="112">
        <v>1.4979853324272283</v>
      </c>
      <c r="AJ17" s="112">
        <v>0.54455984497136756</v>
      </c>
      <c r="AK17" s="112">
        <v>0.57630348024039035</v>
      </c>
      <c r="AL17" s="112">
        <v>1.5117307692307689</v>
      </c>
      <c r="AM17" s="112">
        <v>9.6999999999999993</v>
      </c>
      <c r="AN17" s="112">
        <v>7.5294117647058822</v>
      </c>
      <c r="AO17" s="112">
        <v>5.3529411764705879</v>
      </c>
      <c r="AP17" s="112">
        <v>70.529411764705884</v>
      </c>
      <c r="AQ17" s="112">
        <v>1.1745000000000001</v>
      </c>
      <c r="AR17" s="112">
        <v>2.7745030000000002</v>
      </c>
      <c r="AS17" s="112">
        <v>0.215</v>
      </c>
      <c r="AT17" s="112">
        <v>0.32100000000000001</v>
      </c>
      <c r="AU17" s="112">
        <v>0.183</v>
      </c>
      <c r="AV17" s="112">
        <f t="shared" si="5"/>
        <v>2.85546875</v>
      </c>
      <c r="AW17" s="112">
        <f t="shared" si="6"/>
        <v>4.2632812499999995</v>
      </c>
      <c r="AX17" s="112">
        <f t="shared" si="7"/>
        <v>2.4304687499999997</v>
      </c>
      <c r="AY17" s="112" t="s">
        <v>320</v>
      </c>
      <c r="AZ17" s="112">
        <v>0.30399999999999999</v>
      </c>
      <c r="BA17" s="112">
        <v>9.0999999999999998E-2</v>
      </c>
      <c r="BB17" s="112">
        <v>0.39</v>
      </c>
      <c r="BC17" s="112" t="s">
        <v>303</v>
      </c>
      <c r="BD17" s="112">
        <v>9.2999999999999999E-2</v>
      </c>
      <c r="BE17" s="112">
        <v>1.7</v>
      </c>
      <c r="BF17" s="112">
        <v>15.8</v>
      </c>
      <c r="BG17" s="112">
        <v>3.8</v>
      </c>
      <c r="BH17" s="112">
        <v>1.3</v>
      </c>
      <c r="BI17" s="112">
        <v>18.899999999999999</v>
      </c>
      <c r="BJ17" s="112" t="s">
        <v>314</v>
      </c>
      <c r="BK17" s="112" t="s">
        <v>305</v>
      </c>
      <c r="BL17" s="86">
        <v>13.67</v>
      </c>
      <c r="BM17" s="86">
        <v>6.9499999999999993</v>
      </c>
      <c r="BN17" s="86">
        <v>2.915</v>
      </c>
      <c r="BO17" s="86">
        <v>78</v>
      </c>
      <c r="BP17" s="86">
        <v>11</v>
      </c>
      <c r="BQ17" s="86">
        <v>47</v>
      </c>
      <c r="BR17" s="86">
        <v>1875</v>
      </c>
      <c r="BS17" s="86">
        <v>372</v>
      </c>
      <c r="BT17" s="86">
        <v>103</v>
      </c>
      <c r="BU17" s="86">
        <v>27</v>
      </c>
      <c r="BV17" s="86">
        <v>21.515132222537794</v>
      </c>
      <c r="BW17" s="86">
        <v>6.1694361608129009</v>
      </c>
      <c r="BX17" s="86">
        <v>30.5</v>
      </c>
      <c r="BY17" s="86">
        <v>15.297000000000001</v>
      </c>
      <c r="BZ17" s="86">
        <v>1.5620000000000001</v>
      </c>
      <c r="CA17" s="86">
        <v>9.7924363987037015</v>
      </c>
      <c r="CB17" s="86">
        <v>3.8748082669322721</v>
      </c>
      <c r="CC17" s="86">
        <v>0.29886603585657379</v>
      </c>
      <c r="CD17" s="86">
        <v>12.989467157367251</v>
      </c>
      <c r="CE17" s="86">
        <v>53.459618460625578</v>
      </c>
      <c r="CF17" s="86" t="s">
        <v>199</v>
      </c>
      <c r="CG17" s="86" t="s">
        <v>229</v>
      </c>
      <c r="CH17" s="86">
        <v>15</v>
      </c>
      <c r="CI17" s="86">
        <v>56</v>
      </c>
      <c r="CJ17" s="86">
        <v>29</v>
      </c>
    </row>
    <row r="18" spans="1:88" x14ac:dyDescent="0.5">
      <c r="A18" s="54" t="s">
        <v>28</v>
      </c>
      <c r="B18" s="54">
        <v>2019</v>
      </c>
      <c r="C18" s="66" t="s">
        <v>78</v>
      </c>
      <c r="D18" s="66" t="s">
        <v>86</v>
      </c>
      <c r="E18" s="66" t="s">
        <v>73</v>
      </c>
      <c r="F18" s="54" t="s">
        <v>49</v>
      </c>
      <c r="G18" s="54" t="s">
        <v>84</v>
      </c>
      <c r="H18" s="54" t="s">
        <v>94</v>
      </c>
      <c r="I18" s="67">
        <v>43620</v>
      </c>
      <c r="J18" s="54">
        <v>33</v>
      </c>
      <c r="K18" s="54">
        <v>2.5</v>
      </c>
      <c r="L18" s="54">
        <v>17.5</v>
      </c>
      <c r="M18" s="54">
        <f t="shared" si="0"/>
        <v>43.75</v>
      </c>
      <c r="N18" s="54">
        <f t="shared" si="1"/>
        <v>1.0043599999999999E-3</v>
      </c>
      <c r="O18" s="54">
        <v>2776.7</v>
      </c>
      <c r="P18" s="54">
        <f t="shared" si="2"/>
        <v>2764.6461428173166</v>
      </c>
      <c r="Q18" s="54">
        <f t="shared" si="3"/>
        <v>6.0949941793779123</v>
      </c>
      <c r="R18" s="54">
        <v>13.1</v>
      </c>
      <c r="S18" s="54">
        <v>43.3</v>
      </c>
      <c r="T18" s="54">
        <v>63.6</v>
      </c>
      <c r="U18" s="54">
        <f t="shared" si="4"/>
        <v>111.9304721445352</v>
      </c>
      <c r="V18" s="54">
        <v>10.199999999999999</v>
      </c>
      <c r="W18" s="54">
        <v>8.1</v>
      </c>
      <c r="X18" s="54">
        <v>5.3</v>
      </c>
      <c r="Y18" s="54">
        <v>69.7</v>
      </c>
      <c r="Z18" s="54">
        <v>1.123</v>
      </c>
      <c r="AA18" s="54">
        <v>52.4</v>
      </c>
      <c r="AB18" s="54">
        <v>9.44</v>
      </c>
      <c r="AC18" s="112">
        <v>97.724999999999994</v>
      </c>
      <c r="AD18" s="112">
        <v>3.8600000000000003</v>
      </c>
      <c r="AE18" s="112">
        <v>29.78</v>
      </c>
      <c r="AF18" s="112">
        <v>30.029121290759001</v>
      </c>
      <c r="AG18" s="112">
        <v>82.614651510642346</v>
      </c>
      <c r="AH18" s="112">
        <v>3.6895441564192248</v>
      </c>
      <c r="AI18" s="112">
        <v>1.4524285498546456</v>
      </c>
      <c r="AJ18" s="112">
        <v>0.56247526997491526</v>
      </c>
      <c r="AK18" s="112">
        <v>0.60044579760178374</v>
      </c>
      <c r="AL18" s="112">
        <v>1.4636538461538464</v>
      </c>
      <c r="AM18" s="112">
        <v>10.3</v>
      </c>
      <c r="AN18" s="112">
        <v>7.1764705882352944</v>
      </c>
      <c r="AO18" s="112">
        <v>5.4117647058823524</v>
      </c>
      <c r="AP18" s="112">
        <v>70.82352941176471</v>
      </c>
      <c r="AQ18" s="112">
        <v>1.171</v>
      </c>
      <c r="AR18" s="112">
        <v>2.789644</v>
      </c>
      <c r="AS18" s="112">
        <v>0.215</v>
      </c>
      <c r="AT18" s="112">
        <v>0.32400000000000001</v>
      </c>
      <c r="AU18" s="112">
        <v>0.17699999999999999</v>
      </c>
      <c r="AV18" s="112">
        <f t="shared" si="5"/>
        <v>2.9959016393442619</v>
      </c>
      <c r="AW18" s="112">
        <f t="shared" si="6"/>
        <v>4.5147540983606556</v>
      </c>
      <c r="AX18" s="112">
        <f t="shared" si="7"/>
        <v>2.4663934426229503</v>
      </c>
      <c r="AY18" s="112" t="s">
        <v>331</v>
      </c>
      <c r="AZ18" s="112">
        <v>0.30499999999999999</v>
      </c>
      <c r="BA18" s="112">
        <v>9.1999999999999998E-2</v>
      </c>
      <c r="BB18" s="112">
        <v>0.4</v>
      </c>
      <c r="BC18" s="112" t="s">
        <v>303</v>
      </c>
      <c r="BD18" s="112">
        <v>9.2999999999999999E-2</v>
      </c>
      <c r="BE18" s="112">
        <v>1.9</v>
      </c>
      <c r="BF18" s="112">
        <v>16.3</v>
      </c>
      <c r="BG18" s="112">
        <v>3.9</v>
      </c>
      <c r="BH18" s="112">
        <v>1.3</v>
      </c>
      <c r="BI18" s="112">
        <v>19.2</v>
      </c>
      <c r="BJ18" s="112" t="s">
        <v>314</v>
      </c>
      <c r="BK18" s="112" t="s">
        <v>305</v>
      </c>
      <c r="BL18" s="86">
        <v>13.61</v>
      </c>
      <c r="BM18" s="86">
        <v>7.2</v>
      </c>
      <c r="BN18" s="86">
        <v>2.79</v>
      </c>
      <c r="BO18" s="86">
        <v>75.5</v>
      </c>
      <c r="BP18" s="86">
        <v>11</v>
      </c>
      <c r="BQ18" s="86">
        <v>47.5</v>
      </c>
      <c r="BR18" s="86">
        <v>1853.5</v>
      </c>
      <c r="BS18" s="86">
        <v>411</v>
      </c>
      <c r="BT18" s="86">
        <v>90</v>
      </c>
      <c r="BU18" s="86">
        <v>26.5</v>
      </c>
      <c r="BV18" s="86">
        <v>20.126120213147473</v>
      </c>
      <c r="BW18" s="86">
        <v>2.1286413992578042</v>
      </c>
      <c r="BX18" s="86">
        <v>29</v>
      </c>
      <c r="BY18" s="86">
        <v>14.590999999999999</v>
      </c>
      <c r="BZ18" s="86">
        <v>1.3864999999999998</v>
      </c>
      <c r="CA18" s="86">
        <v>10.522548300317926</v>
      </c>
      <c r="CB18" s="86">
        <v>3.3212941534653462</v>
      </c>
      <c r="CC18" s="86">
        <v>0.22410573267326728</v>
      </c>
      <c r="CD18" s="86">
        <v>15.066738086447668</v>
      </c>
      <c r="CE18" s="86">
        <v>46.450755879701205</v>
      </c>
      <c r="CF18" s="86" t="s">
        <v>199</v>
      </c>
      <c r="CG18" s="86" t="s">
        <v>199</v>
      </c>
      <c r="CH18" s="86" t="s">
        <v>199</v>
      </c>
      <c r="CI18" s="86" t="s">
        <v>199</v>
      </c>
      <c r="CJ18" s="86" t="s">
        <v>199</v>
      </c>
    </row>
    <row r="19" spans="1:88" x14ac:dyDescent="0.5">
      <c r="A19" s="54" t="s">
        <v>28</v>
      </c>
      <c r="B19" s="54">
        <v>2019</v>
      </c>
      <c r="C19" s="66" t="s">
        <v>78</v>
      </c>
      <c r="D19" s="66" t="s">
        <v>86</v>
      </c>
      <c r="E19" s="66" t="s">
        <v>73</v>
      </c>
      <c r="F19" s="54" t="s">
        <v>49</v>
      </c>
      <c r="G19" s="54" t="s">
        <v>84</v>
      </c>
      <c r="H19" s="54" t="s">
        <v>95</v>
      </c>
      <c r="I19" s="67">
        <v>43620</v>
      </c>
      <c r="J19" s="54">
        <v>30</v>
      </c>
      <c r="K19" s="54">
        <v>2.5</v>
      </c>
      <c r="L19" s="54">
        <v>17.5</v>
      </c>
      <c r="M19" s="54">
        <f t="shared" si="0"/>
        <v>43.75</v>
      </c>
      <c r="N19" s="54">
        <f t="shared" si="1"/>
        <v>1.0043599999999999E-3</v>
      </c>
      <c r="O19" s="54">
        <f>2857.3+788.5</f>
        <v>3645.8</v>
      </c>
      <c r="P19" s="54">
        <f t="shared" si="2"/>
        <v>3629.973316340755</v>
      </c>
      <c r="Q19" s="54">
        <f t="shared" si="3"/>
        <v>8.0027117726711552</v>
      </c>
      <c r="R19" s="54">
        <v>9.1999999999999993</v>
      </c>
      <c r="S19" s="54">
        <v>52.5</v>
      </c>
      <c r="T19" s="54">
        <v>64.599999999999994</v>
      </c>
      <c r="U19" s="54">
        <f t="shared" si="4"/>
        <v>153.5600652913231</v>
      </c>
      <c r="V19" s="54">
        <v>10.4</v>
      </c>
      <c r="W19" s="54">
        <v>8.4</v>
      </c>
      <c r="X19" s="54">
        <v>5.3</v>
      </c>
      <c r="Y19" s="54">
        <v>69.400000000000006</v>
      </c>
      <c r="Z19" s="54">
        <v>1.1319999999999999</v>
      </c>
      <c r="AA19" s="54">
        <v>52</v>
      </c>
      <c r="AB19" s="54">
        <v>9.3699999999999992</v>
      </c>
      <c r="AC19" s="112">
        <v>98</v>
      </c>
      <c r="AD19" s="112">
        <v>3.8200000000000003</v>
      </c>
      <c r="AE19" s="112">
        <v>31.384999999999998</v>
      </c>
      <c r="AF19" s="112">
        <v>31.616621196751645</v>
      </c>
      <c r="AG19" s="112">
        <v>83.060422157494415</v>
      </c>
      <c r="AH19" s="112">
        <v>5.2398927116213514</v>
      </c>
      <c r="AI19" s="112">
        <v>1.8371682334730246</v>
      </c>
      <c r="AJ19" s="112">
        <v>0.68675138882319242</v>
      </c>
      <c r="AK19" s="112">
        <v>0.72120338172250742</v>
      </c>
      <c r="AL19" s="112">
        <v>1.3128846153846154</v>
      </c>
      <c r="AM19" s="112">
        <v>9.6</v>
      </c>
      <c r="AN19" s="112">
        <v>6.8235294117647056</v>
      </c>
      <c r="AO19" s="112">
        <v>5.2941176470588234</v>
      </c>
      <c r="AP19" s="112">
        <v>70.82352941176471</v>
      </c>
      <c r="AQ19" s="112">
        <v>1.165</v>
      </c>
      <c r="AR19" s="112">
        <v>2.8098460000000003</v>
      </c>
      <c r="AS19" s="112">
        <v>0.217</v>
      </c>
      <c r="AT19" s="112">
        <v>0.316</v>
      </c>
      <c r="AU19" s="112">
        <v>0.17299999999999999</v>
      </c>
      <c r="AV19" s="112">
        <f t="shared" si="5"/>
        <v>3.180172413793104</v>
      </c>
      <c r="AW19" s="112">
        <f t="shared" si="6"/>
        <v>4.6310344827586212</v>
      </c>
      <c r="AX19" s="112">
        <f t="shared" si="7"/>
        <v>2.5353448275862065</v>
      </c>
      <c r="AY19" s="112" t="s">
        <v>336</v>
      </c>
      <c r="AZ19" s="112">
        <v>0.317</v>
      </c>
      <c r="BA19" s="112">
        <v>9.8000000000000004E-2</v>
      </c>
      <c r="BB19" s="112">
        <v>0.4</v>
      </c>
      <c r="BC19" s="112" t="s">
        <v>303</v>
      </c>
      <c r="BD19" s="112">
        <v>9.5000000000000001E-2</v>
      </c>
      <c r="BE19" s="112">
        <v>2.2000000000000002</v>
      </c>
      <c r="BF19" s="112">
        <v>17.8</v>
      </c>
      <c r="BG19" s="112">
        <v>4.9000000000000004</v>
      </c>
      <c r="BH19" s="112">
        <v>1.4</v>
      </c>
      <c r="BI19" s="112">
        <v>19.5</v>
      </c>
      <c r="BJ19" s="112" t="s">
        <v>314</v>
      </c>
      <c r="BK19" s="112" t="s">
        <v>305</v>
      </c>
      <c r="BL19" s="86" t="s">
        <v>199</v>
      </c>
      <c r="BM19" s="86" t="s">
        <v>199</v>
      </c>
      <c r="BN19" s="86" t="s">
        <v>199</v>
      </c>
      <c r="BO19" s="86" t="s">
        <v>199</v>
      </c>
      <c r="BP19" s="86" t="s">
        <v>199</v>
      </c>
      <c r="BQ19" s="86" t="s">
        <v>199</v>
      </c>
      <c r="BR19" s="86" t="s">
        <v>199</v>
      </c>
      <c r="BS19" s="86" t="s">
        <v>199</v>
      </c>
      <c r="BT19" s="86" t="s">
        <v>199</v>
      </c>
      <c r="BU19" s="86" t="s">
        <v>199</v>
      </c>
      <c r="BV19" s="86" t="s">
        <v>199</v>
      </c>
      <c r="BW19" s="86" t="s">
        <v>199</v>
      </c>
      <c r="BX19" s="86" t="s">
        <v>199</v>
      </c>
      <c r="BY19" s="86" t="s">
        <v>199</v>
      </c>
      <c r="BZ19" s="86" t="s">
        <v>199</v>
      </c>
      <c r="CA19" s="86" t="s">
        <v>199</v>
      </c>
      <c r="CB19" s="86" t="s">
        <v>199</v>
      </c>
      <c r="CC19" s="86" t="s">
        <v>199</v>
      </c>
      <c r="CD19" s="86" t="s">
        <v>199</v>
      </c>
      <c r="CE19" s="86" t="s">
        <v>199</v>
      </c>
      <c r="CF19" s="86" t="s">
        <v>199</v>
      </c>
      <c r="CG19" s="86" t="s">
        <v>199</v>
      </c>
      <c r="CH19" s="86" t="s">
        <v>199</v>
      </c>
      <c r="CI19" s="86" t="s">
        <v>199</v>
      </c>
      <c r="CJ19" s="86" t="s">
        <v>199</v>
      </c>
    </row>
    <row r="20" spans="1:88" x14ac:dyDescent="0.5">
      <c r="A20" s="56" t="s">
        <v>28</v>
      </c>
      <c r="B20" s="56">
        <v>2019</v>
      </c>
      <c r="C20" s="68" t="s">
        <v>79</v>
      </c>
      <c r="D20" s="68" t="s">
        <v>86</v>
      </c>
      <c r="E20" s="68" t="s">
        <v>77</v>
      </c>
      <c r="F20" s="56" t="s">
        <v>49</v>
      </c>
      <c r="G20" s="56" t="s">
        <v>84</v>
      </c>
      <c r="H20" s="56">
        <v>1</v>
      </c>
      <c r="I20" s="69">
        <v>43624</v>
      </c>
      <c r="J20" s="56">
        <v>47</v>
      </c>
      <c r="K20" s="56">
        <v>2.5</v>
      </c>
      <c r="L20" s="56">
        <v>26.25</v>
      </c>
      <c r="M20" s="56">
        <f t="shared" si="0"/>
        <v>65.625</v>
      </c>
      <c r="N20" s="56">
        <f t="shared" si="1"/>
        <v>1.50654E-3</v>
      </c>
      <c r="O20" s="56">
        <v>5613.6</v>
      </c>
      <c r="P20" s="56">
        <f t="shared" si="2"/>
        <v>3726.1539686964834</v>
      </c>
      <c r="Q20" s="56">
        <f t="shared" si="3"/>
        <v>8.2147535624676404</v>
      </c>
      <c r="R20" s="56">
        <v>9</v>
      </c>
      <c r="S20" s="56">
        <v>51.1</v>
      </c>
      <c r="T20" s="56">
        <v>74.8</v>
      </c>
      <c r="U20" s="56">
        <f t="shared" si="4"/>
        <v>157.97603004745463</v>
      </c>
      <c r="V20" s="56">
        <v>10.5</v>
      </c>
      <c r="W20" s="56">
        <v>7.5</v>
      </c>
      <c r="X20" s="56">
        <v>5.2</v>
      </c>
      <c r="Y20" s="56">
        <v>70.3</v>
      </c>
      <c r="Z20" s="56">
        <v>1.171</v>
      </c>
      <c r="AA20" s="56">
        <v>51.6</v>
      </c>
      <c r="AB20" s="56">
        <v>9.5299999999999994</v>
      </c>
      <c r="AC20" s="113">
        <v>96.924999999999997</v>
      </c>
      <c r="AD20" s="113">
        <v>3.76</v>
      </c>
      <c r="AE20" s="113">
        <v>32.6</v>
      </c>
      <c r="AF20" s="113">
        <v>32.81611817103424</v>
      </c>
      <c r="AG20" s="113">
        <v>83.420718289595101</v>
      </c>
      <c r="AH20" s="113">
        <v>6.9347007422032103</v>
      </c>
      <c r="AI20" s="113">
        <v>1.3168842262241858</v>
      </c>
      <c r="AJ20" s="113">
        <v>0.46190243437298928</v>
      </c>
      <c r="AK20" s="113">
        <v>0.60954072100371159</v>
      </c>
      <c r="AL20" s="113">
        <v>1.4273076923076922</v>
      </c>
      <c r="AM20" s="113">
        <v>9.9</v>
      </c>
      <c r="AN20" s="113">
        <v>6.3529411764705879</v>
      </c>
      <c r="AO20" s="113">
        <v>5.1764705882352944</v>
      </c>
      <c r="AP20" s="113">
        <v>72.352941176470594</v>
      </c>
      <c r="AQ20" s="113">
        <v>1.19</v>
      </c>
      <c r="AR20" s="113">
        <v>2.8484080000000001</v>
      </c>
      <c r="AS20" s="113">
        <v>0.16800000000000001</v>
      </c>
      <c r="AT20" s="113">
        <v>0.30299999999999999</v>
      </c>
      <c r="AU20" s="113">
        <v>0.16200000000000001</v>
      </c>
      <c r="AV20" s="113">
        <f t="shared" si="5"/>
        <v>2.6444444444444448</v>
      </c>
      <c r="AW20" s="113">
        <f t="shared" si="6"/>
        <v>4.7694444444444448</v>
      </c>
      <c r="AX20" s="113">
        <f t="shared" si="7"/>
        <v>2.5500000000000003</v>
      </c>
      <c r="AY20" s="113" t="s">
        <v>337</v>
      </c>
      <c r="AZ20" s="113">
        <v>0.27900000000000003</v>
      </c>
      <c r="BA20" s="113">
        <v>9.8000000000000004E-2</v>
      </c>
      <c r="BB20" s="113">
        <v>0.4</v>
      </c>
      <c r="BC20" s="113" t="s">
        <v>303</v>
      </c>
      <c r="BD20" s="113">
        <v>8.7999999999999995E-2</v>
      </c>
      <c r="BE20" s="113">
        <v>2.1</v>
      </c>
      <c r="BF20" s="113">
        <v>14.7</v>
      </c>
      <c r="BG20" s="113">
        <v>4.0999999999999996</v>
      </c>
      <c r="BH20" s="113">
        <v>0.8</v>
      </c>
      <c r="BI20" s="113">
        <v>19</v>
      </c>
      <c r="BJ20" s="113" t="s">
        <v>314</v>
      </c>
      <c r="BK20" s="113" t="s">
        <v>305</v>
      </c>
      <c r="BL20" s="86">
        <v>26.91</v>
      </c>
      <c r="BM20" s="86">
        <v>7.15</v>
      </c>
      <c r="BN20" s="86">
        <v>2.66</v>
      </c>
      <c r="BO20" s="86">
        <v>73</v>
      </c>
      <c r="BP20" s="86">
        <v>16</v>
      </c>
      <c r="BQ20" s="86">
        <v>131.5</v>
      </c>
      <c r="BR20" s="86">
        <v>3178</v>
      </c>
      <c r="BS20" s="86">
        <v>1091.5</v>
      </c>
      <c r="BT20" s="86">
        <v>246.5</v>
      </c>
      <c r="BU20" s="86">
        <v>35</v>
      </c>
      <c r="BV20" s="86">
        <v>22.497304763473242</v>
      </c>
      <c r="BW20" s="86">
        <v>2.6753674164000252</v>
      </c>
      <c r="BX20" s="86">
        <v>73</v>
      </c>
      <c r="BY20" s="86">
        <v>12.106</v>
      </c>
      <c r="BZ20" s="86">
        <v>1.323</v>
      </c>
      <c r="CA20" s="86">
        <v>9.150155414362116</v>
      </c>
      <c r="CB20" s="86">
        <v>2.6100959645913155</v>
      </c>
      <c r="CC20" s="86">
        <v>0.20337067525059024</v>
      </c>
      <c r="CD20" s="86">
        <v>13.309389858703289</v>
      </c>
      <c r="CE20" s="86">
        <v>36.928466755752233</v>
      </c>
      <c r="CF20" s="86" t="s">
        <v>199</v>
      </c>
      <c r="CG20" s="86" t="s">
        <v>228</v>
      </c>
      <c r="CH20" s="86">
        <v>2</v>
      </c>
      <c r="CI20" s="86">
        <v>49</v>
      </c>
      <c r="CJ20" s="86">
        <v>49</v>
      </c>
    </row>
    <row r="21" spans="1:88" x14ac:dyDescent="0.5">
      <c r="A21" s="56" t="s">
        <v>28</v>
      </c>
      <c r="B21" s="56">
        <v>2019</v>
      </c>
      <c r="C21" s="68" t="s">
        <v>79</v>
      </c>
      <c r="D21" s="68" t="s">
        <v>86</v>
      </c>
      <c r="E21" s="68" t="s">
        <v>76</v>
      </c>
      <c r="F21" s="56" t="s">
        <v>49</v>
      </c>
      <c r="G21" s="56" t="s">
        <v>84</v>
      </c>
      <c r="H21" s="56">
        <v>2</v>
      </c>
      <c r="I21" s="69">
        <v>43624</v>
      </c>
      <c r="J21" s="56" t="s">
        <v>49</v>
      </c>
      <c r="K21" s="56">
        <v>2.5</v>
      </c>
      <c r="L21" s="56">
        <v>26.25</v>
      </c>
      <c r="M21" s="56">
        <f t="shared" si="0"/>
        <v>65.625</v>
      </c>
      <c r="N21" s="56">
        <f t="shared" si="1"/>
        <v>1.50654E-3</v>
      </c>
      <c r="O21" s="56">
        <v>5223.3999999999996</v>
      </c>
      <c r="P21" s="56">
        <f t="shared" si="2"/>
        <v>3467.1498931326087</v>
      </c>
      <c r="Q21" s="56">
        <f t="shared" si="3"/>
        <v>7.6437479973980116</v>
      </c>
      <c r="R21" s="56">
        <v>7.9</v>
      </c>
      <c r="S21" s="56">
        <v>54.7</v>
      </c>
      <c r="T21" s="56">
        <v>73</v>
      </c>
      <c r="U21" s="56">
        <f t="shared" si="4"/>
        <v>148.77201829255219</v>
      </c>
      <c r="V21" s="56">
        <v>10</v>
      </c>
      <c r="W21" s="56">
        <v>9.1</v>
      </c>
      <c r="X21" s="56">
        <v>5.6</v>
      </c>
      <c r="Y21" s="56">
        <v>68.400000000000006</v>
      </c>
      <c r="Z21" s="56">
        <v>1.1379999999999999</v>
      </c>
      <c r="AA21" s="56">
        <v>53</v>
      </c>
      <c r="AB21" s="56">
        <v>9.35</v>
      </c>
      <c r="AC21" s="113">
        <v>96.39</v>
      </c>
      <c r="AD21" s="113">
        <v>4.0199999999999996</v>
      </c>
      <c r="AE21" s="113">
        <v>36.094999999999999</v>
      </c>
      <c r="AF21" s="113">
        <v>36.318169388842861</v>
      </c>
      <c r="AG21" s="113">
        <v>83.644998691943115</v>
      </c>
      <c r="AH21" s="113">
        <v>9.849855174907276</v>
      </c>
      <c r="AI21" s="113">
        <v>1.1810666553403557</v>
      </c>
      <c r="AJ21" s="113">
        <v>0.67290726738009266</v>
      </c>
      <c r="AK21" s="113">
        <v>0.68414522773688202</v>
      </c>
      <c r="AL21" s="113">
        <v>1.0922115384615387</v>
      </c>
      <c r="AM21" s="113">
        <v>9.8000000000000007</v>
      </c>
      <c r="AN21" s="113">
        <v>8.7058823529411757</v>
      </c>
      <c r="AO21" s="113">
        <v>5.5294117647058822</v>
      </c>
      <c r="AP21" s="113">
        <v>69.647058823529406</v>
      </c>
      <c r="AQ21" s="113">
        <v>1.1779999999999999</v>
      </c>
      <c r="AR21" s="113">
        <v>2.7080649999999995</v>
      </c>
      <c r="AS21" s="113">
        <v>0.22800000000000001</v>
      </c>
      <c r="AT21" s="113">
        <v>0.35699999999999998</v>
      </c>
      <c r="AU21" s="113">
        <v>0.19600000000000001</v>
      </c>
      <c r="AV21" s="113">
        <f t="shared" si="5"/>
        <v>2.6189189189189195</v>
      </c>
      <c r="AW21" s="113">
        <f t="shared" si="6"/>
        <v>4.1006756756756761</v>
      </c>
      <c r="AX21" s="113">
        <f t="shared" si="7"/>
        <v>2.2513513513513517</v>
      </c>
      <c r="AY21" s="113" t="s">
        <v>323</v>
      </c>
      <c r="AZ21" s="113">
        <v>0.34</v>
      </c>
      <c r="BA21" s="113">
        <v>0.114</v>
      </c>
      <c r="BB21" s="113">
        <v>0.42</v>
      </c>
      <c r="BC21" s="113" t="s">
        <v>303</v>
      </c>
      <c r="BD21" s="113">
        <v>0.10199999999999999</v>
      </c>
      <c r="BE21" s="113">
        <v>1.6</v>
      </c>
      <c r="BF21" s="113">
        <v>19</v>
      </c>
      <c r="BG21" s="113">
        <v>4</v>
      </c>
      <c r="BH21" s="113">
        <v>1.4</v>
      </c>
      <c r="BI21" s="113">
        <v>22.8</v>
      </c>
      <c r="BJ21" s="113" t="s">
        <v>314</v>
      </c>
      <c r="BK21" s="113" t="s">
        <v>305</v>
      </c>
      <c r="BL21" s="86">
        <v>28.684999999999999</v>
      </c>
      <c r="BM21" s="86">
        <v>7.0500000000000007</v>
      </c>
      <c r="BN21" s="86">
        <v>2.82</v>
      </c>
      <c r="BO21" s="86">
        <v>76.5</v>
      </c>
      <c r="BP21" s="86">
        <v>18.5</v>
      </c>
      <c r="BQ21" s="86">
        <v>102.5</v>
      </c>
      <c r="BR21" s="86">
        <v>3427</v>
      </c>
      <c r="BS21" s="86">
        <v>1115</v>
      </c>
      <c r="BT21" s="86">
        <v>245</v>
      </c>
      <c r="BU21" s="86">
        <v>34.5</v>
      </c>
      <c r="BV21" s="86">
        <v>19.967535028870603</v>
      </c>
      <c r="BW21" s="86">
        <v>2.8617603146063861</v>
      </c>
      <c r="BX21" s="86">
        <v>59</v>
      </c>
      <c r="BY21" s="86">
        <v>10.6875</v>
      </c>
      <c r="BZ21" s="86">
        <v>1.1739999999999999</v>
      </c>
      <c r="CA21" s="86">
        <v>9.07627906704721</v>
      </c>
      <c r="CB21" s="86">
        <v>1.8260439132385655</v>
      </c>
      <c r="CC21" s="86">
        <v>0.12721596477473884</v>
      </c>
      <c r="CD21" s="86">
        <v>14.383593317544261</v>
      </c>
      <c r="CE21" s="86">
        <v>33.671965543186495</v>
      </c>
      <c r="CF21" s="86" t="s">
        <v>199</v>
      </c>
      <c r="CG21" s="86" t="s">
        <v>199</v>
      </c>
      <c r="CH21" s="86" t="s">
        <v>199</v>
      </c>
      <c r="CI21" s="86" t="s">
        <v>199</v>
      </c>
      <c r="CJ21" s="86" t="s">
        <v>199</v>
      </c>
    </row>
    <row r="22" spans="1:88" x14ac:dyDescent="0.5">
      <c r="A22" s="56" t="s">
        <v>28</v>
      </c>
      <c r="B22" s="56">
        <v>2019</v>
      </c>
      <c r="C22" s="68" t="s">
        <v>79</v>
      </c>
      <c r="D22" s="68" t="s">
        <v>86</v>
      </c>
      <c r="E22" s="68" t="s">
        <v>75</v>
      </c>
      <c r="F22" s="56" t="s">
        <v>49</v>
      </c>
      <c r="G22" s="56" t="s">
        <v>84</v>
      </c>
      <c r="H22" s="56">
        <v>3</v>
      </c>
      <c r="I22" s="69">
        <v>43624</v>
      </c>
      <c r="J22" s="56">
        <v>56</v>
      </c>
      <c r="K22" s="56">
        <v>2.5</v>
      </c>
      <c r="L22" s="56">
        <v>26.25</v>
      </c>
      <c r="M22" s="56">
        <f t="shared" si="0"/>
        <v>65.625</v>
      </c>
      <c r="N22" s="56">
        <f t="shared" si="1"/>
        <v>1.50654E-3</v>
      </c>
      <c r="O22" s="56">
        <v>4386.2</v>
      </c>
      <c r="P22" s="56">
        <f t="shared" si="2"/>
        <v>2911.4394572995075</v>
      </c>
      <c r="Q22" s="56">
        <f t="shared" si="3"/>
        <v>6.4186176563516399</v>
      </c>
      <c r="R22" s="56">
        <v>7.5</v>
      </c>
      <c r="S22" s="56">
        <v>50.1</v>
      </c>
      <c r="T22" s="56">
        <v>63.8</v>
      </c>
      <c r="U22" s="56">
        <f t="shared" si="4"/>
        <v>125.46959704406734</v>
      </c>
      <c r="V22" s="56">
        <v>10.199999999999999</v>
      </c>
      <c r="W22" s="56">
        <v>9.1</v>
      </c>
      <c r="X22" s="56">
        <v>5.7</v>
      </c>
      <c r="Y22" s="56">
        <v>68.400000000000006</v>
      </c>
      <c r="Z22" s="56">
        <v>1.127</v>
      </c>
      <c r="AA22" s="56">
        <v>49.7</v>
      </c>
      <c r="AB22" s="56">
        <v>9.41</v>
      </c>
      <c r="AC22" s="113">
        <v>96.33</v>
      </c>
      <c r="AD22" s="113">
        <v>4.4049999999999994</v>
      </c>
      <c r="AE22" s="113">
        <v>36.174999999999997</v>
      </c>
      <c r="AF22" s="113">
        <v>36.442213023858535</v>
      </c>
      <c r="AG22" s="113">
        <v>83.057318037137804</v>
      </c>
      <c r="AH22" s="113">
        <v>8.3303301930865814</v>
      </c>
      <c r="AI22" s="113">
        <v>2.4467309434817084</v>
      </c>
      <c r="AJ22" s="113">
        <v>1.1287778280824967</v>
      </c>
      <c r="AK22" s="113">
        <v>0.90421101225870237</v>
      </c>
      <c r="AL22" s="113">
        <v>1.1223076923076922</v>
      </c>
      <c r="AM22" s="113">
        <v>9.4</v>
      </c>
      <c r="AN22" s="113">
        <v>7.7647058823529411</v>
      </c>
      <c r="AO22" s="113">
        <v>5.5294117647058822</v>
      </c>
      <c r="AP22" s="113">
        <v>70.470588235294116</v>
      </c>
      <c r="AQ22" s="113">
        <v>1.1819999999999999</v>
      </c>
      <c r="AR22" s="113">
        <v>2.7590529999999998</v>
      </c>
      <c r="AS22" s="113">
        <v>0.214</v>
      </c>
      <c r="AT22" s="113">
        <v>0.32600000000000001</v>
      </c>
      <c r="AU22" s="113">
        <v>0.19</v>
      </c>
      <c r="AV22" s="113">
        <f t="shared" si="5"/>
        <v>2.7560606060606059</v>
      </c>
      <c r="AW22" s="113">
        <f t="shared" si="6"/>
        <v>4.1984848484848483</v>
      </c>
      <c r="AX22" s="113">
        <f t="shared" si="7"/>
        <v>2.4469696969696972</v>
      </c>
      <c r="AY22" s="113" t="s">
        <v>338</v>
      </c>
      <c r="AZ22" s="113">
        <v>0.34300000000000003</v>
      </c>
      <c r="BA22" s="113">
        <v>0.11899999999999999</v>
      </c>
      <c r="BB22" s="113">
        <v>0.46</v>
      </c>
      <c r="BC22" s="113" t="s">
        <v>303</v>
      </c>
      <c r="BD22" s="113">
        <v>0.111</v>
      </c>
      <c r="BE22" s="113">
        <v>2.2999999999999998</v>
      </c>
      <c r="BF22" s="113">
        <v>19.600000000000001</v>
      </c>
      <c r="BG22" s="113">
        <v>5</v>
      </c>
      <c r="BH22" s="113">
        <v>1</v>
      </c>
      <c r="BI22" s="113">
        <v>23.2</v>
      </c>
      <c r="BJ22" s="113" t="s">
        <v>314</v>
      </c>
      <c r="BK22" s="113" t="s">
        <v>305</v>
      </c>
      <c r="BL22" s="86">
        <v>27.805</v>
      </c>
      <c r="BM22" s="86">
        <v>7.3000000000000007</v>
      </c>
      <c r="BN22" s="86">
        <v>2.835</v>
      </c>
      <c r="BO22" s="86">
        <v>77</v>
      </c>
      <c r="BP22" s="86">
        <v>32</v>
      </c>
      <c r="BQ22" s="86">
        <v>211.5</v>
      </c>
      <c r="BR22" s="86">
        <v>3073</v>
      </c>
      <c r="BS22" s="86">
        <v>1163</v>
      </c>
      <c r="BT22" s="86">
        <v>488.5</v>
      </c>
      <c r="BU22" s="86">
        <v>82</v>
      </c>
      <c r="BV22" s="86">
        <v>22.507748743757926</v>
      </c>
      <c r="BW22" s="86">
        <v>3.1862283777649067</v>
      </c>
      <c r="BX22" s="86">
        <v>91.5</v>
      </c>
      <c r="BY22" s="86">
        <v>12.294499999999999</v>
      </c>
      <c r="BZ22" s="86">
        <v>1.3534999999999999</v>
      </c>
      <c r="CA22" s="86">
        <v>9.0744917850181004</v>
      </c>
      <c r="CB22" s="86">
        <v>3.0738825994722423</v>
      </c>
      <c r="CC22" s="86">
        <v>0.22157682954495711</v>
      </c>
      <c r="CD22" s="86">
        <v>13.848858448538191</v>
      </c>
      <c r="CE22" s="86">
        <v>59.753105142672297</v>
      </c>
      <c r="CF22" s="86" t="s">
        <v>199</v>
      </c>
      <c r="CG22" s="86" t="s">
        <v>228</v>
      </c>
      <c r="CH22" s="86">
        <v>3</v>
      </c>
      <c r="CI22" s="86">
        <v>50</v>
      </c>
      <c r="CJ22" s="86">
        <v>47</v>
      </c>
    </row>
    <row r="23" spans="1:88" x14ac:dyDescent="0.5">
      <c r="A23" s="56" t="s">
        <v>28</v>
      </c>
      <c r="B23" s="56">
        <v>2019</v>
      </c>
      <c r="C23" s="68" t="s">
        <v>79</v>
      </c>
      <c r="D23" s="68" t="s">
        <v>86</v>
      </c>
      <c r="E23" s="68" t="s">
        <v>74</v>
      </c>
      <c r="F23" s="56" t="s">
        <v>49</v>
      </c>
      <c r="G23" s="56" t="s">
        <v>84</v>
      </c>
      <c r="H23" s="56">
        <v>4</v>
      </c>
      <c r="I23" s="69">
        <v>43624</v>
      </c>
      <c r="J23" s="56">
        <v>49</v>
      </c>
      <c r="K23" s="56">
        <v>2.5</v>
      </c>
      <c r="L23" s="56">
        <v>26.25</v>
      </c>
      <c r="M23" s="56">
        <f t="shared" si="0"/>
        <v>65.625</v>
      </c>
      <c r="N23" s="56">
        <f t="shared" si="1"/>
        <v>1.50654E-3</v>
      </c>
      <c r="O23" s="56">
        <v>4553.6000000000004</v>
      </c>
      <c r="P23" s="56">
        <f t="shared" si="2"/>
        <v>3022.5549935614058</v>
      </c>
      <c r="Q23" s="56">
        <f t="shared" si="3"/>
        <v>6.6635851899053469</v>
      </c>
      <c r="R23" s="56">
        <v>7.7</v>
      </c>
      <c r="S23" s="56">
        <v>52.3</v>
      </c>
      <c r="T23" s="56">
        <v>64.3</v>
      </c>
      <c r="U23" s="56">
        <f t="shared" si="4"/>
        <v>129.97652430859333</v>
      </c>
      <c r="V23" s="56">
        <v>10.6</v>
      </c>
      <c r="W23" s="56">
        <v>8.4</v>
      </c>
      <c r="X23" s="56">
        <v>5.7</v>
      </c>
      <c r="Y23" s="56">
        <v>69</v>
      </c>
      <c r="Z23" s="56">
        <v>1.1200000000000001</v>
      </c>
      <c r="AA23" s="56">
        <v>50.9</v>
      </c>
      <c r="AB23" s="56">
        <v>9.4499999999999993</v>
      </c>
      <c r="AC23" s="113">
        <v>96.254999999999995</v>
      </c>
      <c r="AD23" s="113">
        <v>4.4249999999999998</v>
      </c>
      <c r="AE23" s="113">
        <v>33.49</v>
      </c>
      <c r="AF23" s="113">
        <v>33.781070876617235</v>
      </c>
      <c r="AG23" s="113">
        <v>82.473165734986253</v>
      </c>
      <c r="AH23" s="113">
        <v>8.0206756608533514</v>
      </c>
      <c r="AI23" s="113">
        <v>2.4751769736096954</v>
      </c>
      <c r="AJ23" s="113">
        <v>0.98992648002865113</v>
      </c>
      <c r="AK23" s="113">
        <v>1.0739850065483449</v>
      </c>
      <c r="AL23" s="113">
        <v>1.3863461538461537</v>
      </c>
      <c r="AM23" s="113">
        <v>9.9499999999999993</v>
      </c>
      <c r="AN23" s="113">
        <v>7.5294117647058822</v>
      </c>
      <c r="AO23" s="113">
        <v>5.4117647058823524</v>
      </c>
      <c r="AP23" s="113">
        <v>70.705882352941174</v>
      </c>
      <c r="AQ23" s="113">
        <v>1.1815</v>
      </c>
      <c r="AR23" s="113">
        <v>2.7752394999999996</v>
      </c>
      <c r="AS23" s="113">
        <v>0.22</v>
      </c>
      <c r="AT23" s="113">
        <v>0.32300000000000001</v>
      </c>
      <c r="AU23" s="113">
        <v>0.19</v>
      </c>
      <c r="AV23" s="113">
        <f t="shared" si="5"/>
        <v>2.921875</v>
      </c>
      <c r="AW23" s="113">
        <f t="shared" si="6"/>
        <v>4.2898437500000002</v>
      </c>
      <c r="AX23" s="113">
        <f t="shared" si="7"/>
        <v>2.5234375</v>
      </c>
      <c r="AY23" s="113" t="s">
        <v>337</v>
      </c>
      <c r="AZ23" s="113">
        <v>0.32900000000000001</v>
      </c>
      <c r="BA23" s="113">
        <v>0.107</v>
      </c>
      <c r="BB23" s="113">
        <v>0.41</v>
      </c>
      <c r="BC23" s="113" t="s">
        <v>303</v>
      </c>
      <c r="BD23" s="113">
        <v>0.11600000000000001</v>
      </c>
      <c r="BE23" s="113">
        <v>2.2999999999999998</v>
      </c>
      <c r="BF23" s="113">
        <v>16.2</v>
      </c>
      <c r="BG23" s="113">
        <v>3.8</v>
      </c>
      <c r="BH23" s="113">
        <v>0.9</v>
      </c>
      <c r="BI23" s="113">
        <v>21.9</v>
      </c>
      <c r="BJ23" s="113" t="s">
        <v>314</v>
      </c>
      <c r="BK23" s="113" t="s">
        <v>305</v>
      </c>
      <c r="BL23" s="86">
        <v>28.32</v>
      </c>
      <c r="BM23" s="86">
        <v>7.25</v>
      </c>
      <c r="BN23" s="86">
        <v>2.585</v>
      </c>
      <c r="BO23" s="86">
        <v>72</v>
      </c>
      <c r="BP23" s="86">
        <v>18</v>
      </c>
      <c r="BQ23" s="86">
        <v>144</v>
      </c>
      <c r="BR23" s="86">
        <v>3324.5</v>
      </c>
      <c r="BS23" s="86">
        <v>1158</v>
      </c>
      <c r="BT23" s="86">
        <v>272.5</v>
      </c>
      <c r="BU23" s="86">
        <v>40</v>
      </c>
      <c r="BV23" s="86">
        <v>20.12567003343332</v>
      </c>
      <c r="BW23" s="86">
        <v>2.3227155980502441</v>
      </c>
      <c r="BX23" s="86">
        <v>71</v>
      </c>
      <c r="BY23" s="86">
        <v>14.033999999999999</v>
      </c>
      <c r="BZ23" s="86">
        <v>1.4845000000000002</v>
      </c>
      <c r="CA23" s="86">
        <v>9.4027154202818721</v>
      </c>
      <c r="CB23" s="86">
        <v>1.9894631637631481</v>
      </c>
      <c r="CC23" s="86">
        <v>0.1369276834191705</v>
      </c>
      <c r="CD23" s="86">
        <v>14.409005547154585</v>
      </c>
      <c r="CE23" s="86">
        <v>39.566950923377661</v>
      </c>
      <c r="CF23" s="86" t="s">
        <v>199</v>
      </c>
      <c r="CG23" s="86" t="s">
        <v>199</v>
      </c>
      <c r="CH23" s="86" t="s">
        <v>199</v>
      </c>
      <c r="CI23" s="86" t="s">
        <v>199</v>
      </c>
      <c r="CJ23" s="86" t="s">
        <v>199</v>
      </c>
    </row>
    <row r="24" spans="1:88" x14ac:dyDescent="0.5">
      <c r="A24" s="56" t="s">
        <v>28</v>
      </c>
      <c r="B24" s="56">
        <v>2019</v>
      </c>
      <c r="C24" s="68" t="s">
        <v>79</v>
      </c>
      <c r="D24" s="68" t="s">
        <v>86</v>
      </c>
      <c r="E24" s="68" t="s">
        <v>73</v>
      </c>
      <c r="F24" s="56" t="s">
        <v>49</v>
      </c>
      <c r="G24" s="56" t="s">
        <v>84</v>
      </c>
      <c r="H24" s="56">
        <v>5</v>
      </c>
      <c r="I24" s="69">
        <v>43624</v>
      </c>
      <c r="J24" s="56">
        <v>57</v>
      </c>
      <c r="K24" s="56">
        <v>2.5</v>
      </c>
      <c r="L24" s="56">
        <v>26.25</v>
      </c>
      <c r="M24" s="56">
        <f t="shared" si="0"/>
        <v>65.625</v>
      </c>
      <c r="N24" s="56">
        <f t="shared" si="1"/>
        <v>1.50654E-3</v>
      </c>
      <c r="O24" s="56">
        <v>3613.1</v>
      </c>
      <c r="P24" s="56">
        <f t="shared" si="2"/>
        <v>2398.276846283537</v>
      </c>
      <c r="Q24" s="56">
        <f t="shared" si="3"/>
        <v>5.2872891008536111</v>
      </c>
      <c r="R24" s="56">
        <v>8</v>
      </c>
      <c r="S24" s="56">
        <v>51.5</v>
      </c>
      <c r="T24" s="56">
        <v>62.3</v>
      </c>
      <c r="U24" s="56">
        <f t="shared" si="4"/>
        <v>102.79598420932633</v>
      </c>
      <c r="V24" s="56">
        <v>10.3</v>
      </c>
      <c r="W24" s="56">
        <v>8.3000000000000007</v>
      </c>
      <c r="X24" s="56">
        <v>5.8</v>
      </c>
      <c r="Y24" s="56">
        <v>68.900000000000006</v>
      </c>
      <c r="Z24" s="56">
        <v>1.125</v>
      </c>
      <c r="AA24" s="56">
        <v>50.7</v>
      </c>
      <c r="AB24" s="56">
        <v>9.41</v>
      </c>
      <c r="AC24" s="113">
        <v>97.004999999999995</v>
      </c>
      <c r="AD24" s="113">
        <v>3.38</v>
      </c>
      <c r="AE24" s="113">
        <v>29.134999999999998</v>
      </c>
      <c r="AF24" s="113">
        <v>29.33040593917687</v>
      </c>
      <c r="AG24" s="113">
        <v>83.382606163028839</v>
      </c>
      <c r="AH24" s="113">
        <v>5.5470427650421072</v>
      </c>
      <c r="AI24" s="113">
        <v>1.6871611545286367</v>
      </c>
      <c r="AJ24" s="113">
        <v>0.59897622388753369</v>
      </c>
      <c r="AK24" s="113">
        <v>0.64678600042484791</v>
      </c>
      <c r="AL24" s="113">
        <v>1.4738461538461538</v>
      </c>
      <c r="AM24" s="113">
        <v>9.8000000000000007</v>
      </c>
      <c r="AN24" s="113">
        <v>7.4117647058823533</v>
      </c>
      <c r="AO24" s="113">
        <v>5.6470588235294121</v>
      </c>
      <c r="AP24" s="113">
        <v>70.82352941176471</v>
      </c>
      <c r="AQ24" s="113">
        <v>1.1719999999999999</v>
      </c>
      <c r="AR24" s="113">
        <v>2.7696250000000004</v>
      </c>
      <c r="AS24" s="113">
        <v>0.21299999999999999</v>
      </c>
      <c r="AT24" s="113">
        <v>0.33</v>
      </c>
      <c r="AU24" s="113">
        <v>0.183</v>
      </c>
      <c r="AV24" s="113">
        <f t="shared" si="5"/>
        <v>2.8738095238095238</v>
      </c>
      <c r="AW24" s="113">
        <f t="shared" si="6"/>
        <v>4.4523809523809526</v>
      </c>
      <c r="AX24" s="113">
        <f t="shared" si="7"/>
        <v>2.4690476190476192</v>
      </c>
      <c r="AY24" s="113" t="s">
        <v>308</v>
      </c>
      <c r="AZ24" s="113">
        <v>0.33100000000000002</v>
      </c>
      <c r="BA24" s="113">
        <v>0.107</v>
      </c>
      <c r="BB24" s="113">
        <v>0.42</v>
      </c>
      <c r="BC24" s="113" t="s">
        <v>303</v>
      </c>
      <c r="BD24" s="113">
        <v>0.106</v>
      </c>
      <c r="BE24" s="113">
        <v>1.9</v>
      </c>
      <c r="BF24" s="113">
        <v>18.399999999999999</v>
      </c>
      <c r="BG24" s="113">
        <v>4.8</v>
      </c>
      <c r="BH24" s="113">
        <v>1.5</v>
      </c>
      <c r="BI24" s="113">
        <v>23.7</v>
      </c>
      <c r="BJ24" s="113" t="s">
        <v>314</v>
      </c>
      <c r="BK24" s="113" t="s">
        <v>305</v>
      </c>
      <c r="BL24" s="86">
        <v>27.295000000000002</v>
      </c>
      <c r="BM24" s="86">
        <v>7.3000000000000007</v>
      </c>
      <c r="BN24" s="86">
        <v>2.6749999999999998</v>
      </c>
      <c r="BO24" s="86">
        <v>73.5</v>
      </c>
      <c r="BP24" s="86">
        <v>16</v>
      </c>
      <c r="BQ24" s="86">
        <v>144</v>
      </c>
      <c r="BR24" s="86">
        <v>3165.5</v>
      </c>
      <c r="BS24" s="86">
        <v>1148.5</v>
      </c>
      <c r="BT24" s="86">
        <v>243</v>
      </c>
      <c r="BU24" s="86">
        <v>35</v>
      </c>
      <c r="BV24" s="86">
        <v>21.378701402694936</v>
      </c>
      <c r="BW24" s="86">
        <v>2.510976206254536</v>
      </c>
      <c r="BX24" s="86">
        <v>72</v>
      </c>
      <c r="BY24" s="86">
        <v>11.3095</v>
      </c>
      <c r="BZ24" s="86">
        <v>1.2774999999999999</v>
      </c>
      <c r="CA24" s="86">
        <v>8.8597202498767551</v>
      </c>
      <c r="CB24" s="86">
        <v>1.91248224088306</v>
      </c>
      <c r="CC24" s="86">
        <v>0.14276691344470493</v>
      </c>
      <c r="CD24" s="86">
        <v>13.395173351017711</v>
      </c>
      <c r="CE24" s="86">
        <v>27.874749416975369</v>
      </c>
      <c r="CF24" s="86" t="s">
        <v>199</v>
      </c>
      <c r="CG24" s="86" t="s">
        <v>228</v>
      </c>
      <c r="CH24" s="86">
        <v>2</v>
      </c>
      <c r="CI24" s="86">
        <v>41</v>
      </c>
      <c r="CJ24" s="86">
        <v>57</v>
      </c>
    </row>
    <row r="25" spans="1:88" x14ac:dyDescent="0.5">
      <c r="A25" s="56" t="s">
        <v>28</v>
      </c>
      <c r="B25" s="56">
        <v>2019</v>
      </c>
      <c r="C25" s="68" t="s">
        <v>79</v>
      </c>
      <c r="D25" s="68" t="s">
        <v>86</v>
      </c>
      <c r="E25" s="68" t="s">
        <v>72</v>
      </c>
      <c r="F25" s="56" t="s">
        <v>49</v>
      </c>
      <c r="G25" s="56" t="s">
        <v>84</v>
      </c>
      <c r="H25" s="56">
        <v>6</v>
      </c>
      <c r="I25" s="69">
        <v>43624</v>
      </c>
      <c r="J25" s="56">
        <v>52</v>
      </c>
      <c r="K25" s="56">
        <v>2.5</v>
      </c>
      <c r="L25" s="56">
        <v>26.25</v>
      </c>
      <c r="M25" s="56">
        <f t="shared" si="0"/>
        <v>65.625</v>
      </c>
      <c r="N25" s="56">
        <f t="shared" si="1"/>
        <v>1.50654E-3</v>
      </c>
      <c r="O25" s="56">
        <v>4816.5</v>
      </c>
      <c r="P25" s="56">
        <f t="shared" si="2"/>
        <v>3197.0608148472661</v>
      </c>
      <c r="Q25" s="56">
        <f t="shared" si="3"/>
        <v>7.0483042136285796</v>
      </c>
      <c r="R25" s="56">
        <v>8.1999999999999993</v>
      </c>
      <c r="S25" s="56">
        <v>51.7</v>
      </c>
      <c r="T25" s="56">
        <v>68.599999999999994</v>
      </c>
      <c r="U25" s="56">
        <f t="shared" si="4"/>
        <v>136.73591014604892</v>
      </c>
      <c r="V25" s="56">
        <v>10</v>
      </c>
      <c r="W25" s="56">
        <v>10.199999999999999</v>
      </c>
      <c r="X25" s="56">
        <v>5.5</v>
      </c>
      <c r="Y25" s="56">
        <v>67.7</v>
      </c>
      <c r="Z25" s="56">
        <v>1.1319999999999999</v>
      </c>
      <c r="AA25" s="56">
        <v>51.7</v>
      </c>
      <c r="AB25" s="56">
        <v>9.33</v>
      </c>
      <c r="AC25" s="113">
        <v>95.965000000000003</v>
      </c>
      <c r="AD25" s="113">
        <v>4.8049999999999997</v>
      </c>
      <c r="AE25" s="113">
        <v>35.935000000000002</v>
      </c>
      <c r="AF25" s="113">
        <v>36.254823938454301</v>
      </c>
      <c r="AG25" s="113">
        <v>82.383949809118093</v>
      </c>
      <c r="AH25" s="113">
        <v>8.9507564216624225</v>
      </c>
      <c r="AI25" s="113">
        <v>2.3852319062181451</v>
      </c>
      <c r="AJ25" s="113">
        <v>1.1841355434373741</v>
      </c>
      <c r="AK25" s="113">
        <v>1.1526414584660984</v>
      </c>
      <c r="AL25" s="113">
        <v>1.2447115384615386</v>
      </c>
      <c r="AM25" s="113">
        <v>9.3000000000000007</v>
      </c>
      <c r="AN25" s="113">
        <v>9.0588235294117645</v>
      </c>
      <c r="AO25" s="113">
        <v>5.1764705882352944</v>
      </c>
      <c r="AP25" s="113">
        <v>69.647058823529406</v>
      </c>
      <c r="AQ25" s="113">
        <v>1.1830000000000001</v>
      </c>
      <c r="AR25" s="113">
        <v>2.703586</v>
      </c>
      <c r="AS25" s="113">
        <v>0.245</v>
      </c>
      <c r="AT25" s="113">
        <v>0.33500000000000002</v>
      </c>
      <c r="AU25" s="113">
        <v>0.20699999999999999</v>
      </c>
      <c r="AV25" s="113">
        <f t="shared" si="5"/>
        <v>2.7045454545454546</v>
      </c>
      <c r="AW25" s="113">
        <f t="shared" si="6"/>
        <v>3.698051948051948</v>
      </c>
      <c r="AX25" s="113">
        <f t="shared" si="7"/>
        <v>2.285064935064935</v>
      </c>
      <c r="AY25" s="113" t="s">
        <v>339</v>
      </c>
      <c r="AZ25" s="113">
        <v>0.35799999999999998</v>
      </c>
      <c r="BA25" s="113">
        <v>0.11700000000000001</v>
      </c>
      <c r="BB25" s="113">
        <v>0.42</v>
      </c>
      <c r="BC25" s="113" t="s">
        <v>303</v>
      </c>
      <c r="BD25" s="113">
        <v>0.126</v>
      </c>
      <c r="BE25" s="113">
        <v>2.2000000000000002</v>
      </c>
      <c r="BF25" s="113">
        <v>19</v>
      </c>
      <c r="BG25" s="113">
        <v>4.5999999999999996</v>
      </c>
      <c r="BH25" s="113">
        <v>1.3</v>
      </c>
      <c r="BI25" s="113">
        <v>21.9</v>
      </c>
      <c r="BJ25" s="113" t="s">
        <v>314</v>
      </c>
      <c r="BK25" s="113" t="s">
        <v>305</v>
      </c>
      <c r="BL25" s="86">
        <v>26.815000000000001</v>
      </c>
      <c r="BM25" s="86">
        <v>7.1999999999999993</v>
      </c>
      <c r="BN25" s="86">
        <v>2.7549999999999999</v>
      </c>
      <c r="BO25" s="86">
        <v>75</v>
      </c>
      <c r="BP25" s="86">
        <v>18</v>
      </c>
      <c r="BQ25" s="86">
        <v>138</v>
      </c>
      <c r="BR25" s="86">
        <v>3189.5</v>
      </c>
      <c r="BS25" s="86">
        <v>1072</v>
      </c>
      <c r="BT25" s="86">
        <v>248</v>
      </c>
      <c r="BU25" s="86">
        <v>40.5</v>
      </c>
      <c r="BV25" s="86">
        <v>20.682998514851491</v>
      </c>
      <c r="BW25" s="86">
        <v>2.8655287128712867</v>
      </c>
      <c r="BX25" s="86">
        <v>74.5</v>
      </c>
      <c r="BY25" s="86">
        <v>12.557500000000001</v>
      </c>
      <c r="BZ25" s="86">
        <v>1.4095</v>
      </c>
      <c r="CA25" s="86">
        <v>8.928063583226411</v>
      </c>
      <c r="CB25" s="86">
        <v>2.6374137463774567</v>
      </c>
      <c r="CC25" s="86">
        <v>0.19732280545582231</v>
      </c>
      <c r="CD25" s="86">
        <v>13.358688165631266</v>
      </c>
      <c r="CE25" s="86">
        <v>35.908605145396436</v>
      </c>
      <c r="CF25" s="86" t="s">
        <v>199</v>
      </c>
      <c r="CG25" s="86" t="s">
        <v>199</v>
      </c>
      <c r="CH25" s="86" t="s">
        <v>199</v>
      </c>
      <c r="CI25" s="86" t="s">
        <v>199</v>
      </c>
      <c r="CJ25" s="86" t="s">
        <v>199</v>
      </c>
    </row>
    <row r="26" spans="1:88" x14ac:dyDescent="0.5">
      <c r="A26" s="56" t="s">
        <v>28</v>
      </c>
      <c r="B26" s="56">
        <v>2019</v>
      </c>
      <c r="C26" s="68" t="s">
        <v>79</v>
      </c>
      <c r="D26" s="68" t="s">
        <v>86</v>
      </c>
      <c r="E26" s="68" t="s">
        <v>71</v>
      </c>
      <c r="F26" s="56" t="s">
        <v>49</v>
      </c>
      <c r="G26" s="56" t="s">
        <v>84</v>
      </c>
      <c r="H26" s="56">
        <v>7</v>
      </c>
      <c r="I26" s="69">
        <v>43624</v>
      </c>
      <c r="J26" s="56">
        <v>47</v>
      </c>
      <c r="K26" s="56">
        <v>2.5</v>
      </c>
      <c r="L26" s="56">
        <v>26.25</v>
      </c>
      <c r="M26" s="56">
        <f t="shared" si="0"/>
        <v>65.625</v>
      </c>
      <c r="N26" s="56">
        <f t="shared" si="1"/>
        <v>1.50654E-3</v>
      </c>
      <c r="O26" s="56">
        <v>3520.8</v>
      </c>
      <c r="P26" s="56">
        <f t="shared" si="2"/>
        <v>2337.0106336373415</v>
      </c>
      <c r="Q26" s="56">
        <f t="shared" si="3"/>
        <v>5.1522203831295554</v>
      </c>
      <c r="R26" s="56">
        <v>8.5</v>
      </c>
      <c r="S26" s="56">
        <v>54.3</v>
      </c>
      <c r="T26" s="56">
        <v>64.5</v>
      </c>
      <c r="U26" s="56">
        <f t="shared" si="4"/>
        <v>99.625563198722389</v>
      </c>
      <c r="V26" s="56">
        <v>9.9</v>
      </c>
      <c r="W26" s="56">
        <v>9.1999999999999993</v>
      </c>
      <c r="X26" s="56">
        <v>5.5</v>
      </c>
      <c r="Y26" s="56">
        <v>68.400000000000006</v>
      </c>
      <c r="Z26" s="56">
        <v>1.135</v>
      </c>
      <c r="AA26" s="56">
        <v>52.7</v>
      </c>
      <c r="AB26" s="56">
        <v>9.34</v>
      </c>
      <c r="AC26" s="113">
        <v>97.25</v>
      </c>
      <c r="AD26" s="113">
        <v>3.2949999999999999</v>
      </c>
      <c r="AE26" s="113">
        <v>31.06</v>
      </c>
      <c r="AF26" s="113">
        <v>31.23428644489546</v>
      </c>
      <c r="AG26" s="113">
        <v>83.944426323380867</v>
      </c>
      <c r="AH26" s="113">
        <v>7.7206876449774349</v>
      </c>
      <c r="AI26" s="113">
        <v>1.2811247026843358</v>
      </c>
      <c r="AJ26" s="113">
        <v>0.51622214563891877</v>
      </c>
      <c r="AK26" s="113">
        <v>0.5738363515934306</v>
      </c>
      <c r="AL26" s="113">
        <v>1.2227884615384617</v>
      </c>
      <c r="AM26" s="113">
        <v>9.5</v>
      </c>
      <c r="AN26" s="113">
        <v>8.235294117647058</v>
      </c>
      <c r="AO26" s="113">
        <v>5.5294117647058822</v>
      </c>
      <c r="AP26" s="113">
        <v>69.882352941176464</v>
      </c>
      <c r="AQ26" s="113">
        <v>1.173</v>
      </c>
      <c r="AR26" s="113">
        <v>2.7308080000000001</v>
      </c>
      <c r="AS26" s="113">
        <v>0.23100000000000001</v>
      </c>
      <c r="AT26" s="113">
        <v>0.33400000000000002</v>
      </c>
      <c r="AU26" s="113">
        <v>0.193</v>
      </c>
      <c r="AV26" s="113">
        <f t="shared" si="5"/>
        <v>2.8050000000000006</v>
      </c>
      <c r="AW26" s="113">
        <f t="shared" si="6"/>
        <v>4.055714285714286</v>
      </c>
      <c r="AX26" s="113">
        <f t="shared" si="7"/>
        <v>2.3435714285714289</v>
      </c>
      <c r="AY26" s="113" t="s">
        <v>328</v>
      </c>
      <c r="AZ26" s="113">
        <v>0.34200000000000003</v>
      </c>
      <c r="BA26" s="113">
        <v>0.1</v>
      </c>
      <c r="BB26" s="113">
        <v>0.38</v>
      </c>
      <c r="BC26" s="113" t="s">
        <v>303</v>
      </c>
      <c r="BD26" s="113">
        <v>0.111</v>
      </c>
      <c r="BE26" s="113">
        <v>1.8</v>
      </c>
      <c r="BF26" s="113">
        <v>17.5</v>
      </c>
      <c r="BG26" s="113">
        <v>5</v>
      </c>
      <c r="BH26" s="113">
        <v>1.3</v>
      </c>
      <c r="BI26" s="113">
        <v>19.8</v>
      </c>
      <c r="BJ26" s="113" t="s">
        <v>314</v>
      </c>
      <c r="BK26" s="113" t="s">
        <v>305</v>
      </c>
      <c r="BL26" s="86">
        <v>28.064999999999998</v>
      </c>
      <c r="BM26" s="86">
        <v>7.05</v>
      </c>
      <c r="BN26" s="86">
        <v>2.4900000000000002</v>
      </c>
      <c r="BO26" s="86">
        <v>70</v>
      </c>
      <c r="BP26" s="86">
        <v>18.5</v>
      </c>
      <c r="BQ26" s="86">
        <v>120</v>
      </c>
      <c r="BR26" s="86">
        <v>3275.5</v>
      </c>
      <c r="BS26" s="86">
        <v>1175</v>
      </c>
      <c r="BT26" s="86">
        <v>196.5</v>
      </c>
      <c r="BU26" s="86">
        <v>39</v>
      </c>
      <c r="BV26" s="86">
        <v>19.985832861835387</v>
      </c>
      <c r="BW26" s="86">
        <v>2.4786843635563525</v>
      </c>
      <c r="BX26" s="86">
        <v>69.5</v>
      </c>
      <c r="BY26" s="86">
        <v>12.558</v>
      </c>
      <c r="BZ26" s="86">
        <v>1.343</v>
      </c>
      <c r="CA26" s="86">
        <v>9.3507073715562168</v>
      </c>
      <c r="CB26" s="86">
        <v>0.88885842472582266</v>
      </c>
      <c r="CC26" s="86">
        <v>6.0169491525423738E-2</v>
      </c>
      <c r="CD26" s="86">
        <v>14.772576636288319</v>
      </c>
      <c r="CE26" s="86">
        <v>19.998929834483835</v>
      </c>
      <c r="CF26" s="86" t="s">
        <v>199</v>
      </c>
      <c r="CG26" s="86" t="s">
        <v>228</v>
      </c>
      <c r="CH26" s="86">
        <v>2</v>
      </c>
      <c r="CI26" s="86">
        <v>40</v>
      </c>
      <c r="CJ26" s="86">
        <v>58</v>
      </c>
    </row>
    <row r="27" spans="1:88" x14ac:dyDescent="0.5">
      <c r="A27" s="56" t="s">
        <v>28</v>
      </c>
      <c r="B27" s="56">
        <v>2019</v>
      </c>
      <c r="C27" s="68" t="s">
        <v>79</v>
      </c>
      <c r="D27" s="68" t="s">
        <v>86</v>
      </c>
      <c r="E27" s="68" t="s">
        <v>70</v>
      </c>
      <c r="F27" s="56" t="s">
        <v>49</v>
      </c>
      <c r="G27" s="56" t="s">
        <v>84</v>
      </c>
      <c r="H27" s="56">
        <v>8</v>
      </c>
      <c r="I27" s="69">
        <v>43624</v>
      </c>
      <c r="J27" s="56">
        <v>47</v>
      </c>
      <c r="K27" s="56">
        <v>2.5</v>
      </c>
      <c r="L27" s="56">
        <v>26.25</v>
      </c>
      <c r="M27" s="56">
        <f t="shared" si="0"/>
        <v>65.625</v>
      </c>
      <c r="N27" s="56">
        <f t="shared" si="1"/>
        <v>1.50654E-3</v>
      </c>
      <c r="O27" s="56">
        <v>4046.2</v>
      </c>
      <c r="P27" s="56">
        <f t="shared" si="2"/>
        <v>2685.7567671618413</v>
      </c>
      <c r="Q27" s="56">
        <f t="shared" si="3"/>
        <v>5.9210730840203389</v>
      </c>
      <c r="R27" s="56">
        <v>8.1999999999999993</v>
      </c>
      <c r="S27" s="56">
        <v>52.6</v>
      </c>
      <c r="T27" s="56">
        <v>76.2</v>
      </c>
      <c r="U27" s="56">
        <f t="shared" si="4"/>
        <v>114.86781680326861</v>
      </c>
      <c r="V27" s="56">
        <v>10.5</v>
      </c>
      <c r="W27" s="56">
        <v>8.5</v>
      </c>
      <c r="X27" s="56">
        <v>5.8</v>
      </c>
      <c r="Y27" s="56">
        <v>68.7</v>
      </c>
      <c r="Z27" s="56">
        <v>1.125</v>
      </c>
      <c r="AA27" s="56">
        <v>50.7</v>
      </c>
      <c r="AB27" s="56">
        <v>9.36</v>
      </c>
      <c r="AC27" s="113">
        <v>97.58</v>
      </c>
      <c r="AD27" s="113">
        <v>3.72</v>
      </c>
      <c r="AE27" s="113">
        <v>31.734999999999999</v>
      </c>
      <c r="AF27" s="113">
        <v>31.952286699684912</v>
      </c>
      <c r="AG27" s="113">
        <v>83.314257352940189</v>
      </c>
      <c r="AH27" s="113">
        <v>5.9708044394070496</v>
      </c>
      <c r="AI27" s="113">
        <v>1.920012647713973</v>
      </c>
      <c r="AJ27" s="113">
        <v>0.73800682942871099</v>
      </c>
      <c r="AK27" s="113">
        <v>0.70356550268373419</v>
      </c>
      <c r="AL27" s="113">
        <v>1.2120192307692308</v>
      </c>
      <c r="AM27" s="113">
        <v>9.9</v>
      </c>
      <c r="AN27" s="113">
        <v>7.4117647058823533</v>
      </c>
      <c r="AO27" s="113">
        <v>5.882352941176471</v>
      </c>
      <c r="AP27" s="113">
        <v>70.470588235294116</v>
      </c>
      <c r="AQ27" s="113">
        <v>1.18</v>
      </c>
      <c r="AR27" s="113">
        <v>2.7647110000000001</v>
      </c>
      <c r="AS27" s="113">
        <v>0.22</v>
      </c>
      <c r="AT27" s="113">
        <v>0.32200000000000001</v>
      </c>
      <c r="AU27" s="113">
        <v>0.188</v>
      </c>
      <c r="AV27" s="113">
        <f t="shared" si="5"/>
        <v>2.9682539682539684</v>
      </c>
      <c r="AW27" s="113">
        <f t="shared" si="6"/>
        <v>4.3444444444444441</v>
      </c>
      <c r="AX27" s="113">
        <f t="shared" si="7"/>
        <v>2.5365079365079364</v>
      </c>
      <c r="AY27" s="113" t="s">
        <v>329</v>
      </c>
      <c r="AZ27" s="113">
        <v>0.34599999999999997</v>
      </c>
      <c r="BA27" s="113">
        <v>0.123</v>
      </c>
      <c r="BB27" s="113">
        <v>0.41</v>
      </c>
      <c r="BC27" s="113" t="s">
        <v>303</v>
      </c>
      <c r="BD27" s="113">
        <v>0.113</v>
      </c>
      <c r="BE27" s="113">
        <v>2.2999999999999998</v>
      </c>
      <c r="BF27" s="113">
        <v>20.5</v>
      </c>
      <c r="BG27" s="113">
        <v>5.9</v>
      </c>
      <c r="BH27" s="113">
        <v>1.6</v>
      </c>
      <c r="BI27" s="113">
        <v>24.9</v>
      </c>
      <c r="BJ27" s="113">
        <v>5.7</v>
      </c>
      <c r="BK27" s="113" t="s">
        <v>305</v>
      </c>
      <c r="BL27" s="86">
        <v>26.12</v>
      </c>
      <c r="BM27" s="86">
        <v>7.25</v>
      </c>
      <c r="BN27" s="86">
        <v>2.87</v>
      </c>
      <c r="BO27" s="86">
        <v>77</v>
      </c>
      <c r="BP27" s="86">
        <v>18</v>
      </c>
      <c r="BQ27" s="86">
        <v>104</v>
      </c>
      <c r="BR27" s="86">
        <v>3070</v>
      </c>
      <c r="BS27" s="86">
        <v>1085.5</v>
      </c>
      <c r="BT27" s="86">
        <v>182.5</v>
      </c>
      <c r="BU27" s="86">
        <v>39.5</v>
      </c>
      <c r="BV27" s="86">
        <v>20.224621396304549</v>
      </c>
      <c r="BW27" s="86">
        <v>3.2313976377952764</v>
      </c>
      <c r="BX27" s="86">
        <v>58</v>
      </c>
      <c r="BY27" s="86">
        <v>13.5</v>
      </c>
      <c r="BZ27" s="86">
        <v>1.3580000000000001</v>
      </c>
      <c r="CA27" s="86">
        <v>9.8726504417038399</v>
      </c>
      <c r="CB27" s="86">
        <v>2.664508946322067</v>
      </c>
      <c r="CC27" s="86">
        <v>0.19093439363817097</v>
      </c>
      <c r="CD27" s="86">
        <v>13.955102040816325</v>
      </c>
      <c r="CE27" s="86">
        <v>32.923796943221618</v>
      </c>
      <c r="CF27" s="86" t="s">
        <v>199</v>
      </c>
      <c r="CG27" s="86" t="s">
        <v>199</v>
      </c>
      <c r="CH27" s="86" t="s">
        <v>199</v>
      </c>
      <c r="CI27" s="86" t="s">
        <v>199</v>
      </c>
      <c r="CJ27" s="86" t="s">
        <v>199</v>
      </c>
    </row>
    <row r="28" spans="1:88" x14ac:dyDescent="0.5">
      <c r="A28" s="57" t="s">
        <v>28</v>
      </c>
      <c r="B28" s="57">
        <v>2019</v>
      </c>
      <c r="C28" s="70" t="s">
        <v>80</v>
      </c>
      <c r="D28" s="70" t="s">
        <v>86</v>
      </c>
      <c r="E28" s="70" t="s">
        <v>70</v>
      </c>
      <c r="F28" s="57" t="s">
        <v>49</v>
      </c>
      <c r="G28" s="57" t="s">
        <v>84</v>
      </c>
      <c r="H28" s="57">
        <v>1</v>
      </c>
      <c r="I28" s="71">
        <v>43627</v>
      </c>
      <c r="J28" s="57">
        <v>27</v>
      </c>
      <c r="K28" s="57">
        <v>1.25</v>
      </c>
      <c r="L28" s="57">
        <v>26.25</v>
      </c>
      <c r="M28" s="57">
        <f t="shared" si="0"/>
        <v>32.8125</v>
      </c>
      <c r="N28" s="57">
        <f t="shared" si="1"/>
        <v>7.5327E-4</v>
      </c>
      <c r="O28" s="57">
        <v>1545.2</v>
      </c>
      <c r="P28" s="57">
        <f t="shared" si="2"/>
        <v>2051.3228988277779</v>
      </c>
      <c r="Q28" s="57">
        <f t="shared" si="3"/>
        <v>4.5223874892136955</v>
      </c>
      <c r="R28" s="57">
        <v>8.3000000000000007</v>
      </c>
      <c r="S28" s="57">
        <v>50</v>
      </c>
      <c r="T28" s="57">
        <v>71.400000000000006</v>
      </c>
      <c r="U28" s="57">
        <f t="shared" si="4"/>
        <v>87.637982409318653</v>
      </c>
      <c r="V28" s="57">
        <v>10.1</v>
      </c>
      <c r="W28" s="57">
        <v>7.4</v>
      </c>
      <c r="X28" s="57">
        <v>5.6</v>
      </c>
      <c r="Y28" s="57">
        <v>69.8</v>
      </c>
      <c r="Z28" s="57">
        <v>1.115</v>
      </c>
      <c r="AA28" s="57">
        <v>51.1</v>
      </c>
      <c r="AB28" s="57">
        <v>9.4</v>
      </c>
      <c r="AC28" s="114">
        <v>96.25</v>
      </c>
      <c r="AD28" s="114">
        <v>3.7549999999999999</v>
      </c>
      <c r="AE28" s="114">
        <v>30.92</v>
      </c>
      <c r="AF28" s="114">
        <v>31.147174238729697</v>
      </c>
      <c r="AG28" s="114">
        <v>83.075765071902083</v>
      </c>
      <c r="AH28" s="114">
        <v>6.2194343899674598</v>
      </c>
      <c r="AI28" s="114">
        <v>2.133468777135954</v>
      </c>
      <c r="AJ28" s="114">
        <v>0.89052585700095288</v>
      </c>
      <c r="AK28" s="114">
        <v>0.70828963588526439</v>
      </c>
      <c r="AL28" s="114">
        <v>1.3801923076923077</v>
      </c>
      <c r="AM28" s="114">
        <v>9.6</v>
      </c>
      <c r="AN28" s="114">
        <v>6.8235294117647056</v>
      </c>
      <c r="AO28" s="114">
        <v>5.5294117647058822</v>
      </c>
      <c r="AP28" s="114">
        <v>71.529411764705884</v>
      </c>
      <c r="AQ28" s="114">
        <v>1.1839999999999999</v>
      </c>
      <c r="AR28" s="114">
        <v>2.8092549999999998</v>
      </c>
      <c r="AS28" s="114">
        <v>0.20100000000000001</v>
      </c>
      <c r="AT28" s="114">
        <v>0.312</v>
      </c>
      <c r="AU28" s="114">
        <v>0.17799999999999999</v>
      </c>
      <c r="AV28" s="114">
        <f t="shared" si="5"/>
        <v>2.9456896551724143</v>
      </c>
      <c r="AW28" s="114">
        <f t="shared" si="6"/>
        <v>4.5724137931034488</v>
      </c>
      <c r="AX28" s="114">
        <f t="shared" si="7"/>
        <v>2.6086206896551722</v>
      </c>
      <c r="AY28" s="114" t="s">
        <v>337</v>
      </c>
      <c r="AZ28" s="114">
        <v>0.311</v>
      </c>
      <c r="BA28" s="114">
        <v>0.106</v>
      </c>
      <c r="BB28" s="114">
        <v>0.38</v>
      </c>
      <c r="BC28" s="114" t="s">
        <v>303</v>
      </c>
      <c r="BD28" s="114">
        <v>9.8000000000000004E-2</v>
      </c>
      <c r="BE28" s="114">
        <v>2.2999999999999998</v>
      </c>
      <c r="BF28" s="114">
        <v>18.100000000000001</v>
      </c>
      <c r="BG28" s="114">
        <v>4.8</v>
      </c>
      <c r="BH28" s="114">
        <v>1</v>
      </c>
      <c r="BI28" s="114">
        <v>21.6</v>
      </c>
      <c r="BJ28" s="114">
        <v>5.0999999999999996</v>
      </c>
      <c r="BK28" s="114" t="s">
        <v>305</v>
      </c>
      <c r="BL28" s="86">
        <v>14.164999999999999</v>
      </c>
      <c r="BM28" s="86">
        <v>6.8</v>
      </c>
      <c r="BN28" s="86">
        <v>1.96</v>
      </c>
      <c r="BO28" s="86">
        <v>59</v>
      </c>
      <c r="BP28" s="86">
        <v>9</v>
      </c>
      <c r="BQ28" s="86">
        <v>152</v>
      </c>
      <c r="BR28" s="86">
        <v>1798</v>
      </c>
      <c r="BS28" s="86">
        <v>381</v>
      </c>
      <c r="BT28" s="86">
        <v>279</v>
      </c>
      <c r="BU28" s="86">
        <v>25</v>
      </c>
      <c r="BV28" s="86">
        <v>30.791245776031438</v>
      </c>
      <c r="BW28" s="86">
        <v>2.1031923379174855</v>
      </c>
      <c r="BX28" s="86">
        <v>120</v>
      </c>
      <c r="BY28" s="86">
        <v>10.509</v>
      </c>
      <c r="BZ28" s="86">
        <v>1.006</v>
      </c>
      <c r="CA28" s="86">
        <v>10.203452340925413</v>
      </c>
      <c r="CB28" s="86">
        <v>1.7598566760037346</v>
      </c>
      <c r="CC28" s="86">
        <v>0.12023623870452135</v>
      </c>
      <c r="CD28" s="86">
        <v>14.6513449654671</v>
      </c>
      <c r="CE28" s="86">
        <v>23.190013198890412</v>
      </c>
      <c r="CF28" s="86" t="s">
        <v>199</v>
      </c>
      <c r="CG28" s="86" t="s">
        <v>223</v>
      </c>
      <c r="CH28" s="86">
        <v>56</v>
      </c>
      <c r="CI28" s="86">
        <v>13</v>
      </c>
      <c r="CJ28" s="86">
        <v>31</v>
      </c>
    </row>
    <row r="29" spans="1:88" x14ac:dyDescent="0.5">
      <c r="A29" s="57" t="s">
        <v>28</v>
      </c>
      <c r="B29" s="57">
        <v>2019</v>
      </c>
      <c r="C29" s="70" t="s">
        <v>80</v>
      </c>
      <c r="D29" s="70" t="s">
        <v>86</v>
      </c>
      <c r="E29" s="70" t="s">
        <v>71</v>
      </c>
      <c r="F29" s="57" t="s">
        <v>49</v>
      </c>
      <c r="G29" s="57" t="s">
        <v>84</v>
      </c>
      <c r="H29" s="57">
        <v>2</v>
      </c>
      <c r="I29" s="71">
        <v>43627</v>
      </c>
      <c r="J29" s="57">
        <v>37</v>
      </c>
      <c r="K29" s="57">
        <v>1.25</v>
      </c>
      <c r="L29" s="57">
        <v>26.25</v>
      </c>
      <c r="M29" s="57">
        <f t="shared" si="0"/>
        <v>32.8125</v>
      </c>
      <c r="N29" s="57">
        <f t="shared" si="1"/>
        <v>7.5327E-4</v>
      </c>
      <c r="O29" s="57">
        <v>2063.4</v>
      </c>
      <c r="P29" s="57">
        <f t="shared" si="2"/>
        <v>2739.256840176829</v>
      </c>
      <c r="Q29" s="57">
        <f t="shared" si="3"/>
        <v>6.0390204149906408</v>
      </c>
      <c r="R29" s="57">
        <v>7.8</v>
      </c>
      <c r="S29" s="57">
        <v>54</v>
      </c>
      <c r="T29" s="57">
        <v>60.9</v>
      </c>
      <c r="U29" s="57">
        <f t="shared" si="4"/>
        <v>117.66645863527833</v>
      </c>
      <c r="V29" s="57">
        <v>10.5</v>
      </c>
      <c r="W29" s="57">
        <v>7.2</v>
      </c>
      <c r="X29" s="57">
        <v>6</v>
      </c>
      <c r="Y29" s="57">
        <v>69.8</v>
      </c>
      <c r="Z29" s="57">
        <v>1.121</v>
      </c>
      <c r="AA29" s="57">
        <v>50.7</v>
      </c>
      <c r="AB29" s="57">
        <v>9.57</v>
      </c>
      <c r="AC29" s="114">
        <v>96.62</v>
      </c>
      <c r="AD29" s="114">
        <v>4.28</v>
      </c>
      <c r="AE29" s="114">
        <v>35.254999999999995</v>
      </c>
      <c r="AF29" s="114">
        <v>35.513848360366481</v>
      </c>
      <c r="AG29" s="114">
        <v>83.078095322282934</v>
      </c>
      <c r="AH29" s="114">
        <v>6.7401080196133396</v>
      </c>
      <c r="AI29" s="114">
        <v>2.2892928606486205</v>
      </c>
      <c r="AJ29" s="114">
        <v>1.1961523647347403</v>
      </c>
      <c r="AK29" s="114">
        <v>0.84651260911817305</v>
      </c>
      <c r="AL29" s="114">
        <v>1.2703846153846157</v>
      </c>
      <c r="AM29" s="114">
        <v>9.6</v>
      </c>
      <c r="AN29" s="114">
        <v>6.2352941176470589</v>
      </c>
      <c r="AO29" s="114">
        <v>5.5294117647058822</v>
      </c>
      <c r="AP29" s="114">
        <v>71.882352941176464</v>
      </c>
      <c r="AQ29" s="114">
        <v>1.181</v>
      </c>
      <c r="AR29" s="114">
        <v>2.8389609999999998</v>
      </c>
      <c r="AS29" s="114">
        <v>0.187</v>
      </c>
      <c r="AT29" s="114">
        <v>0.30599999999999999</v>
      </c>
      <c r="AU29" s="114">
        <v>0.16900000000000001</v>
      </c>
      <c r="AV29" s="114">
        <f t="shared" si="5"/>
        <v>2.9990566037735849</v>
      </c>
      <c r="AW29" s="114">
        <f t="shared" si="6"/>
        <v>4.9075471698113207</v>
      </c>
      <c r="AX29" s="114">
        <f t="shared" si="7"/>
        <v>2.7103773584905664</v>
      </c>
      <c r="AY29" s="114" t="s">
        <v>316</v>
      </c>
      <c r="AZ29" s="114">
        <v>0.30299999999999999</v>
      </c>
      <c r="BA29" s="114">
        <v>0.10199999999999999</v>
      </c>
      <c r="BB29" s="114">
        <v>0.41</v>
      </c>
      <c r="BC29" s="114" t="s">
        <v>303</v>
      </c>
      <c r="BD29" s="114">
        <v>9.2999999999999999E-2</v>
      </c>
      <c r="BE29" s="114">
        <v>2</v>
      </c>
      <c r="BF29" s="114">
        <v>15.8</v>
      </c>
      <c r="BG29" s="114">
        <v>4.0999999999999996</v>
      </c>
      <c r="BH29" s="114">
        <v>0.6</v>
      </c>
      <c r="BI29" s="114">
        <v>19.399999999999999</v>
      </c>
      <c r="BJ29" s="114" t="s">
        <v>314</v>
      </c>
      <c r="BK29" s="114">
        <v>36.299999999999997</v>
      </c>
      <c r="BL29" s="86">
        <v>13.025</v>
      </c>
      <c r="BM29" s="86">
        <v>6.95</v>
      </c>
      <c r="BN29" s="86">
        <v>1.74</v>
      </c>
      <c r="BO29" s="86">
        <v>54.5</v>
      </c>
      <c r="BP29" s="86">
        <v>9</v>
      </c>
      <c r="BQ29" s="86">
        <v>157.5</v>
      </c>
      <c r="BR29" s="86">
        <v>1693.5</v>
      </c>
      <c r="BS29" s="86">
        <v>340.5</v>
      </c>
      <c r="BT29" s="86">
        <v>279.5</v>
      </c>
      <c r="BU29" s="86">
        <v>22</v>
      </c>
      <c r="BV29" s="86">
        <v>24.855474534681672</v>
      </c>
      <c r="BW29" s="86">
        <v>1.2565874927599756</v>
      </c>
      <c r="BX29" s="86">
        <v>106</v>
      </c>
      <c r="BY29" s="86">
        <v>10.961499999999999</v>
      </c>
      <c r="BZ29" s="86">
        <v>1.0695000000000001</v>
      </c>
      <c r="CA29" s="86">
        <v>10.2696184065409</v>
      </c>
      <c r="CB29" s="86">
        <v>1.5690456127596439</v>
      </c>
      <c r="CC29" s="86">
        <v>8.7908838278931756E-2</v>
      </c>
      <c r="CD29" s="86">
        <v>18.094000485790623</v>
      </c>
      <c r="CE29" s="86">
        <v>27.531173659131614</v>
      </c>
      <c r="CF29" s="86" t="s">
        <v>199</v>
      </c>
      <c r="CG29" s="86" t="s">
        <v>199</v>
      </c>
      <c r="CH29" s="86" t="s">
        <v>199</v>
      </c>
      <c r="CI29" s="86" t="s">
        <v>199</v>
      </c>
      <c r="CJ29" s="86" t="s">
        <v>199</v>
      </c>
    </row>
    <row r="30" spans="1:88" x14ac:dyDescent="0.5">
      <c r="A30" s="57" t="s">
        <v>28</v>
      </c>
      <c r="B30" s="57">
        <v>2019</v>
      </c>
      <c r="C30" s="70" t="s">
        <v>80</v>
      </c>
      <c r="D30" s="70" t="s">
        <v>86</v>
      </c>
      <c r="E30" s="70" t="s">
        <v>72</v>
      </c>
      <c r="F30" s="57" t="s">
        <v>49</v>
      </c>
      <c r="G30" s="57" t="s">
        <v>84</v>
      </c>
      <c r="H30" s="57">
        <v>3</v>
      </c>
      <c r="I30" s="71">
        <v>43627</v>
      </c>
      <c r="J30" s="57">
        <v>31</v>
      </c>
      <c r="K30" s="57">
        <v>1.25</v>
      </c>
      <c r="L30" s="57">
        <v>26.25</v>
      </c>
      <c r="M30" s="57">
        <f t="shared" si="0"/>
        <v>32.8125</v>
      </c>
      <c r="N30" s="57">
        <f t="shared" si="1"/>
        <v>7.5327E-4</v>
      </c>
      <c r="O30" s="57">
        <v>1710.2</v>
      </c>
      <c r="P30" s="57">
        <f t="shared" si="2"/>
        <v>2270.3678627849245</v>
      </c>
      <c r="Q30" s="57">
        <f t="shared" si="3"/>
        <v>5.0052983976529006</v>
      </c>
      <c r="R30" s="57">
        <v>8</v>
      </c>
      <c r="S30" s="57">
        <v>51.8</v>
      </c>
      <c r="T30" s="57">
        <v>67.5</v>
      </c>
      <c r="U30" s="57">
        <f t="shared" si="4"/>
        <v>97.313493783615158</v>
      </c>
      <c r="V30" s="57">
        <v>10.6</v>
      </c>
      <c r="W30" s="57">
        <v>7.8</v>
      </c>
      <c r="X30" s="57">
        <v>5.6</v>
      </c>
      <c r="Y30" s="57">
        <v>69.599999999999994</v>
      </c>
      <c r="Z30" s="57">
        <v>1.119</v>
      </c>
      <c r="AA30" s="57">
        <v>50.9</v>
      </c>
      <c r="AB30" s="57">
        <v>9.4600000000000009</v>
      </c>
      <c r="AC30" s="114">
        <v>96.504999999999995</v>
      </c>
      <c r="AD30" s="114">
        <v>4.45</v>
      </c>
      <c r="AE30" s="114">
        <v>34.39</v>
      </c>
      <c r="AF30" s="114">
        <v>34.676717777888612</v>
      </c>
      <c r="AG30" s="114">
        <v>82.626993718775182</v>
      </c>
      <c r="AH30" s="114">
        <v>8.6470096563603214</v>
      </c>
      <c r="AI30" s="114">
        <v>2.5460490051723488</v>
      </c>
      <c r="AJ30" s="114">
        <v>1.1240326665330214</v>
      </c>
      <c r="AK30" s="114">
        <v>1.0642722555911828</v>
      </c>
      <c r="AL30" s="114">
        <v>1.2550961538461538</v>
      </c>
      <c r="AM30" s="114">
        <v>10</v>
      </c>
      <c r="AN30" s="114">
        <v>7.0588235294117645</v>
      </c>
      <c r="AO30" s="114">
        <v>5.5294117647058822</v>
      </c>
      <c r="AP30" s="114">
        <v>71.058823529411768</v>
      </c>
      <c r="AQ30" s="114">
        <v>1.1779999999999999</v>
      </c>
      <c r="AR30" s="114">
        <v>2.7945429999999996</v>
      </c>
      <c r="AS30" s="114">
        <v>0.20499999999999999</v>
      </c>
      <c r="AT30" s="114">
        <v>0.32500000000000001</v>
      </c>
      <c r="AU30" s="114">
        <v>0.18099999999999999</v>
      </c>
      <c r="AV30" s="114">
        <f t="shared" si="5"/>
        <v>2.9041666666666668</v>
      </c>
      <c r="AW30" s="114">
        <f t="shared" si="6"/>
        <v>4.604166666666667</v>
      </c>
      <c r="AX30" s="114">
        <f t="shared" si="7"/>
        <v>2.5641666666666665</v>
      </c>
      <c r="AY30" s="114" t="s">
        <v>321</v>
      </c>
      <c r="AZ30" s="114">
        <v>0.30599999999999999</v>
      </c>
      <c r="BA30" s="114">
        <v>0.104</v>
      </c>
      <c r="BB30" s="114">
        <v>0.39</v>
      </c>
      <c r="BC30" s="114" t="s">
        <v>303</v>
      </c>
      <c r="BD30" s="114">
        <v>0.10199999999999999</v>
      </c>
      <c r="BE30" s="114">
        <v>2.2000000000000002</v>
      </c>
      <c r="BF30" s="114">
        <v>13.9</v>
      </c>
      <c r="BG30" s="114">
        <v>4</v>
      </c>
      <c r="BH30" s="114">
        <v>0.6</v>
      </c>
      <c r="BI30" s="114">
        <v>19.7</v>
      </c>
      <c r="BJ30" s="114" t="s">
        <v>314</v>
      </c>
      <c r="BK30" s="114" t="s">
        <v>305</v>
      </c>
      <c r="BL30" s="86">
        <v>11.26</v>
      </c>
      <c r="BM30" s="86">
        <v>7.2</v>
      </c>
      <c r="BN30" s="86">
        <v>1.39</v>
      </c>
      <c r="BO30" s="86">
        <v>48</v>
      </c>
      <c r="BP30" s="86">
        <v>8</v>
      </c>
      <c r="BQ30" s="86">
        <v>110</v>
      </c>
      <c r="BR30" s="86">
        <v>1481</v>
      </c>
      <c r="BS30" s="86">
        <v>313</v>
      </c>
      <c r="BT30" s="86">
        <v>271</v>
      </c>
      <c r="BU30" s="86">
        <v>18</v>
      </c>
      <c r="BV30" s="86">
        <v>20.732099999999999</v>
      </c>
      <c r="BW30" s="86">
        <v>1.11768</v>
      </c>
      <c r="BX30" s="86">
        <v>68</v>
      </c>
      <c r="BY30" s="86">
        <v>2.5280000000000005</v>
      </c>
      <c r="BZ30" s="86">
        <v>0.20400000000000001</v>
      </c>
      <c r="CA30" s="86">
        <v>12.3921568627451</v>
      </c>
      <c r="CB30" s="86">
        <v>1.7158693069306936</v>
      </c>
      <c r="CC30" s="86">
        <v>0.10467623762376239</v>
      </c>
      <c r="CD30" s="86">
        <v>16.3921568627451</v>
      </c>
      <c r="CE30" s="86">
        <v>29.7851</v>
      </c>
      <c r="CF30" s="86" t="s">
        <v>199</v>
      </c>
      <c r="CG30" s="86" t="s">
        <v>223</v>
      </c>
      <c r="CH30" s="86">
        <v>53</v>
      </c>
      <c r="CI30" s="86">
        <v>17</v>
      </c>
      <c r="CJ30" s="86">
        <v>30</v>
      </c>
    </row>
    <row r="31" spans="1:88" x14ac:dyDescent="0.5">
      <c r="A31" s="57" t="s">
        <v>28</v>
      </c>
      <c r="B31" s="57">
        <v>2019</v>
      </c>
      <c r="C31" s="70" t="s">
        <v>80</v>
      </c>
      <c r="D31" s="70" t="s">
        <v>86</v>
      </c>
      <c r="E31" s="70" t="s">
        <v>73</v>
      </c>
      <c r="F31" s="57" t="s">
        <v>49</v>
      </c>
      <c r="G31" s="57" t="s">
        <v>84</v>
      </c>
      <c r="H31" s="57">
        <v>4</v>
      </c>
      <c r="I31" s="71">
        <v>43627</v>
      </c>
      <c r="J31" s="57">
        <v>28</v>
      </c>
      <c r="K31" s="57">
        <v>1.25</v>
      </c>
      <c r="L31" s="57">
        <v>26.25</v>
      </c>
      <c r="M31" s="57">
        <f t="shared" si="0"/>
        <v>32.8125</v>
      </c>
      <c r="N31" s="57">
        <f t="shared" si="1"/>
        <v>7.5327E-4</v>
      </c>
      <c r="O31" s="57">
        <v>2302.5</v>
      </c>
      <c r="P31" s="57">
        <f t="shared" si="2"/>
        <v>3056.6729061292763</v>
      </c>
      <c r="Q31" s="57">
        <f t="shared" si="3"/>
        <v>6.7388022223107251</v>
      </c>
      <c r="R31" s="57">
        <v>7.9</v>
      </c>
      <c r="S31" s="57">
        <v>52.2</v>
      </c>
      <c r="T31" s="57">
        <v>70.5</v>
      </c>
      <c r="U31" s="57">
        <f t="shared" si="4"/>
        <v>131.15885136830468</v>
      </c>
      <c r="V31" s="57">
        <v>10.1</v>
      </c>
      <c r="W31" s="57">
        <v>9.1</v>
      </c>
      <c r="X31" s="57">
        <v>5.5</v>
      </c>
      <c r="Y31" s="57">
        <v>68.7</v>
      </c>
      <c r="Z31" s="57">
        <v>1.123</v>
      </c>
      <c r="AA31" s="57">
        <v>52.1</v>
      </c>
      <c r="AB31" s="57">
        <v>9.3800000000000008</v>
      </c>
      <c r="AC31" s="114">
        <v>95.564999999999998</v>
      </c>
      <c r="AD31" s="114">
        <v>3.8200000000000003</v>
      </c>
      <c r="AE31" s="114">
        <v>31.704999999999998</v>
      </c>
      <c r="AF31" s="114">
        <v>31.934300302386283</v>
      </c>
      <c r="AG31" s="114">
        <v>83.129790849599956</v>
      </c>
      <c r="AH31" s="114">
        <v>6.2291821546236381</v>
      </c>
      <c r="AI31" s="114">
        <v>1.7802275644655869</v>
      </c>
      <c r="AJ31" s="114">
        <v>0.78569401366336233</v>
      </c>
      <c r="AK31" s="114">
        <v>0.71918159070419385</v>
      </c>
      <c r="AL31" s="114">
        <v>1.2389423076923078</v>
      </c>
      <c r="AM31" s="114">
        <v>9.4</v>
      </c>
      <c r="AN31" s="114">
        <v>8</v>
      </c>
      <c r="AO31" s="114">
        <v>5.5294117647058822</v>
      </c>
      <c r="AP31" s="114">
        <v>70</v>
      </c>
      <c r="AQ31" s="114">
        <v>1.17</v>
      </c>
      <c r="AR31" s="114">
        <v>2.7419829999999998</v>
      </c>
      <c r="AS31" s="114">
        <v>0.22800000000000001</v>
      </c>
      <c r="AT31" s="114">
        <v>0.32900000000000001</v>
      </c>
      <c r="AU31" s="114">
        <v>0.188</v>
      </c>
      <c r="AV31" s="114">
        <f t="shared" si="5"/>
        <v>2.85</v>
      </c>
      <c r="AW31" s="114">
        <f t="shared" si="6"/>
        <v>4.1124999999999998</v>
      </c>
      <c r="AX31" s="114">
        <f t="shared" si="7"/>
        <v>2.35</v>
      </c>
      <c r="AY31" s="114" t="s">
        <v>340</v>
      </c>
      <c r="AZ31" s="114">
        <v>0.33300000000000002</v>
      </c>
      <c r="BA31" s="114">
        <v>0.10299999999999999</v>
      </c>
      <c r="BB31" s="114">
        <v>0.42</v>
      </c>
      <c r="BC31" s="114" t="s">
        <v>303</v>
      </c>
      <c r="BD31" s="114">
        <v>0.115</v>
      </c>
      <c r="BE31" s="114">
        <v>1.9</v>
      </c>
      <c r="BF31" s="114">
        <v>19.100000000000001</v>
      </c>
      <c r="BG31" s="114">
        <v>4.4000000000000004</v>
      </c>
      <c r="BH31" s="114">
        <v>1.5</v>
      </c>
      <c r="BI31" s="114">
        <v>20.9</v>
      </c>
      <c r="BJ31" s="114" t="s">
        <v>314</v>
      </c>
      <c r="BK31" s="114" t="s">
        <v>305</v>
      </c>
      <c r="BL31" s="86">
        <v>11.649999999999999</v>
      </c>
      <c r="BM31" s="86">
        <v>6.95</v>
      </c>
      <c r="BN31" s="86">
        <v>1.4500000000000002</v>
      </c>
      <c r="BO31" s="86">
        <v>49</v>
      </c>
      <c r="BP31" s="86">
        <v>7.5</v>
      </c>
      <c r="BQ31" s="86">
        <v>138.5</v>
      </c>
      <c r="BR31" s="86">
        <v>1508.5</v>
      </c>
      <c r="BS31" s="86">
        <v>335.5</v>
      </c>
      <c r="BT31" s="86">
        <v>236.5</v>
      </c>
      <c r="BU31" s="86">
        <v>19.5</v>
      </c>
      <c r="BV31" s="86">
        <v>19.857973992842716</v>
      </c>
      <c r="BW31" s="86">
        <v>1.8898522481663886</v>
      </c>
      <c r="BX31" s="86">
        <v>105</v>
      </c>
      <c r="BY31" s="86">
        <v>7.5109999999999992</v>
      </c>
      <c r="BZ31" s="86">
        <v>0.80449999999999999</v>
      </c>
      <c r="CA31" s="86">
        <v>9.2923082933537522</v>
      </c>
      <c r="CB31" s="86">
        <v>1.4463227158786411</v>
      </c>
      <c r="CC31" s="86">
        <v>8.928636874405739E-2</v>
      </c>
      <c r="CD31" s="86">
        <v>16.29421027131783</v>
      </c>
      <c r="CE31" s="86">
        <v>33.291944444889182</v>
      </c>
      <c r="CF31" s="86" t="s">
        <v>199</v>
      </c>
      <c r="CG31" s="86" t="s">
        <v>199</v>
      </c>
      <c r="CH31" s="86" t="s">
        <v>199</v>
      </c>
      <c r="CI31" s="86" t="s">
        <v>199</v>
      </c>
      <c r="CJ31" s="86" t="s">
        <v>199</v>
      </c>
    </row>
    <row r="32" spans="1:88" x14ac:dyDescent="0.5">
      <c r="A32" s="57" t="s">
        <v>28</v>
      </c>
      <c r="B32" s="57">
        <v>2019</v>
      </c>
      <c r="C32" s="70" t="s">
        <v>80</v>
      </c>
      <c r="D32" s="70" t="s">
        <v>86</v>
      </c>
      <c r="E32" s="70" t="s">
        <v>74</v>
      </c>
      <c r="F32" s="57" t="s">
        <v>49</v>
      </c>
      <c r="G32" s="57" t="s">
        <v>84</v>
      </c>
      <c r="H32" s="57">
        <v>5</v>
      </c>
      <c r="I32" s="71">
        <v>43627</v>
      </c>
      <c r="J32" s="57">
        <v>27</v>
      </c>
      <c r="K32" s="57">
        <v>1.25</v>
      </c>
      <c r="L32" s="57">
        <v>26.25</v>
      </c>
      <c r="M32" s="57">
        <f t="shared" si="0"/>
        <v>32.8125</v>
      </c>
      <c r="N32" s="57">
        <f t="shared" si="1"/>
        <v>7.5327E-4</v>
      </c>
      <c r="O32" s="57">
        <v>1595.3</v>
      </c>
      <c r="P32" s="57">
        <f t="shared" si="2"/>
        <v>2117.832915156584</v>
      </c>
      <c r="Q32" s="57">
        <f t="shared" si="3"/>
        <v>4.669016801412508</v>
      </c>
      <c r="R32" s="57">
        <v>7.6</v>
      </c>
      <c r="S32" s="57">
        <v>53.7</v>
      </c>
      <c r="T32" s="57">
        <v>67.7</v>
      </c>
      <c r="U32" s="57">
        <f t="shared" si="4"/>
        <v>91.17015056012589</v>
      </c>
      <c r="V32" s="57">
        <v>10</v>
      </c>
      <c r="W32" s="57">
        <v>9.8000000000000007</v>
      </c>
      <c r="X32" s="57">
        <v>5.0999999999999996</v>
      </c>
      <c r="Y32" s="57">
        <v>68.8</v>
      </c>
      <c r="Z32" s="57">
        <v>1.1919999999999999</v>
      </c>
      <c r="AA32" s="57">
        <v>52.7</v>
      </c>
      <c r="AB32" s="57">
        <v>9.6</v>
      </c>
      <c r="AC32" s="114">
        <v>95.375</v>
      </c>
      <c r="AD32" s="114">
        <v>4.62</v>
      </c>
      <c r="AE32" s="114">
        <v>33.775000000000006</v>
      </c>
      <c r="AF32" s="114">
        <v>34.089518256619712</v>
      </c>
      <c r="AG32" s="114">
        <v>82.210851383538198</v>
      </c>
      <c r="AH32" s="114">
        <v>8.1172199675819314</v>
      </c>
      <c r="AI32" s="114">
        <v>2.6011585872314722</v>
      </c>
      <c r="AJ32" s="114">
        <v>1.1583431127208623</v>
      </c>
      <c r="AK32" s="114">
        <v>1.1347317771187617</v>
      </c>
      <c r="AL32" s="114">
        <v>1.410769230769231</v>
      </c>
      <c r="AM32" s="114">
        <v>9.3500000000000014</v>
      </c>
      <c r="AN32" s="114">
        <v>9.117647058823529</v>
      </c>
      <c r="AO32" s="114">
        <v>5.2352941176470589</v>
      </c>
      <c r="AP32" s="114">
        <v>69.941176470588232</v>
      </c>
      <c r="AQ32" s="114">
        <v>1.1989999999999998</v>
      </c>
      <c r="AR32" s="114">
        <v>2.704771</v>
      </c>
      <c r="AS32" s="114">
        <v>0.22500000000000001</v>
      </c>
      <c r="AT32" s="114">
        <v>0.33800000000000002</v>
      </c>
      <c r="AU32" s="114">
        <v>0.20399999999999999</v>
      </c>
      <c r="AV32" s="114">
        <f t="shared" si="5"/>
        <v>2.4677419354838714</v>
      </c>
      <c r="AW32" s="114">
        <f t="shared" si="6"/>
        <v>3.7070967741935488</v>
      </c>
      <c r="AX32" s="114">
        <f t="shared" si="7"/>
        <v>2.2374193548387096</v>
      </c>
      <c r="AY32" s="114" t="s">
        <v>341</v>
      </c>
      <c r="AZ32" s="114">
        <v>0.378</v>
      </c>
      <c r="BA32" s="114">
        <v>0.121</v>
      </c>
      <c r="BB32" s="114">
        <v>0.45</v>
      </c>
      <c r="BC32" s="114" t="s">
        <v>303</v>
      </c>
      <c r="BD32" s="114">
        <v>0.11799999999999999</v>
      </c>
      <c r="BE32" s="114">
        <v>2.2000000000000002</v>
      </c>
      <c r="BF32" s="114">
        <v>20.7</v>
      </c>
      <c r="BG32" s="114">
        <v>4.9000000000000004</v>
      </c>
      <c r="BH32" s="114">
        <v>0.7</v>
      </c>
      <c r="BI32" s="114">
        <v>21.9</v>
      </c>
      <c r="BJ32" s="114" t="s">
        <v>314</v>
      </c>
      <c r="BK32" s="114" t="s">
        <v>305</v>
      </c>
      <c r="BL32" s="86">
        <v>12.41</v>
      </c>
      <c r="BM32" s="86">
        <v>6.95</v>
      </c>
      <c r="BN32" s="86">
        <v>1.6850000000000001</v>
      </c>
      <c r="BO32" s="86">
        <v>54</v>
      </c>
      <c r="BP32" s="86">
        <v>8.5</v>
      </c>
      <c r="BQ32" s="86">
        <v>131</v>
      </c>
      <c r="BR32" s="86">
        <v>1591.5</v>
      </c>
      <c r="BS32" s="86">
        <v>353</v>
      </c>
      <c r="BT32" s="86">
        <v>223.5</v>
      </c>
      <c r="BU32" s="86">
        <v>21.5</v>
      </c>
      <c r="BV32" s="86">
        <v>19.324808996647697</v>
      </c>
      <c r="BW32" s="86">
        <v>1.3529537304124117</v>
      </c>
      <c r="BX32" s="86">
        <v>90.5</v>
      </c>
      <c r="BY32" s="86">
        <v>8.4149999999999991</v>
      </c>
      <c r="BZ32" s="86">
        <v>0.89699999999999991</v>
      </c>
      <c r="CA32" s="86">
        <v>9.3769458692296208</v>
      </c>
      <c r="CB32" s="86">
        <v>1.1733886803605733</v>
      </c>
      <c r="CC32" s="86">
        <v>7.7178173488990684E-2</v>
      </c>
      <c r="CD32" s="86">
        <v>15.172276029055691</v>
      </c>
      <c r="CE32" s="86">
        <v>24.440108409568218</v>
      </c>
      <c r="CF32" s="86" t="s">
        <v>199</v>
      </c>
      <c r="CG32" s="86" t="s">
        <v>223</v>
      </c>
      <c r="CH32" s="86">
        <v>50</v>
      </c>
      <c r="CI32" s="86">
        <v>18</v>
      </c>
      <c r="CJ32" s="86">
        <v>32</v>
      </c>
    </row>
    <row r="33" spans="1:88" x14ac:dyDescent="0.5">
      <c r="A33" s="57" t="s">
        <v>28</v>
      </c>
      <c r="B33" s="57">
        <v>2019</v>
      </c>
      <c r="C33" s="70" t="s">
        <v>80</v>
      </c>
      <c r="D33" s="70" t="s">
        <v>86</v>
      </c>
      <c r="E33" s="70" t="s">
        <v>75</v>
      </c>
      <c r="F33" s="57" t="s">
        <v>49</v>
      </c>
      <c r="G33" s="57" t="s">
        <v>84</v>
      </c>
      <c r="H33" s="57">
        <v>6</v>
      </c>
      <c r="I33" s="71">
        <v>43627</v>
      </c>
      <c r="J33" s="57">
        <v>31</v>
      </c>
      <c r="K33" s="57">
        <v>1.25</v>
      </c>
      <c r="L33" s="57">
        <v>26.25</v>
      </c>
      <c r="M33" s="57">
        <f t="shared" si="0"/>
        <v>32.8125</v>
      </c>
      <c r="N33" s="57">
        <f t="shared" si="1"/>
        <v>7.5327E-4</v>
      </c>
      <c r="O33" s="57">
        <v>1500.8</v>
      </c>
      <c r="P33" s="57">
        <f t="shared" si="2"/>
        <v>1992.3798903447635</v>
      </c>
      <c r="Q33" s="57">
        <f t="shared" si="3"/>
        <v>4.3924405538518725</v>
      </c>
      <c r="R33" s="57">
        <v>8.8000000000000007</v>
      </c>
      <c r="S33" s="57">
        <v>51.4</v>
      </c>
      <c r="T33" s="57">
        <v>63.9</v>
      </c>
      <c r="U33" s="57">
        <f t="shared" si="4"/>
        <v>84.655659026054678</v>
      </c>
      <c r="V33" s="57">
        <v>10.199999999999999</v>
      </c>
      <c r="W33" s="57">
        <v>8.5</v>
      </c>
      <c r="X33" s="57">
        <v>5.7</v>
      </c>
      <c r="Y33" s="57">
        <v>68.900000000000006</v>
      </c>
      <c r="Z33" s="57">
        <v>1.127</v>
      </c>
      <c r="AA33" s="57">
        <v>51.8</v>
      </c>
      <c r="AB33" s="57">
        <v>9.41</v>
      </c>
      <c r="AC33" s="114">
        <v>97.26</v>
      </c>
      <c r="AD33" s="114">
        <v>3.4750000000000001</v>
      </c>
      <c r="AE33" s="114">
        <v>32.17</v>
      </c>
      <c r="AF33" s="114">
        <v>32.357140812229289</v>
      </c>
      <c r="AG33" s="114">
        <v>83.834817730171807</v>
      </c>
      <c r="AH33" s="114">
        <v>7.8430567234998527</v>
      </c>
      <c r="AI33" s="114">
        <v>1.4554234152603165</v>
      </c>
      <c r="AJ33" s="114">
        <v>0.64996512456424471</v>
      </c>
      <c r="AK33" s="114">
        <v>0.68522511921667417</v>
      </c>
      <c r="AL33" s="114">
        <v>1.2491346153846155</v>
      </c>
      <c r="AM33" s="114">
        <v>9.6999999999999993</v>
      </c>
      <c r="AN33" s="114">
        <v>8</v>
      </c>
      <c r="AO33" s="114">
        <v>5.4117647058823524</v>
      </c>
      <c r="AP33" s="114">
        <v>70.352941176470594</v>
      </c>
      <c r="AQ33" s="114">
        <v>1.181</v>
      </c>
      <c r="AR33" s="114">
        <v>2.7503349999999998</v>
      </c>
      <c r="AS33" s="114">
        <v>0.22700000000000001</v>
      </c>
      <c r="AT33" s="114">
        <v>0.32700000000000001</v>
      </c>
      <c r="AU33" s="114">
        <v>0.192</v>
      </c>
      <c r="AV33" s="114">
        <f t="shared" si="5"/>
        <v>2.8374999999999999</v>
      </c>
      <c r="AW33" s="114">
        <f t="shared" si="6"/>
        <v>4.0875000000000004</v>
      </c>
      <c r="AX33" s="114">
        <f t="shared" si="7"/>
        <v>2.4</v>
      </c>
      <c r="AY33" s="114" t="s">
        <v>337</v>
      </c>
      <c r="AZ33" s="114">
        <v>0.36099999999999999</v>
      </c>
      <c r="BA33" s="114">
        <v>0.11700000000000001</v>
      </c>
      <c r="BB33" s="114">
        <v>0.41</v>
      </c>
      <c r="BC33" s="114" t="s">
        <v>303</v>
      </c>
      <c r="BD33" s="114">
        <v>0.11799999999999999</v>
      </c>
      <c r="BE33" s="114">
        <v>1.9</v>
      </c>
      <c r="BF33" s="114">
        <v>18.600000000000001</v>
      </c>
      <c r="BG33" s="114">
        <v>5.8</v>
      </c>
      <c r="BH33" s="114">
        <v>1.3</v>
      </c>
      <c r="BI33" s="114">
        <v>22.5</v>
      </c>
      <c r="BJ33" s="114" t="s">
        <v>314</v>
      </c>
      <c r="BK33" s="114" t="s">
        <v>305</v>
      </c>
      <c r="BL33" s="86">
        <v>12.04</v>
      </c>
      <c r="BM33" s="86">
        <v>6.9499999999999993</v>
      </c>
      <c r="BN33" s="86">
        <v>1.4500000000000002</v>
      </c>
      <c r="BO33" s="86">
        <v>49</v>
      </c>
      <c r="BP33" s="86">
        <v>8</v>
      </c>
      <c r="BQ33" s="86">
        <v>116.5</v>
      </c>
      <c r="BR33" s="86">
        <v>1512</v>
      </c>
      <c r="BS33" s="86">
        <v>343.5</v>
      </c>
      <c r="BT33" s="86">
        <v>238</v>
      </c>
      <c r="BU33" s="86">
        <v>20.5</v>
      </c>
      <c r="BV33" s="86">
        <v>18.146401976284587</v>
      </c>
      <c r="BW33" s="86">
        <v>0.96575889328063247</v>
      </c>
      <c r="BX33" s="86">
        <v>78</v>
      </c>
      <c r="BY33" s="86">
        <v>7.4354999999999993</v>
      </c>
      <c r="BZ33" s="86">
        <v>0.82000000000000006</v>
      </c>
      <c r="CA33" s="86">
        <v>9.0790269184159875</v>
      </c>
      <c r="CB33" s="86">
        <v>1.289313796198605</v>
      </c>
      <c r="CC33" s="86">
        <v>9.350281679605689E-2</v>
      </c>
      <c r="CD33" s="86">
        <v>13.585225450008911</v>
      </c>
      <c r="CE33" s="86">
        <v>19.989707610906343</v>
      </c>
      <c r="CF33" s="86" t="s">
        <v>199</v>
      </c>
      <c r="CG33" s="86" t="s">
        <v>199</v>
      </c>
      <c r="CH33" s="86" t="s">
        <v>199</v>
      </c>
      <c r="CI33" s="86" t="s">
        <v>199</v>
      </c>
      <c r="CJ33" s="86" t="s">
        <v>199</v>
      </c>
    </row>
    <row r="34" spans="1:88" x14ac:dyDescent="0.5">
      <c r="A34" s="57" t="s">
        <v>28</v>
      </c>
      <c r="B34" s="57">
        <v>2019</v>
      </c>
      <c r="C34" s="70" t="s">
        <v>80</v>
      </c>
      <c r="D34" s="70" t="s">
        <v>86</v>
      </c>
      <c r="E34" s="70" t="s">
        <v>76</v>
      </c>
      <c r="F34" s="57" t="s">
        <v>49</v>
      </c>
      <c r="G34" s="57" t="s">
        <v>84</v>
      </c>
      <c r="H34" s="57">
        <v>7</v>
      </c>
      <c r="I34" s="71">
        <v>43627</v>
      </c>
      <c r="J34" s="57">
        <v>27</v>
      </c>
      <c r="K34" s="57">
        <v>1.25</v>
      </c>
      <c r="L34" s="57">
        <v>26.25</v>
      </c>
      <c r="M34" s="57">
        <f t="shared" ref="M34:M65" si="8">K34*L34</f>
        <v>32.8125</v>
      </c>
      <c r="N34" s="57">
        <f t="shared" ref="N34:N65" si="9">M34*0.0000229568</f>
        <v>7.5327E-4</v>
      </c>
      <c r="O34" s="57">
        <v>1677.7</v>
      </c>
      <c r="P34" s="57">
        <f t="shared" ref="P34:P65" si="10">(O34/N34)*0.001</f>
        <v>2227.2226426115471</v>
      </c>
      <c r="Q34" s="57">
        <f t="shared" ref="Q34:Q65" si="11">P34*0.00220462</f>
        <v>4.9101795823542691</v>
      </c>
      <c r="R34" s="57">
        <v>9.1</v>
      </c>
      <c r="S34" s="57">
        <v>51.6</v>
      </c>
      <c r="T34" s="57">
        <v>63.7</v>
      </c>
      <c r="U34" s="57">
        <f t="shared" ref="U34:U65" si="12">((((Q34*(100-R34)))/84.5)/56)/0.001</f>
        <v>94.322765011834974</v>
      </c>
      <c r="V34" s="57">
        <v>10</v>
      </c>
      <c r="W34" s="57">
        <v>8.1999999999999993</v>
      </c>
      <c r="X34" s="57">
        <v>5.4</v>
      </c>
      <c r="Y34" s="57">
        <v>69.599999999999994</v>
      </c>
      <c r="Z34" s="57">
        <v>1.1419999999999999</v>
      </c>
      <c r="AA34" s="57">
        <v>52.4</v>
      </c>
      <c r="AB34" s="57">
        <v>9.48</v>
      </c>
      <c r="AC34" s="114">
        <v>95.405000000000001</v>
      </c>
      <c r="AD34" s="114">
        <v>3.8849999999999998</v>
      </c>
      <c r="AE34" s="114">
        <v>34.594999999999999</v>
      </c>
      <c r="AF34" s="114">
        <v>34.812458697211326</v>
      </c>
      <c r="AG34" s="114">
        <v>83.59255856497262</v>
      </c>
      <c r="AH34" s="114">
        <v>10.021906572581138</v>
      </c>
      <c r="AI34" s="114">
        <v>1.5641659115792654</v>
      </c>
      <c r="AJ34" s="114">
        <v>0.78030596531377006</v>
      </c>
      <c r="AK34" s="114">
        <v>0.70224098912623512</v>
      </c>
      <c r="AL34" s="114">
        <v>1.2508653846153845</v>
      </c>
      <c r="AM34" s="114">
        <v>9.5</v>
      </c>
      <c r="AN34" s="114">
        <v>7.1764705882352944</v>
      </c>
      <c r="AO34" s="114">
        <v>5.5294117647058822</v>
      </c>
      <c r="AP34" s="114">
        <v>70.82352941176471</v>
      </c>
      <c r="AQ34" s="114">
        <v>1.1639999999999999</v>
      </c>
      <c r="AR34" s="114">
        <v>2.782864</v>
      </c>
      <c r="AS34" s="114">
        <v>0.20699999999999999</v>
      </c>
      <c r="AT34" s="114">
        <v>0.32800000000000001</v>
      </c>
      <c r="AU34" s="114">
        <v>0.17699999999999999</v>
      </c>
      <c r="AV34" s="114">
        <f t="shared" si="5"/>
        <v>2.8844262295081964</v>
      </c>
      <c r="AW34" s="114">
        <f t="shared" si="6"/>
        <v>4.5704918032786885</v>
      </c>
      <c r="AX34" s="114">
        <f t="shared" si="7"/>
        <v>2.4663934426229503</v>
      </c>
      <c r="AY34" s="114" t="s">
        <v>327</v>
      </c>
      <c r="AZ34" s="114">
        <v>0.33</v>
      </c>
      <c r="BA34" s="114">
        <v>0.109</v>
      </c>
      <c r="BB34" s="114">
        <v>0.42</v>
      </c>
      <c r="BC34" s="114" t="s">
        <v>303</v>
      </c>
      <c r="BD34" s="114">
        <v>0.105</v>
      </c>
      <c r="BE34" s="114">
        <v>1.6</v>
      </c>
      <c r="BF34" s="114">
        <v>16.399999999999999</v>
      </c>
      <c r="BG34" s="114">
        <v>4</v>
      </c>
      <c r="BH34" s="114">
        <v>1.1000000000000001</v>
      </c>
      <c r="BI34" s="114">
        <v>22.8</v>
      </c>
      <c r="BJ34" s="114" t="s">
        <v>314</v>
      </c>
      <c r="BK34" s="114" t="s">
        <v>305</v>
      </c>
      <c r="BL34" s="86">
        <v>11.5</v>
      </c>
      <c r="BM34" s="86">
        <v>6.8000000000000007</v>
      </c>
      <c r="BN34" s="86">
        <v>1.8599999999999999</v>
      </c>
      <c r="BO34" s="86">
        <v>57</v>
      </c>
      <c r="BP34" s="86">
        <v>8.5</v>
      </c>
      <c r="BQ34" s="86">
        <v>134</v>
      </c>
      <c r="BR34" s="86">
        <v>1429</v>
      </c>
      <c r="BS34" s="86">
        <v>315</v>
      </c>
      <c r="BT34" s="86">
        <v>248.5</v>
      </c>
      <c r="BU34" s="86">
        <v>18</v>
      </c>
      <c r="BV34" s="86">
        <v>21.318821504154865</v>
      </c>
      <c r="BW34" s="86">
        <v>1.2042510309358567</v>
      </c>
      <c r="BX34" s="86">
        <v>108.5</v>
      </c>
      <c r="BY34" s="86">
        <v>10.116</v>
      </c>
      <c r="BZ34" s="86">
        <v>1.113</v>
      </c>
      <c r="CA34" s="86">
        <v>9.0996612250007072</v>
      </c>
      <c r="CB34" s="86">
        <v>1.5149601472833853</v>
      </c>
      <c r="CC34" s="86">
        <v>8.8419794591399453E-2</v>
      </c>
      <c r="CD34" s="86">
        <v>17.009090909090908</v>
      </c>
      <c r="CE34" s="86">
        <v>31.359333994345526</v>
      </c>
      <c r="CF34" s="86" t="s">
        <v>199</v>
      </c>
      <c r="CG34" s="86" t="s">
        <v>223</v>
      </c>
      <c r="CH34" s="86">
        <v>50</v>
      </c>
      <c r="CI34" s="86">
        <v>22</v>
      </c>
      <c r="CJ34" s="86">
        <v>28</v>
      </c>
    </row>
    <row r="35" spans="1:88" x14ac:dyDescent="0.5">
      <c r="A35" s="57" t="s">
        <v>28</v>
      </c>
      <c r="B35" s="57">
        <v>2019</v>
      </c>
      <c r="C35" s="70" t="s">
        <v>80</v>
      </c>
      <c r="D35" s="70" t="s">
        <v>86</v>
      </c>
      <c r="E35" s="70" t="s">
        <v>77</v>
      </c>
      <c r="F35" s="57" t="s">
        <v>49</v>
      </c>
      <c r="G35" s="57" t="s">
        <v>84</v>
      </c>
      <c r="H35" s="57">
        <v>8</v>
      </c>
      <c r="I35" s="71">
        <v>43627</v>
      </c>
      <c r="J35" s="57">
        <v>28</v>
      </c>
      <c r="K35" s="57">
        <v>1.25</v>
      </c>
      <c r="L35" s="57">
        <v>26.25</v>
      </c>
      <c r="M35" s="57">
        <f t="shared" si="8"/>
        <v>32.8125</v>
      </c>
      <c r="N35" s="57">
        <f t="shared" si="9"/>
        <v>7.5327E-4</v>
      </c>
      <c r="O35" s="57">
        <v>940.4</v>
      </c>
      <c r="P35" s="57">
        <f t="shared" si="10"/>
        <v>1248.4235400321265</v>
      </c>
      <c r="Q35" s="57">
        <f t="shared" si="11"/>
        <v>2.7522995048256269</v>
      </c>
      <c r="R35" s="57">
        <v>8.4</v>
      </c>
      <c r="S35" s="57">
        <v>51</v>
      </c>
      <c r="T35" s="57">
        <v>61.1</v>
      </c>
      <c r="U35" s="57">
        <f t="shared" si="12"/>
        <v>53.277817971687959</v>
      </c>
      <c r="V35" s="57">
        <v>9.9</v>
      </c>
      <c r="W35" s="57">
        <v>7.8</v>
      </c>
      <c r="X35" s="57">
        <v>4.9000000000000004</v>
      </c>
      <c r="Y35" s="57">
        <v>70.5</v>
      </c>
      <c r="Z35" s="57">
        <v>1.1679999999999999</v>
      </c>
      <c r="AA35" s="57">
        <v>51</v>
      </c>
      <c r="AB35" s="57">
        <v>9.56</v>
      </c>
      <c r="AC35" s="114">
        <v>96.254999999999995</v>
      </c>
      <c r="AD35" s="114">
        <v>4.07</v>
      </c>
      <c r="AE35" s="114">
        <v>33.935000000000002</v>
      </c>
      <c r="AF35" s="114">
        <v>34.178198639526201</v>
      </c>
      <c r="AG35" s="114">
        <v>83.160880487981245</v>
      </c>
      <c r="AH35" s="114">
        <v>7.726933607952585</v>
      </c>
      <c r="AI35" s="114">
        <v>1.439513251783894</v>
      </c>
      <c r="AJ35" s="114">
        <v>0.54024452598313821</v>
      </c>
      <c r="AK35" s="114">
        <v>0.67641349745174884</v>
      </c>
      <c r="AL35" s="114">
        <v>1.1129807692307692</v>
      </c>
      <c r="AM35" s="114">
        <v>9.3000000000000007</v>
      </c>
      <c r="AN35" s="114">
        <v>6.5882352941176467</v>
      </c>
      <c r="AO35" s="114">
        <v>4.9411764705882355</v>
      </c>
      <c r="AP35" s="114">
        <v>72.470588235294116</v>
      </c>
      <c r="AQ35" s="114">
        <v>1.198</v>
      </c>
      <c r="AR35" s="114">
        <v>2.8472559999999998</v>
      </c>
      <c r="AS35" s="114">
        <v>0.16900000000000001</v>
      </c>
      <c r="AT35" s="114">
        <v>0.30199999999999999</v>
      </c>
      <c r="AU35" s="114">
        <v>0.16800000000000001</v>
      </c>
      <c r="AV35" s="114">
        <f t="shared" si="5"/>
        <v>2.5651785714285715</v>
      </c>
      <c r="AW35" s="114">
        <f t="shared" si="6"/>
        <v>4.5839285714285714</v>
      </c>
      <c r="AX35" s="114">
        <f t="shared" si="7"/>
        <v>2.5500000000000003</v>
      </c>
      <c r="AY35" s="114" t="s">
        <v>199</v>
      </c>
      <c r="AZ35" s="114" t="s">
        <v>199</v>
      </c>
      <c r="BA35" s="114" t="s">
        <v>199</v>
      </c>
      <c r="BB35" s="114" t="s">
        <v>199</v>
      </c>
      <c r="BC35" s="114" t="s">
        <v>199</v>
      </c>
      <c r="BD35" s="114" t="s">
        <v>199</v>
      </c>
      <c r="BE35" s="114" t="s">
        <v>199</v>
      </c>
      <c r="BF35" s="114" t="s">
        <v>199</v>
      </c>
      <c r="BG35" s="114" t="s">
        <v>199</v>
      </c>
      <c r="BH35" s="114" t="s">
        <v>199</v>
      </c>
      <c r="BI35" s="114" t="s">
        <v>199</v>
      </c>
      <c r="BJ35" s="114" t="s">
        <v>199</v>
      </c>
      <c r="BK35" s="114" t="s">
        <v>199</v>
      </c>
      <c r="BL35" s="86">
        <v>11.365</v>
      </c>
      <c r="BM35" s="86">
        <v>6.9499999999999993</v>
      </c>
      <c r="BN35" s="86">
        <v>1.86</v>
      </c>
      <c r="BO35" s="86">
        <v>57.5</v>
      </c>
      <c r="BP35" s="86">
        <v>8</v>
      </c>
      <c r="BQ35" s="86">
        <v>160</v>
      </c>
      <c r="BR35" s="86">
        <v>1486</v>
      </c>
      <c r="BS35" s="86">
        <v>304.5</v>
      </c>
      <c r="BT35" s="86">
        <v>242</v>
      </c>
      <c r="BU35" s="86">
        <v>17</v>
      </c>
      <c r="BV35" s="86">
        <v>21.740424522382913</v>
      </c>
      <c r="BW35" s="86">
        <v>3.9886595350879945</v>
      </c>
      <c r="BX35" s="86">
        <v>126.5</v>
      </c>
      <c r="BY35" s="86">
        <v>9.42</v>
      </c>
      <c r="BZ35" s="86">
        <v>0.99350000000000005</v>
      </c>
      <c r="CA35" s="86">
        <v>9.4315722589899096</v>
      </c>
      <c r="CB35" s="86">
        <v>1.3678018916706167</v>
      </c>
      <c r="CC35" s="86">
        <v>9.7215603050803637E-2</v>
      </c>
      <c r="CD35" s="86">
        <v>14.053359683794465</v>
      </c>
      <c r="CE35" s="86">
        <v>26.495938672250709</v>
      </c>
      <c r="CF35" s="86" t="s">
        <v>199</v>
      </c>
      <c r="CG35" s="86" t="s">
        <v>199</v>
      </c>
      <c r="CH35" s="86" t="s">
        <v>199</v>
      </c>
      <c r="CI35" s="86" t="s">
        <v>199</v>
      </c>
      <c r="CJ35" s="86" t="s">
        <v>199</v>
      </c>
    </row>
    <row r="36" spans="1:88" x14ac:dyDescent="0.5">
      <c r="A36" s="55" t="s">
        <v>28</v>
      </c>
      <c r="B36" s="55">
        <v>2019</v>
      </c>
      <c r="C36" s="72" t="s">
        <v>81</v>
      </c>
      <c r="D36" s="72" t="s">
        <v>86</v>
      </c>
      <c r="E36" s="72" t="s">
        <v>74</v>
      </c>
      <c r="F36" s="55" t="s">
        <v>49</v>
      </c>
      <c r="G36" s="55" t="s">
        <v>84</v>
      </c>
      <c r="H36" s="55">
        <v>1</v>
      </c>
      <c r="I36" s="73">
        <v>43600</v>
      </c>
      <c r="J36" s="55">
        <v>44</v>
      </c>
      <c r="K36" s="72">
        <v>2.5</v>
      </c>
      <c r="L36" s="72">
        <v>26.25</v>
      </c>
      <c r="M36" s="55">
        <f t="shared" si="8"/>
        <v>65.625</v>
      </c>
      <c r="N36" s="55">
        <f t="shared" si="9"/>
        <v>1.50654E-3</v>
      </c>
      <c r="O36" s="55">
        <f>3878+2753</f>
        <v>6631</v>
      </c>
      <c r="P36" s="55">
        <f t="shared" si="10"/>
        <v>4401.4762303025473</v>
      </c>
      <c r="Q36" s="55">
        <f t="shared" si="11"/>
        <v>9.7035825268496012</v>
      </c>
      <c r="R36" s="55">
        <v>9</v>
      </c>
      <c r="S36" s="55">
        <v>56.4</v>
      </c>
      <c r="T36" s="55">
        <v>90</v>
      </c>
      <c r="U36" s="55">
        <f t="shared" si="12"/>
        <v>186.60735628556927</v>
      </c>
      <c r="V36" s="55">
        <v>10.4</v>
      </c>
      <c r="W36" s="55">
        <v>9.1999999999999993</v>
      </c>
      <c r="X36" s="55">
        <v>5.0999999999999996</v>
      </c>
      <c r="Y36" s="55">
        <v>69</v>
      </c>
      <c r="Z36" s="55">
        <v>1.147</v>
      </c>
      <c r="AA36" s="55">
        <v>56</v>
      </c>
      <c r="AB36" s="55">
        <v>9.39</v>
      </c>
      <c r="AC36" s="115">
        <v>95.805000000000007</v>
      </c>
      <c r="AD36" s="115">
        <v>5.49</v>
      </c>
      <c r="AE36" s="115">
        <v>37.120000000000005</v>
      </c>
      <c r="AF36" s="115">
        <v>37.523787979292621</v>
      </c>
      <c r="AG36" s="115">
        <v>81.587006917289358</v>
      </c>
      <c r="AH36" s="115">
        <v>8.1126848460181797</v>
      </c>
      <c r="AI36" s="115">
        <v>2.7144587086990515</v>
      </c>
      <c r="AJ36" s="115">
        <v>1.7442694747174079</v>
      </c>
      <c r="AK36" s="115">
        <v>1.321413069364739</v>
      </c>
      <c r="AL36" s="115">
        <v>1.0214423076923078</v>
      </c>
      <c r="AM36" s="115">
        <v>9.9</v>
      </c>
      <c r="AN36" s="115">
        <v>7.7647058823529411</v>
      </c>
      <c r="AO36" s="115">
        <v>4.9411764705882355</v>
      </c>
      <c r="AP36" s="115">
        <v>70.941176470588232</v>
      </c>
      <c r="AQ36" s="115">
        <v>1.179</v>
      </c>
      <c r="AR36" s="115">
        <v>2.7780190000000005</v>
      </c>
      <c r="AS36" s="115">
        <v>0.224</v>
      </c>
      <c r="AT36" s="115">
        <v>0.315</v>
      </c>
      <c r="AU36" s="115">
        <v>0.188</v>
      </c>
      <c r="AV36" s="115">
        <f t="shared" si="5"/>
        <v>2.8848484848484848</v>
      </c>
      <c r="AW36" s="115">
        <f t="shared" si="6"/>
        <v>4.0568181818181817</v>
      </c>
      <c r="AX36" s="115">
        <f t="shared" si="7"/>
        <v>2.4212121212121214</v>
      </c>
      <c r="AY36" s="115" t="s">
        <v>324</v>
      </c>
      <c r="AZ36" s="115">
        <v>0.315</v>
      </c>
      <c r="BA36" s="115">
        <v>0.10100000000000001</v>
      </c>
      <c r="BB36" s="115">
        <v>0.38</v>
      </c>
      <c r="BC36" s="115" t="s">
        <v>303</v>
      </c>
      <c r="BD36" s="115">
        <v>0.11799999999999999</v>
      </c>
      <c r="BE36" s="115">
        <v>2.7</v>
      </c>
      <c r="BF36" s="115">
        <v>14.1</v>
      </c>
      <c r="BG36" s="115">
        <v>3.9</v>
      </c>
      <c r="BH36" s="115">
        <v>0.7</v>
      </c>
      <c r="BI36" s="115">
        <v>21.1</v>
      </c>
      <c r="BJ36" s="115" t="s">
        <v>314</v>
      </c>
      <c r="BK36" s="115" t="s">
        <v>305</v>
      </c>
      <c r="BL36" s="86">
        <v>29.074999999999999</v>
      </c>
      <c r="BM36" s="86">
        <v>6.15</v>
      </c>
      <c r="BN36" s="86">
        <v>4.3250000000000002</v>
      </c>
      <c r="BO36" s="86">
        <v>93</v>
      </c>
      <c r="BP36" s="86">
        <v>25</v>
      </c>
      <c r="BQ36" s="86">
        <v>34</v>
      </c>
      <c r="BR36" s="86">
        <v>3107</v>
      </c>
      <c r="BS36" s="86">
        <v>836</v>
      </c>
      <c r="BT36" s="86">
        <v>179.5</v>
      </c>
      <c r="BU36" s="86">
        <v>31.5</v>
      </c>
      <c r="BV36" s="86">
        <v>21.438265668662673</v>
      </c>
      <c r="BW36" s="86">
        <v>2.8648770459081838</v>
      </c>
      <c r="BX36" s="86">
        <v>25</v>
      </c>
      <c r="BY36" s="86">
        <v>24.039000000000001</v>
      </c>
      <c r="BZ36" s="86">
        <v>2.2874999999999996</v>
      </c>
      <c r="CA36" s="86">
        <v>10.500542945215077</v>
      </c>
      <c r="CB36" s="86">
        <v>3.53402060971605</v>
      </c>
      <c r="CC36" s="86">
        <v>0.27359674410599905</v>
      </c>
      <c r="CD36" s="86">
        <v>13.076755777564799</v>
      </c>
      <c r="CE36" s="86">
        <v>54.0870069350782</v>
      </c>
      <c r="CF36" s="86" t="s">
        <v>199</v>
      </c>
      <c r="CG36" s="86" t="s">
        <v>228</v>
      </c>
      <c r="CH36" s="86">
        <v>2</v>
      </c>
      <c r="CI36" s="86">
        <v>57</v>
      </c>
      <c r="CJ36" s="86">
        <v>41</v>
      </c>
    </row>
    <row r="37" spans="1:88" x14ac:dyDescent="0.5">
      <c r="A37" s="55" t="s">
        <v>28</v>
      </c>
      <c r="B37" s="55">
        <v>2019</v>
      </c>
      <c r="C37" s="72" t="s">
        <v>81</v>
      </c>
      <c r="D37" s="72" t="s">
        <v>86</v>
      </c>
      <c r="E37" s="72" t="s">
        <v>96</v>
      </c>
      <c r="F37" s="55" t="s">
        <v>49</v>
      </c>
      <c r="G37" s="55" t="s">
        <v>84</v>
      </c>
      <c r="H37" s="55">
        <v>2</v>
      </c>
      <c r="I37" s="73">
        <v>43600</v>
      </c>
      <c r="J37" s="55">
        <v>37</v>
      </c>
      <c r="K37" s="72">
        <v>2.5</v>
      </c>
      <c r="L37" s="72">
        <v>26.25</v>
      </c>
      <c r="M37" s="55">
        <f t="shared" si="8"/>
        <v>65.625</v>
      </c>
      <c r="N37" s="55">
        <f t="shared" si="9"/>
        <v>1.50654E-3</v>
      </c>
      <c r="O37" s="55">
        <f>3694.3+2437.3</f>
        <v>6131.6</v>
      </c>
      <c r="P37" s="55">
        <f t="shared" si="10"/>
        <v>4069.9881848473992</v>
      </c>
      <c r="Q37" s="55">
        <f t="shared" si="11"/>
        <v>8.972777352078273</v>
      </c>
      <c r="R37" s="55">
        <v>8.8000000000000007</v>
      </c>
      <c r="S37" s="55">
        <v>57.3</v>
      </c>
      <c r="T37" s="55">
        <v>102.2</v>
      </c>
      <c r="U37" s="55">
        <f t="shared" si="12"/>
        <v>172.93264888198195</v>
      </c>
      <c r="V37" s="55">
        <v>9.8000000000000007</v>
      </c>
      <c r="W37" s="55">
        <v>11.3</v>
      </c>
      <c r="X37" s="55">
        <v>5</v>
      </c>
      <c r="Y37" s="55">
        <v>67.3</v>
      </c>
      <c r="Z37" s="55">
        <v>1.1739999999999999</v>
      </c>
      <c r="AA37" s="55">
        <v>56.6</v>
      </c>
      <c r="AB37" s="55">
        <v>9.2799999999999994</v>
      </c>
      <c r="AC37" s="115">
        <v>94.83</v>
      </c>
      <c r="AD37" s="115">
        <v>4.6050000000000004</v>
      </c>
      <c r="AE37" s="115">
        <v>35.29</v>
      </c>
      <c r="AF37" s="115">
        <v>35.589185851624009</v>
      </c>
      <c r="AG37" s="115">
        <v>82.565468785768587</v>
      </c>
      <c r="AH37" s="115">
        <v>9.7172104644326858</v>
      </c>
      <c r="AI37" s="115">
        <v>1.5882960456951634</v>
      </c>
      <c r="AJ37" s="115">
        <v>1.1402682869147895</v>
      </c>
      <c r="AK37" s="115">
        <v>0.74518575176504043</v>
      </c>
      <c r="AL37" s="115">
        <v>1.2166346153846153</v>
      </c>
      <c r="AM37" s="115">
        <v>9.6</v>
      </c>
      <c r="AN37" s="115">
        <v>10.470588235294118</v>
      </c>
      <c r="AO37" s="115">
        <v>5.6470588235294121</v>
      </c>
      <c r="AP37" s="115">
        <v>67.882352941176464</v>
      </c>
      <c r="AQ37" s="115">
        <v>1.181</v>
      </c>
      <c r="AR37" s="115">
        <v>2.6125600000000002</v>
      </c>
      <c r="AS37" s="115">
        <v>0.25900000000000001</v>
      </c>
      <c r="AT37" s="115">
        <v>0.38</v>
      </c>
      <c r="AU37" s="115">
        <v>0.219</v>
      </c>
      <c r="AV37" s="115">
        <f t="shared" si="5"/>
        <v>2.4735955056179777</v>
      </c>
      <c r="AW37" s="115">
        <f t="shared" si="6"/>
        <v>3.6292134831460676</v>
      </c>
      <c r="AX37" s="115">
        <f t="shared" si="7"/>
        <v>2.0915730337078648</v>
      </c>
      <c r="AY37" s="115" t="s">
        <v>342</v>
      </c>
      <c r="AZ37" s="115">
        <v>0.34699999999999998</v>
      </c>
      <c r="BA37" s="115">
        <v>0.121</v>
      </c>
      <c r="BB37" s="115">
        <v>0.42</v>
      </c>
      <c r="BC37" s="115" t="s">
        <v>303</v>
      </c>
      <c r="BD37" s="115">
        <v>0.11600000000000001</v>
      </c>
      <c r="BE37" s="115">
        <v>1.8</v>
      </c>
      <c r="BF37" s="115">
        <v>18.899999999999999</v>
      </c>
      <c r="BG37" s="115">
        <v>4.3</v>
      </c>
      <c r="BH37" s="115">
        <v>1.5</v>
      </c>
      <c r="BI37" s="115">
        <v>22.5</v>
      </c>
      <c r="BJ37" s="115">
        <v>5.3</v>
      </c>
      <c r="BK37" s="115" t="s">
        <v>305</v>
      </c>
      <c r="BL37" s="86">
        <v>26.75</v>
      </c>
      <c r="BM37" s="86">
        <v>6.8000000000000007</v>
      </c>
      <c r="BN37" s="86">
        <v>4.0549999999999997</v>
      </c>
      <c r="BO37" s="86">
        <v>90.5</v>
      </c>
      <c r="BP37" s="86">
        <v>25</v>
      </c>
      <c r="BQ37" s="86">
        <v>40.5</v>
      </c>
      <c r="BR37" s="86">
        <v>3375.5</v>
      </c>
      <c r="BS37" s="86">
        <v>882.5</v>
      </c>
      <c r="BT37" s="86">
        <v>130.5</v>
      </c>
      <c r="BU37" s="86">
        <v>33.5</v>
      </c>
      <c r="BV37" s="86">
        <v>19.550221755368817</v>
      </c>
      <c r="BW37" s="86">
        <v>3.26483309990663</v>
      </c>
      <c r="BX37" s="86">
        <v>20</v>
      </c>
      <c r="BY37" s="86">
        <v>22.217500000000001</v>
      </c>
      <c r="BZ37" s="86">
        <v>1.9604999999999999</v>
      </c>
      <c r="CA37" s="86">
        <v>11.318316918811906</v>
      </c>
      <c r="CB37" s="86">
        <v>2.3662504970178913</v>
      </c>
      <c r="CC37" s="86">
        <v>0.187402087475149</v>
      </c>
      <c r="CD37" s="86">
        <v>12.72955832802656</v>
      </c>
      <c r="CE37" s="86">
        <v>43.765334288089662</v>
      </c>
      <c r="CF37" s="86" t="s">
        <v>199</v>
      </c>
      <c r="CG37" s="86" t="s">
        <v>199</v>
      </c>
      <c r="CH37" s="86" t="s">
        <v>199</v>
      </c>
      <c r="CI37" s="86" t="s">
        <v>199</v>
      </c>
      <c r="CJ37" s="86" t="s">
        <v>199</v>
      </c>
    </row>
    <row r="38" spans="1:88" x14ac:dyDescent="0.5">
      <c r="A38" s="55" t="s">
        <v>28</v>
      </c>
      <c r="B38" s="55">
        <v>2019</v>
      </c>
      <c r="C38" s="72" t="s">
        <v>81</v>
      </c>
      <c r="D38" s="72" t="s">
        <v>86</v>
      </c>
      <c r="E38" s="72" t="s">
        <v>72</v>
      </c>
      <c r="F38" s="55" t="s">
        <v>49</v>
      </c>
      <c r="G38" s="55" t="s">
        <v>84</v>
      </c>
      <c r="H38" s="55">
        <v>3</v>
      </c>
      <c r="I38" s="73">
        <v>43600</v>
      </c>
      <c r="J38" s="55">
        <v>42</v>
      </c>
      <c r="K38" s="72">
        <v>2.5</v>
      </c>
      <c r="L38" s="72">
        <v>26.25</v>
      </c>
      <c r="M38" s="55">
        <f t="shared" si="8"/>
        <v>65.625</v>
      </c>
      <c r="N38" s="55">
        <f t="shared" si="9"/>
        <v>1.50654E-3</v>
      </c>
      <c r="O38" s="55">
        <f>4025.7+3367.9</f>
        <v>7393.6</v>
      </c>
      <c r="P38" s="55">
        <f t="shared" si="10"/>
        <v>4907.6692288289723</v>
      </c>
      <c r="Q38" s="55">
        <f t="shared" si="11"/>
        <v>10.819545735260929</v>
      </c>
      <c r="R38" s="55">
        <v>9.5</v>
      </c>
      <c r="S38" s="55">
        <v>56.9</v>
      </c>
      <c r="T38" s="55">
        <v>99.6</v>
      </c>
      <c r="U38" s="55">
        <f t="shared" si="12"/>
        <v>206.92495541866316</v>
      </c>
      <c r="V38" s="55">
        <v>10.199999999999999</v>
      </c>
      <c r="W38" s="55">
        <v>10</v>
      </c>
      <c r="X38" s="55">
        <v>4.9000000000000004</v>
      </c>
      <c r="Y38" s="55">
        <v>68.599999999999994</v>
      </c>
      <c r="Z38" s="55">
        <v>1.1659999999999999</v>
      </c>
      <c r="AA38" s="55">
        <v>56.3</v>
      </c>
      <c r="AB38" s="55">
        <v>9.3699999999999992</v>
      </c>
      <c r="AC38" s="115">
        <v>96.224999999999994</v>
      </c>
      <c r="AD38" s="115">
        <v>5.1550000000000002</v>
      </c>
      <c r="AE38" s="115">
        <v>36.835000000000001</v>
      </c>
      <c r="AF38" s="115">
        <v>37.193968168736653</v>
      </c>
      <c r="AG38" s="115">
        <v>82.033289204792709</v>
      </c>
      <c r="AH38" s="115">
        <v>9.5411262605707066</v>
      </c>
      <c r="AI38" s="115">
        <v>2.4822161334722601</v>
      </c>
      <c r="AJ38" s="115">
        <v>1.5349692736089107</v>
      </c>
      <c r="AK38" s="115">
        <v>1.2539168433627572</v>
      </c>
      <c r="AL38" s="115">
        <v>1.0248076923076925</v>
      </c>
      <c r="AM38" s="115">
        <v>9.6</v>
      </c>
      <c r="AN38" s="115">
        <v>8.9411764705882355</v>
      </c>
      <c r="AO38" s="115">
        <v>4.8235294117647056</v>
      </c>
      <c r="AP38" s="115">
        <v>70.117647058823536</v>
      </c>
      <c r="AQ38" s="115">
        <v>1.1819999999999999</v>
      </c>
      <c r="AR38" s="115">
        <v>2.721457</v>
      </c>
      <c r="AS38" s="115">
        <v>0.23499999999999999</v>
      </c>
      <c r="AT38" s="115">
        <v>0.33600000000000002</v>
      </c>
      <c r="AU38" s="115">
        <v>0.19800000000000001</v>
      </c>
      <c r="AV38" s="115">
        <f t="shared" si="5"/>
        <v>2.6282894736842102</v>
      </c>
      <c r="AW38" s="115">
        <f t="shared" si="6"/>
        <v>3.7578947368421054</v>
      </c>
      <c r="AX38" s="115">
        <f t="shared" si="7"/>
        <v>2.2144736842105264</v>
      </c>
      <c r="AY38" s="115" t="s">
        <v>340</v>
      </c>
      <c r="AZ38" s="115">
        <v>0.32600000000000001</v>
      </c>
      <c r="BA38" s="115">
        <v>0.111</v>
      </c>
      <c r="BB38" s="115">
        <v>0.38</v>
      </c>
      <c r="BC38" s="115" t="s">
        <v>303</v>
      </c>
      <c r="BD38" s="115">
        <v>0.11700000000000001</v>
      </c>
      <c r="BE38" s="115">
        <v>2.2999999999999998</v>
      </c>
      <c r="BF38" s="115">
        <v>16.3</v>
      </c>
      <c r="BG38" s="115">
        <v>4.2</v>
      </c>
      <c r="BH38" s="115">
        <v>0.8</v>
      </c>
      <c r="BI38" s="115">
        <v>20.6</v>
      </c>
      <c r="BJ38" s="115" t="s">
        <v>314</v>
      </c>
      <c r="BK38" s="115" t="s">
        <v>305</v>
      </c>
      <c r="BL38" s="86">
        <v>24.335000000000001</v>
      </c>
      <c r="BM38" s="86">
        <v>6.9</v>
      </c>
      <c r="BN38" s="86">
        <v>4.1899999999999995</v>
      </c>
      <c r="BO38" s="86">
        <v>92</v>
      </c>
      <c r="BP38" s="86">
        <v>22.5</v>
      </c>
      <c r="BQ38" s="86">
        <v>42</v>
      </c>
      <c r="BR38" s="86">
        <v>3045.5</v>
      </c>
      <c r="BS38" s="86">
        <v>853</v>
      </c>
      <c r="BT38" s="86">
        <v>147</v>
      </c>
      <c r="BU38" s="86">
        <v>32</v>
      </c>
      <c r="BV38" s="86">
        <v>20.17961712495649</v>
      </c>
      <c r="BW38" s="86">
        <v>3.1076714235990259</v>
      </c>
      <c r="BX38" s="86">
        <v>21.5</v>
      </c>
      <c r="BY38" s="86">
        <v>19.512</v>
      </c>
      <c r="BZ38" s="86">
        <v>1.8205</v>
      </c>
      <c r="CA38" s="86">
        <v>10.726216950235642</v>
      </c>
      <c r="CB38" s="86">
        <v>3.1153179676503564</v>
      </c>
      <c r="CC38" s="86">
        <v>0.21189364398692656</v>
      </c>
      <c r="CD38" s="86">
        <v>14.38175780659542</v>
      </c>
      <c r="CE38" s="86">
        <v>54.271472489895089</v>
      </c>
      <c r="CF38" s="86" t="s">
        <v>199</v>
      </c>
      <c r="CG38" s="86" t="s">
        <v>228</v>
      </c>
      <c r="CH38" s="86">
        <v>2</v>
      </c>
      <c r="CI38" s="86">
        <v>56</v>
      </c>
      <c r="CJ38" s="86">
        <v>42</v>
      </c>
    </row>
    <row r="39" spans="1:88" x14ac:dyDescent="0.5">
      <c r="A39" s="55" t="s">
        <v>28</v>
      </c>
      <c r="B39" s="55">
        <v>2019</v>
      </c>
      <c r="C39" s="72" t="s">
        <v>81</v>
      </c>
      <c r="D39" s="72" t="s">
        <v>86</v>
      </c>
      <c r="E39" s="72" t="s">
        <v>70</v>
      </c>
      <c r="F39" s="55" t="s">
        <v>49</v>
      </c>
      <c r="G39" s="55" t="s">
        <v>84</v>
      </c>
      <c r="H39" s="55">
        <v>4</v>
      </c>
      <c r="I39" s="73">
        <v>43600</v>
      </c>
      <c r="J39" s="55">
        <v>39</v>
      </c>
      <c r="K39" s="72">
        <v>2.5</v>
      </c>
      <c r="L39" s="72">
        <v>26.25</v>
      </c>
      <c r="M39" s="55">
        <f t="shared" si="8"/>
        <v>65.625</v>
      </c>
      <c r="N39" s="55">
        <f t="shared" si="9"/>
        <v>1.50654E-3</v>
      </c>
      <c r="O39" s="55">
        <f>3805.5+3697.7+954.8</f>
        <v>8458</v>
      </c>
      <c r="P39" s="55">
        <f t="shared" si="10"/>
        <v>5614.1888034834792</v>
      </c>
      <c r="Q39" s="55">
        <f t="shared" si="11"/>
        <v>12.377152919935748</v>
      </c>
      <c r="R39" s="55">
        <v>9.1</v>
      </c>
      <c r="S39" s="55">
        <v>58.7</v>
      </c>
      <c r="T39" s="55">
        <v>99.6</v>
      </c>
      <c r="U39" s="55">
        <f t="shared" si="12"/>
        <v>237.76060871136085</v>
      </c>
      <c r="V39" s="55">
        <v>10.5</v>
      </c>
      <c r="W39" s="55">
        <v>9.6</v>
      </c>
      <c r="X39" s="55">
        <v>5.3</v>
      </c>
      <c r="Y39" s="55">
        <v>68.099999999999994</v>
      </c>
      <c r="Z39" s="55">
        <v>1.133</v>
      </c>
      <c r="AA39" s="55">
        <v>55.7</v>
      </c>
      <c r="AB39" s="55">
        <v>9.19</v>
      </c>
      <c r="AC39" s="115">
        <v>96.5</v>
      </c>
      <c r="AD39" s="115">
        <v>4.75</v>
      </c>
      <c r="AE39" s="115">
        <v>35.85</v>
      </c>
      <c r="AF39" s="115">
        <v>36.163311494866662</v>
      </c>
      <c r="AG39" s="115">
        <v>82.452471125989234</v>
      </c>
      <c r="AH39" s="115">
        <v>7.146343779677113</v>
      </c>
      <c r="AI39" s="115">
        <v>1.8845765007601409</v>
      </c>
      <c r="AJ39" s="115">
        <v>1.1663959436896207</v>
      </c>
      <c r="AK39" s="115">
        <v>0.76653933024499299</v>
      </c>
      <c r="AL39" s="115">
        <v>1.0694230769230768</v>
      </c>
      <c r="AM39" s="115">
        <v>10</v>
      </c>
      <c r="AN39" s="115">
        <v>8.9411764705882355</v>
      </c>
      <c r="AO39" s="115">
        <v>5.6470588235294121</v>
      </c>
      <c r="AP39" s="115">
        <v>69.058823529411768</v>
      </c>
      <c r="AQ39" s="115">
        <v>1.175</v>
      </c>
      <c r="AR39" s="115">
        <v>2.6905030000000005</v>
      </c>
      <c r="AS39" s="115">
        <v>0.23799999999999999</v>
      </c>
      <c r="AT39" s="115">
        <v>0.35399999999999998</v>
      </c>
      <c r="AU39" s="115">
        <v>0.19900000000000001</v>
      </c>
      <c r="AV39" s="115">
        <f t="shared" si="5"/>
        <v>2.6618421052631578</v>
      </c>
      <c r="AW39" s="115">
        <f t="shared" si="6"/>
        <v>3.9592105263157893</v>
      </c>
      <c r="AX39" s="115">
        <f t="shared" si="7"/>
        <v>2.2256578947368424</v>
      </c>
      <c r="AY39" s="115" t="s">
        <v>343</v>
      </c>
      <c r="AZ39" s="115">
        <v>0.33100000000000002</v>
      </c>
      <c r="BA39" s="115">
        <v>0.107</v>
      </c>
      <c r="BB39" s="115">
        <v>0.39</v>
      </c>
      <c r="BC39" s="115" t="s">
        <v>303</v>
      </c>
      <c r="BD39" s="115">
        <v>0.106</v>
      </c>
      <c r="BE39" s="115">
        <v>1.7</v>
      </c>
      <c r="BF39" s="115">
        <v>17.899999999999999</v>
      </c>
      <c r="BG39" s="115">
        <v>5</v>
      </c>
      <c r="BH39" s="115">
        <v>1.4</v>
      </c>
      <c r="BI39" s="115">
        <v>20.5</v>
      </c>
      <c r="BJ39" s="115">
        <v>5.7</v>
      </c>
      <c r="BK39" s="115" t="s">
        <v>305</v>
      </c>
      <c r="BL39" s="86">
        <v>26.119999999999997</v>
      </c>
      <c r="BM39" s="86">
        <v>6.75</v>
      </c>
      <c r="BN39" s="86">
        <v>4.21</v>
      </c>
      <c r="BO39" s="86">
        <v>92</v>
      </c>
      <c r="BP39" s="86">
        <v>27.5</v>
      </c>
      <c r="BQ39" s="86">
        <v>41</v>
      </c>
      <c r="BR39" s="86">
        <v>3227</v>
      </c>
      <c r="BS39" s="86">
        <v>869.5</v>
      </c>
      <c r="BT39" s="86">
        <v>157</v>
      </c>
      <c r="BU39" s="86">
        <v>33</v>
      </c>
      <c r="BV39" s="86">
        <v>19.979681644615908</v>
      </c>
      <c r="BW39" s="86">
        <v>2.6886006642840803</v>
      </c>
      <c r="BX39" s="86">
        <v>21.5</v>
      </c>
      <c r="BY39" s="86">
        <v>20.613999999999997</v>
      </c>
      <c r="BZ39" s="86">
        <v>1.9384999999999999</v>
      </c>
      <c r="CA39" s="86">
        <v>10.639737870962177</v>
      </c>
      <c r="CB39" s="86">
        <v>3.393089156873148</v>
      </c>
      <c r="CC39" s="86">
        <v>0.26875152032895611</v>
      </c>
      <c r="CD39" s="86">
        <v>12.584508524521153</v>
      </c>
      <c r="CE39" s="86">
        <v>47.15298349413176</v>
      </c>
      <c r="CF39" s="86" t="s">
        <v>199</v>
      </c>
      <c r="CG39" s="86" t="s">
        <v>199</v>
      </c>
      <c r="CH39" s="86" t="s">
        <v>199</v>
      </c>
      <c r="CI39" s="86" t="s">
        <v>199</v>
      </c>
      <c r="CJ39" s="86" t="s">
        <v>199</v>
      </c>
    </row>
    <row r="40" spans="1:88" x14ac:dyDescent="0.5">
      <c r="A40" s="55" t="s">
        <v>28</v>
      </c>
      <c r="B40" s="55">
        <v>2019</v>
      </c>
      <c r="C40" s="72" t="s">
        <v>81</v>
      </c>
      <c r="D40" s="72" t="s">
        <v>86</v>
      </c>
      <c r="E40" s="72" t="s">
        <v>71</v>
      </c>
      <c r="F40" s="55" t="s">
        <v>49</v>
      </c>
      <c r="G40" s="55" t="s">
        <v>84</v>
      </c>
      <c r="H40" s="55">
        <v>5</v>
      </c>
      <c r="I40" s="73">
        <v>43600</v>
      </c>
      <c r="J40" s="55">
        <v>45</v>
      </c>
      <c r="K40" s="72">
        <v>2.5</v>
      </c>
      <c r="L40" s="72">
        <v>26.25</v>
      </c>
      <c r="M40" s="55">
        <f t="shared" si="8"/>
        <v>65.625</v>
      </c>
      <c r="N40" s="55">
        <f t="shared" si="9"/>
        <v>1.50654E-3</v>
      </c>
      <c r="O40" s="55">
        <f>3538+3522+705.6</f>
        <v>7765.6</v>
      </c>
      <c r="P40" s="55">
        <f t="shared" si="10"/>
        <v>5154.5926427443019</v>
      </c>
      <c r="Q40" s="55">
        <f t="shared" si="11"/>
        <v>11.363918032046943</v>
      </c>
      <c r="R40" s="55">
        <v>8.9</v>
      </c>
      <c r="S40" s="55">
        <v>56.9</v>
      </c>
      <c r="T40" s="55">
        <v>93.6</v>
      </c>
      <c r="U40" s="55">
        <f t="shared" si="12"/>
        <v>218.77703565500343</v>
      </c>
      <c r="V40" s="55">
        <v>10.199999999999999</v>
      </c>
      <c r="W40" s="55">
        <v>8.6</v>
      </c>
      <c r="X40" s="55">
        <v>5.4</v>
      </c>
      <c r="Y40" s="55">
        <v>69</v>
      </c>
      <c r="Z40" s="55">
        <v>1.1459999999999999</v>
      </c>
      <c r="AA40" s="55">
        <v>54.8</v>
      </c>
      <c r="AB40" s="55">
        <v>9.34</v>
      </c>
      <c r="AC40" s="115">
        <v>95.88</v>
      </c>
      <c r="AD40" s="115">
        <v>4.9950000000000001</v>
      </c>
      <c r="AE40" s="115">
        <v>36.32</v>
      </c>
      <c r="AF40" s="115">
        <v>36.661869676437192</v>
      </c>
      <c r="AG40" s="115">
        <v>82.169369802844642</v>
      </c>
      <c r="AH40" s="115">
        <v>7.6253154253154261</v>
      </c>
      <c r="AI40" s="115">
        <v>2.4038294330554333</v>
      </c>
      <c r="AJ40" s="115">
        <v>1.654566372027604</v>
      </c>
      <c r="AK40" s="115">
        <v>1.0258696520623507</v>
      </c>
      <c r="AL40" s="115">
        <v>1.118269230769231</v>
      </c>
      <c r="AM40" s="115">
        <v>9.6999999999999993</v>
      </c>
      <c r="AN40" s="115">
        <v>7.6470588235294121</v>
      </c>
      <c r="AO40" s="115">
        <v>5.6470588235294121</v>
      </c>
      <c r="AP40" s="115">
        <v>70.470588235294116</v>
      </c>
      <c r="AQ40" s="115">
        <v>1.1819999999999999</v>
      </c>
      <c r="AR40" s="115">
        <v>2.7612009999999998</v>
      </c>
      <c r="AS40" s="115">
        <v>0.21299999999999999</v>
      </c>
      <c r="AT40" s="115">
        <v>0.32800000000000001</v>
      </c>
      <c r="AU40" s="115">
        <v>0.188</v>
      </c>
      <c r="AV40" s="115">
        <f t="shared" si="5"/>
        <v>2.7853846153846153</v>
      </c>
      <c r="AW40" s="115">
        <f t="shared" si="6"/>
        <v>4.2892307692307696</v>
      </c>
      <c r="AX40" s="115">
        <f t="shared" si="7"/>
        <v>2.4584615384615383</v>
      </c>
      <c r="AY40" s="115" t="s">
        <v>313</v>
      </c>
      <c r="AZ40" s="115">
        <v>0.31</v>
      </c>
      <c r="BA40" s="115">
        <v>0.1</v>
      </c>
      <c r="BB40" s="115">
        <v>0.39</v>
      </c>
      <c r="BC40" s="115" t="s">
        <v>303</v>
      </c>
      <c r="BD40" s="115">
        <v>0.10100000000000001</v>
      </c>
      <c r="BE40" s="115">
        <v>2.1</v>
      </c>
      <c r="BF40" s="115">
        <v>15.7</v>
      </c>
      <c r="BG40" s="115">
        <v>4.2</v>
      </c>
      <c r="BH40" s="115">
        <v>1</v>
      </c>
      <c r="BI40" s="115">
        <v>20.100000000000001</v>
      </c>
      <c r="BJ40" s="115">
        <v>5.9</v>
      </c>
      <c r="BK40" s="115" t="s">
        <v>305</v>
      </c>
      <c r="BL40" s="86">
        <v>25.645</v>
      </c>
      <c r="BM40" s="86">
        <v>6.45</v>
      </c>
      <c r="BN40" s="86">
        <v>3.83</v>
      </c>
      <c r="BO40" s="86">
        <v>88.5</v>
      </c>
      <c r="BP40" s="86">
        <v>36</v>
      </c>
      <c r="BQ40" s="86">
        <v>45</v>
      </c>
      <c r="BR40" s="86">
        <v>2972</v>
      </c>
      <c r="BS40" s="86">
        <v>817.5</v>
      </c>
      <c r="BT40" s="86">
        <v>181</v>
      </c>
      <c r="BU40" s="86">
        <v>36.5</v>
      </c>
      <c r="BV40" s="86">
        <v>20.556336111111111</v>
      </c>
      <c r="BW40" s="86">
        <v>3.1498111111111116</v>
      </c>
      <c r="BX40" s="86">
        <v>33</v>
      </c>
      <c r="BY40" s="86">
        <v>20.390999999999998</v>
      </c>
      <c r="BZ40" s="86">
        <v>1.9184999999999999</v>
      </c>
      <c r="CA40" s="86">
        <v>10.637519854665481</v>
      </c>
      <c r="CB40" s="86">
        <v>2.5191592014925375</v>
      </c>
      <c r="CC40" s="86">
        <v>0.18650738059701491</v>
      </c>
      <c r="CD40" s="86">
        <v>13.508899531880978</v>
      </c>
      <c r="CE40" s="86">
        <v>49.990410686659217</v>
      </c>
      <c r="CF40" s="86" t="s">
        <v>199</v>
      </c>
      <c r="CG40" s="86" t="s">
        <v>228</v>
      </c>
      <c r="CH40" s="86">
        <v>2</v>
      </c>
      <c r="CI40" s="86">
        <v>53</v>
      </c>
      <c r="CJ40" s="86">
        <v>45</v>
      </c>
    </row>
    <row r="41" spans="1:88" x14ac:dyDescent="0.5">
      <c r="A41" s="55" t="s">
        <v>28</v>
      </c>
      <c r="B41" s="55">
        <v>2019</v>
      </c>
      <c r="C41" s="72" t="s">
        <v>81</v>
      </c>
      <c r="D41" s="72" t="s">
        <v>86</v>
      </c>
      <c r="E41" s="72" t="s">
        <v>73</v>
      </c>
      <c r="F41" s="55" t="s">
        <v>49</v>
      </c>
      <c r="G41" s="55" t="s">
        <v>84</v>
      </c>
      <c r="H41" s="55">
        <v>6</v>
      </c>
      <c r="I41" s="73">
        <v>43600</v>
      </c>
      <c r="J41" s="55">
        <v>41</v>
      </c>
      <c r="K41" s="72">
        <v>2.5</v>
      </c>
      <c r="L41" s="72">
        <v>26.25</v>
      </c>
      <c r="M41" s="55">
        <f t="shared" si="8"/>
        <v>65.625</v>
      </c>
      <c r="N41" s="55">
        <f t="shared" si="9"/>
        <v>1.50654E-3</v>
      </c>
      <c r="O41" s="55">
        <f>3678.9+2988.7</f>
        <v>6667.6</v>
      </c>
      <c r="P41" s="55">
        <f t="shared" si="10"/>
        <v>4425.7703081232494</v>
      </c>
      <c r="Q41" s="55">
        <f t="shared" si="11"/>
        <v>9.7571417366946775</v>
      </c>
      <c r="R41" s="55">
        <v>10</v>
      </c>
      <c r="S41" s="55">
        <v>53.5</v>
      </c>
      <c r="T41" s="55">
        <v>86.9</v>
      </c>
      <c r="U41" s="55">
        <f t="shared" si="12"/>
        <v>185.57539228709234</v>
      </c>
      <c r="V41" s="55">
        <v>10.5</v>
      </c>
      <c r="W41" s="55">
        <v>8.8000000000000007</v>
      </c>
      <c r="X41" s="55">
        <v>5.3</v>
      </c>
      <c r="Y41" s="55">
        <v>69</v>
      </c>
      <c r="Z41" s="55">
        <v>1.137</v>
      </c>
      <c r="AA41" s="55">
        <v>55.5</v>
      </c>
      <c r="AB41" s="55">
        <v>9.31</v>
      </c>
      <c r="AC41" s="115">
        <v>96.86</v>
      </c>
      <c r="AD41" s="115">
        <v>3.4950000000000001</v>
      </c>
      <c r="AE41" s="115">
        <v>30.020000000000003</v>
      </c>
      <c r="AF41" s="115">
        <v>30.222767622903906</v>
      </c>
      <c r="AG41" s="115">
        <v>83.359375442279458</v>
      </c>
      <c r="AH41" s="115">
        <v>6.6667175417175413</v>
      </c>
      <c r="AI41" s="115">
        <v>1.7549666428929092</v>
      </c>
      <c r="AJ41" s="115">
        <v>0.89424044645730749</v>
      </c>
      <c r="AK41" s="115">
        <v>0.70791872171902248</v>
      </c>
      <c r="AL41" s="115">
        <v>1.277596153846154</v>
      </c>
      <c r="AM41" s="115">
        <v>9.9</v>
      </c>
      <c r="AN41" s="115">
        <v>8.3529411764705888</v>
      </c>
      <c r="AO41" s="115">
        <v>5.4117647058823524</v>
      </c>
      <c r="AP41" s="115">
        <v>69.647058823529406</v>
      </c>
      <c r="AQ41" s="115">
        <v>1.17</v>
      </c>
      <c r="AR41" s="115">
        <v>2.727481</v>
      </c>
      <c r="AS41" s="115">
        <v>0.222</v>
      </c>
      <c r="AT41" s="115">
        <v>0.34300000000000003</v>
      </c>
      <c r="AU41" s="115">
        <v>0.191</v>
      </c>
      <c r="AV41" s="115">
        <f t="shared" si="5"/>
        <v>2.6577464788732392</v>
      </c>
      <c r="AW41" s="115">
        <f t="shared" si="6"/>
        <v>4.1063380281690138</v>
      </c>
      <c r="AX41" s="115">
        <f t="shared" si="7"/>
        <v>2.2866197183098591</v>
      </c>
      <c r="AY41" s="115" t="s">
        <v>329</v>
      </c>
      <c r="AZ41" s="115">
        <v>0.29199999999999998</v>
      </c>
      <c r="BA41" s="115">
        <v>8.8999999999999996E-2</v>
      </c>
      <c r="BB41" s="115">
        <v>0.36</v>
      </c>
      <c r="BC41" s="115" t="s">
        <v>303</v>
      </c>
      <c r="BD41" s="115">
        <v>9.7000000000000003E-2</v>
      </c>
      <c r="BE41" s="115">
        <v>1.6</v>
      </c>
      <c r="BF41" s="115">
        <v>15</v>
      </c>
      <c r="BG41" s="115">
        <v>3.9</v>
      </c>
      <c r="BH41" s="115">
        <v>1.1000000000000001</v>
      </c>
      <c r="BI41" s="115">
        <v>18.899999999999999</v>
      </c>
      <c r="BJ41" s="115" t="s">
        <v>314</v>
      </c>
      <c r="BK41" s="115" t="s">
        <v>305</v>
      </c>
      <c r="BL41" s="86">
        <v>23.4</v>
      </c>
      <c r="BM41" s="86">
        <v>6.7</v>
      </c>
      <c r="BN41" s="86">
        <v>3.65</v>
      </c>
      <c r="BO41" s="86">
        <v>84</v>
      </c>
      <c r="BP41" s="86">
        <v>24.5</v>
      </c>
      <c r="BQ41" s="86">
        <v>124</v>
      </c>
      <c r="BR41" s="86">
        <v>2842.5</v>
      </c>
      <c r="BS41" s="86">
        <v>726.5</v>
      </c>
      <c r="BT41" s="86">
        <v>337</v>
      </c>
      <c r="BU41" s="86">
        <v>26.5</v>
      </c>
      <c r="BV41" s="86">
        <v>21.194379524909017</v>
      </c>
      <c r="BW41" s="86">
        <v>2.7835105467068453</v>
      </c>
      <c r="BX41" s="86">
        <v>97</v>
      </c>
      <c r="BY41" s="86">
        <v>20.89</v>
      </c>
      <c r="BZ41" s="86">
        <v>1.972</v>
      </c>
      <c r="CA41" s="86">
        <v>10.594554350630791</v>
      </c>
      <c r="CB41" s="86">
        <v>3.0322006053946042</v>
      </c>
      <c r="CC41" s="86">
        <v>0.22932743956043947</v>
      </c>
      <c r="CD41" s="86">
        <v>13.7894295403256</v>
      </c>
      <c r="CE41" s="86">
        <v>58.196443960525883</v>
      </c>
      <c r="CF41" s="86" t="s">
        <v>199</v>
      </c>
      <c r="CG41" s="86" t="s">
        <v>199</v>
      </c>
      <c r="CH41" s="86" t="s">
        <v>199</v>
      </c>
      <c r="CI41" s="86" t="s">
        <v>199</v>
      </c>
      <c r="CJ41" s="86" t="s">
        <v>199</v>
      </c>
    </row>
    <row r="42" spans="1:88" x14ac:dyDescent="0.5">
      <c r="A42" s="55" t="s">
        <v>28</v>
      </c>
      <c r="B42" s="55">
        <v>2019</v>
      </c>
      <c r="C42" s="72" t="s">
        <v>81</v>
      </c>
      <c r="D42" s="72" t="s">
        <v>86</v>
      </c>
      <c r="E42" s="72" t="s">
        <v>77</v>
      </c>
      <c r="F42" s="55" t="s">
        <v>49</v>
      </c>
      <c r="G42" s="55" t="s">
        <v>84</v>
      </c>
      <c r="H42" s="55">
        <v>7</v>
      </c>
      <c r="I42" s="73">
        <v>43600</v>
      </c>
      <c r="J42" s="55">
        <v>45</v>
      </c>
      <c r="K42" s="72">
        <v>2.5</v>
      </c>
      <c r="L42" s="72">
        <v>26.25</v>
      </c>
      <c r="M42" s="55">
        <f t="shared" si="8"/>
        <v>65.625</v>
      </c>
      <c r="N42" s="55">
        <f t="shared" si="9"/>
        <v>1.50654E-3</v>
      </c>
      <c r="O42" s="55">
        <f>2219.6+3825.8+3261.1</f>
        <v>9306.5</v>
      </c>
      <c r="P42" s="55">
        <f t="shared" si="10"/>
        <v>6177.399869900567</v>
      </c>
      <c r="Q42" s="55">
        <f t="shared" si="11"/>
        <v>13.618819301180189</v>
      </c>
      <c r="R42" s="55">
        <v>9.6</v>
      </c>
      <c r="S42" s="55">
        <v>57.7</v>
      </c>
      <c r="T42" s="55">
        <v>96.4</v>
      </c>
      <c r="U42" s="55">
        <f t="shared" si="12"/>
        <v>260.17355554241107</v>
      </c>
      <c r="V42" s="55">
        <v>10.8</v>
      </c>
      <c r="W42" s="55">
        <v>8.1</v>
      </c>
      <c r="X42" s="55">
        <v>4.3</v>
      </c>
      <c r="Y42" s="55">
        <v>71</v>
      </c>
      <c r="Z42" s="55">
        <v>1.236</v>
      </c>
      <c r="AA42" s="55">
        <v>57.2</v>
      </c>
      <c r="AB42" s="55">
        <v>9.65</v>
      </c>
      <c r="AC42" s="115">
        <v>95.534999999999997</v>
      </c>
      <c r="AD42" s="115">
        <v>4.0999999999999996</v>
      </c>
      <c r="AE42" s="115">
        <v>33.159999999999997</v>
      </c>
      <c r="AF42" s="115">
        <v>33.412508501401824</v>
      </c>
      <c r="AG42" s="115">
        <v>82.951548828410694</v>
      </c>
      <c r="AH42" s="115">
        <v>6.022400850178629</v>
      </c>
      <c r="AI42" s="115">
        <v>0.96989129818533337</v>
      </c>
      <c r="AJ42" s="115">
        <v>0.47976201272086816</v>
      </c>
      <c r="AK42" s="115">
        <v>0.52847135794786704</v>
      </c>
      <c r="AL42" s="115">
        <v>1.0842307692307693</v>
      </c>
      <c r="AM42" s="115">
        <v>10.199999999999999</v>
      </c>
      <c r="AN42" s="115">
        <v>8</v>
      </c>
      <c r="AO42" s="115">
        <v>4.9411764705882355</v>
      </c>
      <c r="AP42" s="115">
        <v>71.529411764705884</v>
      </c>
      <c r="AQ42" s="115">
        <v>1.246</v>
      </c>
      <c r="AR42" s="115">
        <v>2.7919960000000001</v>
      </c>
      <c r="AS42" s="115">
        <v>0.16500000000000001</v>
      </c>
      <c r="AT42" s="115">
        <v>0.31900000000000001</v>
      </c>
      <c r="AU42" s="115">
        <v>0.18</v>
      </c>
      <c r="AV42" s="115">
        <f t="shared" si="5"/>
        <v>2.0625</v>
      </c>
      <c r="AW42" s="115">
        <f t="shared" si="6"/>
        <v>3.9875000000000003</v>
      </c>
      <c r="AX42" s="115">
        <f t="shared" si="7"/>
        <v>2.25</v>
      </c>
      <c r="AY42" s="115" t="s">
        <v>344</v>
      </c>
      <c r="AZ42" s="115">
        <v>0.29599999999999999</v>
      </c>
      <c r="BA42" s="115">
        <v>9.5000000000000001E-2</v>
      </c>
      <c r="BB42" s="115">
        <v>0.4</v>
      </c>
      <c r="BC42" s="115" t="s">
        <v>303</v>
      </c>
      <c r="BD42" s="115">
        <v>0.104</v>
      </c>
      <c r="BE42" s="115">
        <v>1.5</v>
      </c>
      <c r="BF42" s="115">
        <v>15.8</v>
      </c>
      <c r="BG42" s="115">
        <v>3.9</v>
      </c>
      <c r="BH42" s="115">
        <v>1.1000000000000001</v>
      </c>
      <c r="BI42" s="115">
        <v>20.2</v>
      </c>
      <c r="BJ42" s="115">
        <v>5.8</v>
      </c>
      <c r="BK42" s="115" t="s">
        <v>305</v>
      </c>
      <c r="BL42" s="86">
        <v>25.265000000000001</v>
      </c>
      <c r="BM42" s="86">
        <v>6.9</v>
      </c>
      <c r="BN42" s="86">
        <v>4.3100000000000005</v>
      </c>
      <c r="BO42" s="86">
        <v>93</v>
      </c>
      <c r="BP42" s="86">
        <v>19</v>
      </c>
      <c r="BQ42" s="86">
        <v>40.5</v>
      </c>
      <c r="BR42" s="86">
        <v>3139.5</v>
      </c>
      <c r="BS42" s="86">
        <v>905.5</v>
      </c>
      <c r="BT42" s="86">
        <v>133</v>
      </c>
      <c r="BU42" s="86">
        <v>32</v>
      </c>
      <c r="BV42" s="86">
        <v>19.120712383126769</v>
      </c>
      <c r="BW42" s="86">
        <v>3.2075380517503804</v>
      </c>
      <c r="BX42" s="86">
        <v>25</v>
      </c>
      <c r="BY42" s="86">
        <v>20.2685</v>
      </c>
      <c r="BZ42" s="86">
        <v>1.9224999999999999</v>
      </c>
      <c r="CA42" s="86">
        <v>10.542819046288972</v>
      </c>
      <c r="CB42" s="86">
        <v>2.1122007576431949</v>
      </c>
      <c r="CC42" s="86">
        <v>0.13545007764359115</v>
      </c>
      <c r="CD42" s="86">
        <v>14.963464347872383</v>
      </c>
      <c r="CE42" s="86">
        <v>53.720435588086879</v>
      </c>
      <c r="CF42" s="86" t="s">
        <v>199</v>
      </c>
      <c r="CG42" s="86" t="s">
        <v>228</v>
      </c>
      <c r="CH42" s="86">
        <v>1</v>
      </c>
      <c r="CI42" s="86">
        <v>56</v>
      </c>
      <c r="CJ42" s="86">
        <v>43</v>
      </c>
    </row>
    <row r="43" spans="1:88" x14ac:dyDescent="0.5">
      <c r="A43" s="55" t="s">
        <v>28</v>
      </c>
      <c r="B43" s="55">
        <v>2019</v>
      </c>
      <c r="C43" s="72" t="s">
        <v>81</v>
      </c>
      <c r="D43" s="72" t="s">
        <v>86</v>
      </c>
      <c r="E43" s="72" t="s">
        <v>75</v>
      </c>
      <c r="F43" s="55" t="s">
        <v>49</v>
      </c>
      <c r="G43" s="55" t="s">
        <v>84</v>
      </c>
      <c r="H43" s="55">
        <v>8</v>
      </c>
      <c r="I43" s="73">
        <v>43600</v>
      </c>
      <c r="J43" s="55">
        <v>44</v>
      </c>
      <c r="K43" s="72">
        <v>2.5</v>
      </c>
      <c r="L43" s="72">
        <v>26.25</v>
      </c>
      <c r="M43" s="55">
        <f t="shared" si="8"/>
        <v>65.625</v>
      </c>
      <c r="N43" s="55">
        <f t="shared" si="9"/>
        <v>1.50654E-3</v>
      </c>
      <c r="O43" s="55">
        <f>3835.3+1425.7</f>
        <v>5261</v>
      </c>
      <c r="P43" s="55">
        <f t="shared" si="10"/>
        <v>3492.1077435713619</v>
      </c>
      <c r="Q43" s="55">
        <f t="shared" si="11"/>
        <v>7.698770573632296</v>
      </c>
      <c r="R43" s="55">
        <v>9.1999999999999993</v>
      </c>
      <c r="S43" s="55">
        <v>57.3</v>
      </c>
      <c r="T43" s="55">
        <v>78</v>
      </c>
      <c r="U43" s="55">
        <f t="shared" si="12"/>
        <v>147.72788843740753</v>
      </c>
      <c r="V43" s="55">
        <v>10.7</v>
      </c>
      <c r="W43" s="55">
        <v>9.3000000000000007</v>
      </c>
      <c r="X43" s="55">
        <v>5.3</v>
      </c>
      <c r="Y43" s="55">
        <v>68.5</v>
      </c>
      <c r="Z43" s="55">
        <v>1.1539999999999999</v>
      </c>
      <c r="AA43" s="55">
        <v>55.1</v>
      </c>
      <c r="AB43" s="55">
        <v>9.3000000000000007</v>
      </c>
      <c r="AC43" s="115">
        <v>97.144999999999996</v>
      </c>
      <c r="AD43" s="115">
        <v>4.05</v>
      </c>
      <c r="AE43" s="115">
        <v>33.094999999999999</v>
      </c>
      <c r="AF43" s="115">
        <v>33.343664422512688</v>
      </c>
      <c r="AG43" s="115">
        <v>83.053655351878533</v>
      </c>
      <c r="AH43" s="115">
        <v>7.8513905847239176</v>
      </c>
      <c r="AI43" s="115">
        <v>1.3333957454025889</v>
      </c>
      <c r="AJ43" s="115">
        <v>0.6490516694139048</v>
      </c>
      <c r="AK43" s="115">
        <v>0.60769050527399426</v>
      </c>
      <c r="AL43" s="115">
        <v>1.0592307692307692</v>
      </c>
      <c r="AM43" s="115">
        <v>10.4</v>
      </c>
      <c r="AN43" s="115">
        <v>8.7058823529411757</v>
      </c>
      <c r="AO43" s="115">
        <v>5.2941176470588234</v>
      </c>
      <c r="AP43" s="115">
        <v>69.764705882352942</v>
      </c>
      <c r="AQ43" s="115">
        <v>1.161</v>
      </c>
      <c r="AR43" s="115">
        <v>2.7094419999999997</v>
      </c>
      <c r="AS43" s="115">
        <v>0.23200000000000001</v>
      </c>
      <c r="AT43" s="115">
        <v>0.36</v>
      </c>
      <c r="AU43" s="115">
        <v>0.188</v>
      </c>
      <c r="AV43" s="115">
        <f t="shared" si="5"/>
        <v>2.6648648648648652</v>
      </c>
      <c r="AW43" s="115">
        <f t="shared" si="6"/>
        <v>4.1351351351351351</v>
      </c>
      <c r="AX43" s="115">
        <f t="shared" si="7"/>
        <v>2.1594594594594598</v>
      </c>
      <c r="AY43" s="115" t="s">
        <v>330</v>
      </c>
      <c r="AZ43" s="115">
        <v>0.35799999999999998</v>
      </c>
      <c r="BA43" s="115">
        <v>0.10299999999999999</v>
      </c>
      <c r="BB43" s="115">
        <v>0.43</v>
      </c>
      <c r="BC43" s="115" t="s">
        <v>303</v>
      </c>
      <c r="BD43" s="115">
        <v>0.108</v>
      </c>
      <c r="BE43" s="115">
        <v>2</v>
      </c>
      <c r="BF43" s="115">
        <v>19.399999999999999</v>
      </c>
      <c r="BG43" s="115">
        <v>4.9000000000000004</v>
      </c>
      <c r="BH43" s="115">
        <v>1.3</v>
      </c>
      <c r="BI43" s="115">
        <v>19.5</v>
      </c>
      <c r="BJ43" s="115" t="s">
        <v>314</v>
      </c>
      <c r="BK43" s="115" t="s">
        <v>305</v>
      </c>
      <c r="BL43" s="86">
        <v>29.405000000000001</v>
      </c>
      <c r="BM43" s="86">
        <v>6.6</v>
      </c>
      <c r="BN43" s="86">
        <v>4.3550000000000004</v>
      </c>
      <c r="BO43" s="86">
        <v>94</v>
      </c>
      <c r="BP43" s="86">
        <v>34</v>
      </c>
      <c r="BQ43" s="86">
        <v>23</v>
      </c>
      <c r="BR43" s="86">
        <v>3392.5</v>
      </c>
      <c r="BS43" s="86">
        <v>1023.5</v>
      </c>
      <c r="BT43" s="86">
        <v>228.5</v>
      </c>
      <c r="BU43" s="86">
        <v>35.5</v>
      </c>
      <c r="BV43" s="86">
        <v>19.706066570871801</v>
      </c>
      <c r="BW43" s="86">
        <v>3.3799393736590355</v>
      </c>
      <c r="BX43" s="86">
        <v>41.5</v>
      </c>
      <c r="BY43" s="86">
        <v>21.209499999999998</v>
      </c>
      <c r="BZ43" s="86">
        <v>2.0259999999999998</v>
      </c>
      <c r="CA43" s="86">
        <v>10.461351821662118</v>
      </c>
      <c r="CB43" s="86">
        <v>3.4470357220172154</v>
      </c>
      <c r="CC43" s="86">
        <v>0.28100830129134513</v>
      </c>
      <c r="CD43" s="86">
        <v>12.607426257634382</v>
      </c>
      <c r="CE43" s="86">
        <v>59.658584904733715</v>
      </c>
      <c r="CF43" s="86" t="s">
        <v>199</v>
      </c>
      <c r="CG43" s="86" t="s">
        <v>199</v>
      </c>
      <c r="CH43" s="86" t="s">
        <v>199</v>
      </c>
      <c r="CI43" s="86" t="s">
        <v>199</v>
      </c>
      <c r="CJ43" s="86" t="s">
        <v>199</v>
      </c>
    </row>
    <row r="44" spans="1:88" x14ac:dyDescent="0.5">
      <c r="A44" s="55" t="s">
        <v>28</v>
      </c>
      <c r="B44" s="55">
        <v>2019</v>
      </c>
      <c r="C44" s="72" t="s">
        <v>81</v>
      </c>
      <c r="D44" s="72" t="s">
        <v>86</v>
      </c>
      <c r="E44" s="55" t="s">
        <v>97</v>
      </c>
      <c r="F44" s="55" t="s">
        <v>49</v>
      </c>
      <c r="G44" s="55" t="s">
        <v>84</v>
      </c>
      <c r="H44" s="55">
        <v>9</v>
      </c>
      <c r="I44" s="73">
        <v>43600</v>
      </c>
      <c r="J44" s="55">
        <v>39</v>
      </c>
      <c r="K44" s="55">
        <v>2.5</v>
      </c>
      <c r="L44" s="55">
        <v>26.25</v>
      </c>
      <c r="M44" s="55">
        <f t="shared" si="8"/>
        <v>65.625</v>
      </c>
      <c r="N44" s="55">
        <f t="shared" si="9"/>
        <v>1.50654E-3</v>
      </c>
      <c r="O44" s="55">
        <f>3830.5+2124.6</f>
        <v>5955.1</v>
      </c>
      <c r="P44" s="55">
        <f t="shared" si="10"/>
        <v>3952.8323177612278</v>
      </c>
      <c r="Q44" s="55">
        <f t="shared" si="11"/>
        <v>8.7144931843827589</v>
      </c>
      <c r="R44" s="55">
        <v>9.1999999999999993</v>
      </c>
      <c r="S44" s="55">
        <v>57.9</v>
      </c>
      <c r="T44" s="55">
        <v>96.8</v>
      </c>
      <c r="U44" s="55">
        <f t="shared" si="12"/>
        <v>167.21808561748827</v>
      </c>
      <c r="V44" s="55">
        <v>10.4</v>
      </c>
      <c r="W44" s="55">
        <v>10.8</v>
      </c>
      <c r="X44" s="55">
        <v>4.5999999999999996</v>
      </c>
      <c r="Y44" s="55">
        <v>68</v>
      </c>
      <c r="Z44" s="55">
        <v>1.171</v>
      </c>
      <c r="AA44" s="55">
        <v>57.4</v>
      </c>
      <c r="AB44" s="55">
        <v>9.2899999999999991</v>
      </c>
      <c r="AC44" s="115">
        <v>98.55</v>
      </c>
      <c r="AD44" s="115">
        <v>3.48</v>
      </c>
      <c r="AE44" s="115">
        <v>31.555</v>
      </c>
      <c r="AF44" s="115">
        <v>31.746313608097477</v>
      </c>
      <c r="AG44" s="115">
        <v>83.706643994669591</v>
      </c>
      <c r="AH44" s="115">
        <v>8.8026601998824212</v>
      </c>
      <c r="AI44" s="115">
        <v>1.7549535411226453</v>
      </c>
      <c r="AJ44" s="115">
        <v>1.0032253375368745</v>
      </c>
      <c r="AK44" s="115">
        <v>0.82409640116158467</v>
      </c>
      <c r="AL44" s="115">
        <v>1.3149038461538463</v>
      </c>
      <c r="AM44" s="115">
        <v>10</v>
      </c>
      <c r="AN44" s="115">
        <v>10.117647058823529</v>
      </c>
      <c r="AO44" s="115">
        <v>5.0588235294117654</v>
      </c>
      <c r="AP44" s="115">
        <v>69</v>
      </c>
      <c r="AQ44" s="115">
        <v>1.2010000000000001</v>
      </c>
      <c r="AR44" s="115">
        <v>2.6590959999999999</v>
      </c>
      <c r="AS44" s="115">
        <v>0.24299999999999999</v>
      </c>
      <c r="AT44" s="115">
        <v>0.36399999999999999</v>
      </c>
      <c r="AU44" s="115">
        <v>0.21299999999999999</v>
      </c>
      <c r="AV44" s="115">
        <f t="shared" si="5"/>
        <v>2.4017441860465114</v>
      </c>
      <c r="AW44" s="115">
        <f t="shared" si="6"/>
        <v>3.597674418604651</v>
      </c>
      <c r="AX44" s="115">
        <f t="shared" si="7"/>
        <v>2.105232558139535</v>
      </c>
      <c r="AY44" s="115" t="s">
        <v>345</v>
      </c>
      <c r="AZ44" s="115">
        <v>0.36299999999999999</v>
      </c>
      <c r="BA44" s="115">
        <v>0.128</v>
      </c>
      <c r="BB44" s="115">
        <v>0.39</v>
      </c>
      <c r="BC44" s="115" t="s">
        <v>303</v>
      </c>
      <c r="BD44" s="115">
        <v>0.124</v>
      </c>
      <c r="BE44" s="115">
        <v>1.5</v>
      </c>
      <c r="BF44" s="115">
        <v>19.600000000000001</v>
      </c>
      <c r="BG44" s="115">
        <v>6.2</v>
      </c>
      <c r="BH44" s="115">
        <v>1.3</v>
      </c>
      <c r="BI44" s="115">
        <v>26.9</v>
      </c>
      <c r="BJ44" s="115" t="s">
        <v>314</v>
      </c>
      <c r="BK44" s="115" t="s">
        <v>305</v>
      </c>
      <c r="BL44" s="86" t="s">
        <v>199</v>
      </c>
      <c r="BM44" s="86" t="s">
        <v>199</v>
      </c>
      <c r="BN44" s="86" t="s">
        <v>199</v>
      </c>
      <c r="BO44" s="86" t="s">
        <v>199</v>
      </c>
      <c r="BP44" s="86" t="s">
        <v>199</v>
      </c>
      <c r="BQ44" s="86" t="s">
        <v>199</v>
      </c>
      <c r="BR44" s="86" t="s">
        <v>199</v>
      </c>
      <c r="BS44" s="86" t="s">
        <v>199</v>
      </c>
      <c r="BT44" s="86" t="s">
        <v>199</v>
      </c>
      <c r="BU44" s="86" t="s">
        <v>199</v>
      </c>
      <c r="BV44" s="86" t="s">
        <v>199</v>
      </c>
      <c r="BW44" s="86" t="s">
        <v>199</v>
      </c>
      <c r="BX44" s="86" t="s">
        <v>199</v>
      </c>
      <c r="BY44" s="86" t="s">
        <v>199</v>
      </c>
      <c r="BZ44" s="86" t="s">
        <v>199</v>
      </c>
      <c r="CA44" s="86" t="s">
        <v>199</v>
      </c>
      <c r="CB44" s="86" t="s">
        <v>199</v>
      </c>
      <c r="CC44" s="86" t="s">
        <v>199</v>
      </c>
      <c r="CD44" s="86" t="s">
        <v>199</v>
      </c>
      <c r="CE44" s="86" t="s">
        <v>199</v>
      </c>
      <c r="CF44" s="86" t="s">
        <v>199</v>
      </c>
      <c r="CG44" s="86" t="s">
        <v>199</v>
      </c>
      <c r="CH44" s="86" t="s">
        <v>199</v>
      </c>
      <c r="CI44" s="86" t="s">
        <v>199</v>
      </c>
      <c r="CJ44" s="86" t="s">
        <v>199</v>
      </c>
    </row>
    <row r="45" spans="1:88" x14ac:dyDescent="0.5">
      <c r="A45" s="58" t="s">
        <v>28</v>
      </c>
      <c r="B45" s="58">
        <v>2019</v>
      </c>
      <c r="C45" s="74" t="s">
        <v>82</v>
      </c>
      <c r="D45" s="74" t="s">
        <v>86</v>
      </c>
      <c r="E45" s="74" t="s">
        <v>76</v>
      </c>
      <c r="F45" s="58" t="s">
        <v>49</v>
      </c>
      <c r="G45" s="58" t="s">
        <v>84</v>
      </c>
      <c r="H45" s="58">
        <v>1</v>
      </c>
      <c r="I45" s="75">
        <v>43612</v>
      </c>
      <c r="J45" s="58" t="s">
        <v>49</v>
      </c>
      <c r="K45" s="58">
        <v>2.5</v>
      </c>
      <c r="L45" s="58">
        <v>26.25</v>
      </c>
      <c r="M45" s="58">
        <f t="shared" si="8"/>
        <v>65.625</v>
      </c>
      <c r="N45" s="58">
        <f t="shared" si="9"/>
        <v>1.50654E-3</v>
      </c>
      <c r="O45" s="58">
        <f>3858.6+3068.3</f>
        <v>6926.9</v>
      </c>
      <c r="P45" s="58">
        <f t="shared" si="10"/>
        <v>4597.8865479841224</v>
      </c>
      <c r="Q45" s="58">
        <f t="shared" si="11"/>
        <v>10.136592641416756</v>
      </c>
      <c r="R45" s="58">
        <v>9.4</v>
      </c>
      <c r="S45" s="58">
        <v>56.8</v>
      </c>
      <c r="T45" s="58">
        <v>88.5</v>
      </c>
      <c r="U45" s="58">
        <f t="shared" si="12"/>
        <v>194.07761904318639</v>
      </c>
      <c r="V45" s="58">
        <v>10</v>
      </c>
      <c r="W45" s="58">
        <v>10.5</v>
      </c>
      <c r="X45" s="58">
        <v>5.4</v>
      </c>
      <c r="Y45" s="58">
        <v>67.400000000000006</v>
      </c>
      <c r="Z45" s="58">
        <v>1.161</v>
      </c>
      <c r="AA45" s="58">
        <v>56.3</v>
      </c>
      <c r="AB45" s="58">
        <v>9.27</v>
      </c>
      <c r="AC45" s="116">
        <v>95.675000000000011</v>
      </c>
      <c r="AD45" s="116">
        <v>4.665</v>
      </c>
      <c r="AE45" s="116">
        <v>37.625</v>
      </c>
      <c r="AF45" s="116">
        <v>37.913098264989273</v>
      </c>
      <c r="AG45" s="116">
        <v>82.93216345690611</v>
      </c>
      <c r="AH45" s="116">
        <v>10.068796997062876</v>
      </c>
      <c r="AI45" s="116">
        <v>1.5040364140899309</v>
      </c>
      <c r="AJ45" s="116">
        <v>0.99224650363432831</v>
      </c>
      <c r="AK45" s="116">
        <v>0.72347293099901144</v>
      </c>
      <c r="AL45" s="116">
        <v>1.0820192307692311</v>
      </c>
      <c r="AM45" s="116">
        <v>9.6999999999999993</v>
      </c>
      <c r="AN45" s="116">
        <v>9.4117647058823533</v>
      </c>
      <c r="AO45" s="116">
        <v>5.1764705882352944</v>
      </c>
      <c r="AP45" s="116">
        <v>69.17647058823529</v>
      </c>
      <c r="AQ45" s="116">
        <v>1.179</v>
      </c>
      <c r="AR45" s="116">
        <v>2.6834830000000003</v>
      </c>
      <c r="AS45" s="116">
        <v>0.245</v>
      </c>
      <c r="AT45" s="116">
        <v>0.35099999999999998</v>
      </c>
      <c r="AU45" s="116">
        <v>0.20499999999999999</v>
      </c>
      <c r="AV45" s="116">
        <f t="shared" si="5"/>
        <v>2.6031249999999999</v>
      </c>
      <c r="AW45" s="116">
        <f t="shared" si="6"/>
        <v>3.7293749999999992</v>
      </c>
      <c r="AX45" s="116">
        <f t="shared" si="7"/>
        <v>2.1781249999999996</v>
      </c>
      <c r="AY45" s="116" t="s">
        <v>341</v>
      </c>
      <c r="AZ45" s="116">
        <v>0.27400000000000002</v>
      </c>
      <c r="BA45" s="116">
        <v>9.8000000000000004E-2</v>
      </c>
      <c r="BB45" s="116">
        <v>0.35</v>
      </c>
      <c r="BC45" s="116" t="s">
        <v>303</v>
      </c>
      <c r="BD45" s="116">
        <v>9.8000000000000004E-2</v>
      </c>
      <c r="BE45" s="116">
        <v>1.7</v>
      </c>
      <c r="BF45" s="116">
        <v>19.2</v>
      </c>
      <c r="BG45" s="116">
        <v>3.5</v>
      </c>
      <c r="BH45" s="116">
        <v>1.7</v>
      </c>
      <c r="BI45" s="116">
        <v>20.100000000000001</v>
      </c>
      <c r="BJ45" s="116">
        <v>5.4</v>
      </c>
      <c r="BK45" s="116" t="s">
        <v>305</v>
      </c>
      <c r="BL45" s="86">
        <v>25.84</v>
      </c>
      <c r="BM45" s="86">
        <v>6.5500000000000007</v>
      </c>
      <c r="BN45" s="86">
        <v>4.41</v>
      </c>
      <c r="BO45" s="86">
        <v>94</v>
      </c>
      <c r="BP45" s="86">
        <v>29</v>
      </c>
      <c r="BQ45" s="86">
        <v>39</v>
      </c>
      <c r="BR45" s="86">
        <v>3068</v>
      </c>
      <c r="BS45" s="86">
        <v>837</v>
      </c>
      <c r="BT45" s="86">
        <v>179.5</v>
      </c>
      <c r="BU45" s="86">
        <v>36</v>
      </c>
      <c r="BV45" s="86">
        <v>18.657955387074139</v>
      </c>
      <c r="BW45" s="86">
        <v>3.5512857644032123</v>
      </c>
      <c r="BX45" s="86">
        <v>15</v>
      </c>
      <c r="BY45" s="86">
        <v>21.738500000000002</v>
      </c>
      <c r="BZ45" s="86">
        <v>2.0140000000000002</v>
      </c>
      <c r="CA45" s="86">
        <v>10.796606000983768</v>
      </c>
      <c r="CB45" s="86">
        <v>2.7650029940119767</v>
      </c>
      <c r="CC45" s="86">
        <v>0.21333682634730544</v>
      </c>
      <c r="CD45" s="86">
        <v>12.94644149446566</v>
      </c>
      <c r="CE45" s="86">
        <v>58.467040928823877</v>
      </c>
      <c r="CF45" s="86" t="s">
        <v>199</v>
      </c>
      <c r="CG45" s="86" t="s">
        <v>229</v>
      </c>
      <c r="CH45" s="86">
        <v>2</v>
      </c>
      <c r="CI45" s="86">
        <v>61</v>
      </c>
      <c r="CJ45" s="86">
        <v>37</v>
      </c>
    </row>
    <row r="46" spans="1:88" x14ac:dyDescent="0.5">
      <c r="A46" s="58" t="s">
        <v>28</v>
      </c>
      <c r="B46" s="58">
        <v>2019</v>
      </c>
      <c r="C46" s="74" t="s">
        <v>82</v>
      </c>
      <c r="D46" s="74" t="s">
        <v>86</v>
      </c>
      <c r="E46" s="74" t="s">
        <v>70</v>
      </c>
      <c r="F46" s="58" t="s">
        <v>49</v>
      </c>
      <c r="G46" s="58" t="s">
        <v>84</v>
      </c>
      <c r="H46" s="58">
        <v>2</v>
      </c>
      <c r="I46" s="75">
        <v>43612</v>
      </c>
      <c r="J46" s="58">
        <v>39</v>
      </c>
      <c r="K46" s="58">
        <v>2.5</v>
      </c>
      <c r="L46" s="58">
        <v>26.25</v>
      </c>
      <c r="M46" s="58">
        <f t="shared" si="8"/>
        <v>65.625</v>
      </c>
      <c r="N46" s="58">
        <f t="shared" si="9"/>
        <v>1.50654E-3</v>
      </c>
      <c r="O46" s="58">
        <f>3645.7+2341.6</f>
        <v>5987.2999999999993</v>
      </c>
      <c r="P46" s="58">
        <f t="shared" si="10"/>
        <v>3974.2057960625002</v>
      </c>
      <c r="Q46" s="58">
        <f t="shared" si="11"/>
        <v>8.7616135821153094</v>
      </c>
      <c r="R46" s="58">
        <v>10</v>
      </c>
      <c r="S46" s="58">
        <v>57</v>
      </c>
      <c r="T46" s="58">
        <v>98.2</v>
      </c>
      <c r="U46" s="58">
        <f t="shared" si="12"/>
        <v>166.64100219576878</v>
      </c>
      <c r="V46" s="58">
        <v>10</v>
      </c>
      <c r="W46" s="58">
        <v>10.199999999999999</v>
      </c>
      <c r="X46" s="58">
        <v>5.0999999999999996</v>
      </c>
      <c r="Y46" s="58">
        <v>68</v>
      </c>
      <c r="Z46" s="58">
        <v>1.1379999999999999</v>
      </c>
      <c r="AA46" s="58">
        <v>55.8</v>
      </c>
      <c r="AB46" s="58">
        <v>9.2100000000000009</v>
      </c>
      <c r="AC46" s="116">
        <v>96.405000000000001</v>
      </c>
      <c r="AD46" s="116">
        <v>4.6399999999999997</v>
      </c>
      <c r="AE46" s="116">
        <v>36.549999999999997</v>
      </c>
      <c r="AF46" s="116">
        <v>36.843345396421313</v>
      </c>
      <c r="AG46" s="116">
        <v>82.765036996653564</v>
      </c>
      <c r="AH46" s="116">
        <v>7.5195484556595673</v>
      </c>
      <c r="AI46" s="116">
        <v>2.1352884033134618</v>
      </c>
      <c r="AJ46" s="116">
        <v>1.0363233330310484</v>
      </c>
      <c r="AK46" s="116">
        <v>0.80628274639501563</v>
      </c>
      <c r="AL46" s="116">
        <v>1.0553846153846156</v>
      </c>
      <c r="AM46" s="116">
        <v>9.5</v>
      </c>
      <c r="AN46" s="116">
        <v>9.1764705882352935</v>
      </c>
      <c r="AO46" s="116">
        <v>5.1764705882352944</v>
      </c>
      <c r="AP46" s="116">
        <v>69.294117647058826</v>
      </c>
      <c r="AQ46" s="116">
        <v>1.17</v>
      </c>
      <c r="AR46" s="116">
        <v>2.6923000000000004</v>
      </c>
      <c r="AS46" s="116">
        <v>0.251</v>
      </c>
      <c r="AT46" s="116">
        <v>0.34799999999999998</v>
      </c>
      <c r="AU46" s="116">
        <v>0.20300000000000001</v>
      </c>
      <c r="AV46" s="116">
        <f t="shared" si="5"/>
        <v>2.7352564102564108</v>
      </c>
      <c r="AW46" s="116">
        <f t="shared" si="6"/>
        <v>3.7923076923076922</v>
      </c>
      <c r="AX46" s="116">
        <f t="shared" si="7"/>
        <v>2.2121794871794878</v>
      </c>
      <c r="AY46" s="116" t="s">
        <v>346</v>
      </c>
      <c r="AZ46" s="116">
        <v>0.30599999999999999</v>
      </c>
      <c r="BA46" s="116">
        <v>0.107</v>
      </c>
      <c r="BB46" s="116">
        <v>0.39</v>
      </c>
      <c r="BC46" s="116" t="s">
        <v>303</v>
      </c>
      <c r="BD46" s="116">
        <v>0.109</v>
      </c>
      <c r="BE46" s="116">
        <v>2.1</v>
      </c>
      <c r="BF46" s="116">
        <v>20.100000000000001</v>
      </c>
      <c r="BG46" s="116">
        <v>4.7</v>
      </c>
      <c r="BH46" s="116">
        <v>2.4</v>
      </c>
      <c r="BI46" s="116">
        <v>22.1</v>
      </c>
      <c r="BJ46" s="116" t="s">
        <v>314</v>
      </c>
      <c r="BK46" s="116" t="s">
        <v>305</v>
      </c>
      <c r="BL46" s="86">
        <v>27.484999999999999</v>
      </c>
      <c r="BM46" s="86">
        <v>6.6999999999999993</v>
      </c>
      <c r="BN46" s="86">
        <v>4.5199999999999996</v>
      </c>
      <c r="BO46" s="86">
        <v>95</v>
      </c>
      <c r="BP46" s="86">
        <v>24</v>
      </c>
      <c r="BQ46" s="86">
        <v>24</v>
      </c>
      <c r="BR46" s="86">
        <v>3287.5</v>
      </c>
      <c r="BS46" s="86">
        <v>956.5</v>
      </c>
      <c r="BT46" s="86">
        <v>157.5</v>
      </c>
      <c r="BU46" s="86">
        <v>35</v>
      </c>
      <c r="BV46" s="86">
        <v>21.453341859386914</v>
      </c>
      <c r="BW46" s="86">
        <v>3.1385077048806744</v>
      </c>
      <c r="BX46" s="86">
        <v>19</v>
      </c>
      <c r="BY46" s="86">
        <v>21.365000000000002</v>
      </c>
      <c r="BZ46" s="86">
        <v>1.9384999999999999</v>
      </c>
      <c r="CA46" s="86">
        <v>11.030968125154367</v>
      </c>
      <c r="CB46" s="86">
        <v>3.0957315476760989</v>
      </c>
      <c r="CC46" s="86">
        <v>0.22587661791632041</v>
      </c>
      <c r="CD46" s="86">
        <v>13.713574408288867</v>
      </c>
      <c r="CE46" s="86">
        <v>48.111492295119334</v>
      </c>
      <c r="CF46" s="86" t="s">
        <v>199</v>
      </c>
      <c r="CG46" s="86" t="s">
        <v>199</v>
      </c>
      <c r="CH46" s="86" t="s">
        <v>199</v>
      </c>
      <c r="CI46" s="86" t="s">
        <v>199</v>
      </c>
      <c r="CJ46" s="86" t="s">
        <v>199</v>
      </c>
    </row>
    <row r="47" spans="1:88" x14ac:dyDescent="0.5">
      <c r="A47" s="58" t="s">
        <v>28</v>
      </c>
      <c r="B47" s="58">
        <v>2019</v>
      </c>
      <c r="C47" s="74" t="s">
        <v>82</v>
      </c>
      <c r="D47" s="74" t="s">
        <v>86</v>
      </c>
      <c r="E47" s="74" t="s">
        <v>73</v>
      </c>
      <c r="F47" s="58" t="s">
        <v>49</v>
      </c>
      <c r="G47" s="58" t="s">
        <v>84</v>
      </c>
      <c r="H47" s="58">
        <v>3</v>
      </c>
      <c r="I47" s="75">
        <v>43612</v>
      </c>
      <c r="J47" s="58">
        <v>40</v>
      </c>
      <c r="K47" s="58">
        <v>2.5</v>
      </c>
      <c r="L47" s="58">
        <v>26.25</v>
      </c>
      <c r="M47" s="58">
        <f t="shared" si="8"/>
        <v>65.625</v>
      </c>
      <c r="N47" s="58">
        <f t="shared" si="9"/>
        <v>1.50654E-3</v>
      </c>
      <c r="O47" s="58">
        <f>3214.9+2543.4</f>
        <v>5758.3</v>
      </c>
      <c r="P47" s="58">
        <f t="shared" si="10"/>
        <v>3822.2018665286018</v>
      </c>
      <c r="Q47" s="58">
        <f t="shared" si="11"/>
        <v>8.4265026789862869</v>
      </c>
      <c r="R47" s="58">
        <v>8.8000000000000007</v>
      </c>
      <c r="S47" s="58">
        <v>56.5</v>
      </c>
      <c r="T47" s="58">
        <v>89.5</v>
      </c>
      <c r="U47" s="58">
        <f t="shared" si="12"/>
        <v>162.40427817488361</v>
      </c>
      <c r="V47" s="58">
        <v>10.4</v>
      </c>
      <c r="W47" s="58">
        <v>9.5</v>
      </c>
      <c r="X47" s="58">
        <v>5.3</v>
      </c>
      <c r="Y47" s="58">
        <v>68.400000000000006</v>
      </c>
      <c r="Z47" s="58">
        <v>1.1319999999999999</v>
      </c>
      <c r="AA47" s="58">
        <v>55.4</v>
      </c>
      <c r="AB47" s="58">
        <v>9.2899999999999991</v>
      </c>
      <c r="AC47" s="116">
        <v>96.93</v>
      </c>
      <c r="AD47" s="116">
        <v>4.4249999999999998</v>
      </c>
      <c r="AE47" s="116">
        <v>33.674999999999997</v>
      </c>
      <c r="AF47" s="116">
        <v>33.964485400803063</v>
      </c>
      <c r="AG47" s="116">
        <v>82.514046615451178</v>
      </c>
      <c r="AH47" s="116">
        <v>7.0787364898476008</v>
      </c>
      <c r="AI47" s="116">
        <v>2.024380131427431</v>
      </c>
      <c r="AJ47" s="116">
        <v>0.95037212184578834</v>
      </c>
      <c r="AK47" s="116">
        <v>0.82147236818855784</v>
      </c>
      <c r="AL47" s="116">
        <v>1.0825961538461537</v>
      </c>
      <c r="AM47" s="116">
        <v>9.9</v>
      </c>
      <c r="AN47" s="116">
        <v>8.8235294117647065</v>
      </c>
      <c r="AO47" s="116">
        <v>5.1764705882352944</v>
      </c>
      <c r="AP47" s="116">
        <v>69.882352941176464</v>
      </c>
      <c r="AQ47" s="116">
        <v>1.179</v>
      </c>
      <c r="AR47" s="116">
        <v>2.7143680000000003</v>
      </c>
      <c r="AS47" s="116">
        <v>0.23799999999999999</v>
      </c>
      <c r="AT47" s="116">
        <v>0.34100000000000003</v>
      </c>
      <c r="AU47" s="116">
        <v>0.20100000000000001</v>
      </c>
      <c r="AV47" s="116">
        <f t="shared" si="5"/>
        <v>2.6973333333333334</v>
      </c>
      <c r="AW47" s="116">
        <f t="shared" si="6"/>
        <v>3.8646666666666669</v>
      </c>
      <c r="AX47" s="116">
        <f t="shared" si="7"/>
        <v>2.278</v>
      </c>
      <c r="AY47" s="116" t="s">
        <v>199</v>
      </c>
      <c r="AZ47" s="116" t="s">
        <v>199</v>
      </c>
      <c r="BA47" s="116" t="s">
        <v>199</v>
      </c>
      <c r="BB47" s="116" t="s">
        <v>199</v>
      </c>
      <c r="BC47" s="116" t="s">
        <v>199</v>
      </c>
      <c r="BD47" s="116" t="s">
        <v>199</v>
      </c>
      <c r="BE47" s="116" t="s">
        <v>199</v>
      </c>
      <c r="BF47" s="116" t="s">
        <v>199</v>
      </c>
      <c r="BG47" s="116" t="s">
        <v>199</v>
      </c>
      <c r="BH47" s="116" t="s">
        <v>199</v>
      </c>
      <c r="BI47" s="116" t="s">
        <v>199</v>
      </c>
      <c r="BJ47" s="116" t="s">
        <v>199</v>
      </c>
      <c r="BK47" s="116" t="s">
        <v>199</v>
      </c>
      <c r="BL47" s="86">
        <v>26.454999999999998</v>
      </c>
      <c r="BM47" s="86">
        <v>6.7</v>
      </c>
      <c r="BN47" s="86">
        <v>3.9850000000000003</v>
      </c>
      <c r="BO47" s="86">
        <v>89.5</v>
      </c>
      <c r="BP47" s="86">
        <v>36</v>
      </c>
      <c r="BQ47" s="86">
        <v>46.5</v>
      </c>
      <c r="BR47" s="86">
        <v>3226.5</v>
      </c>
      <c r="BS47" s="86">
        <v>880</v>
      </c>
      <c r="BT47" s="86">
        <v>147.5</v>
      </c>
      <c r="BU47" s="86">
        <v>37</v>
      </c>
      <c r="BV47" s="86">
        <v>20.39263833992095</v>
      </c>
      <c r="BW47" s="86">
        <v>4.1403162055335976</v>
      </c>
      <c r="BX47" s="86">
        <v>25.5</v>
      </c>
      <c r="BY47" s="86">
        <v>21.720999999999997</v>
      </c>
      <c r="BZ47" s="86">
        <v>2.0315000000000003</v>
      </c>
      <c r="CA47" s="86">
        <v>10.692704860034119</v>
      </c>
      <c r="CB47" s="86">
        <v>2.0929642625996134</v>
      </c>
      <c r="CC47" s="86">
        <v>0.14559602681725431</v>
      </c>
      <c r="CD47" s="86">
        <v>14.70676213306059</v>
      </c>
      <c r="CE47" s="86">
        <v>50.398659522203786</v>
      </c>
      <c r="CF47" s="86" t="s">
        <v>199</v>
      </c>
      <c r="CG47" s="86" t="s">
        <v>228</v>
      </c>
      <c r="CH47" s="86">
        <v>2</v>
      </c>
      <c r="CI47" s="86">
        <v>56</v>
      </c>
      <c r="CJ47" s="86">
        <v>42</v>
      </c>
    </row>
    <row r="48" spans="1:88" x14ac:dyDescent="0.5">
      <c r="A48" s="58" t="s">
        <v>28</v>
      </c>
      <c r="B48" s="58">
        <v>2019</v>
      </c>
      <c r="C48" s="74" t="s">
        <v>82</v>
      </c>
      <c r="D48" s="74" t="s">
        <v>86</v>
      </c>
      <c r="E48" s="74" t="s">
        <v>72</v>
      </c>
      <c r="F48" s="58" t="s">
        <v>49</v>
      </c>
      <c r="G48" s="58" t="s">
        <v>84</v>
      </c>
      <c r="H48" s="58">
        <v>4</v>
      </c>
      <c r="I48" s="75">
        <v>43612</v>
      </c>
      <c r="J48" s="58">
        <v>45</v>
      </c>
      <c r="K48" s="58">
        <v>2.5</v>
      </c>
      <c r="L48" s="58">
        <v>26.25</v>
      </c>
      <c r="M48" s="58">
        <f t="shared" si="8"/>
        <v>65.625</v>
      </c>
      <c r="N48" s="58">
        <f t="shared" si="9"/>
        <v>1.50654E-3</v>
      </c>
      <c r="O48" s="58">
        <f>3808.3+3450.5</f>
        <v>7258.8</v>
      </c>
      <c r="P48" s="58">
        <f t="shared" si="10"/>
        <v>4818.1926799155681</v>
      </c>
      <c r="Q48" s="58">
        <f t="shared" si="11"/>
        <v>10.622283945995459</v>
      </c>
      <c r="R48" s="58">
        <v>9.6</v>
      </c>
      <c r="S48" s="58">
        <v>54.4</v>
      </c>
      <c r="T48" s="58">
        <v>85.5</v>
      </c>
      <c r="U48" s="58">
        <f t="shared" si="12"/>
        <v>202.92782517286338</v>
      </c>
      <c r="V48" s="58">
        <v>10.4</v>
      </c>
      <c r="W48" s="58">
        <v>10.1</v>
      </c>
      <c r="X48" s="58">
        <v>5</v>
      </c>
      <c r="Y48" s="58">
        <v>68.3</v>
      </c>
      <c r="Z48" s="58">
        <v>1.1579999999999999</v>
      </c>
      <c r="AA48" s="58">
        <v>55.4</v>
      </c>
      <c r="AB48" s="58">
        <v>9.3699999999999992</v>
      </c>
      <c r="AC48" s="116">
        <v>95.784999999999997</v>
      </c>
      <c r="AD48" s="116">
        <v>5.4049999999999994</v>
      </c>
      <c r="AE48" s="116">
        <v>37.57</v>
      </c>
      <c r="AF48" s="116">
        <v>37.956806312407096</v>
      </c>
      <c r="AG48" s="116">
        <v>81.813327895521951</v>
      </c>
      <c r="AH48" s="116">
        <v>9.1018077601410958</v>
      </c>
      <c r="AI48" s="116">
        <v>2.8164416973605415</v>
      </c>
      <c r="AJ48" s="116">
        <v>1.6633915409960829</v>
      </c>
      <c r="AK48" s="116">
        <v>1.3839961357333275</v>
      </c>
      <c r="AL48" s="116">
        <v>1.3475000000000001</v>
      </c>
      <c r="AM48" s="116">
        <v>10</v>
      </c>
      <c r="AN48" s="116">
        <v>9.0588235294117645</v>
      </c>
      <c r="AO48" s="116">
        <v>5.0588235294117645</v>
      </c>
      <c r="AP48" s="116">
        <v>70.117647058823536</v>
      </c>
      <c r="AQ48" s="116">
        <v>1.1879999999999999</v>
      </c>
      <c r="AR48" s="116">
        <v>2.7095799999999999</v>
      </c>
      <c r="AS48" s="116">
        <v>0.23400000000000001</v>
      </c>
      <c r="AT48" s="116">
        <v>0.34599999999999997</v>
      </c>
      <c r="AU48" s="116">
        <v>0.20300000000000001</v>
      </c>
      <c r="AV48" s="116">
        <f t="shared" si="5"/>
        <v>2.5831168831168831</v>
      </c>
      <c r="AW48" s="116">
        <f t="shared" si="6"/>
        <v>3.819480519480519</v>
      </c>
      <c r="AX48" s="116">
        <f t="shared" si="7"/>
        <v>2.2409090909090912</v>
      </c>
      <c r="AY48" s="116" t="s">
        <v>324</v>
      </c>
      <c r="AZ48" s="116">
        <v>0.33200000000000002</v>
      </c>
      <c r="BA48" s="116">
        <v>0.11600000000000001</v>
      </c>
      <c r="BB48" s="116">
        <v>0.4</v>
      </c>
      <c r="BC48" s="116" t="s">
        <v>303</v>
      </c>
      <c r="BD48" s="116">
        <v>0.123</v>
      </c>
      <c r="BE48" s="116">
        <v>2.9</v>
      </c>
      <c r="BF48" s="116">
        <v>17.899999999999999</v>
      </c>
      <c r="BG48" s="116">
        <v>4.7</v>
      </c>
      <c r="BH48" s="116">
        <v>1.4</v>
      </c>
      <c r="BI48" s="116">
        <v>22.8</v>
      </c>
      <c r="BJ48" s="116" t="s">
        <v>314</v>
      </c>
      <c r="BK48" s="116" t="s">
        <v>305</v>
      </c>
      <c r="BL48" s="86">
        <v>26.189999999999998</v>
      </c>
      <c r="BM48" s="86">
        <v>6.45</v>
      </c>
      <c r="BN48" s="86">
        <v>4.3100000000000005</v>
      </c>
      <c r="BO48" s="86">
        <v>93</v>
      </c>
      <c r="BP48" s="86">
        <v>39</v>
      </c>
      <c r="BQ48" s="86">
        <v>41.5</v>
      </c>
      <c r="BR48" s="86">
        <v>3027</v>
      </c>
      <c r="BS48" s="86">
        <v>817</v>
      </c>
      <c r="BT48" s="86">
        <v>230</v>
      </c>
      <c r="BU48" s="86">
        <v>38</v>
      </c>
      <c r="BV48" s="86">
        <v>19.380779283044369</v>
      </c>
      <c r="BW48" s="86">
        <v>5.2314946665781346</v>
      </c>
      <c r="BX48" s="86">
        <v>21.5</v>
      </c>
      <c r="BY48" s="86">
        <v>22.7515</v>
      </c>
      <c r="BZ48" s="86">
        <v>2.0350000000000001</v>
      </c>
      <c r="CA48" s="86">
        <v>11.167187648498563</v>
      </c>
      <c r="CB48" s="86">
        <v>3.675288208302169</v>
      </c>
      <c r="CC48" s="86">
        <v>0.28508831597116757</v>
      </c>
      <c r="CD48" s="86">
        <v>12.885705409530114</v>
      </c>
      <c r="CE48" s="86">
        <v>71.729309022486433</v>
      </c>
      <c r="CF48" s="86" t="s">
        <v>199</v>
      </c>
      <c r="CG48" s="86" t="s">
        <v>199</v>
      </c>
      <c r="CH48" s="86" t="s">
        <v>199</v>
      </c>
      <c r="CI48" s="86" t="s">
        <v>199</v>
      </c>
      <c r="CJ48" s="86" t="s">
        <v>199</v>
      </c>
    </row>
    <row r="49" spans="1:88" x14ac:dyDescent="0.5">
      <c r="A49" s="58" t="s">
        <v>28</v>
      </c>
      <c r="B49" s="58">
        <v>2019</v>
      </c>
      <c r="C49" s="74" t="s">
        <v>82</v>
      </c>
      <c r="D49" s="74" t="s">
        <v>86</v>
      </c>
      <c r="E49" s="74" t="s">
        <v>77</v>
      </c>
      <c r="F49" s="58" t="s">
        <v>49</v>
      </c>
      <c r="G49" s="58" t="s">
        <v>84</v>
      </c>
      <c r="H49" s="58">
        <v>5</v>
      </c>
      <c r="I49" s="75">
        <v>43612</v>
      </c>
      <c r="J49" s="58">
        <v>43</v>
      </c>
      <c r="K49" s="58">
        <v>2.5</v>
      </c>
      <c r="L49" s="58">
        <v>26.25</v>
      </c>
      <c r="M49" s="58">
        <f t="shared" si="8"/>
        <v>65.625</v>
      </c>
      <c r="N49" s="58">
        <f t="shared" si="9"/>
        <v>1.50654E-3</v>
      </c>
      <c r="O49" s="58">
        <f>4019.2+3579+767.2</f>
        <v>8365.4</v>
      </c>
      <c r="P49" s="58">
        <f t="shared" si="10"/>
        <v>5552.7234590518674</v>
      </c>
      <c r="Q49" s="58">
        <f t="shared" si="11"/>
        <v>12.241645192294929</v>
      </c>
      <c r="R49" s="58">
        <v>9.8000000000000007</v>
      </c>
      <c r="S49" s="58">
        <v>57.2</v>
      </c>
      <c r="T49" s="58">
        <v>97.8</v>
      </c>
      <c r="U49" s="58">
        <f t="shared" si="12"/>
        <v>233.34666025887626</v>
      </c>
      <c r="V49" s="58">
        <v>10</v>
      </c>
      <c r="W49" s="58">
        <v>8.6</v>
      </c>
      <c r="X49" s="58">
        <v>4</v>
      </c>
      <c r="Y49" s="58">
        <v>71.099999999999994</v>
      </c>
      <c r="Z49" s="58">
        <v>1.254</v>
      </c>
      <c r="AA49" s="58">
        <v>56.8</v>
      </c>
      <c r="AB49" s="58">
        <v>9.74</v>
      </c>
      <c r="AC49" s="116">
        <v>95.16</v>
      </c>
      <c r="AD49" s="116">
        <v>4.2750000000000004</v>
      </c>
      <c r="AE49" s="116">
        <v>35.64</v>
      </c>
      <c r="AF49" s="116">
        <v>35.895479475954133</v>
      </c>
      <c r="AG49" s="116">
        <v>83.160080435611519</v>
      </c>
      <c r="AH49" s="116">
        <v>6.6437909826798709</v>
      </c>
      <c r="AI49" s="116">
        <v>1.0809913323452216</v>
      </c>
      <c r="AJ49" s="116">
        <v>0.43193984348744535</v>
      </c>
      <c r="AK49" s="116">
        <v>0.53059003049928166</v>
      </c>
      <c r="AL49" s="116">
        <v>1.0853846153846154</v>
      </c>
      <c r="AM49" s="116">
        <v>9.3000000000000007</v>
      </c>
      <c r="AN49" s="116">
        <v>8.4705882352941178</v>
      </c>
      <c r="AO49" s="116">
        <v>4.5882352941176467</v>
      </c>
      <c r="AP49" s="116">
        <v>71.764705882352942</v>
      </c>
      <c r="AQ49" s="116">
        <v>1.244</v>
      </c>
      <c r="AR49" s="116">
        <v>2.7785889999999998</v>
      </c>
      <c r="AS49" s="116">
        <v>0.17299999999999999</v>
      </c>
      <c r="AT49" s="116">
        <v>0.32200000000000001</v>
      </c>
      <c r="AU49" s="116">
        <v>0.186</v>
      </c>
      <c r="AV49" s="116">
        <f t="shared" si="5"/>
        <v>2.0423611111111106</v>
      </c>
      <c r="AW49" s="116">
        <f t="shared" si="6"/>
        <v>3.8013888888888889</v>
      </c>
      <c r="AX49" s="116">
        <f t="shared" si="7"/>
        <v>2.1958333333333333</v>
      </c>
      <c r="AY49" s="116" t="s">
        <v>347</v>
      </c>
      <c r="AZ49" s="116">
        <v>0.28599999999999998</v>
      </c>
      <c r="BA49" s="116">
        <v>0.10299999999999999</v>
      </c>
      <c r="BB49" s="116">
        <v>0.37</v>
      </c>
      <c r="BC49" s="116" t="s">
        <v>303</v>
      </c>
      <c r="BD49" s="116">
        <v>0.10299999999999999</v>
      </c>
      <c r="BE49" s="116">
        <v>2</v>
      </c>
      <c r="BF49" s="116">
        <v>18.399999999999999</v>
      </c>
      <c r="BG49" s="116">
        <v>4.2</v>
      </c>
      <c r="BH49" s="116">
        <v>1.2</v>
      </c>
      <c r="BI49" s="116">
        <v>20.3</v>
      </c>
      <c r="BJ49" s="116" t="s">
        <v>314</v>
      </c>
      <c r="BK49" s="116" t="s">
        <v>305</v>
      </c>
      <c r="BL49" s="86">
        <v>26.26</v>
      </c>
      <c r="BM49" s="86">
        <v>6.4</v>
      </c>
      <c r="BN49" s="86">
        <v>4.7300000000000004</v>
      </c>
      <c r="BO49" s="86">
        <v>97</v>
      </c>
      <c r="BP49" s="86">
        <v>38</v>
      </c>
      <c r="BQ49" s="86">
        <v>29</v>
      </c>
      <c r="BR49" s="86">
        <v>2960</v>
      </c>
      <c r="BS49" s="86">
        <v>820</v>
      </c>
      <c r="BT49" s="86">
        <v>314</v>
      </c>
      <c r="BU49" s="86">
        <v>34</v>
      </c>
      <c r="BV49" s="86">
        <v>20.7651</v>
      </c>
      <c r="BW49" s="86">
        <v>2.6691387710199557</v>
      </c>
      <c r="BX49" s="86">
        <v>8</v>
      </c>
      <c r="BY49" s="86">
        <v>22.713999999999999</v>
      </c>
      <c r="BZ49" s="86">
        <v>2.0549999999999997</v>
      </c>
      <c r="CA49" s="86">
        <v>11.053041362530415</v>
      </c>
      <c r="CB49" s="86">
        <v>5.4976047666335655</v>
      </c>
      <c r="CC49" s="86">
        <v>0.42629990069513413</v>
      </c>
      <c r="CD49" s="86">
        <v>12.896096756459592</v>
      </c>
      <c r="CE49" s="127">
        <v>53.888840677612563</v>
      </c>
      <c r="CF49" s="86" t="s">
        <v>199</v>
      </c>
      <c r="CG49" s="86" t="s">
        <v>228</v>
      </c>
      <c r="CH49" s="86">
        <v>1</v>
      </c>
      <c r="CI49" s="86">
        <v>55</v>
      </c>
      <c r="CJ49" s="86">
        <v>44</v>
      </c>
    </row>
    <row r="50" spans="1:88" x14ac:dyDescent="0.5">
      <c r="A50" s="58" t="s">
        <v>28</v>
      </c>
      <c r="B50" s="58">
        <v>2019</v>
      </c>
      <c r="C50" s="74" t="s">
        <v>82</v>
      </c>
      <c r="D50" s="74" t="s">
        <v>86</v>
      </c>
      <c r="E50" s="74" t="s">
        <v>75</v>
      </c>
      <c r="F50" s="58" t="s">
        <v>49</v>
      </c>
      <c r="G50" s="58" t="s">
        <v>84</v>
      </c>
      <c r="H50" s="58">
        <v>6</v>
      </c>
      <c r="I50" s="75">
        <v>43612</v>
      </c>
      <c r="J50" s="58">
        <v>42</v>
      </c>
      <c r="K50" s="58">
        <v>2.5</v>
      </c>
      <c r="L50" s="58">
        <v>26.25</v>
      </c>
      <c r="M50" s="58">
        <f t="shared" si="8"/>
        <v>65.625</v>
      </c>
      <c r="N50" s="58">
        <f t="shared" si="9"/>
        <v>1.50654E-3</v>
      </c>
      <c r="O50" s="58">
        <f>3607.4+1323.2</f>
        <v>4930.6000000000004</v>
      </c>
      <c r="P50" s="58">
        <f t="shared" si="10"/>
        <v>3272.7972705669949</v>
      </c>
      <c r="Q50" s="58">
        <f t="shared" si="11"/>
        <v>7.2152743186374089</v>
      </c>
      <c r="R50" s="58">
        <v>9.1999999999999993</v>
      </c>
      <c r="S50" s="58">
        <v>56</v>
      </c>
      <c r="T50" s="58">
        <v>80.099999999999994</v>
      </c>
      <c r="U50" s="58">
        <f t="shared" si="12"/>
        <v>138.45031870927235</v>
      </c>
      <c r="V50" s="58">
        <v>10.1</v>
      </c>
      <c r="W50" s="58">
        <v>9.6999999999999993</v>
      </c>
      <c r="X50" s="58">
        <v>4.9000000000000004</v>
      </c>
      <c r="Y50" s="58">
        <v>68.7</v>
      </c>
      <c r="Z50" s="58">
        <v>1.161</v>
      </c>
      <c r="AA50" s="58">
        <v>55.2</v>
      </c>
      <c r="AB50" s="58">
        <v>9.34</v>
      </c>
      <c r="AC50" s="116">
        <v>97.275000000000006</v>
      </c>
      <c r="AD50" s="116">
        <v>3.8</v>
      </c>
      <c r="AE50" s="116">
        <v>34.905000000000001</v>
      </c>
      <c r="AF50" s="116">
        <v>35.11123791089495</v>
      </c>
      <c r="AG50" s="116">
        <v>83.786852556203144</v>
      </c>
      <c r="AH50" s="116">
        <v>9.0101139601139604</v>
      </c>
      <c r="AI50" s="116">
        <v>1.2499612902242214</v>
      </c>
      <c r="AJ50" s="116">
        <v>0.56632668483933557</v>
      </c>
      <c r="AK50" s="116">
        <v>0.61642567816727745</v>
      </c>
      <c r="AL50" s="116">
        <v>1.1986538461538463</v>
      </c>
      <c r="AM50" s="116">
        <v>9.9</v>
      </c>
      <c r="AN50" s="116">
        <v>9.0588235294117645</v>
      </c>
      <c r="AO50" s="116">
        <v>5.1764705882352944</v>
      </c>
      <c r="AP50" s="116">
        <v>69.647058823529406</v>
      </c>
      <c r="AQ50" s="116">
        <v>1.171</v>
      </c>
      <c r="AR50" s="116">
        <v>2.6988699999999999</v>
      </c>
      <c r="AS50" s="116">
        <v>0.23899999999999999</v>
      </c>
      <c r="AT50" s="116">
        <v>0.35699999999999998</v>
      </c>
      <c r="AU50" s="116">
        <v>0.19600000000000001</v>
      </c>
      <c r="AV50" s="116">
        <f t="shared" si="5"/>
        <v>2.6383116883116884</v>
      </c>
      <c r="AW50" s="116">
        <f t="shared" si="6"/>
        <v>3.9409090909090909</v>
      </c>
      <c r="AX50" s="116">
        <f t="shared" si="7"/>
        <v>2.1636363636363636</v>
      </c>
      <c r="AY50" s="116" t="s">
        <v>348</v>
      </c>
      <c r="AZ50" s="116">
        <v>0.28799999999999998</v>
      </c>
      <c r="BA50" s="116">
        <v>9.0999999999999998E-2</v>
      </c>
      <c r="BB50" s="116">
        <v>0.35</v>
      </c>
      <c r="BC50" s="116" t="s">
        <v>303</v>
      </c>
      <c r="BD50" s="116">
        <v>0.106</v>
      </c>
      <c r="BE50" s="116">
        <v>1.9</v>
      </c>
      <c r="BF50" s="116">
        <v>15.6</v>
      </c>
      <c r="BG50" s="116">
        <v>3.9</v>
      </c>
      <c r="BH50" s="116">
        <v>1</v>
      </c>
      <c r="BI50" s="116">
        <v>17</v>
      </c>
      <c r="BJ50" s="116" t="s">
        <v>314</v>
      </c>
      <c r="BK50" s="116" t="s">
        <v>305</v>
      </c>
      <c r="BL50" s="86">
        <v>27.605</v>
      </c>
      <c r="BM50" s="86">
        <v>6.4</v>
      </c>
      <c r="BN50" s="86">
        <v>4.0500000000000007</v>
      </c>
      <c r="BO50" s="86">
        <v>90.5</v>
      </c>
      <c r="BP50" s="86">
        <v>26.5</v>
      </c>
      <c r="BQ50" s="86">
        <v>21.5</v>
      </c>
      <c r="BR50" s="86">
        <v>3024.5</v>
      </c>
      <c r="BS50" s="86">
        <v>957</v>
      </c>
      <c r="BT50" s="86">
        <v>206.5</v>
      </c>
      <c r="BU50" s="86">
        <v>33</v>
      </c>
      <c r="BV50" s="86">
        <v>22.353424824730993</v>
      </c>
      <c r="BW50" s="86">
        <v>3.2291319546155801</v>
      </c>
      <c r="BX50" s="86">
        <v>4.5</v>
      </c>
      <c r="BY50" s="86">
        <v>21.000500000000002</v>
      </c>
      <c r="BZ50" s="86">
        <v>1.94</v>
      </c>
      <c r="CA50" s="86">
        <v>10.828162724685487</v>
      </c>
      <c r="CB50" s="86">
        <v>3.4148217603755269</v>
      </c>
      <c r="CC50" s="86">
        <v>0.27496170682760634</v>
      </c>
      <c r="CD50" s="86">
        <v>12.467601961585327</v>
      </c>
      <c r="CE50" s="86">
        <v>50.530700781252669</v>
      </c>
      <c r="CF50" s="86" t="s">
        <v>199</v>
      </c>
      <c r="CG50" s="86" t="s">
        <v>199</v>
      </c>
      <c r="CH50" s="86" t="s">
        <v>199</v>
      </c>
      <c r="CI50" s="86" t="s">
        <v>199</v>
      </c>
      <c r="CJ50" s="86" t="s">
        <v>199</v>
      </c>
    </row>
    <row r="51" spans="1:88" x14ac:dyDescent="0.5">
      <c r="A51" s="58" t="s">
        <v>28</v>
      </c>
      <c r="B51" s="58">
        <v>2019</v>
      </c>
      <c r="C51" s="74" t="s">
        <v>82</v>
      </c>
      <c r="D51" s="74" t="s">
        <v>86</v>
      </c>
      <c r="E51" s="74" t="s">
        <v>74</v>
      </c>
      <c r="F51" s="58" t="s">
        <v>49</v>
      </c>
      <c r="G51" s="58" t="s">
        <v>84</v>
      </c>
      <c r="H51" s="58">
        <v>7</v>
      </c>
      <c r="I51" s="75">
        <v>43612</v>
      </c>
      <c r="J51" s="58">
        <v>39</v>
      </c>
      <c r="K51" s="58">
        <v>2.5</v>
      </c>
      <c r="L51" s="58">
        <v>26.25</v>
      </c>
      <c r="M51" s="58">
        <f t="shared" si="8"/>
        <v>65.625</v>
      </c>
      <c r="N51" s="58">
        <f t="shared" si="9"/>
        <v>1.50654E-3</v>
      </c>
      <c r="O51" s="58">
        <f>3567.9+1594.6</f>
        <v>5162.5</v>
      </c>
      <c r="P51" s="58">
        <f t="shared" si="10"/>
        <v>3426.7261406932439</v>
      </c>
      <c r="Q51" s="58">
        <f t="shared" si="11"/>
        <v>7.5546289842951397</v>
      </c>
      <c r="R51" s="58">
        <v>10.3</v>
      </c>
      <c r="S51" s="58">
        <v>53.2</v>
      </c>
      <c r="T51" s="58">
        <v>87</v>
      </c>
      <c r="U51" s="58">
        <f t="shared" si="12"/>
        <v>143.20587909790243</v>
      </c>
      <c r="V51" s="58">
        <v>10.9</v>
      </c>
      <c r="W51" s="58">
        <v>9.3000000000000007</v>
      </c>
      <c r="X51" s="58">
        <v>5</v>
      </c>
      <c r="Y51" s="58">
        <v>68.900000000000006</v>
      </c>
      <c r="Z51" s="58">
        <v>1.141</v>
      </c>
      <c r="AA51" s="58">
        <v>54.6</v>
      </c>
      <c r="AB51" s="58">
        <v>9.34</v>
      </c>
      <c r="AC51" s="116">
        <v>98.62</v>
      </c>
      <c r="AD51" s="116">
        <v>5.38</v>
      </c>
      <c r="AE51" s="116">
        <v>38.875</v>
      </c>
      <c r="AF51" s="116">
        <v>39.245511438717969</v>
      </c>
      <c r="AG51" s="116">
        <v>82.120748123444542</v>
      </c>
      <c r="AH51" s="116">
        <v>11.625400217066883</v>
      </c>
      <c r="AI51" s="116">
        <v>2.9478536441740242</v>
      </c>
      <c r="AJ51" s="116">
        <v>1.7154557036752536</v>
      </c>
      <c r="AK51" s="116">
        <v>1.5234191941890034</v>
      </c>
      <c r="AL51" s="116">
        <v>0.9997115384615386</v>
      </c>
      <c r="AM51" s="116">
        <v>10.3</v>
      </c>
      <c r="AN51" s="116">
        <v>8.117647058823529</v>
      </c>
      <c r="AO51" s="116">
        <v>5.2941176470588234</v>
      </c>
      <c r="AP51" s="116">
        <v>70.352941176470594</v>
      </c>
      <c r="AQ51" s="116">
        <v>1.175</v>
      </c>
      <c r="AR51" s="116">
        <v>2.7458289999999996</v>
      </c>
      <c r="AS51" s="116">
        <v>0.23300000000000001</v>
      </c>
      <c r="AT51" s="116">
        <v>0.32700000000000001</v>
      </c>
      <c r="AU51" s="116">
        <v>0.19400000000000001</v>
      </c>
      <c r="AV51" s="116">
        <f t="shared" si="5"/>
        <v>2.870289855072464</v>
      </c>
      <c r="AW51" s="116">
        <f t="shared" si="6"/>
        <v>4.0282608695652176</v>
      </c>
      <c r="AX51" s="116">
        <f t="shared" si="7"/>
        <v>2.3898550724637686</v>
      </c>
      <c r="AY51" s="116" t="s">
        <v>349</v>
      </c>
      <c r="AZ51" s="116">
        <v>0.313</v>
      </c>
      <c r="BA51" s="116">
        <v>0.109</v>
      </c>
      <c r="BB51" s="116">
        <v>0.38</v>
      </c>
      <c r="BC51" s="116" t="s">
        <v>303</v>
      </c>
      <c r="BD51" s="116">
        <v>0.123</v>
      </c>
      <c r="BE51" s="116">
        <v>2.2000000000000002</v>
      </c>
      <c r="BF51" s="116">
        <v>17.3</v>
      </c>
      <c r="BG51" s="116">
        <v>4.5</v>
      </c>
      <c r="BH51" s="116">
        <v>1.3</v>
      </c>
      <c r="BI51" s="116">
        <v>21</v>
      </c>
      <c r="BJ51" s="116" t="s">
        <v>314</v>
      </c>
      <c r="BK51" s="116" t="s">
        <v>305</v>
      </c>
      <c r="BL51" s="86">
        <v>24.115000000000002</v>
      </c>
      <c r="BM51" s="86">
        <v>6.8</v>
      </c>
      <c r="BN51" s="86">
        <v>4.585</v>
      </c>
      <c r="BO51" s="86">
        <v>96</v>
      </c>
      <c r="BP51" s="86">
        <v>16</v>
      </c>
      <c r="BQ51" s="86">
        <v>10.5</v>
      </c>
      <c r="BR51" s="86">
        <v>2675</v>
      </c>
      <c r="BS51" s="86">
        <v>1004</v>
      </c>
      <c r="BT51" s="86">
        <v>132</v>
      </c>
      <c r="BU51" s="86">
        <v>27</v>
      </c>
      <c r="BV51" s="86">
        <v>22.241385618425177</v>
      </c>
      <c r="BW51" s="86">
        <v>4.8782738697555184</v>
      </c>
      <c r="BX51" s="86">
        <v>11</v>
      </c>
      <c r="BY51" s="86">
        <v>22.721500000000002</v>
      </c>
      <c r="BZ51" s="86">
        <v>2.0804999999999998</v>
      </c>
      <c r="CA51" s="86">
        <v>10.921695711338398</v>
      </c>
      <c r="CB51" s="86">
        <v>3.5236827057457245</v>
      </c>
      <c r="CC51" s="86">
        <v>0.27915993642107756</v>
      </c>
      <c r="CD51" s="86">
        <v>12.578848580084818</v>
      </c>
      <c r="CE51" s="86">
        <v>50.353861144988201</v>
      </c>
      <c r="CF51" s="86" t="s">
        <v>199</v>
      </c>
      <c r="CG51" s="86" t="s">
        <v>228</v>
      </c>
      <c r="CH51" s="86">
        <v>2</v>
      </c>
      <c r="CI51" s="86">
        <v>51</v>
      </c>
      <c r="CJ51" s="86">
        <v>47</v>
      </c>
    </row>
    <row r="52" spans="1:88" x14ac:dyDescent="0.5">
      <c r="A52" s="58" t="s">
        <v>28</v>
      </c>
      <c r="B52" s="58">
        <v>2019</v>
      </c>
      <c r="C52" s="74" t="s">
        <v>82</v>
      </c>
      <c r="D52" s="74" t="s">
        <v>86</v>
      </c>
      <c r="E52" s="74" t="s">
        <v>71</v>
      </c>
      <c r="F52" s="58" t="s">
        <v>49</v>
      </c>
      <c r="G52" s="58" t="s">
        <v>84</v>
      </c>
      <c r="H52" s="58">
        <v>8</v>
      </c>
      <c r="I52" s="75">
        <v>43612</v>
      </c>
      <c r="J52" s="58">
        <v>40</v>
      </c>
      <c r="K52" s="58">
        <v>2.5</v>
      </c>
      <c r="L52" s="58">
        <v>26.25</v>
      </c>
      <c r="M52" s="58">
        <f t="shared" si="8"/>
        <v>65.625</v>
      </c>
      <c r="N52" s="58">
        <f t="shared" si="9"/>
        <v>1.50654E-3</v>
      </c>
      <c r="O52" s="58">
        <f>3405.6+2845.8</f>
        <v>6251.4</v>
      </c>
      <c r="P52" s="58">
        <f t="shared" si="10"/>
        <v>4149.5081444900234</v>
      </c>
      <c r="Q52" s="58">
        <f t="shared" si="11"/>
        <v>9.1480886455055952</v>
      </c>
      <c r="R52" s="58">
        <v>9.4</v>
      </c>
      <c r="S52" s="58">
        <v>52.2</v>
      </c>
      <c r="T52" s="58">
        <v>76.5</v>
      </c>
      <c r="U52" s="58">
        <f t="shared" si="12"/>
        <v>175.15148590084675</v>
      </c>
      <c r="V52" s="58">
        <v>10.3</v>
      </c>
      <c r="W52" s="58">
        <v>8.6</v>
      </c>
      <c r="X52" s="58">
        <v>5.4</v>
      </c>
      <c r="Y52" s="58">
        <v>69.3</v>
      </c>
      <c r="Z52" s="58">
        <v>1.145</v>
      </c>
      <c r="AA52" s="58">
        <v>53.3</v>
      </c>
      <c r="AB52" s="58">
        <v>9.44</v>
      </c>
      <c r="AC52" s="116">
        <v>99.704999999999998</v>
      </c>
      <c r="AD52" s="116">
        <v>4.55</v>
      </c>
      <c r="AE52" s="116">
        <v>37.025000000000006</v>
      </c>
      <c r="AF52" s="116">
        <v>37.303528141156306</v>
      </c>
      <c r="AG52" s="116">
        <v>82.994054386959803</v>
      </c>
      <c r="AH52" s="116">
        <v>7.1407543074209734</v>
      </c>
      <c r="AI52" s="116">
        <v>2.2404360650286121</v>
      </c>
      <c r="AJ52" s="116">
        <v>1.414454206474947</v>
      </c>
      <c r="AK52" s="116">
        <v>0.87457842617560511</v>
      </c>
      <c r="AL52" s="116">
        <v>1.2780769230769233</v>
      </c>
      <c r="AM52" s="116">
        <v>9.6</v>
      </c>
      <c r="AN52" s="116">
        <v>7.1764705882352944</v>
      </c>
      <c r="AO52" s="116">
        <v>5.2941176470588234</v>
      </c>
      <c r="AP52" s="116">
        <v>70.941176470588232</v>
      </c>
      <c r="AQ52" s="116">
        <v>1.175</v>
      </c>
      <c r="AR52" s="116">
        <v>2.7952450000000004</v>
      </c>
      <c r="AS52" s="116">
        <v>0.214</v>
      </c>
      <c r="AT52" s="116">
        <v>0.315</v>
      </c>
      <c r="AU52" s="116">
        <v>0.183</v>
      </c>
      <c r="AV52" s="116">
        <f t="shared" si="5"/>
        <v>2.9819672131147539</v>
      </c>
      <c r="AW52" s="116">
        <f t="shared" si="6"/>
        <v>4.389344262295082</v>
      </c>
      <c r="AX52" s="116">
        <f t="shared" si="7"/>
        <v>2.5499999999999998</v>
      </c>
      <c r="AY52" s="116" t="s">
        <v>335</v>
      </c>
      <c r="AZ52" s="116">
        <v>0.26</v>
      </c>
      <c r="BA52" s="116">
        <v>9.5000000000000001E-2</v>
      </c>
      <c r="BB52" s="116">
        <v>0.34</v>
      </c>
      <c r="BC52" s="116" t="s">
        <v>303</v>
      </c>
      <c r="BD52" s="116">
        <v>0.104</v>
      </c>
      <c r="BE52" s="116">
        <v>1.8</v>
      </c>
      <c r="BF52" s="116">
        <v>17.899999999999999</v>
      </c>
      <c r="BG52" s="116">
        <v>5.4</v>
      </c>
      <c r="BH52" s="116">
        <v>1.2</v>
      </c>
      <c r="BI52" s="116">
        <v>19</v>
      </c>
      <c r="BJ52" s="116" t="s">
        <v>314</v>
      </c>
      <c r="BK52" s="116" t="s">
        <v>305</v>
      </c>
      <c r="BL52" s="86">
        <v>21.515000000000001</v>
      </c>
      <c r="BM52" s="86">
        <v>6.4</v>
      </c>
      <c r="BN52" s="86">
        <v>4.16</v>
      </c>
      <c r="BO52" s="86">
        <v>91.5</v>
      </c>
      <c r="BP52" s="86">
        <v>17</v>
      </c>
      <c r="BQ52" s="86">
        <v>27.5</v>
      </c>
      <c r="BR52" s="86">
        <v>2530.5</v>
      </c>
      <c r="BS52" s="86">
        <v>675.5</v>
      </c>
      <c r="BT52" s="86">
        <v>122</v>
      </c>
      <c r="BU52" s="86">
        <v>24</v>
      </c>
      <c r="BV52" s="86">
        <v>20.159335046402166</v>
      </c>
      <c r="BW52" s="86">
        <v>3.8470999630668654</v>
      </c>
      <c r="BX52" s="86">
        <v>13</v>
      </c>
      <c r="BY52" s="86">
        <v>18.372499999999999</v>
      </c>
      <c r="BZ52" s="86">
        <v>1.6105</v>
      </c>
      <c r="CA52" s="86">
        <v>11.741140851203081</v>
      </c>
      <c r="CB52" s="86">
        <v>2.20549002991027</v>
      </c>
      <c r="CC52" s="86">
        <v>0.15818344965104694</v>
      </c>
      <c r="CD52" s="86">
        <v>14.091223936807392</v>
      </c>
      <c r="CE52" s="86">
        <v>47.630821048413658</v>
      </c>
      <c r="CF52" s="86" t="s">
        <v>199</v>
      </c>
      <c r="CG52" s="86" t="s">
        <v>199</v>
      </c>
      <c r="CH52" s="86" t="s">
        <v>199</v>
      </c>
      <c r="CI52" s="86" t="s">
        <v>199</v>
      </c>
      <c r="CJ52" s="86" t="s">
        <v>199</v>
      </c>
    </row>
    <row r="53" spans="1:88" x14ac:dyDescent="0.5">
      <c r="A53" s="59" t="s">
        <v>28</v>
      </c>
      <c r="B53" s="59">
        <v>2019</v>
      </c>
      <c r="C53" s="76" t="s">
        <v>98</v>
      </c>
      <c r="D53" s="76" t="s">
        <v>86</v>
      </c>
      <c r="E53" s="76" t="s">
        <v>70</v>
      </c>
      <c r="F53" s="59" t="s">
        <v>49</v>
      </c>
      <c r="G53" s="59" t="s">
        <v>84</v>
      </c>
      <c r="H53" s="59">
        <v>1</v>
      </c>
      <c r="I53" s="77">
        <v>43599</v>
      </c>
      <c r="J53" s="59">
        <v>27</v>
      </c>
      <c r="K53" s="59">
        <v>2.5</v>
      </c>
      <c r="L53" s="59">
        <v>26.25</v>
      </c>
      <c r="M53" s="59">
        <f t="shared" si="8"/>
        <v>65.625</v>
      </c>
      <c r="N53" s="59">
        <f t="shared" si="9"/>
        <v>1.50654E-3</v>
      </c>
      <c r="O53" s="59">
        <v>5286.5</v>
      </c>
      <c r="P53" s="59">
        <f t="shared" si="10"/>
        <v>3509.0339453316874</v>
      </c>
      <c r="Q53" s="59">
        <f t="shared" si="11"/>
        <v>7.7360864165571446</v>
      </c>
      <c r="R53" s="59">
        <v>9.3000000000000007</v>
      </c>
      <c r="S53" s="59">
        <v>57.4</v>
      </c>
      <c r="T53" s="59">
        <v>103.4</v>
      </c>
      <c r="U53" s="59">
        <f t="shared" si="12"/>
        <v>148.280439133925</v>
      </c>
      <c r="V53" s="59">
        <v>10.199999999999999</v>
      </c>
      <c r="W53" s="59">
        <v>11.4</v>
      </c>
      <c r="X53" s="59">
        <v>5.7</v>
      </c>
      <c r="Y53" s="59">
        <v>66.2</v>
      </c>
      <c r="Z53" s="59">
        <v>1.1359999999999999</v>
      </c>
      <c r="AA53" s="59">
        <v>55.9</v>
      </c>
      <c r="AB53" s="59">
        <v>9.11</v>
      </c>
      <c r="AC53" s="117">
        <v>96.460000000000008</v>
      </c>
      <c r="AD53" s="117">
        <v>4.8550000000000004</v>
      </c>
      <c r="AE53" s="117">
        <v>37.049999999999997</v>
      </c>
      <c r="AF53" s="117">
        <v>37.36674374873202</v>
      </c>
      <c r="AG53" s="117">
        <v>82.534548602352601</v>
      </c>
      <c r="AH53" s="117">
        <v>7.470587437254105</v>
      </c>
      <c r="AI53" s="117">
        <v>2.140514818578596</v>
      </c>
      <c r="AJ53" s="117">
        <v>1.0735021773417759</v>
      </c>
      <c r="AK53" s="117">
        <v>0.8748893248672861</v>
      </c>
      <c r="AL53" s="117">
        <v>1.1200961538461538</v>
      </c>
      <c r="AM53" s="117">
        <v>9.75</v>
      </c>
      <c r="AN53" s="117">
        <v>10</v>
      </c>
      <c r="AO53" s="117">
        <v>5.4705882352941186</v>
      </c>
      <c r="AP53" s="117">
        <v>68.588235294117652</v>
      </c>
      <c r="AQ53" s="117">
        <v>1.1835</v>
      </c>
      <c r="AR53" s="117">
        <v>2.6442939999999999</v>
      </c>
      <c r="AS53" s="117">
        <v>0.26200000000000001</v>
      </c>
      <c r="AT53" s="117">
        <v>0.36</v>
      </c>
      <c r="AU53" s="117">
        <v>0.216</v>
      </c>
      <c r="AV53" s="117">
        <f t="shared" si="5"/>
        <v>2.62</v>
      </c>
      <c r="AW53" s="117">
        <f t="shared" si="6"/>
        <v>3.5999999999999996</v>
      </c>
      <c r="AX53" s="117">
        <f t="shared" si="7"/>
        <v>2.16</v>
      </c>
      <c r="AY53" s="117" t="s">
        <v>350</v>
      </c>
      <c r="AZ53" s="117">
        <v>0.34499999999999997</v>
      </c>
      <c r="BA53" s="117">
        <v>0.122</v>
      </c>
      <c r="BB53" s="117">
        <v>0.4</v>
      </c>
      <c r="BC53" s="117" t="s">
        <v>303</v>
      </c>
      <c r="BD53" s="117">
        <v>0.112</v>
      </c>
      <c r="BE53" s="117">
        <v>2</v>
      </c>
      <c r="BF53" s="117">
        <v>18.899999999999999</v>
      </c>
      <c r="BG53" s="117">
        <v>4.7</v>
      </c>
      <c r="BH53" s="117" t="s">
        <v>351</v>
      </c>
      <c r="BI53" s="117">
        <v>21.1</v>
      </c>
      <c r="BJ53" s="117" t="s">
        <v>314</v>
      </c>
      <c r="BK53" s="117" t="s">
        <v>305</v>
      </c>
      <c r="BL53" s="86" t="s">
        <v>199</v>
      </c>
      <c r="BM53" s="86" t="s">
        <v>199</v>
      </c>
      <c r="BN53" s="86" t="s">
        <v>199</v>
      </c>
      <c r="BO53" s="86" t="s">
        <v>199</v>
      </c>
      <c r="BP53" s="86" t="s">
        <v>199</v>
      </c>
      <c r="BQ53" s="86" t="s">
        <v>199</v>
      </c>
      <c r="BR53" s="86" t="s">
        <v>199</v>
      </c>
      <c r="BS53" s="86" t="s">
        <v>199</v>
      </c>
      <c r="BT53" s="86" t="s">
        <v>199</v>
      </c>
      <c r="BU53" s="86" t="s">
        <v>199</v>
      </c>
      <c r="BV53" s="86" t="s">
        <v>199</v>
      </c>
      <c r="BW53" s="86" t="s">
        <v>199</v>
      </c>
      <c r="BX53" s="86" t="s">
        <v>199</v>
      </c>
      <c r="BY53" s="86" t="s">
        <v>199</v>
      </c>
      <c r="BZ53" s="86" t="s">
        <v>199</v>
      </c>
      <c r="CA53" s="86" t="s">
        <v>199</v>
      </c>
      <c r="CB53" s="86" t="s">
        <v>199</v>
      </c>
      <c r="CC53" s="86" t="s">
        <v>199</v>
      </c>
      <c r="CD53" s="86" t="s">
        <v>199</v>
      </c>
      <c r="CE53" s="86" t="s">
        <v>199</v>
      </c>
      <c r="CF53" s="86" t="s">
        <v>199</v>
      </c>
      <c r="CG53" s="86" t="s">
        <v>199</v>
      </c>
      <c r="CH53" s="86" t="s">
        <v>199</v>
      </c>
      <c r="CI53" s="86" t="s">
        <v>199</v>
      </c>
      <c r="CJ53" s="86" t="s">
        <v>199</v>
      </c>
    </row>
    <row r="54" spans="1:88" x14ac:dyDescent="0.5">
      <c r="A54" s="59" t="s">
        <v>28</v>
      </c>
      <c r="B54" s="59">
        <v>2019</v>
      </c>
      <c r="C54" s="76" t="s">
        <v>98</v>
      </c>
      <c r="D54" s="76" t="s">
        <v>86</v>
      </c>
      <c r="E54" s="76" t="s">
        <v>71</v>
      </c>
      <c r="F54" s="59" t="s">
        <v>49</v>
      </c>
      <c r="G54" s="59" t="s">
        <v>84</v>
      </c>
      <c r="H54" s="59">
        <v>2</v>
      </c>
      <c r="I54" s="77">
        <v>43599</v>
      </c>
      <c r="J54" s="59">
        <v>33</v>
      </c>
      <c r="K54" s="59">
        <v>2.5</v>
      </c>
      <c r="L54" s="59">
        <v>26.25</v>
      </c>
      <c r="M54" s="59">
        <f t="shared" si="8"/>
        <v>65.625</v>
      </c>
      <c r="N54" s="59">
        <f t="shared" si="9"/>
        <v>1.50654E-3</v>
      </c>
      <c r="O54" s="59">
        <v>6137.2</v>
      </c>
      <c r="P54" s="59">
        <f t="shared" si="10"/>
        <v>4073.7053115084896</v>
      </c>
      <c r="Q54" s="59">
        <f t="shared" si="11"/>
        <v>8.9809722038578457</v>
      </c>
      <c r="R54" s="59">
        <v>9.1999999999999993</v>
      </c>
      <c r="S54" s="59">
        <v>56.2</v>
      </c>
      <c r="T54" s="59">
        <v>91.5</v>
      </c>
      <c r="U54" s="59">
        <f t="shared" si="12"/>
        <v>172.3314192963424</v>
      </c>
      <c r="V54" s="59">
        <v>10.5</v>
      </c>
      <c r="W54" s="59">
        <v>10.4</v>
      </c>
      <c r="X54" s="59">
        <v>4.9000000000000004</v>
      </c>
      <c r="Y54" s="59">
        <v>68.099999999999994</v>
      </c>
      <c r="Z54" s="59">
        <v>1.1419999999999999</v>
      </c>
      <c r="AA54" s="59">
        <v>54.9</v>
      </c>
      <c r="AB54" s="59">
        <v>9.2200000000000006</v>
      </c>
      <c r="AC54" s="117">
        <v>96.259999999999991</v>
      </c>
      <c r="AD54" s="117">
        <v>5.32</v>
      </c>
      <c r="AE54" s="117">
        <v>39.83</v>
      </c>
      <c r="AF54" s="117">
        <v>40.183719996631538</v>
      </c>
      <c r="AG54" s="117">
        <v>82.392170928115377</v>
      </c>
      <c r="AH54" s="117">
        <v>8.2258275674942336</v>
      </c>
      <c r="AI54" s="117">
        <v>2.2827309615794165</v>
      </c>
      <c r="AJ54" s="117">
        <v>1.786941683870245</v>
      </c>
      <c r="AK54" s="117">
        <v>1.0040779344995276</v>
      </c>
      <c r="AL54" s="117">
        <v>1.1540384615384616</v>
      </c>
      <c r="AM54" s="117">
        <v>10</v>
      </c>
      <c r="AN54" s="117">
        <v>9.1764705882352935</v>
      </c>
      <c r="AO54" s="117">
        <v>5.2941176470588234</v>
      </c>
      <c r="AP54" s="117">
        <v>69.294117647058826</v>
      </c>
      <c r="AQ54" s="117">
        <v>1.181</v>
      </c>
      <c r="AR54" s="117">
        <v>2.6925940000000002</v>
      </c>
      <c r="AS54" s="117">
        <v>0.24199999999999999</v>
      </c>
      <c r="AT54" s="117">
        <v>0.35299999999999998</v>
      </c>
      <c r="AU54" s="117">
        <v>0.20499999999999999</v>
      </c>
      <c r="AV54" s="117">
        <f t="shared" si="5"/>
        <v>2.6371794871794871</v>
      </c>
      <c r="AW54" s="117">
        <f t="shared" si="6"/>
        <v>3.8467948717948715</v>
      </c>
      <c r="AX54" s="117">
        <f t="shared" si="7"/>
        <v>2.233974358974359</v>
      </c>
      <c r="AY54" s="117" t="s">
        <v>352</v>
      </c>
      <c r="AZ54" s="117">
        <v>0.32900000000000001</v>
      </c>
      <c r="BA54" s="117">
        <v>0.11700000000000001</v>
      </c>
      <c r="BB54" s="117">
        <v>0.39</v>
      </c>
      <c r="BC54" s="117" t="s">
        <v>303</v>
      </c>
      <c r="BD54" s="117">
        <v>0.11700000000000001</v>
      </c>
      <c r="BE54" s="117">
        <v>1.8</v>
      </c>
      <c r="BF54" s="117">
        <v>19.3</v>
      </c>
      <c r="BG54" s="117">
        <v>4.5999999999999996</v>
      </c>
      <c r="BH54" s="117">
        <v>0.5</v>
      </c>
      <c r="BI54" s="117">
        <v>20.399999999999999</v>
      </c>
      <c r="BJ54" s="117" t="s">
        <v>314</v>
      </c>
      <c r="BK54" s="117">
        <v>11.1</v>
      </c>
      <c r="BL54" s="86" t="s">
        <v>199</v>
      </c>
      <c r="BM54" s="86" t="s">
        <v>199</v>
      </c>
      <c r="BN54" s="86" t="s">
        <v>199</v>
      </c>
      <c r="BO54" s="86" t="s">
        <v>199</v>
      </c>
      <c r="BP54" s="86" t="s">
        <v>199</v>
      </c>
      <c r="BQ54" s="86" t="s">
        <v>199</v>
      </c>
      <c r="BR54" s="86" t="s">
        <v>199</v>
      </c>
      <c r="BS54" s="86" t="s">
        <v>199</v>
      </c>
      <c r="BT54" s="86" t="s">
        <v>199</v>
      </c>
      <c r="BU54" s="86" t="s">
        <v>199</v>
      </c>
      <c r="BV54" s="86" t="s">
        <v>199</v>
      </c>
      <c r="BW54" s="86" t="s">
        <v>199</v>
      </c>
      <c r="BX54" s="86" t="s">
        <v>199</v>
      </c>
      <c r="BY54" s="86" t="s">
        <v>199</v>
      </c>
      <c r="BZ54" s="86" t="s">
        <v>199</v>
      </c>
      <c r="CA54" s="86" t="s">
        <v>199</v>
      </c>
      <c r="CB54" s="86" t="s">
        <v>199</v>
      </c>
      <c r="CC54" s="86" t="s">
        <v>199</v>
      </c>
      <c r="CD54" s="86" t="s">
        <v>199</v>
      </c>
      <c r="CE54" s="86" t="s">
        <v>199</v>
      </c>
      <c r="CF54" s="86" t="s">
        <v>199</v>
      </c>
      <c r="CG54" s="86" t="s">
        <v>199</v>
      </c>
      <c r="CH54" s="86" t="s">
        <v>199</v>
      </c>
      <c r="CI54" s="86" t="s">
        <v>199</v>
      </c>
      <c r="CJ54" s="86" t="s">
        <v>199</v>
      </c>
    </row>
    <row r="55" spans="1:88" x14ac:dyDescent="0.5">
      <c r="A55" s="59" t="s">
        <v>28</v>
      </c>
      <c r="B55" s="59">
        <v>2019</v>
      </c>
      <c r="C55" s="76" t="s">
        <v>98</v>
      </c>
      <c r="D55" s="76" t="s">
        <v>86</v>
      </c>
      <c r="E55" s="76" t="s">
        <v>77</v>
      </c>
      <c r="F55" s="59" t="s">
        <v>49</v>
      </c>
      <c r="G55" s="59" t="s">
        <v>84</v>
      </c>
      <c r="H55" s="59">
        <v>3</v>
      </c>
      <c r="I55" s="77">
        <v>43599</v>
      </c>
      <c r="J55" s="59">
        <v>35</v>
      </c>
      <c r="K55" s="59">
        <v>2.5</v>
      </c>
      <c r="L55" s="59">
        <v>26.25</v>
      </c>
      <c r="M55" s="59">
        <f t="shared" si="8"/>
        <v>65.625</v>
      </c>
      <c r="N55" s="59">
        <f t="shared" si="9"/>
        <v>1.50654E-3</v>
      </c>
      <c r="O55" s="59">
        <v>7931.3</v>
      </c>
      <c r="P55" s="59">
        <f t="shared" si="10"/>
        <v>5264.5797655555116</v>
      </c>
      <c r="Q55" s="59">
        <f t="shared" si="11"/>
        <v>11.606397842738993</v>
      </c>
      <c r="R55" s="59">
        <v>10</v>
      </c>
      <c r="S55" s="59">
        <v>57.9</v>
      </c>
      <c r="T55" s="59">
        <v>106.1</v>
      </c>
      <c r="U55" s="59">
        <f t="shared" si="12"/>
        <v>220.74721171735195</v>
      </c>
      <c r="V55" s="59">
        <v>10.1</v>
      </c>
      <c r="W55" s="59">
        <v>9.6999999999999993</v>
      </c>
      <c r="X55" s="59">
        <v>4.5999999999999996</v>
      </c>
      <c r="Y55" s="59">
        <v>69.3</v>
      </c>
      <c r="Z55" s="59">
        <v>1.232</v>
      </c>
      <c r="AA55" s="59">
        <v>57.5</v>
      </c>
      <c r="AB55" s="59">
        <v>9.5500000000000007</v>
      </c>
      <c r="AC55" s="117">
        <v>94.449999999999989</v>
      </c>
      <c r="AD55" s="117">
        <v>4.92</v>
      </c>
      <c r="AE55" s="117">
        <v>37.57</v>
      </c>
      <c r="AF55" s="117">
        <v>37.890781200708972</v>
      </c>
      <c r="AG55" s="117">
        <v>82.539255382306692</v>
      </c>
      <c r="AH55" s="117">
        <v>6.4050818523040745</v>
      </c>
      <c r="AI55" s="117">
        <v>1.088313435317513</v>
      </c>
      <c r="AJ55" s="117">
        <v>0.49243575997140737</v>
      </c>
      <c r="AK55" s="117">
        <v>0.51417842079789811</v>
      </c>
      <c r="AL55" s="117">
        <v>1.0405769230769233</v>
      </c>
      <c r="AM55" s="117">
        <v>9.3000000000000007</v>
      </c>
      <c r="AN55" s="117">
        <v>9.5294117647058822</v>
      </c>
      <c r="AO55" s="117">
        <v>4.8235294117647056</v>
      </c>
      <c r="AP55" s="117">
        <v>70.588235294117652</v>
      </c>
      <c r="AQ55" s="117">
        <v>1.254</v>
      </c>
      <c r="AR55" s="117">
        <v>2.7188680000000001</v>
      </c>
      <c r="AS55" s="117">
        <v>0.193</v>
      </c>
      <c r="AT55" s="117">
        <v>0.33600000000000002</v>
      </c>
      <c r="AU55" s="117">
        <v>0.20100000000000001</v>
      </c>
      <c r="AV55" s="117">
        <f t="shared" si="5"/>
        <v>2.0253086419753088</v>
      </c>
      <c r="AW55" s="117">
        <f t="shared" si="6"/>
        <v>3.5259259259259261</v>
      </c>
      <c r="AX55" s="117">
        <f t="shared" si="7"/>
        <v>2.1092592592592592</v>
      </c>
      <c r="AY55" s="117" t="s">
        <v>353</v>
      </c>
      <c r="AZ55" s="117">
        <v>0.33200000000000002</v>
      </c>
      <c r="BA55" s="117">
        <v>0.125</v>
      </c>
      <c r="BB55" s="117">
        <v>0.42</v>
      </c>
      <c r="BC55" s="117" t="s">
        <v>303</v>
      </c>
      <c r="BD55" s="117">
        <v>0.108</v>
      </c>
      <c r="BE55" s="117">
        <v>1.9</v>
      </c>
      <c r="BF55" s="117">
        <v>18.899999999999999</v>
      </c>
      <c r="BG55" s="117">
        <v>4.5</v>
      </c>
      <c r="BH55" s="117">
        <v>0.7</v>
      </c>
      <c r="BI55" s="117">
        <v>19.2</v>
      </c>
      <c r="BJ55" s="117" t="s">
        <v>314</v>
      </c>
      <c r="BK55" s="117" t="s">
        <v>305</v>
      </c>
      <c r="BL55" s="86" t="s">
        <v>199</v>
      </c>
      <c r="BM55" s="86" t="s">
        <v>199</v>
      </c>
      <c r="BN55" s="86" t="s">
        <v>199</v>
      </c>
      <c r="BO55" s="86" t="s">
        <v>199</v>
      </c>
      <c r="BP55" s="86" t="s">
        <v>199</v>
      </c>
      <c r="BQ55" s="86" t="s">
        <v>199</v>
      </c>
      <c r="BR55" s="86" t="s">
        <v>199</v>
      </c>
      <c r="BS55" s="86" t="s">
        <v>199</v>
      </c>
      <c r="BT55" s="86" t="s">
        <v>199</v>
      </c>
      <c r="BU55" s="86" t="s">
        <v>199</v>
      </c>
      <c r="BV55" s="86" t="s">
        <v>199</v>
      </c>
      <c r="BW55" s="86" t="s">
        <v>199</v>
      </c>
      <c r="BX55" s="86" t="s">
        <v>199</v>
      </c>
      <c r="BY55" s="86" t="s">
        <v>199</v>
      </c>
      <c r="BZ55" s="86" t="s">
        <v>199</v>
      </c>
      <c r="CA55" s="86" t="s">
        <v>199</v>
      </c>
      <c r="CB55" s="86" t="s">
        <v>199</v>
      </c>
      <c r="CC55" s="86" t="s">
        <v>199</v>
      </c>
      <c r="CD55" s="86" t="s">
        <v>199</v>
      </c>
      <c r="CE55" s="86" t="s">
        <v>199</v>
      </c>
      <c r="CF55" s="86" t="s">
        <v>199</v>
      </c>
      <c r="CG55" s="86" t="s">
        <v>199</v>
      </c>
      <c r="CH55" s="86" t="s">
        <v>199</v>
      </c>
      <c r="CI55" s="86" t="s">
        <v>199</v>
      </c>
      <c r="CJ55" s="86" t="s">
        <v>199</v>
      </c>
    </row>
    <row r="56" spans="1:88" x14ac:dyDescent="0.5">
      <c r="A56" s="59" t="s">
        <v>28</v>
      </c>
      <c r="B56" s="59">
        <v>2019</v>
      </c>
      <c r="C56" s="76" t="s">
        <v>98</v>
      </c>
      <c r="D56" s="76" t="s">
        <v>86</v>
      </c>
      <c r="E56" s="76" t="s">
        <v>73</v>
      </c>
      <c r="F56" s="59" t="s">
        <v>49</v>
      </c>
      <c r="G56" s="59" t="s">
        <v>84</v>
      </c>
      <c r="H56" s="59">
        <v>4</v>
      </c>
      <c r="I56" s="77">
        <v>43599</v>
      </c>
      <c r="J56" s="59">
        <v>31</v>
      </c>
      <c r="K56" s="59">
        <v>2.5</v>
      </c>
      <c r="L56" s="59">
        <v>26.25</v>
      </c>
      <c r="M56" s="59">
        <f t="shared" si="8"/>
        <v>65.625</v>
      </c>
      <c r="N56" s="59">
        <f t="shared" si="9"/>
        <v>1.50654E-3</v>
      </c>
      <c r="O56" s="59">
        <v>5885.2</v>
      </c>
      <c r="P56" s="59">
        <f t="shared" si="10"/>
        <v>3906.4346117593955</v>
      </c>
      <c r="Q56" s="59">
        <f t="shared" si="11"/>
        <v>8.6122038737769984</v>
      </c>
      <c r="R56" s="59">
        <v>9.1999999999999993</v>
      </c>
      <c r="S56" s="59">
        <v>57.4</v>
      </c>
      <c r="T56" s="59">
        <v>95.3</v>
      </c>
      <c r="U56" s="59">
        <f t="shared" si="12"/>
        <v>165.25530679183251</v>
      </c>
      <c r="V56" s="59">
        <v>10.3</v>
      </c>
      <c r="W56" s="59">
        <v>10.6</v>
      </c>
      <c r="X56" s="59">
        <v>4.9000000000000004</v>
      </c>
      <c r="Y56" s="59">
        <v>67.8</v>
      </c>
      <c r="Z56" s="59">
        <v>1.143</v>
      </c>
      <c r="AA56" s="59">
        <v>56.7</v>
      </c>
      <c r="AB56" s="59">
        <v>9.24</v>
      </c>
      <c r="AC56" s="117">
        <v>95.42</v>
      </c>
      <c r="AD56" s="117">
        <v>4.6099999999999994</v>
      </c>
      <c r="AE56" s="117">
        <v>34.21</v>
      </c>
      <c r="AF56" s="117">
        <v>34.519216361564062</v>
      </c>
      <c r="AG56" s="117">
        <v>82.325287792504483</v>
      </c>
      <c r="AH56" s="117">
        <v>6.9633684194120358</v>
      </c>
      <c r="AI56" s="117">
        <v>1.5905555095272099</v>
      </c>
      <c r="AJ56" s="117">
        <v>0.96940216501534759</v>
      </c>
      <c r="AK56" s="117">
        <v>0.63720707773969343</v>
      </c>
      <c r="AL56" s="117">
        <v>1.3386538461538464</v>
      </c>
      <c r="AM56" s="117">
        <v>9.8000000000000007</v>
      </c>
      <c r="AN56" s="117">
        <v>9.6470588235294112</v>
      </c>
      <c r="AO56" s="117">
        <v>5.2941176470588234</v>
      </c>
      <c r="AP56" s="117">
        <v>69.17647058823529</v>
      </c>
      <c r="AQ56" s="117">
        <v>1.1859999999999999</v>
      </c>
      <c r="AR56" s="117">
        <v>2.669851</v>
      </c>
      <c r="AS56" s="117">
        <v>0.249</v>
      </c>
      <c r="AT56" s="117">
        <v>0.35399999999999998</v>
      </c>
      <c r="AU56" s="117">
        <v>0.21199999999999999</v>
      </c>
      <c r="AV56" s="117">
        <f t="shared" si="5"/>
        <v>2.5810975609756102</v>
      </c>
      <c r="AW56" s="117">
        <f t="shared" si="6"/>
        <v>3.6695121951219511</v>
      </c>
      <c r="AX56" s="117">
        <f t="shared" si="7"/>
        <v>2.1975609756097563</v>
      </c>
      <c r="AY56" s="117" t="s">
        <v>352</v>
      </c>
      <c r="AZ56" s="117">
        <v>0.35099999999999998</v>
      </c>
      <c r="BA56" s="117">
        <v>0.113</v>
      </c>
      <c r="BB56" s="117">
        <v>0.39</v>
      </c>
      <c r="BC56" s="117" t="s">
        <v>303</v>
      </c>
      <c r="BD56" s="117">
        <v>0.121</v>
      </c>
      <c r="BE56" s="117">
        <v>2</v>
      </c>
      <c r="BF56" s="117">
        <v>20.2</v>
      </c>
      <c r="BG56" s="117">
        <v>4.3</v>
      </c>
      <c r="BH56" s="117">
        <v>0.6</v>
      </c>
      <c r="BI56" s="117">
        <v>19.399999999999999</v>
      </c>
      <c r="BJ56" s="117" t="s">
        <v>314</v>
      </c>
      <c r="BK56" s="117" t="s">
        <v>305</v>
      </c>
      <c r="BL56" s="86" t="s">
        <v>199</v>
      </c>
      <c r="BM56" s="86" t="s">
        <v>199</v>
      </c>
      <c r="BN56" s="86" t="s">
        <v>199</v>
      </c>
      <c r="BO56" s="86" t="s">
        <v>199</v>
      </c>
      <c r="BP56" s="86" t="s">
        <v>199</v>
      </c>
      <c r="BQ56" s="86" t="s">
        <v>199</v>
      </c>
      <c r="BR56" s="86" t="s">
        <v>199</v>
      </c>
      <c r="BS56" s="86" t="s">
        <v>199</v>
      </c>
      <c r="BT56" s="86" t="s">
        <v>199</v>
      </c>
      <c r="BU56" s="86" t="s">
        <v>199</v>
      </c>
      <c r="BV56" s="86" t="s">
        <v>199</v>
      </c>
      <c r="BW56" s="86" t="s">
        <v>199</v>
      </c>
      <c r="BX56" s="86" t="s">
        <v>199</v>
      </c>
      <c r="BY56" s="86" t="s">
        <v>199</v>
      </c>
      <c r="BZ56" s="86" t="s">
        <v>199</v>
      </c>
      <c r="CA56" s="86" t="s">
        <v>199</v>
      </c>
      <c r="CB56" s="86" t="s">
        <v>199</v>
      </c>
      <c r="CC56" s="86" t="s">
        <v>199</v>
      </c>
      <c r="CD56" s="86" t="s">
        <v>199</v>
      </c>
      <c r="CE56" s="86" t="s">
        <v>199</v>
      </c>
      <c r="CF56" s="86" t="s">
        <v>199</v>
      </c>
      <c r="CG56" s="86" t="s">
        <v>199</v>
      </c>
      <c r="CH56" s="86" t="s">
        <v>199</v>
      </c>
      <c r="CI56" s="86" t="s">
        <v>199</v>
      </c>
      <c r="CJ56" s="86" t="s">
        <v>199</v>
      </c>
    </row>
    <row r="57" spans="1:88" x14ac:dyDescent="0.5">
      <c r="A57" s="59" t="s">
        <v>28</v>
      </c>
      <c r="B57" s="59">
        <v>2019</v>
      </c>
      <c r="C57" s="76" t="s">
        <v>98</v>
      </c>
      <c r="D57" s="76" t="s">
        <v>86</v>
      </c>
      <c r="E57" s="76" t="s">
        <v>74</v>
      </c>
      <c r="F57" s="59" t="s">
        <v>49</v>
      </c>
      <c r="G57" s="59" t="s">
        <v>84</v>
      </c>
      <c r="H57" s="59">
        <v>5</v>
      </c>
      <c r="I57" s="77">
        <v>43599</v>
      </c>
      <c r="J57" s="59">
        <v>29</v>
      </c>
      <c r="K57" s="59">
        <v>2.5</v>
      </c>
      <c r="L57" s="59">
        <v>26.25</v>
      </c>
      <c r="M57" s="59">
        <f t="shared" si="8"/>
        <v>65.625</v>
      </c>
      <c r="N57" s="59">
        <f t="shared" si="9"/>
        <v>1.50654E-3</v>
      </c>
      <c r="O57" s="59">
        <v>6167</v>
      </c>
      <c r="P57" s="59">
        <f t="shared" si="10"/>
        <v>4093.485735526438</v>
      </c>
      <c r="Q57" s="59">
        <f t="shared" si="11"/>
        <v>9.0245805222562954</v>
      </c>
      <c r="R57" s="59">
        <v>9.4</v>
      </c>
      <c r="S57" s="59">
        <v>57.2</v>
      </c>
      <c r="T57" s="59">
        <v>98.4</v>
      </c>
      <c r="U57" s="59">
        <f t="shared" si="12"/>
        <v>172.78676993161884</v>
      </c>
      <c r="V57" s="59">
        <v>10.3</v>
      </c>
      <c r="W57" s="59">
        <v>11.8</v>
      </c>
      <c r="X57" s="59">
        <v>4.5999999999999996</v>
      </c>
      <c r="Y57" s="59">
        <v>67.400000000000006</v>
      </c>
      <c r="Z57" s="59">
        <v>1.1759999999999999</v>
      </c>
      <c r="AA57" s="59">
        <v>58</v>
      </c>
      <c r="AB57" s="59">
        <v>9.27</v>
      </c>
      <c r="AC57" s="117">
        <v>95.62</v>
      </c>
      <c r="AD57" s="117">
        <v>5.8599999999999994</v>
      </c>
      <c r="AE57" s="117">
        <v>39.704999999999998</v>
      </c>
      <c r="AF57" s="117">
        <v>40.135106052499331</v>
      </c>
      <c r="AG57" s="117">
        <v>81.60441099284624</v>
      </c>
      <c r="AH57" s="117">
        <v>9.6065995199615664</v>
      </c>
      <c r="AI57" s="117">
        <v>2.2478945319640564</v>
      </c>
      <c r="AJ57" s="117">
        <v>1.8113703163692751</v>
      </c>
      <c r="AK57" s="117">
        <v>1.1694731564791012</v>
      </c>
      <c r="AL57" s="117">
        <v>1.1101923076923077</v>
      </c>
      <c r="AM57" s="117">
        <v>9.6999999999999993</v>
      </c>
      <c r="AN57" s="117">
        <v>10.941176470588237</v>
      </c>
      <c r="AO57" s="117">
        <v>5.0588235294117645</v>
      </c>
      <c r="AP57" s="117">
        <v>68.235294117647058</v>
      </c>
      <c r="AQ57" s="117">
        <v>1.202</v>
      </c>
      <c r="AR57" s="117">
        <v>2.6162500000000004</v>
      </c>
      <c r="AS57" s="117">
        <v>0.26600000000000001</v>
      </c>
      <c r="AT57" s="117">
        <v>0.373</v>
      </c>
      <c r="AU57" s="117">
        <v>0.22700000000000001</v>
      </c>
      <c r="AV57" s="117">
        <f t="shared" si="5"/>
        <v>2.4311827956989247</v>
      </c>
      <c r="AW57" s="117">
        <f t="shared" si="6"/>
        <v>3.4091397849462357</v>
      </c>
      <c r="AX57" s="117">
        <f t="shared" si="7"/>
        <v>2.0747311827956985</v>
      </c>
      <c r="AY57" s="117" t="s">
        <v>354</v>
      </c>
      <c r="AZ57" s="117">
        <v>0.34799999999999998</v>
      </c>
      <c r="BA57" s="117">
        <v>0.11899999999999999</v>
      </c>
      <c r="BB57" s="117">
        <v>0.39</v>
      </c>
      <c r="BC57" s="117" t="s">
        <v>303</v>
      </c>
      <c r="BD57" s="117">
        <v>0.126</v>
      </c>
      <c r="BE57" s="117">
        <v>2.2000000000000002</v>
      </c>
      <c r="BF57" s="117">
        <v>20.399999999999999</v>
      </c>
      <c r="BG57" s="117">
        <v>4.3</v>
      </c>
      <c r="BH57" s="117" t="s">
        <v>351</v>
      </c>
      <c r="BI57" s="117">
        <v>19.3</v>
      </c>
      <c r="BJ57" s="117" t="s">
        <v>314</v>
      </c>
      <c r="BK57" s="117" t="s">
        <v>305</v>
      </c>
      <c r="BL57" s="86" t="s">
        <v>199</v>
      </c>
      <c r="BM57" s="86" t="s">
        <v>199</v>
      </c>
      <c r="BN57" s="86" t="s">
        <v>199</v>
      </c>
      <c r="BO57" s="86" t="s">
        <v>199</v>
      </c>
      <c r="BP57" s="86" t="s">
        <v>199</v>
      </c>
      <c r="BQ57" s="86" t="s">
        <v>199</v>
      </c>
      <c r="BR57" s="86" t="s">
        <v>199</v>
      </c>
      <c r="BS57" s="86" t="s">
        <v>199</v>
      </c>
      <c r="BT57" s="86" t="s">
        <v>199</v>
      </c>
      <c r="BU57" s="86" t="s">
        <v>199</v>
      </c>
      <c r="BV57" s="86" t="s">
        <v>199</v>
      </c>
      <c r="BW57" s="86" t="s">
        <v>199</v>
      </c>
      <c r="BX57" s="86" t="s">
        <v>199</v>
      </c>
      <c r="BY57" s="86" t="s">
        <v>199</v>
      </c>
      <c r="BZ57" s="86" t="s">
        <v>199</v>
      </c>
      <c r="CA57" s="86" t="s">
        <v>199</v>
      </c>
      <c r="CB57" s="86" t="s">
        <v>199</v>
      </c>
      <c r="CC57" s="86" t="s">
        <v>199</v>
      </c>
      <c r="CD57" s="86" t="s">
        <v>199</v>
      </c>
      <c r="CE57" s="86" t="s">
        <v>199</v>
      </c>
      <c r="CF57" s="86" t="s">
        <v>199</v>
      </c>
      <c r="CG57" s="86" t="s">
        <v>199</v>
      </c>
      <c r="CH57" s="86" t="s">
        <v>199</v>
      </c>
      <c r="CI57" s="86" t="s">
        <v>199</v>
      </c>
      <c r="CJ57" s="86" t="s">
        <v>199</v>
      </c>
    </row>
    <row r="58" spans="1:88" x14ac:dyDescent="0.5">
      <c r="A58" s="59" t="s">
        <v>28</v>
      </c>
      <c r="B58" s="59">
        <v>2019</v>
      </c>
      <c r="C58" s="76" t="s">
        <v>98</v>
      </c>
      <c r="D58" s="76" t="s">
        <v>86</v>
      </c>
      <c r="E58" s="76" t="s">
        <v>76</v>
      </c>
      <c r="F58" s="59" t="s">
        <v>49</v>
      </c>
      <c r="G58" s="59" t="s">
        <v>84</v>
      </c>
      <c r="H58" s="59">
        <v>6</v>
      </c>
      <c r="I58" s="77">
        <v>43599</v>
      </c>
      <c r="J58" s="59">
        <v>28</v>
      </c>
      <c r="K58" s="59">
        <v>2.5</v>
      </c>
      <c r="L58" s="59">
        <v>26.25</v>
      </c>
      <c r="M58" s="59">
        <f t="shared" si="8"/>
        <v>65.625</v>
      </c>
      <c r="N58" s="59">
        <f t="shared" si="9"/>
        <v>1.50654E-3</v>
      </c>
      <c r="O58" s="59">
        <v>6289.4</v>
      </c>
      <c r="P58" s="59">
        <f t="shared" si="10"/>
        <v>4174.7315039759978</v>
      </c>
      <c r="Q58" s="59">
        <f t="shared" si="11"/>
        <v>9.2036965682955643</v>
      </c>
      <c r="R58" s="59">
        <v>9.1999999999999993</v>
      </c>
      <c r="S58" s="59">
        <v>58.2</v>
      </c>
      <c r="T58" s="59">
        <v>102.4</v>
      </c>
      <c r="U58" s="59">
        <f t="shared" si="12"/>
        <v>176.6051666105742</v>
      </c>
      <c r="V58" s="59">
        <v>10.199999999999999</v>
      </c>
      <c r="W58" s="59">
        <v>12.5</v>
      </c>
      <c r="X58" s="59">
        <v>5.0999999999999996</v>
      </c>
      <c r="Y58" s="59">
        <v>66.099999999999994</v>
      </c>
      <c r="Z58" s="59">
        <v>1.1719999999999999</v>
      </c>
      <c r="AA58" s="59">
        <v>57</v>
      </c>
      <c r="AB58" s="59">
        <v>9.16</v>
      </c>
      <c r="AC58" s="117">
        <v>94.745000000000005</v>
      </c>
      <c r="AD58" s="117">
        <v>4.91</v>
      </c>
      <c r="AE58" s="117">
        <v>38.405000000000001</v>
      </c>
      <c r="AF58" s="117">
        <v>38.717595952912923</v>
      </c>
      <c r="AG58" s="117">
        <v>82.71437451908902</v>
      </c>
      <c r="AH58" s="117">
        <v>9.0954860476358768</v>
      </c>
      <c r="AI58" s="117">
        <v>1.3796187752482352</v>
      </c>
      <c r="AJ58" s="117">
        <v>1.0761821796659317</v>
      </c>
      <c r="AK58" s="117">
        <v>0.66681678517247323</v>
      </c>
      <c r="AL58" s="117">
        <v>1.1984615384615385</v>
      </c>
      <c r="AM58" s="117">
        <v>10.1</v>
      </c>
      <c r="AN58" s="117">
        <v>10.588235294117647</v>
      </c>
      <c r="AO58" s="117">
        <v>5.2941176470588234</v>
      </c>
      <c r="AP58" s="117">
        <v>68.235294117647058</v>
      </c>
      <c r="AQ58" s="117">
        <v>1.224</v>
      </c>
      <c r="AR58" s="117">
        <v>2.6353689999999999</v>
      </c>
      <c r="AS58" s="117">
        <v>0.25700000000000001</v>
      </c>
      <c r="AT58" s="117">
        <v>0.36599999999999999</v>
      </c>
      <c r="AU58" s="117">
        <v>0.23100000000000001</v>
      </c>
      <c r="AV58" s="117">
        <f t="shared" si="5"/>
        <v>2.4272222222222224</v>
      </c>
      <c r="AW58" s="117">
        <f t="shared" si="6"/>
        <v>3.456666666666667</v>
      </c>
      <c r="AX58" s="117">
        <f t="shared" si="7"/>
        <v>2.1816666666666666</v>
      </c>
      <c r="AY58" s="117" t="s">
        <v>355</v>
      </c>
      <c r="AZ58" s="117">
        <v>0.35899999999999999</v>
      </c>
      <c r="BA58" s="117">
        <v>0.13400000000000001</v>
      </c>
      <c r="BB58" s="117">
        <v>0.39</v>
      </c>
      <c r="BC58" s="117" t="s">
        <v>303</v>
      </c>
      <c r="BD58" s="117">
        <v>0.11600000000000001</v>
      </c>
      <c r="BE58" s="117">
        <v>1.4</v>
      </c>
      <c r="BF58" s="117">
        <v>18.600000000000001</v>
      </c>
      <c r="BG58" s="117">
        <v>4.2</v>
      </c>
      <c r="BH58" s="117">
        <v>0.7</v>
      </c>
      <c r="BI58" s="117">
        <v>21.2</v>
      </c>
      <c r="BJ58" s="117" t="s">
        <v>314</v>
      </c>
      <c r="BK58" s="117" t="s">
        <v>305</v>
      </c>
      <c r="BL58" s="86" t="s">
        <v>199</v>
      </c>
      <c r="BM58" s="86" t="s">
        <v>199</v>
      </c>
      <c r="BN58" s="86" t="s">
        <v>199</v>
      </c>
      <c r="BO58" s="86" t="s">
        <v>199</v>
      </c>
      <c r="BP58" s="86" t="s">
        <v>199</v>
      </c>
      <c r="BQ58" s="86" t="s">
        <v>199</v>
      </c>
      <c r="BR58" s="86" t="s">
        <v>199</v>
      </c>
      <c r="BS58" s="86" t="s">
        <v>199</v>
      </c>
      <c r="BT58" s="86" t="s">
        <v>199</v>
      </c>
      <c r="BU58" s="86" t="s">
        <v>199</v>
      </c>
      <c r="BV58" s="86" t="s">
        <v>199</v>
      </c>
      <c r="BW58" s="86" t="s">
        <v>199</v>
      </c>
      <c r="BX58" s="86" t="s">
        <v>199</v>
      </c>
      <c r="BY58" s="86" t="s">
        <v>199</v>
      </c>
      <c r="BZ58" s="86" t="s">
        <v>199</v>
      </c>
      <c r="CA58" s="86" t="s">
        <v>199</v>
      </c>
      <c r="CB58" s="86" t="s">
        <v>199</v>
      </c>
      <c r="CC58" s="86" t="s">
        <v>199</v>
      </c>
      <c r="CD58" s="86" t="s">
        <v>199</v>
      </c>
      <c r="CE58" s="86" t="s">
        <v>199</v>
      </c>
      <c r="CF58" s="86" t="s">
        <v>199</v>
      </c>
      <c r="CG58" s="86" t="s">
        <v>199</v>
      </c>
      <c r="CH58" s="86" t="s">
        <v>199</v>
      </c>
      <c r="CI58" s="86" t="s">
        <v>199</v>
      </c>
      <c r="CJ58" s="86" t="s">
        <v>199</v>
      </c>
    </row>
    <row r="59" spans="1:88" x14ac:dyDescent="0.5">
      <c r="A59" s="59" t="s">
        <v>28</v>
      </c>
      <c r="B59" s="59">
        <v>2019</v>
      </c>
      <c r="C59" s="76" t="s">
        <v>98</v>
      </c>
      <c r="D59" s="76" t="s">
        <v>86</v>
      </c>
      <c r="E59" s="76" t="s">
        <v>93</v>
      </c>
      <c r="F59" s="59" t="s">
        <v>49</v>
      </c>
      <c r="G59" s="59" t="s">
        <v>84</v>
      </c>
      <c r="H59" s="59">
        <v>7</v>
      </c>
      <c r="I59" s="77">
        <v>43599</v>
      </c>
      <c r="J59" s="59">
        <v>30</v>
      </c>
      <c r="K59" s="59">
        <v>2.5</v>
      </c>
      <c r="L59" s="59">
        <v>26.25</v>
      </c>
      <c r="M59" s="59">
        <f t="shared" si="8"/>
        <v>65.625</v>
      </c>
      <c r="N59" s="59">
        <f t="shared" si="9"/>
        <v>1.50654E-3</v>
      </c>
      <c r="O59" s="59">
        <v>5669.2</v>
      </c>
      <c r="P59" s="59">
        <f t="shared" si="10"/>
        <v>3763.0597262601723</v>
      </c>
      <c r="Q59" s="59">
        <f t="shared" si="11"/>
        <v>8.2961167337077004</v>
      </c>
      <c r="R59" s="59">
        <v>9</v>
      </c>
      <c r="S59" s="59">
        <v>58.2</v>
      </c>
      <c r="T59" s="59">
        <v>102</v>
      </c>
      <c r="U59" s="59">
        <f t="shared" si="12"/>
        <v>159.54070641745579</v>
      </c>
      <c r="V59" s="59">
        <v>10.199999999999999</v>
      </c>
      <c r="W59" s="59">
        <v>12.2</v>
      </c>
      <c r="X59" s="59">
        <v>5.3</v>
      </c>
      <c r="Y59" s="59">
        <v>66.099999999999994</v>
      </c>
      <c r="Z59" s="59">
        <v>1.157</v>
      </c>
      <c r="AA59" s="59">
        <v>57.1</v>
      </c>
      <c r="AB59" s="59">
        <v>9.14</v>
      </c>
      <c r="AC59" s="117">
        <v>96.07</v>
      </c>
      <c r="AD59" s="117">
        <v>3.7350000000000003</v>
      </c>
      <c r="AE59" s="117">
        <v>34.295000000000002</v>
      </c>
      <c r="AF59" s="117">
        <v>34.497786601194719</v>
      </c>
      <c r="AG59" s="117">
        <v>83.784526399217043</v>
      </c>
      <c r="AH59" s="117">
        <v>8.4798637813019724</v>
      </c>
      <c r="AI59" s="117">
        <v>1.1865203359806209</v>
      </c>
      <c r="AJ59" s="117">
        <v>0.70668683564723744</v>
      </c>
      <c r="AK59" s="117">
        <v>0.42387641229489981</v>
      </c>
      <c r="AL59" s="117">
        <v>0.91557692307692307</v>
      </c>
      <c r="AM59" s="117">
        <v>9.8000000000000007</v>
      </c>
      <c r="AN59" s="117">
        <v>10.705882352941176</v>
      </c>
      <c r="AO59" s="117">
        <v>5.5294117647058822</v>
      </c>
      <c r="AP59" s="117">
        <v>68.117647058823536</v>
      </c>
      <c r="AQ59" s="117">
        <v>1.196</v>
      </c>
      <c r="AR59" s="117">
        <v>2.6101299999999998</v>
      </c>
      <c r="AS59" s="117">
        <v>0.26900000000000002</v>
      </c>
      <c r="AT59" s="117">
        <v>0.36899999999999999</v>
      </c>
      <c r="AU59" s="117">
        <v>0.224</v>
      </c>
      <c r="AV59" s="117">
        <f t="shared" si="5"/>
        <v>2.512637362637363</v>
      </c>
      <c r="AW59" s="117">
        <f t="shared" si="6"/>
        <v>3.4467032967032969</v>
      </c>
      <c r="AX59" s="117">
        <f t="shared" si="7"/>
        <v>2.0923076923076924</v>
      </c>
      <c r="AY59" s="117" t="s">
        <v>356</v>
      </c>
      <c r="AZ59" s="117">
        <v>0.36299999999999999</v>
      </c>
      <c r="BA59" s="117">
        <v>0.125</v>
      </c>
      <c r="BB59" s="117">
        <v>0.4</v>
      </c>
      <c r="BC59" s="117" t="s">
        <v>303</v>
      </c>
      <c r="BD59" s="117">
        <v>0.11899999999999999</v>
      </c>
      <c r="BE59" s="117">
        <v>2</v>
      </c>
      <c r="BF59" s="117">
        <v>16.600000000000001</v>
      </c>
      <c r="BG59" s="117">
        <v>4.7</v>
      </c>
      <c r="BH59" s="117" t="s">
        <v>351</v>
      </c>
      <c r="BI59" s="117">
        <v>18.8</v>
      </c>
      <c r="BJ59" s="117">
        <v>5.0999999999999996</v>
      </c>
      <c r="BK59" s="117" t="s">
        <v>305</v>
      </c>
      <c r="BL59" s="86" t="s">
        <v>199</v>
      </c>
      <c r="BM59" s="86" t="s">
        <v>199</v>
      </c>
      <c r="BN59" s="86" t="s">
        <v>199</v>
      </c>
      <c r="BO59" s="86" t="s">
        <v>199</v>
      </c>
      <c r="BP59" s="86" t="s">
        <v>199</v>
      </c>
      <c r="BQ59" s="86" t="s">
        <v>199</v>
      </c>
      <c r="BR59" s="86" t="s">
        <v>199</v>
      </c>
      <c r="BS59" s="86" t="s">
        <v>199</v>
      </c>
      <c r="BT59" s="86" t="s">
        <v>199</v>
      </c>
      <c r="BU59" s="86" t="s">
        <v>199</v>
      </c>
      <c r="BV59" s="86" t="s">
        <v>199</v>
      </c>
      <c r="BW59" s="86" t="s">
        <v>199</v>
      </c>
      <c r="BX59" s="86" t="s">
        <v>199</v>
      </c>
      <c r="BY59" s="86" t="s">
        <v>199</v>
      </c>
      <c r="BZ59" s="86" t="s">
        <v>199</v>
      </c>
      <c r="CA59" s="86" t="s">
        <v>199</v>
      </c>
      <c r="CB59" s="86" t="s">
        <v>199</v>
      </c>
      <c r="CC59" s="86" t="s">
        <v>199</v>
      </c>
      <c r="CD59" s="86" t="s">
        <v>199</v>
      </c>
      <c r="CE59" s="86" t="s">
        <v>199</v>
      </c>
      <c r="CF59" s="86" t="s">
        <v>199</v>
      </c>
      <c r="CG59" s="86" t="s">
        <v>199</v>
      </c>
      <c r="CH59" s="86" t="s">
        <v>199</v>
      </c>
      <c r="CI59" s="86" t="s">
        <v>199</v>
      </c>
      <c r="CJ59" s="86" t="s">
        <v>199</v>
      </c>
    </row>
    <row r="60" spans="1:88" x14ac:dyDescent="0.5">
      <c r="A60" s="59" t="s">
        <v>28</v>
      </c>
      <c r="B60" s="59">
        <v>2019</v>
      </c>
      <c r="C60" s="76" t="s">
        <v>98</v>
      </c>
      <c r="D60" s="76" t="s">
        <v>86</v>
      </c>
      <c r="E60" s="76" t="s">
        <v>72</v>
      </c>
      <c r="F60" s="59" t="s">
        <v>49</v>
      </c>
      <c r="G60" s="59" t="s">
        <v>84</v>
      </c>
      <c r="H60" s="59">
        <v>8</v>
      </c>
      <c r="I60" s="77">
        <v>43599</v>
      </c>
      <c r="J60" s="59">
        <v>22</v>
      </c>
      <c r="K60" s="59">
        <v>2.5</v>
      </c>
      <c r="L60" s="59">
        <v>26.25</v>
      </c>
      <c r="M60" s="59">
        <f t="shared" si="8"/>
        <v>65.625</v>
      </c>
      <c r="N60" s="59">
        <f t="shared" si="9"/>
        <v>1.50654E-3</v>
      </c>
      <c r="O60" s="59">
        <v>4649.5</v>
      </c>
      <c r="P60" s="59">
        <f t="shared" si="10"/>
        <v>3086.210787632589</v>
      </c>
      <c r="Q60" s="59">
        <f t="shared" si="11"/>
        <v>6.8039220266305582</v>
      </c>
      <c r="R60" s="59">
        <v>8.6</v>
      </c>
      <c r="S60" s="59">
        <v>59.4</v>
      </c>
      <c r="T60" s="59">
        <v>101.8</v>
      </c>
      <c r="U60" s="59">
        <f t="shared" si="12"/>
        <v>131.41979569611857</v>
      </c>
      <c r="V60" s="59">
        <v>10.1</v>
      </c>
      <c r="W60" s="59">
        <v>13.3</v>
      </c>
      <c r="X60" s="59">
        <v>4.9000000000000004</v>
      </c>
      <c r="Y60" s="59">
        <v>65.8</v>
      </c>
      <c r="Z60" s="59">
        <v>1.1779999999999999</v>
      </c>
      <c r="AA60" s="59">
        <v>57.7</v>
      </c>
      <c r="AB60" s="59">
        <v>9.2100000000000009</v>
      </c>
      <c r="AC60" s="117">
        <v>95.115000000000009</v>
      </c>
      <c r="AD60" s="117">
        <v>6.0750000000000002</v>
      </c>
      <c r="AE60" s="117">
        <v>39.314999999999998</v>
      </c>
      <c r="AF60" s="117">
        <v>39.781589423077818</v>
      </c>
      <c r="AG60" s="117">
        <v>81.216061440785595</v>
      </c>
      <c r="AH60" s="117">
        <v>10.590552245894095</v>
      </c>
      <c r="AI60" s="117">
        <v>2.5796482163139363</v>
      </c>
      <c r="AJ60" s="117">
        <v>2.2698128304888474</v>
      </c>
      <c r="AK60" s="117">
        <v>1.4296046863594531</v>
      </c>
      <c r="AL60" s="117">
        <v>1.0702884615384614</v>
      </c>
      <c r="AM60" s="117">
        <v>9.5</v>
      </c>
      <c r="AN60" s="117">
        <v>12.352941176470589</v>
      </c>
      <c r="AO60" s="117">
        <v>5.1764705882352944</v>
      </c>
      <c r="AP60" s="117">
        <v>66.82352941176471</v>
      </c>
      <c r="AQ60" s="117">
        <v>1.1919999999999999</v>
      </c>
      <c r="AR60" s="117">
        <v>2.5341670000000001</v>
      </c>
      <c r="AS60" s="117">
        <v>0.29799999999999999</v>
      </c>
      <c r="AT60" s="117">
        <v>0.38800000000000001</v>
      </c>
      <c r="AU60" s="117">
        <v>0.24299999999999999</v>
      </c>
      <c r="AV60" s="117">
        <f t="shared" si="5"/>
        <v>2.4123809523809525</v>
      </c>
      <c r="AW60" s="117">
        <f t="shared" si="6"/>
        <v>3.1409523809523812</v>
      </c>
      <c r="AX60" s="117">
        <f t="shared" si="7"/>
        <v>1.9671428571428569</v>
      </c>
      <c r="AY60" s="117" t="s">
        <v>199</v>
      </c>
      <c r="AZ60" s="117" t="s">
        <v>199</v>
      </c>
      <c r="BA60" s="117" t="s">
        <v>199</v>
      </c>
      <c r="BB60" s="117"/>
      <c r="BC60" s="117" t="s">
        <v>199</v>
      </c>
      <c r="BD60" s="117" t="s">
        <v>199</v>
      </c>
      <c r="BE60" s="117" t="s">
        <v>199</v>
      </c>
      <c r="BF60" s="117" t="s">
        <v>199</v>
      </c>
      <c r="BG60" s="117" t="s">
        <v>199</v>
      </c>
      <c r="BH60" s="117" t="s">
        <v>199</v>
      </c>
      <c r="BI60" s="117" t="s">
        <v>199</v>
      </c>
      <c r="BJ60" s="117" t="s">
        <v>199</v>
      </c>
      <c r="BK60" s="117" t="s">
        <v>199</v>
      </c>
      <c r="BL60" s="86" t="s">
        <v>199</v>
      </c>
      <c r="BM60" s="86" t="s">
        <v>199</v>
      </c>
      <c r="BN60" s="86" t="s">
        <v>199</v>
      </c>
      <c r="BO60" s="86" t="s">
        <v>199</v>
      </c>
      <c r="BP60" s="86" t="s">
        <v>199</v>
      </c>
      <c r="BQ60" s="86" t="s">
        <v>199</v>
      </c>
      <c r="BR60" s="86" t="s">
        <v>199</v>
      </c>
      <c r="BS60" s="86" t="s">
        <v>199</v>
      </c>
      <c r="BT60" s="86" t="s">
        <v>199</v>
      </c>
      <c r="BU60" s="86" t="s">
        <v>199</v>
      </c>
      <c r="BV60" s="86" t="s">
        <v>199</v>
      </c>
      <c r="BW60" s="86" t="s">
        <v>199</v>
      </c>
      <c r="BX60" s="86" t="s">
        <v>199</v>
      </c>
      <c r="BY60" s="86" t="s">
        <v>199</v>
      </c>
      <c r="BZ60" s="86" t="s">
        <v>199</v>
      </c>
      <c r="CA60" s="86" t="s">
        <v>199</v>
      </c>
      <c r="CB60" s="86" t="s">
        <v>199</v>
      </c>
      <c r="CC60" s="86" t="s">
        <v>199</v>
      </c>
      <c r="CD60" s="86" t="s">
        <v>199</v>
      </c>
      <c r="CE60" s="86" t="s">
        <v>199</v>
      </c>
      <c r="CF60" s="86" t="s">
        <v>199</v>
      </c>
      <c r="CG60" s="86" t="s">
        <v>199</v>
      </c>
      <c r="CH60" s="86" t="s">
        <v>199</v>
      </c>
      <c r="CI60" s="86" t="s">
        <v>199</v>
      </c>
      <c r="CJ60" s="86" t="s">
        <v>199</v>
      </c>
    </row>
    <row r="61" spans="1:88" x14ac:dyDescent="0.5">
      <c r="A61" s="5" t="s">
        <v>28</v>
      </c>
      <c r="B61" s="5">
        <v>2019</v>
      </c>
      <c r="C61" s="78" t="s">
        <v>99</v>
      </c>
      <c r="D61" s="78" t="s">
        <v>86</v>
      </c>
      <c r="E61" s="78" t="s">
        <v>70</v>
      </c>
      <c r="F61" s="5" t="s">
        <v>49</v>
      </c>
      <c r="G61" s="5" t="s">
        <v>84</v>
      </c>
      <c r="H61" s="5">
        <v>1</v>
      </c>
      <c r="I61" s="79">
        <v>43599</v>
      </c>
      <c r="J61" s="5">
        <v>30</v>
      </c>
      <c r="K61" s="5">
        <v>2.5</v>
      </c>
      <c r="L61" s="5">
        <v>26.25</v>
      </c>
      <c r="M61" s="5">
        <f t="shared" si="8"/>
        <v>65.625</v>
      </c>
      <c r="N61" s="5">
        <f t="shared" si="9"/>
        <v>1.50654E-3</v>
      </c>
      <c r="O61" s="5">
        <f>3388.7+2991.6</f>
        <v>6380.2999999999993</v>
      </c>
      <c r="P61" s="5">
        <f t="shared" si="10"/>
        <v>4235.0684349569201</v>
      </c>
      <c r="Q61" s="5">
        <f t="shared" si="11"/>
        <v>9.3367165730747246</v>
      </c>
      <c r="R61" s="5">
        <v>9.5</v>
      </c>
      <c r="S61" s="5">
        <v>55.6</v>
      </c>
      <c r="T61" s="5">
        <v>112.9</v>
      </c>
      <c r="U61" s="5">
        <f t="shared" si="12"/>
        <v>178.56569101083315</v>
      </c>
      <c r="V61" s="5">
        <v>10.5</v>
      </c>
      <c r="W61" s="5">
        <v>11.2</v>
      </c>
      <c r="X61" s="5">
        <v>5.4</v>
      </c>
      <c r="Y61" s="5">
        <v>66.7</v>
      </c>
      <c r="Z61" s="5">
        <v>1.137</v>
      </c>
      <c r="AA61" s="5">
        <v>56.1</v>
      </c>
      <c r="AB61" s="5">
        <v>9.1300000000000008</v>
      </c>
      <c r="AC61" s="39">
        <v>96.28</v>
      </c>
      <c r="AD61" s="39">
        <v>5.07</v>
      </c>
      <c r="AE61" s="39">
        <v>35.82</v>
      </c>
      <c r="AF61" s="39">
        <v>36.17702724105451</v>
      </c>
      <c r="AG61" s="39">
        <v>81.94381030270246</v>
      </c>
      <c r="AH61" s="39">
        <v>7.4198885441706874</v>
      </c>
      <c r="AI61" s="39">
        <v>2.2631414214342169</v>
      </c>
      <c r="AJ61" s="39">
        <v>1.3253958151722507</v>
      </c>
      <c r="AK61" s="39">
        <v>0.80024953187978043</v>
      </c>
      <c r="AL61" s="39">
        <v>1.1017307692307692</v>
      </c>
      <c r="AM61" s="39">
        <v>10</v>
      </c>
      <c r="AN61" s="39">
        <v>9.764705882352942</v>
      </c>
      <c r="AO61" s="39">
        <v>5.4117647058823524</v>
      </c>
      <c r="AP61" s="39">
        <v>68.705882352941174</v>
      </c>
      <c r="AQ61" s="39">
        <v>1.1870000000000001</v>
      </c>
      <c r="AR61" s="39">
        <v>2.6600379999999997</v>
      </c>
      <c r="AS61" s="39">
        <v>0.25900000000000001</v>
      </c>
      <c r="AT61" s="39">
        <v>0.35499999999999998</v>
      </c>
      <c r="AU61" s="39">
        <v>0.215</v>
      </c>
      <c r="AV61" s="39">
        <f t="shared" si="5"/>
        <v>2.6524096385542166</v>
      </c>
      <c r="AW61" s="39">
        <f t="shared" si="6"/>
        <v>3.6355421686746983</v>
      </c>
      <c r="AX61" s="39">
        <f t="shared" si="7"/>
        <v>2.2018072289156625</v>
      </c>
      <c r="AY61" s="39" t="s">
        <v>357</v>
      </c>
      <c r="AZ61" s="39">
        <v>0.34599999999999997</v>
      </c>
      <c r="BA61" s="39">
        <v>0.123</v>
      </c>
      <c r="BB61" s="39">
        <v>0.38</v>
      </c>
      <c r="BC61" s="39" t="s">
        <v>303</v>
      </c>
      <c r="BD61" s="39">
        <v>0.11700000000000001</v>
      </c>
      <c r="BE61" s="39">
        <v>1.6</v>
      </c>
      <c r="BF61" s="39">
        <v>16.899999999999999</v>
      </c>
      <c r="BG61" s="39">
        <v>5.3</v>
      </c>
      <c r="BH61" s="39">
        <v>1</v>
      </c>
      <c r="BI61" s="39">
        <v>20.100000000000001</v>
      </c>
      <c r="BJ61" s="39" t="s">
        <v>314</v>
      </c>
      <c r="BK61" s="39" t="s">
        <v>305</v>
      </c>
      <c r="BL61" s="86" t="s">
        <v>199</v>
      </c>
      <c r="BM61" s="86" t="s">
        <v>199</v>
      </c>
      <c r="BN61" s="86" t="s">
        <v>199</v>
      </c>
      <c r="BO61" s="86" t="s">
        <v>199</v>
      </c>
      <c r="BP61" s="86" t="s">
        <v>199</v>
      </c>
      <c r="BQ61" s="86" t="s">
        <v>199</v>
      </c>
      <c r="BR61" s="86" t="s">
        <v>199</v>
      </c>
      <c r="BS61" s="86" t="s">
        <v>199</v>
      </c>
      <c r="BT61" s="86" t="s">
        <v>199</v>
      </c>
      <c r="BU61" s="86" t="s">
        <v>199</v>
      </c>
      <c r="BV61" s="86" t="s">
        <v>199</v>
      </c>
      <c r="BW61" s="86" t="s">
        <v>199</v>
      </c>
      <c r="BX61" s="86" t="s">
        <v>199</v>
      </c>
      <c r="BY61" s="86" t="s">
        <v>199</v>
      </c>
      <c r="BZ61" s="86" t="s">
        <v>199</v>
      </c>
      <c r="CA61" s="86" t="s">
        <v>199</v>
      </c>
      <c r="CB61" s="86" t="s">
        <v>199</v>
      </c>
      <c r="CC61" s="86" t="s">
        <v>199</v>
      </c>
      <c r="CD61" s="86" t="s">
        <v>199</v>
      </c>
      <c r="CE61" s="86" t="s">
        <v>199</v>
      </c>
      <c r="CF61" s="86" t="s">
        <v>199</v>
      </c>
      <c r="CG61" s="86" t="s">
        <v>199</v>
      </c>
      <c r="CH61" s="86" t="s">
        <v>199</v>
      </c>
      <c r="CI61" s="86" t="s">
        <v>199</v>
      </c>
      <c r="CJ61" s="86" t="s">
        <v>199</v>
      </c>
    </row>
    <row r="62" spans="1:88" x14ac:dyDescent="0.5">
      <c r="A62" s="5" t="s">
        <v>28</v>
      </c>
      <c r="B62" s="5">
        <v>2019</v>
      </c>
      <c r="C62" s="78" t="s">
        <v>99</v>
      </c>
      <c r="D62" s="78" t="s">
        <v>86</v>
      </c>
      <c r="E62" s="78" t="s">
        <v>71</v>
      </c>
      <c r="F62" s="5" t="s">
        <v>49</v>
      </c>
      <c r="G62" s="5" t="s">
        <v>84</v>
      </c>
      <c r="H62" s="5">
        <v>2</v>
      </c>
      <c r="I62" s="79">
        <v>43599</v>
      </c>
      <c r="J62" s="5">
        <v>30</v>
      </c>
      <c r="K62" s="5">
        <v>2.5</v>
      </c>
      <c r="L62" s="5">
        <v>26.25</v>
      </c>
      <c r="M62" s="5">
        <f t="shared" si="8"/>
        <v>65.625</v>
      </c>
      <c r="N62" s="5">
        <f t="shared" si="9"/>
        <v>1.50654E-3</v>
      </c>
      <c r="O62" s="5">
        <f>3227+2475.3</f>
        <v>5702.3</v>
      </c>
      <c r="P62" s="5">
        <f t="shared" si="10"/>
        <v>3785.0305999176921</v>
      </c>
      <c r="Q62" s="5">
        <f t="shared" si="11"/>
        <v>8.3445541611905423</v>
      </c>
      <c r="R62" s="5">
        <v>10</v>
      </c>
      <c r="S62" s="5">
        <v>53.1</v>
      </c>
      <c r="T62" s="5">
        <v>91</v>
      </c>
      <c r="U62" s="5">
        <f t="shared" si="12"/>
        <v>158.70876468874656</v>
      </c>
      <c r="V62" s="5">
        <v>10.1</v>
      </c>
      <c r="W62" s="5">
        <v>10</v>
      </c>
      <c r="X62" s="5">
        <v>5</v>
      </c>
      <c r="Y62" s="5">
        <v>68.2</v>
      </c>
      <c r="Z62" s="5">
        <v>1.149</v>
      </c>
      <c r="AA62" s="5">
        <v>55.5</v>
      </c>
      <c r="AB62" s="5">
        <v>9.2799999999999994</v>
      </c>
      <c r="AC62" s="39">
        <v>96.465000000000003</v>
      </c>
      <c r="AD62" s="39">
        <v>5.1050000000000004</v>
      </c>
      <c r="AE62" s="39">
        <v>37.055</v>
      </c>
      <c r="AF62" s="39">
        <v>37.405000989247689</v>
      </c>
      <c r="AG62" s="39">
        <v>82.155839368019059</v>
      </c>
      <c r="AH62" s="39">
        <v>9.4790789973100988</v>
      </c>
      <c r="AI62" s="39">
        <v>2.3310398066283451</v>
      </c>
      <c r="AJ62" s="39">
        <v>1.8070802293417951</v>
      </c>
      <c r="AK62" s="39">
        <v>0.95538997786346758</v>
      </c>
      <c r="AL62" s="39">
        <v>1.2076923076923078</v>
      </c>
      <c r="AM62" s="39">
        <v>9.6999999999999993</v>
      </c>
      <c r="AN62" s="39">
        <v>8.9411764705882355</v>
      </c>
      <c r="AO62" s="39">
        <v>5.2941176470588234</v>
      </c>
      <c r="AP62" s="39">
        <v>69.764705882352942</v>
      </c>
      <c r="AQ62" s="39">
        <v>1.1870000000000001</v>
      </c>
      <c r="AR62" s="39">
        <v>2.707306</v>
      </c>
      <c r="AS62" s="39">
        <v>0.23599999999999999</v>
      </c>
      <c r="AT62" s="39">
        <v>0.33900000000000002</v>
      </c>
      <c r="AU62" s="39">
        <v>0.20399999999999999</v>
      </c>
      <c r="AV62" s="39">
        <f t="shared" si="5"/>
        <v>2.6394736842105262</v>
      </c>
      <c r="AW62" s="39">
        <f t="shared" si="6"/>
        <v>3.7914473684210526</v>
      </c>
      <c r="AX62" s="39">
        <f t="shared" si="7"/>
        <v>2.2815789473684212</v>
      </c>
      <c r="AY62" s="39" t="s">
        <v>341</v>
      </c>
      <c r="AZ62" s="39">
        <v>0.33700000000000002</v>
      </c>
      <c r="BA62" s="39">
        <v>0.126</v>
      </c>
      <c r="BB62" s="39">
        <v>0.36</v>
      </c>
      <c r="BC62" s="39" t="s">
        <v>303</v>
      </c>
      <c r="BD62" s="39">
        <v>0.11</v>
      </c>
      <c r="BE62" s="39">
        <v>1.7</v>
      </c>
      <c r="BF62" s="39">
        <v>17.3</v>
      </c>
      <c r="BG62" s="39">
        <v>5.2</v>
      </c>
      <c r="BH62" s="39">
        <v>0.9</v>
      </c>
      <c r="BI62" s="39">
        <v>21.2</v>
      </c>
      <c r="BJ62" s="39" t="s">
        <v>314</v>
      </c>
      <c r="BK62" s="39" t="s">
        <v>305</v>
      </c>
      <c r="BL62" s="86" t="s">
        <v>199</v>
      </c>
      <c r="BM62" s="86" t="s">
        <v>199</v>
      </c>
      <c r="BN62" s="86" t="s">
        <v>199</v>
      </c>
      <c r="BO62" s="86" t="s">
        <v>199</v>
      </c>
      <c r="BP62" s="86" t="s">
        <v>199</v>
      </c>
      <c r="BQ62" s="86" t="s">
        <v>199</v>
      </c>
      <c r="BR62" s="86" t="s">
        <v>199</v>
      </c>
      <c r="BS62" s="86" t="s">
        <v>199</v>
      </c>
      <c r="BT62" s="86" t="s">
        <v>199</v>
      </c>
      <c r="BU62" s="86" t="s">
        <v>199</v>
      </c>
      <c r="BV62" s="86" t="s">
        <v>199</v>
      </c>
      <c r="BW62" s="86" t="s">
        <v>199</v>
      </c>
      <c r="BX62" s="86" t="s">
        <v>199</v>
      </c>
      <c r="BY62" s="86" t="s">
        <v>199</v>
      </c>
      <c r="BZ62" s="86" t="s">
        <v>199</v>
      </c>
      <c r="CA62" s="86" t="s">
        <v>199</v>
      </c>
      <c r="CB62" s="86" t="s">
        <v>199</v>
      </c>
      <c r="CC62" s="86" t="s">
        <v>199</v>
      </c>
      <c r="CD62" s="86" t="s">
        <v>199</v>
      </c>
      <c r="CE62" s="86" t="s">
        <v>199</v>
      </c>
      <c r="CF62" s="86" t="s">
        <v>199</v>
      </c>
      <c r="CG62" s="86" t="s">
        <v>199</v>
      </c>
      <c r="CH62" s="86" t="s">
        <v>199</v>
      </c>
      <c r="CI62" s="86" t="s">
        <v>199</v>
      </c>
      <c r="CJ62" s="86" t="s">
        <v>199</v>
      </c>
    </row>
    <row r="63" spans="1:88" x14ac:dyDescent="0.5">
      <c r="A63" s="5" t="s">
        <v>28</v>
      </c>
      <c r="B63" s="5">
        <v>2019</v>
      </c>
      <c r="C63" s="78" t="s">
        <v>99</v>
      </c>
      <c r="D63" s="78" t="s">
        <v>86</v>
      </c>
      <c r="E63" s="78" t="s">
        <v>77</v>
      </c>
      <c r="F63" s="5" t="s">
        <v>49</v>
      </c>
      <c r="G63" s="5" t="s">
        <v>84</v>
      </c>
      <c r="H63" s="5">
        <v>3</v>
      </c>
      <c r="I63" s="79">
        <v>43599</v>
      </c>
      <c r="J63" s="5">
        <v>32</v>
      </c>
      <c r="K63" s="5">
        <v>2.5</v>
      </c>
      <c r="L63" s="5">
        <v>26.25</v>
      </c>
      <c r="M63" s="5">
        <f t="shared" si="8"/>
        <v>65.625</v>
      </c>
      <c r="N63" s="5">
        <f t="shared" si="9"/>
        <v>1.50654E-3</v>
      </c>
      <c r="O63" s="5">
        <f>3611.6+3124.2</f>
        <v>6735.7999999999993</v>
      </c>
      <c r="P63" s="5">
        <f t="shared" si="10"/>
        <v>4471.0396006743931</v>
      </c>
      <c r="Q63" s="5">
        <f t="shared" si="11"/>
        <v>9.856943324438781</v>
      </c>
      <c r="R63" s="5">
        <v>9.9</v>
      </c>
      <c r="S63" s="5">
        <v>59.5</v>
      </c>
      <c r="T63" s="5">
        <v>100.8</v>
      </c>
      <c r="U63" s="5">
        <f t="shared" si="12"/>
        <v>187.6818667649903</v>
      </c>
      <c r="V63" s="5">
        <v>10.5</v>
      </c>
      <c r="W63" s="5">
        <v>9.1999999999999993</v>
      </c>
      <c r="X63" s="5">
        <v>4.7</v>
      </c>
      <c r="Y63" s="5">
        <v>69.7</v>
      </c>
      <c r="Z63" s="5">
        <v>1.2430000000000001</v>
      </c>
      <c r="AA63" s="5">
        <v>58.1</v>
      </c>
      <c r="AB63" s="5">
        <v>9.64</v>
      </c>
      <c r="AC63" s="39">
        <v>93.585000000000008</v>
      </c>
      <c r="AD63" s="39">
        <v>4.375</v>
      </c>
      <c r="AE63" s="39">
        <v>33.015000000000001</v>
      </c>
      <c r="AF63" s="39">
        <v>33.303616643113003</v>
      </c>
      <c r="AG63" s="39">
        <v>82.451398909914474</v>
      </c>
      <c r="AH63" s="39">
        <v>7.1754950281733798</v>
      </c>
      <c r="AI63" s="39">
        <v>1.0605676040229652</v>
      </c>
      <c r="AJ63" s="39">
        <v>0.54809290417034173</v>
      </c>
      <c r="AK63" s="39">
        <v>0.39425193992192709</v>
      </c>
      <c r="AL63" s="39">
        <v>1.0425961538461541</v>
      </c>
      <c r="AM63" s="39">
        <v>9.6999999999999993</v>
      </c>
      <c r="AN63" s="39">
        <v>8.9411764705882355</v>
      </c>
      <c r="AO63" s="39">
        <v>4.7058823529411766</v>
      </c>
      <c r="AP63" s="39">
        <v>71.294117647058826</v>
      </c>
      <c r="AQ63" s="39">
        <v>1.2669999999999999</v>
      </c>
      <c r="AR63" s="39">
        <v>2.7588909999999998</v>
      </c>
      <c r="AS63" s="39">
        <v>0.184</v>
      </c>
      <c r="AT63" s="39">
        <v>0.32100000000000001</v>
      </c>
      <c r="AU63" s="39">
        <v>0.19500000000000001</v>
      </c>
      <c r="AV63" s="39">
        <f t="shared" si="5"/>
        <v>2.0578947368421052</v>
      </c>
      <c r="AW63" s="39">
        <f t="shared" si="6"/>
        <v>3.5901315789473682</v>
      </c>
      <c r="AX63" s="39">
        <f t="shared" si="7"/>
        <v>2.1809210526315788</v>
      </c>
      <c r="AY63" s="39" t="s">
        <v>313</v>
      </c>
      <c r="AZ63" s="39">
        <v>0.308</v>
      </c>
      <c r="BA63" s="39">
        <v>0.11600000000000001</v>
      </c>
      <c r="BB63" s="39">
        <v>0.37</v>
      </c>
      <c r="BC63" s="39" t="s">
        <v>303</v>
      </c>
      <c r="BD63" s="39">
        <v>0.108</v>
      </c>
      <c r="BE63" s="39">
        <v>1.4</v>
      </c>
      <c r="BF63" s="39">
        <v>17.399999999999999</v>
      </c>
      <c r="BG63" s="39">
        <v>4</v>
      </c>
      <c r="BH63" s="39">
        <v>1.1000000000000001</v>
      </c>
      <c r="BI63" s="39">
        <v>20.8</v>
      </c>
      <c r="BJ63" s="39" t="s">
        <v>314</v>
      </c>
      <c r="BK63" s="39" t="s">
        <v>305</v>
      </c>
      <c r="BL63" s="86" t="s">
        <v>199</v>
      </c>
      <c r="BM63" s="86" t="s">
        <v>199</v>
      </c>
      <c r="BN63" s="86" t="s">
        <v>199</v>
      </c>
      <c r="BO63" s="86" t="s">
        <v>199</v>
      </c>
      <c r="BP63" s="86" t="s">
        <v>199</v>
      </c>
      <c r="BQ63" s="86" t="s">
        <v>199</v>
      </c>
      <c r="BR63" s="86" t="s">
        <v>199</v>
      </c>
      <c r="BS63" s="86" t="s">
        <v>199</v>
      </c>
      <c r="BT63" s="86" t="s">
        <v>199</v>
      </c>
      <c r="BU63" s="86" t="s">
        <v>199</v>
      </c>
      <c r="BV63" s="86" t="s">
        <v>199</v>
      </c>
      <c r="BW63" s="86" t="s">
        <v>199</v>
      </c>
      <c r="BX63" s="86" t="s">
        <v>199</v>
      </c>
      <c r="BY63" s="86" t="s">
        <v>199</v>
      </c>
      <c r="BZ63" s="86" t="s">
        <v>199</v>
      </c>
      <c r="CA63" s="86" t="s">
        <v>199</v>
      </c>
      <c r="CB63" s="86" t="s">
        <v>199</v>
      </c>
      <c r="CC63" s="86" t="s">
        <v>199</v>
      </c>
      <c r="CD63" s="86" t="s">
        <v>199</v>
      </c>
      <c r="CE63" s="86" t="s">
        <v>199</v>
      </c>
      <c r="CF63" s="86" t="s">
        <v>199</v>
      </c>
      <c r="CG63" s="86" t="s">
        <v>199</v>
      </c>
      <c r="CH63" s="86" t="s">
        <v>199</v>
      </c>
      <c r="CI63" s="86" t="s">
        <v>199</v>
      </c>
      <c r="CJ63" s="86" t="s">
        <v>199</v>
      </c>
    </row>
    <row r="64" spans="1:88" x14ac:dyDescent="0.5">
      <c r="A64" s="5" t="s">
        <v>28</v>
      </c>
      <c r="B64" s="5">
        <v>2019</v>
      </c>
      <c r="C64" s="78" t="s">
        <v>99</v>
      </c>
      <c r="D64" s="78" t="s">
        <v>86</v>
      </c>
      <c r="E64" s="78" t="s">
        <v>73</v>
      </c>
      <c r="F64" s="5" t="s">
        <v>49</v>
      </c>
      <c r="G64" s="5" t="s">
        <v>84</v>
      </c>
      <c r="H64" s="5">
        <v>4</v>
      </c>
      <c r="I64" s="79">
        <v>43599</v>
      </c>
      <c r="J64" s="5">
        <v>31</v>
      </c>
      <c r="K64" s="5">
        <v>2.5</v>
      </c>
      <c r="L64" s="5">
        <v>26.25</v>
      </c>
      <c r="M64" s="5">
        <f t="shared" si="8"/>
        <v>65.625</v>
      </c>
      <c r="N64" s="5">
        <f t="shared" si="9"/>
        <v>1.50654E-3</v>
      </c>
      <c r="O64" s="5">
        <f>3502.3+3345.4+656.3</f>
        <v>7504.0000000000009</v>
      </c>
      <c r="P64" s="5">
        <f t="shared" si="10"/>
        <v>4980.9497258619085</v>
      </c>
      <c r="Q64" s="5">
        <f t="shared" si="11"/>
        <v>10.981101384629682</v>
      </c>
      <c r="R64" s="5">
        <v>9.4</v>
      </c>
      <c r="S64" s="5">
        <v>57.7</v>
      </c>
      <c r="T64" s="5">
        <v>100.4</v>
      </c>
      <c r="U64" s="5">
        <f t="shared" si="12"/>
        <v>210.24678475220821</v>
      </c>
      <c r="V64" s="5">
        <v>10.1</v>
      </c>
      <c r="W64" s="5">
        <v>10.8</v>
      </c>
      <c r="X64" s="5">
        <v>5.2</v>
      </c>
      <c r="Y64" s="5">
        <v>67.400000000000006</v>
      </c>
      <c r="Z64" s="5">
        <v>1.1599999999999999</v>
      </c>
      <c r="AA64" s="5">
        <v>57</v>
      </c>
      <c r="AB64" s="5">
        <v>9.25</v>
      </c>
      <c r="AC64" s="39">
        <v>95.92</v>
      </c>
      <c r="AD64" s="39">
        <v>4.4800000000000004</v>
      </c>
      <c r="AE64" s="39">
        <v>33.164999999999999</v>
      </c>
      <c r="AF64" s="39">
        <v>33.4662174496886</v>
      </c>
      <c r="AG64" s="39">
        <v>82.306931814014973</v>
      </c>
      <c r="AH64" s="39">
        <v>7.894035366620642</v>
      </c>
      <c r="AI64" s="39">
        <v>1.5057033503813559</v>
      </c>
      <c r="AJ64" s="39">
        <v>1.0519295534280841</v>
      </c>
      <c r="AK64" s="39">
        <v>0.64807698792408519</v>
      </c>
      <c r="AL64" s="39">
        <v>1.077019230769231</v>
      </c>
      <c r="AM64" s="39">
        <v>9.6999999999999993</v>
      </c>
      <c r="AN64" s="39">
        <v>10</v>
      </c>
      <c r="AO64" s="39">
        <v>5.2941176470588234</v>
      </c>
      <c r="AP64" s="39">
        <v>68.82352941176471</v>
      </c>
      <c r="AQ64" s="39">
        <v>1.194</v>
      </c>
      <c r="AR64" s="39">
        <v>2.6544639999999999</v>
      </c>
      <c r="AS64" s="39">
        <v>0.251</v>
      </c>
      <c r="AT64" s="39">
        <v>0.36</v>
      </c>
      <c r="AU64" s="39">
        <v>0.216</v>
      </c>
      <c r="AV64" s="39">
        <f t="shared" si="5"/>
        <v>2.5100000000000002</v>
      </c>
      <c r="AW64" s="39">
        <f t="shared" si="6"/>
        <v>3.5999999999999996</v>
      </c>
      <c r="AX64" s="39">
        <f t="shared" si="7"/>
        <v>2.16</v>
      </c>
      <c r="AY64" s="39" t="s">
        <v>358</v>
      </c>
      <c r="AZ64" s="39">
        <v>0.35399999999999998</v>
      </c>
      <c r="BA64" s="39">
        <v>0.129</v>
      </c>
      <c r="BB64" s="39">
        <v>0.4</v>
      </c>
      <c r="BC64" s="39" t="s">
        <v>303</v>
      </c>
      <c r="BD64" s="39">
        <v>0.123</v>
      </c>
      <c r="BE64" s="39">
        <v>1.7</v>
      </c>
      <c r="BF64" s="39">
        <v>17.399999999999999</v>
      </c>
      <c r="BG64" s="39">
        <v>4.7</v>
      </c>
      <c r="BH64" s="39">
        <v>1.2</v>
      </c>
      <c r="BI64" s="39">
        <v>22.7</v>
      </c>
      <c r="BJ64" s="39" t="s">
        <v>314</v>
      </c>
      <c r="BK64" s="39" t="s">
        <v>305</v>
      </c>
      <c r="BL64" s="86" t="s">
        <v>199</v>
      </c>
      <c r="BM64" s="86" t="s">
        <v>199</v>
      </c>
      <c r="BN64" s="86" t="s">
        <v>199</v>
      </c>
      <c r="BO64" s="86" t="s">
        <v>199</v>
      </c>
      <c r="BP64" s="86" t="s">
        <v>199</v>
      </c>
      <c r="BQ64" s="86" t="s">
        <v>199</v>
      </c>
      <c r="BR64" s="86" t="s">
        <v>199</v>
      </c>
      <c r="BS64" s="86" t="s">
        <v>199</v>
      </c>
      <c r="BT64" s="86" t="s">
        <v>199</v>
      </c>
      <c r="BU64" s="86" t="s">
        <v>199</v>
      </c>
      <c r="BV64" s="86" t="s">
        <v>199</v>
      </c>
      <c r="BW64" s="86" t="s">
        <v>199</v>
      </c>
      <c r="BX64" s="86" t="s">
        <v>199</v>
      </c>
      <c r="BY64" s="86" t="s">
        <v>199</v>
      </c>
      <c r="BZ64" s="86" t="s">
        <v>199</v>
      </c>
      <c r="CA64" s="86" t="s">
        <v>199</v>
      </c>
      <c r="CB64" s="86" t="s">
        <v>199</v>
      </c>
      <c r="CC64" s="86" t="s">
        <v>199</v>
      </c>
      <c r="CD64" s="86" t="s">
        <v>199</v>
      </c>
      <c r="CE64" s="86" t="s">
        <v>199</v>
      </c>
      <c r="CF64" s="86" t="s">
        <v>199</v>
      </c>
      <c r="CG64" s="86" t="s">
        <v>199</v>
      </c>
      <c r="CH64" s="86" t="s">
        <v>199</v>
      </c>
      <c r="CI64" s="86" t="s">
        <v>199</v>
      </c>
      <c r="CJ64" s="86" t="s">
        <v>199</v>
      </c>
    </row>
    <row r="65" spans="1:88" x14ac:dyDescent="0.5">
      <c r="A65" s="5" t="s">
        <v>28</v>
      </c>
      <c r="B65" s="5">
        <v>2019</v>
      </c>
      <c r="C65" s="78" t="s">
        <v>99</v>
      </c>
      <c r="D65" s="78" t="s">
        <v>86</v>
      </c>
      <c r="E65" s="78" t="s">
        <v>74</v>
      </c>
      <c r="F65" s="5" t="s">
        <v>49</v>
      </c>
      <c r="G65" s="5" t="s">
        <v>84</v>
      </c>
      <c r="H65" s="5">
        <v>5</v>
      </c>
      <c r="I65" s="79">
        <v>43599</v>
      </c>
      <c r="J65" s="5">
        <v>32</v>
      </c>
      <c r="K65" s="5">
        <v>2.5</v>
      </c>
      <c r="L65" s="5">
        <v>26.25</v>
      </c>
      <c r="M65" s="5">
        <f t="shared" si="8"/>
        <v>65.625</v>
      </c>
      <c r="N65" s="5">
        <f t="shared" si="9"/>
        <v>1.50654E-3</v>
      </c>
      <c r="O65" s="5">
        <f>3788.7+2457.7</f>
        <v>6246.4</v>
      </c>
      <c r="P65" s="5">
        <f t="shared" si="10"/>
        <v>4146.1892813997638</v>
      </c>
      <c r="Q65" s="5">
        <f t="shared" si="11"/>
        <v>9.1407718135595477</v>
      </c>
      <c r="R65" s="5">
        <v>10.4</v>
      </c>
      <c r="S65" s="5">
        <v>53.6</v>
      </c>
      <c r="T65" s="5">
        <v>99.9</v>
      </c>
      <c r="U65" s="5">
        <f t="shared" si="12"/>
        <v>173.0797029786423</v>
      </c>
      <c r="V65" s="5">
        <v>10.1</v>
      </c>
      <c r="W65" s="5">
        <v>10.9</v>
      </c>
      <c r="X65" s="5">
        <v>4.9000000000000004</v>
      </c>
      <c r="Y65" s="5">
        <v>67.8</v>
      </c>
      <c r="Z65" s="5">
        <v>1.177</v>
      </c>
      <c r="AA65" s="5">
        <v>57.6</v>
      </c>
      <c r="AB65" s="5">
        <v>9.33</v>
      </c>
      <c r="AC65" s="39">
        <v>95.47</v>
      </c>
      <c r="AD65" s="39">
        <v>5.54</v>
      </c>
      <c r="AE65" s="39">
        <v>36.055</v>
      </c>
      <c r="AF65" s="39">
        <v>36.478139009228883</v>
      </c>
      <c r="AG65" s="39">
        <v>81.264585124489088</v>
      </c>
      <c r="AH65" s="39">
        <v>8.8236686176250032</v>
      </c>
      <c r="AI65" s="39">
        <v>2.3348979683088267</v>
      </c>
      <c r="AJ65" s="39">
        <v>1.7988514909873885</v>
      </c>
      <c r="AK65" s="39">
        <v>1.1878248079913676</v>
      </c>
      <c r="AL65" s="39">
        <v>1.1700961538461541</v>
      </c>
      <c r="AM65" s="39">
        <v>9.6</v>
      </c>
      <c r="AN65" s="39">
        <v>10.235294117647058</v>
      </c>
      <c r="AO65" s="39">
        <v>4.9411764705882355</v>
      </c>
      <c r="AP65" s="39">
        <v>69.17647058823529</v>
      </c>
      <c r="AQ65" s="39">
        <v>1.21</v>
      </c>
      <c r="AR65" s="39">
        <v>2.6604850000000004</v>
      </c>
      <c r="AS65" s="39">
        <v>0.246</v>
      </c>
      <c r="AT65" s="39">
        <v>0.35499999999999998</v>
      </c>
      <c r="AU65" s="39">
        <v>0.217</v>
      </c>
      <c r="AV65" s="39">
        <f t="shared" si="5"/>
        <v>2.4034482758620692</v>
      </c>
      <c r="AW65" s="39">
        <f t="shared" si="6"/>
        <v>3.4683908045977012</v>
      </c>
      <c r="AX65" s="39">
        <f t="shared" si="7"/>
        <v>2.1201149425287356</v>
      </c>
      <c r="AY65" s="39" t="s">
        <v>359</v>
      </c>
      <c r="AZ65" s="39">
        <v>0.34200000000000003</v>
      </c>
      <c r="BA65" s="39">
        <v>0.11899999999999999</v>
      </c>
      <c r="BB65" s="39">
        <v>0.38</v>
      </c>
      <c r="BC65" s="39" t="s">
        <v>303</v>
      </c>
      <c r="BD65" s="39">
        <v>0.121</v>
      </c>
      <c r="BE65" s="39">
        <v>2.1</v>
      </c>
      <c r="BF65" s="39">
        <v>17.899999999999999</v>
      </c>
      <c r="BG65" s="39">
        <v>4.2</v>
      </c>
      <c r="BH65" s="39">
        <v>1.1000000000000001</v>
      </c>
      <c r="BI65" s="39">
        <v>21.9</v>
      </c>
      <c r="BJ65" s="39" t="s">
        <v>314</v>
      </c>
      <c r="BK65" s="39" t="s">
        <v>305</v>
      </c>
      <c r="BL65" s="86" t="s">
        <v>199</v>
      </c>
      <c r="BM65" s="86" t="s">
        <v>199</v>
      </c>
      <c r="BN65" s="86" t="s">
        <v>199</v>
      </c>
      <c r="BO65" s="86" t="s">
        <v>199</v>
      </c>
      <c r="BP65" s="86" t="s">
        <v>199</v>
      </c>
      <c r="BQ65" s="86" t="s">
        <v>199</v>
      </c>
      <c r="BR65" s="86" t="s">
        <v>199</v>
      </c>
      <c r="BS65" s="86" t="s">
        <v>199</v>
      </c>
      <c r="BT65" s="86" t="s">
        <v>199</v>
      </c>
      <c r="BU65" s="86" t="s">
        <v>199</v>
      </c>
      <c r="BV65" s="86" t="s">
        <v>199</v>
      </c>
      <c r="BW65" s="86" t="s">
        <v>199</v>
      </c>
      <c r="BX65" s="86" t="s">
        <v>199</v>
      </c>
      <c r="BY65" s="86" t="s">
        <v>199</v>
      </c>
      <c r="BZ65" s="86" t="s">
        <v>199</v>
      </c>
      <c r="CA65" s="86" t="s">
        <v>199</v>
      </c>
      <c r="CB65" s="86" t="s">
        <v>199</v>
      </c>
      <c r="CC65" s="86" t="s">
        <v>199</v>
      </c>
      <c r="CD65" s="86" t="s">
        <v>199</v>
      </c>
      <c r="CE65" s="86" t="s">
        <v>199</v>
      </c>
      <c r="CF65" s="86" t="s">
        <v>199</v>
      </c>
      <c r="CG65" s="86" t="s">
        <v>199</v>
      </c>
      <c r="CH65" s="86" t="s">
        <v>199</v>
      </c>
      <c r="CI65" s="86" t="s">
        <v>199</v>
      </c>
      <c r="CJ65" s="86" t="s">
        <v>199</v>
      </c>
    </row>
    <row r="66" spans="1:88" x14ac:dyDescent="0.5">
      <c r="A66" s="5" t="s">
        <v>28</v>
      </c>
      <c r="B66" s="5">
        <v>2019</v>
      </c>
      <c r="C66" s="78" t="s">
        <v>99</v>
      </c>
      <c r="D66" s="78" t="s">
        <v>86</v>
      </c>
      <c r="E66" s="78" t="s">
        <v>76</v>
      </c>
      <c r="F66" s="5" t="s">
        <v>49</v>
      </c>
      <c r="G66" s="5" t="s">
        <v>84</v>
      </c>
      <c r="H66" s="5">
        <v>6</v>
      </c>
      <c r="I66" s="79">
        <v>43599</v>
      </c>
      <c r="J66" s="5">
        <v>33</v>
      </c>
      <c r="K66" s="5">
        <v>2.5</v>
      </c>
      <c r="L66" s="5">
        <v>26.25</v>
      </c>
      <c r="M66" s="5">
        <f t="shared" ref="M66:M76" si="13">K66*L66</f>
        <v>65.625</v>
      </c>
      <c r="N66" s="5">
        <f t="shared" ref="N66:N76" si="14">M66*0.0000229568</f>
        <v>1.50654E-3</v>
      </c>
      <c r="O66" s="5">
        <f>3811.4+267.8</f>
        <v>4079.2000000000003</v>
      </c>
      <c r="P66" s="5">
        <f t="shared" ref="P66:P75" si="15">(O66/N66)*0.001</f>
        <v>2707.6612635575561</v>
      </c>
      <c r="Q66" s="5">
        <f t="shared" ref="Q66:Q75" si="16">P66*0.00220462</f>
        <v>5.9693641748642596</v>
      </c>
      <c r="R66" s="5">
        <v>10.5</v>
      </c>
      <c r="S66" s="5">
        <v>54.4</v>
      </c>
      <c r="T66" s="5">
        <v>99.1</v>
      </c>
      <c r="U66" s="5">
        <f t="shared" ref="U66:U75" si="17">((((Q66*(100-R66)))/84.5)/56)/0.001</f>
        <v>112.90323196330331</v>
      </c>
      <c r="V66" s="5">
        <v>9.8000000000000007</v>
      </c>
      <c r="W66" s="5">
        <v>11.1</v>
      </c>
      <c r="X66" s="5">
        <v>5.2</v>
      </c>
      <c r="Y66" s="5">
        <v>67.2</v>
      </c>
      <c r="Z66" s="5">
        <v>1.169</v>
      </c>
      <c r="AA66" s="5">
        <v>57.1</v>
      </c>
      <c r="AB66" s="5">
        <v>9.2899999999999991</v>
      </c>
      <c r="AC66" s="39">
        <v>95.344999999999999</v>
      </c>
      <c r="AD66" s="39">
        <v>4.7249999999999996</v>
      </c>
      <c r="AE66" s="39">
        <v>38.275000000000006</v>
      </c>
      <c r="AF66" s="39">
        <v>38.565545258427029</v>
      </c>
      <c r="AG66" s="39">
        <v>82.962513388622099</v>
      </c>
      <c r="AH66" s="39">
        <v>11.737825534084013</v>
      </c>
      <c r="AI66" s="39">
        <v>1.381673945720745</v>
      </c>
      <c r="AJ66" s="39">
        <v>1.082867681030101</v>
      </c>
      <c r="AK66" s="39">
        <v>0.66368016876130631</v>
      </c>
      <c r="AL66" s="39">
        <v>1.1428846153846153</v>
      </c>
      <c r="AM66" s="39">
        <v>9.5</v>
      </c>
      <c r="AN66" s="39">
        <v>10.470588235294118</v>
      </c>
      <c r="AO66" s="39">
        <v>5.6470588235294121</v>
      </c>
      <c r="AP66" s="39">
        <v>67.647058823529406</v>
      </c>
      <c r="AQ66" s="39">
        <v>1.1759999999999999</v>
      </c>
      <c r="AR66" s="39">
        <v>2.6105950000000004</v>
      </c>
      <c r="AS66" s="39">
        <v>0.26400000000000001</v>
      </c>
      <c r="AT66" s="39">
        <v>0.38100000000000001</v>
      </c>
      <c r="AU66" s="39">
        <v>0.218</v>
      </c>
      <c r="AV66" s="39">
        <f t="shared" si="5"/>
        <v>2.5213483146067417</v>
      </c>
      <c r="AW66" s="39">
        <f t="shared" si="6"/>
        <v>3.6387640449438199</v>
      </c>
      <c r="AX66" s="39">
        <f t="shared" si="7"/>
        <v>2.0820224719101126</v>
      </c>
      <c r="AY66" s="39" t="s">
        <v>359</v>
      </c>
      <c r="AZ66" s="39">
        <v>0.39600000000000002</v>
      </c>
      <c r="BA66" s="39">
        <v>0.14099999999999999</v>
      </c>
      <c r="BB66" s="39">
        <v>0.43</v>
      </c>
      <c r="BC66" s="39" t="s">
        <v>303</v>
      </c>
      <c r="BD66" s="39">
        <v>0.122</v>
      </c>
      <c r="BE66" s="39">
        <v>1.6</v>
      </c>
      <c r="BF66" s="39">
        <v>17.2</v>
      </c>
      <c r="BG66" s="39">
        <v>4.5</v>
      </c>
      <c r="BH66" s="39">
        <v>1.5</v>
      </c>
      <c r="BI66" s="39">
        <v>27.9</v>
      </c>
      <c r="BJ66" s="39" t="s">
        <v>314</v>
      </c>
      <c r="BK66" s="39" t="s">
        <v>305</v>
      </c>
      <c r="BL66" s="86" t="s">
        <v>199</v>
      </c>
      <c r="BM66" s="86" t="s">
        <v>199</v>
      </c>
      <c r="BN66" s="86" t="s">
        <v>199</v>
      </c>
      <c r="BO66" s="86" t="s">
        <v>199</v>
      </c>
      <c r="BP66" s="86" t="s">
        <v>199</v>
      </c>
      <c r="BQ66" s="86" t="s">
        <v>199</v>
      </c>
      <c r="BR66" s="86" t="s">
        <v>199</v>
      </c>
      <c r="BS66" s="86" t="s">
        <v>199</v>
      </c>
      <c r="BT66" s="86" t="s">
        <v>199</v>
      </c>
      <c r="BU66" s="86" t="s">
        <v>199</v>
      </c>
      <c r="BV66" s="86" t="s">
        <v>199</v>
      </c>
      <c r="BW66" s="86" t="s">
        <v>199</v>
      </c>
      <c r="BX66" s="86" t="s">
        <v>199</v>
      </c>
      <c r="BY66" s="86" t="s">
        <v>199</v>
      </c>
      <c r="BZ66" s="86" t="s">
        <v>199</v>
      </c>
      <c r="CA66" s="86" t="s">
        <v>199</v>
      </c>
      <c r="CB66" s="86" t="s">
        <v>199</v>
      </c>
      <c r="CC66" s="86" t="s">
        <v>199</v>
      </c>
      <c r="CD66" s="86" t="s">
        <v>199</v>
      </c>
      <c r="CE66" s="86" t="s">
        <v>199</v>
      </c>
      <c r="CF66" s="86" t="s">
        <v>199</v>
      </c>
      <c r="CG66" s="86" t="s">
        <v>199</v>
      </c>
      <c r="CH66" s="86" t="s">
        <v>199</v>
      </c>
      <c r="CI66" s="86" t="s">
        <v>199</v>
      </c>
      <c r="CJ66" s="86" t="s">
        <v>199</v>
      </c>
    </row>
    <row r="67" spans="1:88" x14ac:dyDescent="0.5">
      <c r="A67" s="5" t="s">
        <v>28</v>
      </c>
      <c r="B67" s="5">
        <v>2019</v>
      </c>
      <c r="C67" s="78" t="s">
        <v>99</v>
      </c>
      <c r="D67" s="78" t="s">
        <v>86</v>
      </c>
      <c r="E67" s="78" t="s">
        <v>93</v>
      </c>
      <c r="F67" s="5" t="s">
        <v>49</v>
      </c>
      <c r="G67" s="5" t="s">
        <v>84</v>
      </c>
      <c r="H67" s="5">
        <v>7</v>
      </c>
      <c r="I67" s="79">
        <v>43599</v>
      </c>
      <c r="J67" s="5">
        <v>30</v>
      </c>
      <c r="K67" s="5">
        <v>2.5</v>
      </c>
      <c r="L67" s="5">
        <v>26.25</v>
      </c>
      <c r="M67" s="5">
        <f t="shared" si="13"/>
        <v>65.625</v>
      </c>
      <c r="N67" s="5">
        <f t="shared" si="14"/>
        <v>1.50654E-3</v>
      </c>
      <c r="O67" s="5">
        <f>3570.8+1768.4</f>
        <v>5339.2000000000007</v>
      </c>
      <c r="P67" s="5">
        <f t="shared" si="15"/>
        <v>3544.0147623030261</v>
      </c>
      <c r="Q67" s="5">
        <f t="shared" si="16"/>
        <v>7.8132058252684979</v>
      </c>
      <c r="R67" s="5">
        <v>10</v>
      </c>
      <c r="S67" s="5">
        <v>56.3</v>
      </c>
      <c r="T67" s="5">
        <v>99.1</v>
      </c>
      <c r="U67" s="5">
        <f t="shared" si="17"/>
        <v>148.60281578067728</v>
      </c>
      <c r="V67" s="5">
        <v>10.199999999999999</v>
      </c>
      <c r="W67" s="5">
        <v>11.3</v>
      </c>
      <c r="X67" s="5">
        <v>5.3</v>
      </c>
      <c r="Y67" s="5">
        <v>66.8</v>
      </c>
      <c r="Z67" s="5">
        <v>1.149</v>
      </c>
      <c r="AA67" s="5">
        <v>56.8</v>
      </c>
      <c r="AB67" s="5">
        <v>9.1199999999999992</v>
      </c>
      <c r="AC67" s="39">
        <v>97.655000000000001</v>
      </c>
      <c r="AD67" s="39">
        <v>4.01</v>
      </c>
      <c r="AE67" s="39">
        <v>34.265000000000001</v>
      </c>
      <c r="AF67" s="39">
        <v>34.498846537846845</v>
      </c>
      <c r="AG67" s="39">
        <v>83.325095002459534</v>
      </c>
      <c r="AH67" s="39">
        <v>8.9430066669967161</v>
      </c>
      <c r="AI67" s="39">
        <v>1.3811462636161709</v>
      </c>
      <c r="AJ67" s="39">
        <v>0.72492827711647878</v>
      </c>
      <c r="AK67" s="39">
        <v>0.46460386318194796</v>
      </c>
      <c r="AL67" s="39">
        <v>0.89480769230769241</v>
      </c>
      <c r="AM67" s="39">
        <v>9.6999999999999993</v>
      </c>
      <c r="AN67" s="39">
        <v>10.470588235294118</v>
      </c>
      <c r="AO67" s="39">
        <v>5.764705882352942</v>
      </c>
      <c r="AP67" s="39">
        <v>67.411764705882348</v>
      </c>
      <c r="AQ67" s="39">
        <v>1.181</v>
      </c>
      <c r="AR67" s="39">
        <v>2.6085310000000002</v>
      </c>
      <c r="AS67" s="39">
        <v>0.26400000000000001</v>
      </c>
      <c r="AT67" s="39">
        <v>0.378</v>
      </c>
      <c r="AU67" s="39">
        <v>0.219</v>
      </c>
      <c r="AV67" s="39">
        <f t="shared" ref="AV67:AV76" si="18">(AS67/AN67)*100</f>
        <v>2.5213483146067417</v>
      </c>
      <c r="AW67" s="39">
        <f t="shared" ref="AW67:AW76" si="19">(AT67/AN67)*100</f>
        <v>3.6101123595505618</v>
      </c>
      <c r="AX67" s="39">
        <f t="shared" ref="AX67:AX76" si="20">(AU67/AN67)*100</f>
        <v>2.0915730337078648</v>
      </c>
      <c r="AY67" s="39" t="s">
        <v>199</v>
      </c>
      <c r="AZ67" s="39" t="s">
        <v>199</v>
      </c>
      <c r="BA67" s="39" t="s">
        <v>199</v>
      </c>
      <c r="BB67" s="39" t="s">
        <v>199</v>
      </c>
      <c r="BC67" s="39" t="s">
        <v>199</v>
      </c>
      <c r="BD67" s="39" t="s">
        <v>199</v>
      </c>
      <c r="BE67" s="39" t="s">
        <v>199</v>
      </c>
      <c r="BF67" s="39" t="s">
        <v>199</v>
      </c>
      <c r="BG67" s="39" t="s">
        <v>199</v>
      </c>
      <c r="BH67" s="39" t="s">
        <v>199</v>
      </c>
      <c r="BI67" s="39" t="s">
        <v>199</v>
      </c>
      <c r="BJ67" s="39" t="s">
        <v>199</v>
      </c>
      <c r="BK67" s="39" t="s">
        <v>199</v>
      </c>
      <c r="BL67" s="86" t="s">
        <v>199</v>
      </c>
      <c r="BM67" s="86" t="s">
        <v>199</v>
      </c>
      <c r="BN67" s="86" t="s">
        <v>199</v>
      </c>
      <c r="BO67" s="86" t="s">
        <v>199</v>
      </c>
      <c r="BP67" s="86" t="s">
        <v>199</v>
      </c>
      <c r="BQ67" s="86" t="s">
        <v>199</v>
      </c>
      <c r="BR67" s="86" t="s">
        <v>199</v>
      </c>
      <c r="BS67" s="86" t="s">
        <v>199</v>
      </c>
      <c r="BT67" s="86" t="s">
        <v>199</v>
      </c>
      <c r="BU67" s="86" t="s">
        <v>199</v>
      </c>
      <c r="BV67" s="86" t="s">
        <v>199</v>
      </c>
      <c r="BW67" s="86" t="s">
        <v>199</v>
      </c>
      <c r="BX67" s="86" t="s">
        <v>199</v>
      </c>
      <c r="BY67" s="86" t="s">
        <v>199</v>
      </c>
      <c r="BZ67" s="86" t="s">
        <v>199</v>
      </c>
      <c r="CA67" s="86" t="s">
        <v>199</v>
      </c>
      <c r="CB67" s="86" t="s">
        <v>199</v>
      </c>
      <c r="CC67" s="86" t="s">
        <v>199</v>
      </c>
      <c r="CD67" s="86" t="s">
        <v>199</v>
      </c>
      <c r="CE67" s="86" t="s">
        <v>199</v>
      </c>
      <c r="CF67" s="86" t="s">
        <v>199</v>
      </c>
      <c r="CG67" s="86" t="s">
        <v>199</v>
      </c>
      <c r="CH67" s="86" t="s">
        <v>199</v>
      </c>
      <c r="CI67" s="86" t="s">
        <v>199</v>
      </c>
      <c r="CJ67" s="86" t="s">
        <v>199</v>
      </c>
    </row>
    <row r="68" spans="1:88" x14ac:dyDescent="0.5">
      <c r="A68" s="5" t="s">
        <v>28</v>
      </c>
      <c r="B68" s="5">
        <v>2019</v>
      </c>
      <c r="C68" s="78" t="s">
        <v>99</v>
      </c>
      <c r="D68" s="78" t="s">
        <v>86</v>
      </c>
      <c r="E68" s="78" t="s">
        <v>72</v>
      </c>
      <c r="F68" s="5" t="s">
        <v>49</v>
      </c>
      <c r="G68" s="5" t="s">
        <v>84</v>
      </c>
      <c r="H68" s="5">
        <v>8</v>
      </c>
      <c r="I68" s="79">
        <v>43599</v>
      </c>
      <c r="J68" s="5">
        <v>26</v>
      </c>
      <c r="K68" s="5">
        <v>2.5</v>
      </c>
      <c r="L68" s="5">
        <v>26.25</v>
      </c>
      <c r="M68" s="5">
        <f t="shared" si="13"/>
        <v>65.625</v>
      </c>
      <c r="N68" s="5">
        <f t="shared" si="14"/>
        <v>1.50654E-3</v>
      </c>
      <c r="O68" s="5">
        <f>3788.7+948.2</f>
        <v>4736.8999999999996</v>
      </c>
      <c r="P68" s="5">
        <f t="shared" si="15"/>
        <v>3144.2245144503299</v>
      </c>
      <c r="Q68" s="5">
        <f t="shared" si="16"/>
        <v>6.9318202490474867</v>
      </c>
      <c r="R68" s="5">
        <v>8.6</v>
      </c>
      <c r="S68" s="5">
        <v>57.6</v>
      </c>
      <c r="T68" s="5">
        <v>92.9</v>
      </c>
      <c r="U68" s="5">
        <f t="shared" si="17"/>
        <v>133.89018824237959</v>
      </c>
      <c r="V68" s="5">
        <v>9.8000000000000007</v>
      </c>
      <c r="W68" s="5">
        <v>11.3</v>
      </c>
      <c r="X68" s="5">
        <v>4.5</v>
      </c>
      <c r="Y68" s="5">
        <v>68</v>
      </c>
      <c r="Z68" s="5">
        <v>1.177</v>
      </c>
      <c r="AA68" s="5">
        <v>57</v>
      </c>
      <c r="AB68" s="5">
        <v>9.36</v>
      </c>
      <c r="AC68" s="39">
        <v>94.67</v>
      </c>
      <c r="AD68" s="39">
        <v>5.23</v>
      </c>
      <c r="AE68" s="39">
        <v>35.795000000000002</v>
      </c>
      <c r="AF68" s="39">
        <v>36.1750594982637</v>
      </c>
      <c r="AG68" s="39">
        <v>81.687344183990888</v>
      </c>
      <c r="AH68" s="39">
        <v>11.513820587011093</v>
      </c>
      <c r="AI68" s="39">
        <v>2.6945026374242014</v>
      </c>
      <c r="AJ68" s="39">
        <v>1.9738353978037841</v>
      </c>
      <c r="AK68" s="39">
        <v>1.4081847150814055</v>
      </c>
      <c r="AL68" s="39">
        <v>1.0319230769230772</v>
      </c>
      <c r="AM68" s="39">
        <v>9.3000000000000007</v>
      </c>
      <c r="AN68" s="39">
        <v>10.705882352941176</v>
      </c>
      <c r="AO68" s="39">
        <v>4.9411764705882355</v>
      </c>
      <c r="AP68" s="39">
        <v>68.352941176470594</v>
      </c>
      <c r="AQ68" s="39">
        <v>1.18</v>
      </c>
      <c r="AR68" s="39">
        <v>2.6239870000000001</v>
      </c>
      <c r="AS68" s="39">
        <v>0.26900000000000002</v>
      </c>
      <c r="AT68" s="39">
        <v>0.36699999999999999</v>
      </c>
      <c r="AU68" s="39">
        <v>0.22</v>
      </c>
      <c r="AV68" s="39">
        <f t="shared" si="18"/>
        <v>2.512637362637363</v>
      </c>
      <c r="AW68" s="39">
        <f t="shared" si="19"/>
        <v>3.4280219780219787</v>
      </c>
      <c r="AX68" s="39">
        <f t="shared" si="20"/>
        <v>2.0549450549450552</v>
      </c>
      <c r="AY68" s="39" t="s">
        <v>358</v>
      </c>
      <c r="AZ68" s="39">
        <v>0.35799999999999998</v>
      </c>
      <c r="BA68" s="39">
        <v>0.13300000000000001</v>
      </c>
      <c r="BB68" s="39">
        <v>0.38</v>
      </c>
      <c r="BC68" s="39" t="s">
        <v>303</v>
      </c>
      <c r="BD68" s="39">
        <v>0.126</v>
      </c>
      <c r="BE68" s="39">
        <v>2</v>
      </c>
      <c r="BF68" s="39">
        <v>17.8</v>
      </c>
      <c r="BG68" s="39">
        <v>4.5999999999999996</v>
      </c>
      <c r="BH68" s="39">
        <v>1.3</v>
      </c>
      <c r="BI68" s="39">
        <v>24</v>
      </c>
      <c r="BJ68" s="39">
        <v>7.9</v>
      </c>
      <c r="BK68" s="39" t="s">
        <v>305</v>
      </c>
      <c r="BL68" s="86" t="s">
        <v>199</v>
      </c>
      <c r="BM68" s="86" t="s">
        <v>199</v>
      </c>
      <c r="BN68" s="86" t="s">
        <v>199</v>
      </c>
      <c r="BO68" s="86" t="s">
        <v>199</v>
      </c>
      <c r="BP68" s="86" t="s">
        <v>199</v>
      </c>
      <c r="BQ68" s="86" t="s">
        <v>199</v>
      </c>
      <c r="BR68" s="86" t="s">
        <v>199</v>
      </c>
      <c r="BS68" s="86" t="s">
        <v>199</v>
      </c>
      <c r="BT68" s="86" t="s">
        <v>199</v>
      </c>
      <c r="BU68" s="86" t="s">
        <v>199</v>
      </c>
      <c r="BV68" s="86" t="s">
        <v>199</v>
      </c>
      <c r="BW68" s="86" t="s">
        <v>199</v>
      </c>
      <c r="BX68" s="86" t="s">
        <v>199</v>
      </c>
      <c r="BY68" s="86" t="s">
        <v>199</v>
      </c>
      <c r="BZ68" s="86" t="s">
        <v>199</v>
      </c>
      <c r="CA68" s="86" t="s">
        <v>199</v>
      </c>
      <c r="CB68" s="86" t="s">
        <v>199</v>
      </c>
      <c r="CC68" s="86" t="s">
        <v>199</v>
      </c>
      <c r="CD68" s="86" t="s">
        <v>199</v>
      </c>
      <c r="CE68" s="86" t="s">
        <v>199</v>
      </c>
      <c r="CF68" s="86" t="s">
        <v>199</v>
      </c>
      <c r="CG68" s="86" t="s">
        <v>199</v>
      </c>
      <c r="CH68" s="86" t="s">
        <v>199</v>
      </c>
      <c r="CI68" s="86" t="s">
        <v>199</v>
      </c>
      <c r="CJ68" s="86" t="s">
        <v>199</v>
      </c>
    </row>
    <row r="69" spans="1:88" x14ac:dyDescent="0.5">
      <c r="A69" s="56" t="s">
        <v>28</v>
      </c>
      <c r="B69" s="56">
        <v>2019</v>
      </c>
      <c r="C69" s="68" t="s">
        <v>83</v>
      </c>
      <c r="D69" s="68" t="s">
        <v>86</v>
      </c>
      <c r="E69" s="68" t="s">
        <v>100</v>
      </c>
      <c r="F69" s="56" t="s">
        <v>49</v>
      </c>
      <c r="G69" s="56" t="s">
        <v>84</v>
      </c>
      <c r="H69" s="56">
        <v>1</v>
      </c>
      <c r="I69" s="69">
        <v>43601</v>
      </c>
      <c r="J69" s="56">
        <v>46</v>
      </c>
      <c r="K69" s="56">
        <v>3.1669999999999998</v>
      </c>
      <c r="L69" s="56">
        <v>26.25</v>
      </c>
      <c r="M69" s="56">
        <f t="shared" si="13"/>
        <v>83.133749999999992</v>
      </c>
      <c r="N69" s="56">
        <f t="shared" si="14"/>
        <v>1.9084848719999998E-3</v>
      </c>
      <c r="O69" s="56">
        <v>7479.5</v>
      </c>
      <c r="P69" s="56">
        <f t="shared" si="15"/>
        <v>3919.0774366274363</v>
      </c>
      <c r="Q69" s="56">
        <f t="shared" si="16"/>
        <v>8.640076498337578</v>
      </c>
      <c r="R69" s="56">
        <v>9</v>
      </c>
      <c r="S69" s="56">
        <v>58.9</v>
      </c>
      <c r="T69" s="56">
        <v>88.9</v>
      </c>
      <c r="U69" s="56">
        <f t="shared" si="17"/>
        <v>166.15531727572267</v>
      </c>
      <c r="V69" s="92">
        <v>10.1</v>
      </c>
      <c r="W69" s="92">
        <v>10.7</v>
      </c>
      <c r="X69" s="92">
        <v>5.3</v>
      </c>
      <c r="Y69" s="92">
        <v>67.400000000000006</v>
      </c>
      <c r="Z69" s="92">
        <v>1.1659999999999999</v>
      </c>
      <c r="AA69" s="92">
        <v>57.4</v>
      </c>
      <c r="AB69" s="92">
        <v>9.3000000000000007</v>
      </c>
      <c r="AC69" s="118">
        <v>96.82</v>
      </c>
      <c r="AD69" s="118">
        <v>3.8650000000000002</v>
      </c>
      <c r="AE69" s="118">
        <v>34.25</v>
      </c>
      <c r="AF69" s="118">
        <v>34.467386934402889</v>
      </c>
      <c r="AG69" s="118">
        <v>83.56159422549743</v>
      </c>
      <c r="AH69" s="118">
        <v>8.0778017980354733</v>
      </c>
      <c r="AI69" s="118">
        <v>0.98972724040780236</v>
      </c>
      <c r="AJ69" s="118">
        <v>0.59971859429148422</v>
      </c>
      <c r="AK69" s="118">
        <v>0.33839364348281442</v>
      </c>
      <c r="AL69" s="118">
        <v>1.0558653846153847</v>
      </c>
      <c r="AM69" s="118">
        <v>9.5</v>
      </c>
      <c r="AN69" s="118">
        <v>10</v>
      </c>
      <c r="AO69" s="118">
        <v>5.6470588235294121</v>
      </c>
      <c r="AP69" s="118">
        <v>68.470588235294116</v>
      </c>
      <c r="AQ69" s="118">
        <v>1.1870000000000001</v>
      </c>
      <c r="AR69" s="118">
        <v>2.6396260000000002</v>
      </c>
      <c r="AS69" s="118">
        <v>0.247</v>
      </c>
      <c r="AT69" s="118">
        <v>0.36599999999999999</v>
      </c>
      <c r="AU69" s="118">
        <v>0.20599999999999999</v>
      </c>
      <c r="AV69" s="118">
        <f t="shared" si="18"/>
        <v>2.4699999999999998</v>
      </c>
      <c r="AW69" s="118">
        <f t="shared" si="19"/>
        <v>3.66</v>
      </c>
      <c r="AX69" s="118">
        <f t="shared" si="20"/>
        <v>2.06</v>
      </c>
      <c r="AY69" s="118" t="s">
        <v>199</v>
      </c>
      <c r="AZ69" s="118" t="s">
        <v>199</v>
      </c>
      <c r="BA69" s="118" t="s">
        <v>199</v>
      </c>
      <c r="BB69" s="118" t="s">
        <v>199</v>
      </c>
      <c r="BC69" s="118" t="s">
        <v>199</v>
      </c>
      <c r="BD69" s="118" t="s">
        <v>199</v>
      </c>
      <c r="BE69" s="118" t="s">
        <v>199</v>
      </c>
      <c r="BF69" s="118" t="s">
        <v>199</v>
      </c>
      <c r="BG69" s="118" t="s">
        <v>199</v>
      </c>
      <c r="BH69" s="118" t="s">
        <v>199</v>
      </c>
      <c r="BI69" s="118" t="s">
        <v>199</v>
      </c>
      <c r="BJ69" s="118" t="s">
        <v>199</v>
      </c>
      <c r="BK69" s="118" t="s">
        <v>199</v>
      </c>
      <c r="BL69" s="86">
        <v>12.99</v>
      </c>
      <c r="BM69" s="86">
        <v>6.6999999999999993</v>
      </c>
      <c r="BN69" s="86">
        <v>2.86</v>
      </c>
      <c r="BO69" s="86">
        <v>77</v>
      </c>
      <c r="BP69" s="86">
        <v>8.5</v>
      </c>
      <c r="BQ69" s="86">
        <v>21</v>
      </c>
      <c r="BR69" s="86">
        <v>1610</v>
      </c>
      <c r="BS69" s="86">
        <v>406</v>
      </c>
      <c r="BT69" s="86">
        <v>91.5</v>
      </c>
      <c r="BU69" s="86">
        <v>26</v>
      </c>
      <c r="BV69" s="86">
        <v>24.194940000000003</v>
      </c>
      <c r="BW69" s="86">
        <v>3.11632</v>
      </c>
      <c r="BX69" s="86">
        <v>10.5</v>
      </c>
      <c r="BY69" s="86">
        <v>14.063500000000001</v>
      </c>
      <c r="BZ69" s="86">
        <v>1.3374999999999999</v>
      </c>
      <c r="CA69" s="86">
        <v>10.683697181190198</v>
      </c>
      <c r="CB69" s="86">
        <v>3.0415209580838325</v>
      </c>
      <c r="CC69" s="86">
        <v>0.24297305389221557</v>
      </c>
      <c r="CD69" s="86">
        <v>12.51793525809274</v>
      </c>
      <c r="CE69" s="86">
        <v>57.812779999999997</v>
      </c>
      <c r="CF69" s="86" t="s">
        <v>199</v>
      </c>
      <c r="CG69" s="86" t="s">
        <v>228</v>
      </c>
      <c r="CH69" s="86">
        <v>20</v>
      </c>
      <c r="CI69" s="86">
        <v>40</v>
      </c>
      <c r="CJ69" s="86">
        <v>40</v>
      </c>
    </row>
    <row r="70" spans="1:88" x14ac:dyDescent="0.5">
      <c r="A70" s="56" t="s">
        <v>28</v>
      </c>
      <c r="B70" s="56">
        <v>2019</v>
      </c>
      <c r="C70" s="68" t="s">
        <v>83</v>
      </c>
      <c r="D70" s="68" t="s">
        <v>86</v>
      </c>
      <c r="E70" s="68" t="s">
        <v>71</v>
      </c>
      <c r="F70" s="56" t="s">
        <v>49</v>
      </c>
      <c r="G70" s="56" t="s">
        <v>84</v>
      </c>
      <c r="H70" s="56">
        <v>2</v>
      </c>
      <c r="I70" s="69">
        <v>43601</v>
      </c>
      <c r="J70" s="56">
        <v>45</v>
      </c>
      <c r="K70" s="56">
        <v>3.1669999999999998</v>
      </c>
      <c r="L70" s="56">
        <v>26.25</v>
      </c>
      <c r="M70" s="56">
        <f t="shared" si="13"/>
        <v>83.133749999999992</v>
      </c>
      <c r="N70" s="56">
        <f t="shared" si="14"/>
        <v>1.9084848719999998E-3</v>
      </c>
      <c r="O70" s="56">
        <v>7600</v>
      </c>
      <c r="P70" s="56">
        <f t="shared" si="15"/>
        <v>3982.2165276246428</v>
      </c>
      <c r="Q70" s="56">
        <f t="shared" si="16"/>
        <v>8.779274201131841</v>
      </c>
      <c r="R70" s="56">
        <v>8.5</v>
      </c>
      <c r="S70" s="56">
        <v>55.7</v>
      </c>
      <c r="T70" s="56">
        <v>93</v>
      </c>
      <c r="U70" s="56">
        <f t="shared" si="17"/>
        <v>169.75984560514866</v>
      </c>
      <c r="V70" s="56">
        <v>10</v>
      </c>
      <c r="W70" s="56">
        <v>9.1</v>
      </c>
      <c r="X70" s="56">
        <v>5</v>
      </c>
      <c r="Y70" s="56">
        <v>69.099999999999994</v>
      </c>
      <c r="Z70" s="56">
        <v>1.1359999999999999</v>
      </c>
      <c r="AA70" s="56">
        <v>54</v>
      </c>
      <c r="AB70" s="56">
        <v>9.34</v>
      </c>
      <c r="AC70" s="113">
        <v>96.27</v>
      </c>
      <c r="AD70" s="113">
        <v>4.42</v>
      </c>
      <c r="AE70" s="113">
        <v>34.664999999999999</v>
      </c>
      <c r="AF70" s="113">
        <v>34.945653368621294</v>
      </c>
      <c r="AG70" s="113">
        <v>82.733652019260845</v>
      </c>
      <c r="AH70" s="113">
        <v>7.439000463902687</v>
      </c>
      <c r="AI70" s="113">
        <v>2.2324717484590368</v>
      </c>
      <c r="AJ70" s="113">
        <v>1.768773737981542</v>
      </c>
      <c r="AK70" s="113">
        <v>0.77643441159668658</v>
      </c>
      <c r="AL70" s="113">
        <v>1.0468269230769232</v>
      </c>
      <c r="AM70" s="113">
        <v>9.6</v>
      </c>
      <c r="AN70" s="113">
        <v>7.7647058823529411</v>
      </c>
      <c r="AO70" s="113">
        <v>5.5294117647058822</v>
      </c>
      <c r="AP70" s="113">
        <v>70.705882352941174</v>
      </c>
      <c r="AQ70" s="113">
        <v>1.1830000000000001</v>
      </c>
      <c r="AR70" s="113">
        <v>2.7594460000000001</v>
      </c>
      <c r="AS70" s="113">
        <v>0.218</v>
      </c>
      <c r="AT70" s="113">
        <v>0.32200000000000001</v>
      </c>
      <c r="AU70" s="113">
        <v>0.191</v>
      </c>
      <c r="AV70" s="113">
        <f t="shared" si="18"/>
        <v>2.8075757575757576</v>
      </c>
      <c r="AW70" s="113">
        <f t="shared" si="19"/>
        <v>4.1469696969696965</v>
      </c>
      <c r="AX70" s="113">
        <f t="shared" si="20"/>
        <v>2.459848484848485</v>
      </c>
      <c r="AY70" s="113" t="s">
        <v>343</v>
      </c>
      <c r="AZ70" s="113">
        <v>0.32700000000000001</v>
      </c>
      <c r="BA70" s="113">
        <v>0.11799999999999999</v>
      </c>
      <c r="BB70" s="113">
        <v>0.38</v>
      </c>
      <c r="BC70" s="113" t="s">
        <v>303</v>
      </c>
      <c r="BD70" s="113">
        <v>0.10199999999999999</v>
      </c>
      <c r="BE70" s="113">
        <v>2.1</v>
      </c>
      <c r="BF70" s="113">
        <v>21.5</v>
      </c>
      <c r="BG70" s="113">
        <v>4.8</v>
      </c>
      <c r="BH70" s="113">
        <v>1.4</v>
      </c>
      <c r="BI70" s="113">
        <v>23.5</v>
      </c>
      <c r="BJ70" s="113" t="s">
        <v>314</v>
      </c>
      <c r="BK70" s="113" t="s">
        <v>305</v>
      </c>
      <c r="BL70" s="86">
        <v>15.36</v>
      </c>
      <c r="BM70" s="86">
        <v>6.45</v>
      </c>
      <c r="BN70" s="86">
        <v>2.58</v>
      </c>
      <c r="BO70" s="86">
        <v>71.5</v>
      </c>
      <c r="BP70" s="86">
        <v>8.5</v>
      </c>
      <c r="BQ70" s="86">
        <v>18.5</v>
      </c>
      <c r="BR70" s="86">
        <v>1792.5</v>
      </c>
      <c r="BS70" s="86">
        <v>458</v>
      </c>
      <c r="BT70" s="86">
        <v>141.5</v>
      </c>
      <c r="BU70" s="86">
        <v>24</v>
      </c>
      <c r="BV70" s="86">
        <v>21.394034848366729</v>
      </c>
      <c r="BW70" s="86">
        <v>2.2566970063148051</v>
      </c>
      <c r="BX70" s="86">
        <v>9.5</v>
      </c>
      <c r="BY70" s="86">
        <v>13.327500000000001</v>
      </c>
      <c r="BZ70" s="86">
        <v>1.2909999999999999</v>
      </c>
      <c r="CA70" s="86">
        <v>10.325058880020578</v>
      </c>
      <c r="CB70" s="86">
        <v>2.0536742616928079</v>
      </c>
      <c r="CC70" s="86">
        <v>0.15613350171918422</v>
      </c>
      <c r="CD70" s="86">
        <v>13.195087278424488</v>
      </c>
      <c r="CE70" s="86">
        <v>61.09054099425321</v>
      </c>
      <c r="CF70" s="86" t="s">
        <v>199</v>
      </c>
      <c r="CG70" s="86" t="s">
        <v>199</v>
      </c>
      <c r="CH70" s="86" t="s">
        <v>199</v>
      </c>
      <c r="CI70" s="86" t="s">
        <v>199</v>
      </c>
      <c r="CJ70" s="86" t="s">
        <v>199</v>
      </c>
    </row>
    <row r="71" spans="1:88" x14ac:dyDescent="0.5">
      <c r="A71" s="56" t="s">
        <v>28</v>
      </c>
      <c r="B71" s="56">
        <v>2019</v>
      </c>
      <c r="C71" s="68" t="s">
        <v>83</v>
      </c>
      <c r="D71" s="68" t="s">
        <v>86</v>
      </c>
      <c r="E71" s="68" t="s">
        <v>77</v>
      </c>
      <c r="F71" s="56" t="s">
        <v>49</v>
      </c>
      <c r="G71" s="56" t="s">
        <v>84</v>
      </c>
      <c r="H71" s="56">
        <v>3</v>
      </c>
      <c r="I71" s="69">
        <v>43601</v>
      </c>
      <c r="J71" s="56">
        <v>48</v>
      </c>
      <c r="K71" s="56">
        <v>3.1669999999999998</v>
      </c>
      <c r="L71" s="56">
        <v>26.25</v>
      </c>
      <c r="M71" s="56">
        <f t="shared" si="13"/>
        <v>83.133749999999992</v>
      </c>
      <c r="N71" s="56">
        <f t="shared" si="14"/>
        <v>1.9084848719999998E-3</v>
      </c>
      <c r="O71" s="56">
        <v>8560.7000000000007</v>
      </c>
      <c r="P71" s="56">
        <f t="shared" si="15"/>
        <v>4485.6001352679323</v>
      </c>
      <c r="Q71" s="56">
        <f t="shared" si="16"/>
        <v>9.8890437702143892</v>
      </c>
      <c r="R71" s="56">
        <v>11.3</v>
      </c>
      <c r="S71" s="56">
        <v>52</v>
      </c>
      <c r="T71" s="56">
        <v>101.2</v>
      </c>
      <c r="U71" s="56">
        <f t="shared" si="17"/>
        <v>185.36732510947093</v>
      </c>
      <c r="V71" s="56">
        <v>10</v>
      </c>
      <c r="W71" s="56">
        <v>7.7</v>
      </c>
      <c r="X71" s="56">
        <v>4.4000000000000004</v>
      </c>
      <c r="Y71" s="56">
        <v>71.099999999999994</v>
      </c>
      <c r="Z71" s="56">
        <v>1.214</v>
      </c>
      <c r="AA71" s="56">
        <v>56.9</v>
      </c>
      <c r="AB71" s="56">
        <v>9.6</v>
      </c>
      <c r="AC71" s="113">
        <v>95.305000000000007</v>
      </c>
      <c r="AD71" s="113">
        <v>3.93</v>
      </c>
      <c r="AE71" s="113">
        <v>31.59</v>
      </c>
      <c r="AF71" s="113">
        <v>31.833520093199056</v>
      </c>
      <c r="AG71" s="113">
        <v>82.908469675546712</v>
      </c>
      <c r="AH71" s="113">
        <v>5.5371564507227164</v>
      </c>
      <c r="AI71" s="113">
        <v>0.69636284013303507</v>
      </c>
      <c r="AJ71" s="113">
        <v>0.36974250049072427</v>
      </c>
      <c r="AK71" s="113">
        <v>0.2789624591386588</v>
      </c>
      <c r="AL71" s="113">
        <v>0.83461538461538476</v>
      </c>
      <c r="AM71" s="113">
        <v>9.5</v>
      </c>
      <c r="AN71" s="113">
        <v>7.4117647058823533</v>
      </c>
      <c r="AO71" s="113">
        <v>4.7058823529411766</v>
      </c>
      <c r="AP71" s="113">
        <v>72.470588235294116</v>
      </c>
      <c r="AQ71" s="113">
        <v>1.23</v>
      </c>
      <c r="AR71" s="113">
        <v>2.8246509999999998</v>
      </c>
      <c r="AS71" s="113">
        <v>0.16700000000000001</v>
      </c>
      <c r="AT71" s="113">
        <v>0.30399999999999999</v>
      </c>
      <c r="AU71" s="113">
        <v>0.17100000000000001</v>
      </c>
      <c r="AV71" s="113">
        <f t="shared" si="18"/>
        <v>2.2531746031746032</v>
      </c>
      <c r="AW71" s="113">
        <f t="shared" si="19"/>
        <v>4.1015873015873012</v>
      </c>
      <c r="AX71" s="113">
        <f t="shared" si="20"/>
        <v>2.3071428571428574</v>
      </c>
      <c r="AY71" s="113" t="s">
        <v>336</v>
      </c>
      <c r="AZ71" s="113">
        <v>0.307</v>
      </c>
      <c r="BA71" s="113">
        <v>0.104</v>
      </c>
      <c r="BB71" s="113">
        <v>0.38</v>
      </c>
      <c r="BC71" s="113" t="s">
        <v>303</v>
      </c>
      <c r="BD71" s="113">
        <v>8.7999999999999995E-2</v>
      </c>
      <c r="BE71" s="113">
        <v>1.5</v>
      </c>
      <c r="BF71" s="113">
        <v>17.600000000000001</v>
      </c>
      <c r="BG71" s="113">
        <v>4.3</v>
      </c>
      <c r="BH71" s="113">
        <v>1.1000000000000001</v>
      </c>
      <c r="BI71" s="113">
        <v>20.2</v>
      </c>
      <c r="BJ71" s="113" t="s">
        <v>314</v>
      </c>
      <c r="BK71" s="113" t="s">
        <v>305</v>
      </c>
      <c r="BL71" s="86">
        <v>15.52</v>
      </c>
      <c r="BM71" s="86">
        <v>6.75</v>
      </c>
      <c r="BN71" s="86">
        <v>3.21</v>
      </c>
      <c r="BO71" s="86">
        <v>82</v>
      </c>
      <c r="BP71" s="86">
        <v>10</v>
      </c>
      <c r="BQ71" s="86">
        <v>32.5</v>
      </c>
      <c r="BR71" s="86">
        <v>1909.5</v>
      </c>
      <c r="BS71" s="86">
        <v>497</v>
      </c>
      <c r="BT71" s="86">
        <v>169.5</v>
      </c>
      <c r="BU71" s="86">
        <v>23.5</v>
      </c>
      <c r="BV71" s="86">
        <v>19.0108262764412</v>
      </c>
      <c r="BW71" s="86">
        <v>8.1444318463664391</v>
      </c>
      <c r="BX71" s="86">
        <v>19.5</v>
      </c>
      <c r="BY71" s="86">
        <v>9.9250000000000007</v>
      </c>
      <c r="BZ71" s="86">
        <v>0.9544999999999999</v>
      </c>
      <c r="CA71" s="86">
        <v>10.385459190031154</v>
      </c>
      <c r="CB71" s="86">
        <v>4.0053053196803203</v>
      </c>
      <c r="CC71" s="86">
        <v>0.32326981351981354</v>
      </c>
      <c r="CD71" s="86">
        <v>12.386793161082121</v>
      </c>
      <c r="CE71" s="86">
        <v>65.802167893288811</v>
      </c>
      <c r="CF71" s="86" t="s">
        <v>199</v>
      </c>
      <c r="CG71" s="86" t="s">
        <v>229</v>
      </c>
      <c r="CH71" s="86">
        <v>20</v>
      </c>
      <c r="CI71" s="86">
        <v>43</v>
      </c>
      <c r="CJ71" s="86">
        <v>37</v>
      </c>
    </row>
    <row r="72" spans="1:88" x14ac:dyDescent="0.5">
      <c r="A72" s="56" t="s">
        <v>28</v>
      </c>
      <c r="B72" s="56">
        <v>2019</v>
      </c>
      <c r="C72" s="68" t="s">
        <v>83</v>
      </c>
      <c r="D72" s="68" t="s">
        <v>86</v>
      </c>
      <c r="E72" s="68" t="s">
        <v>70</v>
      </c>
      <c r="F72" s="56" t="s">
        <v>49</v>
      </c>
      <c r="G72" s="56" t="s">
        <v>84</v>
      </c>
      <c r="H72" s="56">
        <v>4</v>
      </c>
      <c r="I72" s="69">
        <v>43601</v>
      </c>
      <c r="J72" s="56">
        <v>43</v>
      </c>
      <c r="K72" s="56">
        <v>3.1669999999999998</v>
      </c>
      <c r="L72" s="56">
        <v>26.25</v>
      </c>
      <c r="M72" s="56">
        <f t="shared" si="13"/>
        <v>83.133749999999992</v>
      </c>
      <c r="N72" s="56">
        <f t="shared" si="14"/>
        <v>1.9084848719999998E-3</v>
      </c>
      <c r="O72" s="56">
        <v>9326.6</v>
      </c>
      <c r="P72" s="56">
        <f t="shared" si="15"/>
        <v>4886.9132455978943</v>
      </c>
      <c r="Q72" s="56">
        <f t="shared" si="16"/>
        <v>10.77378667951003</v>
      </c>
      <c r="R72" s="56">
        <v>9.1999999999999993</v>
      </c>
      <c r="S72" s="56">
        <v>55.8</v>
      </c>
      <c r="T72" s="56">
        <v>100.6</v>
      </c>
      <c r="U72" s="56">
        <f t="shared" si="17"/>
        <v>206.7328466820606</v>
      </c>
      <c r="V72" s="56">
        <v>10.199999999999999</v>
      </c>
      <c r="W72" s="56">
        <v>10.1</v>
      </c>
      <c r="X72" s="56">
        <v>5.0999999999999996</v>
      </c>
      <c r="Y72" s="56">
        <v>68.099999999999994</v>
      </c>
      <c r="Z72" s="56">
        <v>1.157</v>
      </c>
      <c r="AA72" s="56">
        <v>55.6</v>
      </c>
      <c r="AB72" s="56">
        <v>9.35</v>
      </c>
      <c r="AC72" s="113">
        <v>96.74</v>
      </c>
      <c r="AD72" s="113">
        <v>4.4450000000000003</v>
      </c>
      <c r="AE72" s="113">
        <v>34.555</v>
      </c>
      <c r="AF72" s="113">
        <v>34.839719880146582</v>
      </c>
      <c r="AG72" s="113">
        <v>82.66998041714649</v>
      </c>
      <c r="AH72" s="113">
        <v>7.1506301650430082</v>
      </c>
      <c r="AI72" s="113">
        <v>1.890819230029068</v>
      </c>
      <c r="AJ72" s="113">
        <v>0.96301953553914954</v>
      </c>
      <c r="AK72" s="113">
        <v>0.60819874877019253</v>
      </c>
      <c r="AL72" s="113">
        <v>1.1100000000000003</v>
      </c>
      <c r="AM72" s="113">
        <v>9.6999999999999993</v>
      </c>
      <c r="AN72" s="113">
        <v>9.0588235294117645</v>
      </c>
      <c r="AO72" s="113">
        <v>5.1764705882352944</v>
      </c>
      <c r="AP72" s="113">
        <v>69.529411764705884</v>
      </c>
      <c r="AQ72" s="113">
        <v>1.167</v>
      </c>
      <c r="AR72" s="113">
        <v>2.697298</v>
      </c>
      <c r="AS72" s="113">
        <v>0.24299999999999999</v>
      </c>
      <c r="AT72" s="113">
        <v>0.35299999999999998</v>
      </c>
      <c r="AU72" s="113">
        <v>0.19900000000000001</v>
      </c>
      <c r="AV72" s="113">
        <f t="shared" si="18"/>
        <v>2.6824675324675322</v>
      </c>
      <c r="AW72" s="113">
        <f t="shared" si="19"/>
        <v>3.8967532467532462</v>
      </c>
      <c r="AX72" s="113">
        <f t="shared" si="20"/>
        <v>2.1967532467532469</v>
      </c>
      <c r="AY72" s="113" t="s">
        <v>338</v>
      </c>
      <c r="AZ72" s="113">
        <v>0.35599999999999998</v>
      </c>
      <c r="BA72" s="113">
        <v>0.11799999999999999</v>
      </c>
      <c r="BB72" s="113">
        <v>0.39</v>
      </c>
      <c r="BC72" s="113" t="s">
        <v>303</v>
      </c>
      <c r="BD72" s="113">
        <v>0.10199999999999999</v>
      </c>
      <c r="BE72" s="113">
        <v>1.9</v>
      </c>
      <c r="BF72" s="113">
        <v>19.7</v>
      </c>
      <c r="BG72" s="113">
        <v>5.8</v>
      </c>
      <c r="BH72" s="113">
        <v>2.2000000000000002</v>
      </c>
      <c r="BI72" s="113">
        <v>22.4</v>
      </c>
      <c r="BJ72" s="113" t="s">
        <v>314</v>
      </c>
      <c r="BK72" s="113" t="s">
        <v>305</v>
      </c>
      <c r="BL72" s="86">
        <v>18.53</v>
      </c>
      <c r="BM72" s="86">
        <v>6.75</v>
      </c>
      <c r="BN72" s="86">
        <v>3.6349999999999998</v>
      </c>
      <c r="BO72" s="86">
        <v>86.5</v>
      </c>
      <c r="BP72" s="86">
        <v>14.5</v>
      </c>
      <c r="BQ72" s="86">
        <v>32</v>
      </c>
      <c r="BR72" s="86">
        <v>2076.5</v>
      </c>
      <c r="BS72" s="86">
        <v>671</v>
      </c>
      <c r="BT72" s="86">
        <v>219.5</v>
      </c>
      <c r="BU72" s="86">
        <v>23.5</v>
      </c>
      <c r="BV72" s="86">
        <v>30.147221591709588</v>
      </c>
      <c r="BW72" s="86">
        <v>2.8947298492510001</v>
      </c>
      <c r="BX72" s="86">
        <v>43</v>
      </c>
      <c r="BY72" s="86">
        <v>14.562000000000001</v>
      </c>
      <c r="BZ72" s="86">
        <v>1.4584999999999999</v>
      </c>
      <c r="CA72" s="86">
        <v>9.855570180030611</v>
      </c>
      <c r="CB72" s="86">
        <v>3.215049371436054</v>
      </c>
      <c r="CC72" s="86">
        <v>0.25394654726332622</v>
      </c>
      <c r="CD72" s="86">
        <v>12.539699862326906</v>
      </c>
      <c r="CE72" s="86">
        <v>46.584863976273326</v>
      </c>
      <c r="CF72" s="86" t="s">
        <v>199</v>
      </c>
      <c r="CG72" s="86" t="s">
        <v>199</v>
      </c>
      <c r="CH72" s="86" t="s">
        <v>199</v>
      </c>
      <c r="CI72" s="86" t="s">
        <v>199</v>
      </c>
      <c r="CJ72" s="86" t="s">
        <v>199</v>
      </c>
    </row>
    <row r="73" spans="1:88" x14ac:dyDescent="0.5">
      <c r="A73" s="56" t="s">
        <v>28</v>
      </c>
      <c r="B73" s="56">
        <v>2019</v>
      </c>
      <c r="C73" s="68" t="s">
        <v>83</v>
      </c>
      <c r="D73" s="68" t="s">
        <v>86</v>
      </c>
      <c r="E73" s="68" t="s">
        <v>72</v>
      </c>
      <c r="F73" s="56" t="s">
        <v>49</v>
      </c>
      <c r="G73" s="56" t="s">
        <v>84</v>
      </c>
      <c r="H73" s="56">
        <v>5</v>
      </c>
      <c r="I73" s="69">
        <v>43601</v>
      </c>
      <c r="J73" s="56">
        <v>49</v>
      </c>
      <c r="K73" s="56">
        <v>3.1669999999999998</v>
      </c>
      <c r="L73" s="56">
        <v>26.25</v>
      </c>
      <c r="M73" s="56">
        <f t="shared" si="13"/>
        <v>83.133749999999992</v>
      </c>
      <c r="N73" s="56">
        <f t="shared" si="14"/>
        <v>1.9084848719999998E-3</v>
      </c>
      <c r="O73" s="56">
        <v>8354.4</v>
      </c>
      <c r="P73" s="56">
        <f t="shared" si="15"/>
        <v>4377.5039155772783</v>
      </c>
      <c r="Q73" s="56">
        <f t="shared" si="16"/>
        <v>9.6507326823599797</v>
      </c>
      <c r="R73" s="56">
        <v>8.6999999999999993</v>
      </c>
      <c r="S73" s="56">
        <v>58</v>
      </c>
      <c r="T73" s="56">
        <v>96.7</v>
      </c>
      <c r="U73" s="56">
        <f t="shared" si="17"/>
        <v>186.20285162710613</v>
      </c>
      <c r="V73" s="56">
        <v>10.1</v>
      </c>
      <c r="W73" s="56">
        <v>9.9</v>
      </c>
      <c r="X73" s="56">
        <v>5.0999999999999996</v>
      </c>
      <c r="Y73" s="56">
        <v>68.400000000000006</v>
      </c>
      <c r="Z73" s="56">
        <v>1.153</v>
      </c>
      <c r="AA73" s="56">
        <v>56.8</v>
      </c>
      <c r="AB73" s="56">
        <v>9.3800000000000008</v>
      </c>
      <c r="AC73" s="113">
        <v>95.4</v>
      </c>
      <c r="AD73" s="113">
        <v>5.41</v>
      </c>
      <c r="AE73" s="113">
        <v>36.549999999999997</v>
      </c>
      <c r="AF73" s="113">
        <v>36.948215141518205</v>
      </c>
      <c r="AG73" s="113">
        <v>81.580416116926784</v>
      </c>
      <c r="AH73" s="113">
        <v>11.131393101602022</v>
      </c>
      <c r="AI73" s="113">
        <v>2.7961315805739342</v>
      </c>
      <c r="AJ73" s="113">
        <v>2.064427592674023</v>
      </c>
      <c r="AK73" s="113">
        <v>1.2646865280554764</v>
      </c>
      <c r="AL73" s="113">
        <v>1.1027884615384613</v>
      </c>
      <c r="AM73" s="113">
        <v>9.6</v>
      </c>
      <c r="AN73" s="113">
        <v>8.9411764705882355</v>
      </c>
      <c r="AO73" s="113">
        <v>5.2941176470588234</v>
      </c>
      <c r="AP73" s="113">
        <v>69.647058823529406</v>
      </c>
      <c r="AQ73" s="113">
        <v>1.1759999999999999</v>
      </c>
      <c r="AR73" s="113">
        <v>2.7029830000000001</v>
      </c>
      <c r="AS73" s="113">
        <v>0.23499999999999999</v>
      </c>
      <c r="AT73" s="113">
        <v>0.35599999999999998</v>
      </c>
      <c r="AU73" s="113">
        <v>0.19900000000000001</v>
      </c>
      <c r="AV73" s="113">
        <f t="shared" si="18"/>
        <v>2.6282894736842102</v>
      </c>
      <c r="AW73" s="113">
        <f t="shared" si="19"/>
        <v>3.9815789473684209</v>
      </c>
      <c r="AX73" s="113">
        <f t="shared" si="20"/>
        <v>2.2256578947368424</v>
      </c>
      <c r="AY73" s="113" t="s">
        <v>319</v>
      </c>
      <c r="AZ73" s="113">
        <v>0.28000000000000003</v>
      </c>
      <c r="BA73" s="113">
        <v>9.8000000000000004E-2</v>
      </c>
      <c r="BB73" s="113">
        <v>0.31</v>
      </c>
      <c r="BC73" s="113" t="s">
        <v>303</v>
      </c>
      <c r="BD73" s="113">
        <v>9.5000000000000001E-2</v>
      </c>
      <c r="BE73" s="113">
        <v>1.8</v>
      </c>
      <c r="BF73" s="113">
        <v>15</v>
      </c>
      <c r="BG73" s="113">
        <v>3.8</v>
      </c>
      <c r="BH73" s="113">
        <v>0.9</v>
      </c>
      <c r="BI73" s="113">
        <v>18.2</v>
      </c>
      <c r="BJ73" s="113" t="s">
        <v>314</v>
      </c>
      <c r="BK73" s="113" t="s">
        <v>305</v>
      </c>
      <c r="BL73" s="86">
        <v>13.79</v>
      </c>
      <c r="BM73" s="86">
        <v>6.85</v>
      </c>
      <c r="BN73" s="86">
        <v>3.13</v>
      </c>
      <c r="BO73" s="86">
        <v>81.5</v>
      </c>
      <c r="BP73" s="86">
        <v>9</v>
      </c>
      <c r="BQ73" s="86">
        <v>23.5</v>
      </c>
      <c r="BR73" s="86">
        <v>1684.5</v>
      </c>
      <c r="BS73" s="86">
        <v>479.5</v>
      </c>
      <c r="BT73" s="86">
        <v>115.5</v>
      </c>
      <c r="BU73" s="86">
        <v>26</v>
      </c>
      <c r="BV73" s="86">
        <v>18.717380038756712</v>
      </c>
      <c r="BW73" s="86">
        <v>2.182080051060427</v>
      </c>
      <c r="BX73" s="86">
        <v>12.5</v>
      </c>
      <c r="BY73" s="86">
        <v>15.7865</v>
      </c>
      <c r="BZ73" s="86">
        <v>1.4419999999999999</v>
      </c>
      <c r="CA73" s="86">
        <v>10.66822280044321</v>
      </c>
      <c r="CB73" s="86">
        <v>3.0399380519267707</v>
      </c>
      <c r="CC73" s="86">
        <v>0.2360041370446635</v>
      </c>
      <c r="CD73" s="86">
        <v>12.927441977399635</v>
      </c>
      <c r="CE73" s="86">
        <v>54.152190709036446</v>
      </c>
      <c r="CF73" s="86" t="s">
        <v>199</v>
      </c>
      <c r="CG73" s="86" t="s">
        <v>229</v>
      </c>
      <c r="CH73" s="86">
        <v>17</v>
      </c>
      <c r="CI73" s="86">
        <v>44</v>
      </c>
      <c r="CJ73" s="86">
        <v>39</v>
      </c>
    </row>
    <row r="74" spans="1:88" x14ac:dyDescent="0.5">
      <c r="A74" s="56" t="s">
        <v>28</v>
      </c>
      <c r="B74" s="56">
        <v>2019</v>
      </c>
      <c r="C74" s="68" t="s">
        <v>83</v>
      </c>
      <c r="D74" s="68" t="s">
        <v>86</v>
      </c>
      <c r="E74" s="68" t="s">
        <v>74</v>
      </c>
      <c r="F74" s="56" t="s">
        <v>49</v>
      </c>
      <c r="G74" s="56" t="s">
        <v>84</v>
      </c>
      <c r="H74" s="56">
        <v>6</v>
      </c>
      <c r="I74" s="69">
        <v>43601</v>
      </c>
      <c r="J74" s="56">
        <v>46</v>
      </c>
      <c r="K74" s="56">
        <v>3.1669999999999998</v>
      </c>
      <c r="L74" s="56">
        <v>26.25</v>
      </c>
      <c r="M74" s="56">
        <f t="shared" si="13"/>
        <v>83.133749999999992</v>
      </c>
      <c r="N74" s="56">
        <f t="shared" si="14"/>
        <v>1.9084848719999998E-3</v>
      </c>
      <c r="O74" s="56">
        <v>8027</v>
      </c>
      <c r="P74" s="56">
        <f t="shared" si="15"/>
        <v>4205.9542193740799</v>
      </c>
      <c r="Q74" s="56">
        <f t="shared" si="16"/>
        <v>9.272530791116484</v>
      </c>
      <c r="R74" s="56">
        <v>9.3000000000000007</v>
      </c>
      <c r="S74" s="56">
        <v>57.7</v>
      </c>
      <c r="T74" s="56">
        <v>92.6</v>
      </c>
      <c r="U74" s="56">
        <f t="shared" si="17"/>
        <v>177.73003862093515</v>
      </c>
      <c r="V74" s="56">
        <v>9.8000000000000007</v>
      </c>
      <c r="W74" s="56">
        <v>10.4</v>
      </c>
      <c r="X74" s="56">
        <v>5.0999999999999996</v>
      </c>
      <c r="Y74" s="56">
        <v>68</v>
      </c>
      <c r="Z74" s="56">
        <v>1.1619999999999999</v>
      </c>
      <c r="AA74" s="56">
        <v>57.2</v>
      </c>
      <c r="AB74" s="56">
        <v>9.4</v>
      </c>
      <c r="AC74" s="113">
        <v>96.42</v>
      </c>
      <c r="AD74" s="113">
        <v>5.4850000000000003</v>
      </c>
      <c r="AE74" s="113">
        <v>36.980000000000004</v>
      </c>
      <c r="AF74" s="113">
        <v>37.384564543772996</v>
      </c>
      <c r="AG74" s="113">
        <v>81.563202266054134</v>
      </c>
      <c r="AH74" s="113">
        <v>7.6432517286334303</v>
      </c>
      <c r="AI74" s="113">
        <v>2.4962952661380862</v>
      </c>
      <c r="AJ74" s="113">
        <v>1.9263872924279324</v>
      </c>
      <c r="AK74" s="113">
        <v>1.2306771477990419</v>
      </c>
      <c r="AL74" s="113">
        <v>1.2890384615384618</v>
      </c>
      <c r="AM74" s="113">
        <v>9.3500000000000014</v>
      </c>
      <c r="AN74" s="113">
        <v>9.4117647058823533</v>
      </c>
      <c r="AO74" s="113">
        <v>5.117647058823529</v>
      </c>
      <c r="AP74" s="113">
        <v>69.647058823529406</v>
      </c>
      <c r="AQ74" s="113">
        <v>1.1935</v>
      </c>
      <c r="AR74" s="113">
        <v>2.6911960000000001</v>
      </c>
      <c r="AS74" s="113">
        <v>0.246</v>
      </c>
      <c r="AT74" s="113">
        <v>0.34100000000000003</v>
      </c>
      <c r="AU74" s="113">
        <v>0.20699999999999999</v>
      </c>
      <c r="AV74" s="113">
        <f t="shared" si="18"/>
        <v>2.6137499999999996</v>
      </c>
      <c r="AW74" s="113">
        <f t="shared" si="19"/>
        <v>3.6231249999999999</v>
      </c>
      <c r="AX74" s="113">
        <f t="shared" si="20"/>
        <v>2.1993749999999999</v>
      </c>
      <c r="AY74" s="113" t="s">
        <v>358</v>
      </c>
      <c r="AZ74" s="113">
        <v>0.29199999999999998</v>
      </c>
      <c r="BA74" s="113">
        <v>0.107</v>
      </c>
      <c r="BB74" s="113">
        <v>0.34</v>
      </c>
      <c r="BC74" s="113" t="s">
        <v>303</v>
      </c>
      <c r="BD74" s="113">
        <v>0.10199999999999999</v>
      </c>
      <c r="BE74" s="113">
        <v>2.1</v>
      </c>
      <c r="BF74" s="113">
        <v>17.5</v>
      </c>
      <c r="BG74" s="113">
        <v>4</v>
      </c>
      <c r="BH74" s="113">
        <v>1.3</v>
      </c>
      <c r="BI74" s="113">
        <v>21.1</v>
      </c>
      <c r="BJ74" s="113">
        <v>6</v>
      </c>
      <c r="BK74" s="113" t="s">
        <v>305</v>
      </c>
      <c r="BL74" s="86">
        <v>18.68</v>
      </c>
      <c r="BM74" s="86">
        <v>6.55</v>
      </c>
      <c r="BN74" s="86">
        <v>3.7150000000000003</v>
      </c>
      <c r="BO74" s="86">
        <v>87</v>
      </c>
      <c r="BP74" s="86">
        <v>21</v>
      </c>
      <c r="BQ74" s="86">
        <v>15.5</v>
      </c>
      <c r="BR74" s="86">
        <v>2183</v>
      </c>
      <c r="BS74" s="86">
        <v>600.5</v>
      </c>
      <c r="BT74" s="86">
        <v>133.5</v>
      </c>
      <c r="BU74" s="86">
        <v>27.5</v>
      </c>
      <c r="BV74" s="86">
        <v>20.514050527176266</v>
      </c>
      <c r="BW74" s="86">
        <v>2.8305184858910408</v>
      </c>
      <c r="BX74" s="86">
        <v>3</v>
      </c>
      <c r="BY74" s="86">
        <v>15.780000000000001</v>
      </c>
      <c r="BZ74" s="86">
        <v>1.6110000000000002</v>
      </c>
      <c r="CA74" s="86">
        <v>9.7800885304349432</v>
      </c>
      <c r="CB74" s="86">
        <v>2.6460134328358209</v>
      </c>
      <c r="CC74" s="86">
        <v>0.17363134328358207</v>
      </c>
      <c r="CD74" s="86">
        <v>15.337340862124169</v>
      </c>
      <c r="CE74" s="86">
        <v>58.134828048762415</v>
      </c>
      <c r="CF74" s="86" t="s">
        <v>199</v>
      </c>
      <c r="CG74" s="86" t="s">
        <v>199</v>
      </c>
      <c r="CH74" s="86" t="s">
        <v>199</v>
      </c>
      <c r="CI74" s="86" t="s">
        <v>199</v>
      </c>
      <c r="CJ74" s="86" t="s">
        <v>199</v>
      </c>
    </row>
    <row r="75" spans="1:88" x14ac:dyDescent="0.5">
      <c r="A75" s="56" t="s">
        <v>28</v>
      </c>
      <c r="B75" s="56">
        <v>2019</v>
      </c>
      <c r="C75" s="68" t="s">
        <v>83</v>
      </c>
      <c r="D75" s="68" t="s">
        <v>86</v>
      </c>
      <c r="E75" s="68" t="s">
        <v>73</v>
      </c>
      <c r="F75" s="56" t="s">
        <v>49</v>
      </c>
      <c r="G75" s="56" t="s">
        <v>84</v>
      </c>
      <c r="H75" s="56">
        <v>7</v>
      </c>
      <c r="I75" s="69">
        <v>43601</v>
      </c>
      <c r="J75" s="56">
        <v>47</v>
      </c>
      <c r="K75" s="56">
        <v>3.1669999999999998</v>
      </c>
      <c r="L75" s="56">
        <v>26.25</v>
      </c>
      <c r="M75" s="56">
        <f t="shared" si="13"/>
        <v>83.133749999999992</v>
      </c>
      <c r="N75" s="56">
        <f t="shared" si="14"/>
        <v>1.9084848719999998E-3</v>
      </c>
      <c r="O75" s="56">
        <v>8109.7</v>
      </c>
      <c r="P75" s="56">
        <f t="shared" si="15"/>
        <v>4249.2870229049431</v>
      </c>
      <c r="Q75" s="56">
        <f t="shared" si="16"/>
        <v>9.3680631564366958</v>
      </c>
      <c r="R75" s="56">
        <v>8.9</v>
      </c>
      <c r="S75" s="56">
        <v>57.1</v>
      </c>
      <c r="T75" s="56">
        <v>86</v>
      </c>
      <c r="U75" s="56">
        <f t="shared" si="17"/>
        <v>180.35303329488224</v>
      </c>
      <c r="V75" s="56">
        <v>10.1</v>
      </c>
      <c r="W75" s="56">
        <v>8.9</v>
      </c>
      <c r="X75" s="56">
        <v>5.2</v>
      </c>
      <c r="Y75" s="56">
        <v>69.099999999999994</v>
      </c>
      <c r="Z75" s="56">
        <v>1.1459999999999999</v>
      </c>
      <c r="AA75" s="56">
        <v>55.7</v>
      </c>
      <c r="AB75" s="56">
        <v>9.4</v>
      </c>
      <c r="AC75" s="113">
        <v>95.525000000000006</v>
      </c>
      <c r="AD75" s="113">
        <v>3.95</v>
      </c>
      <c r="AE75" s="113">
        <v>30.954999999999998</v>
      </c>
      <c r="AF75" s="113">
        <v>31.206001432425641</v>
      </c>
      <c r="AG75" s="113">
        <v>82.728094890465798</v>
      </c>
      <c r="AH75" s="113">
        <v>5.2006115539273114</v>
      </c>
      <c r="AI75" s="113">
        <v>1.4409463997724008</v>
      </c>
      <c r="AJ75" s="113">
        <v>0.82135344745564831</v>
      </c>
      <c r="AK75" s="113">
        <v>0.51098322106382299</v>
      </c>
      <c r="AL75" s="113">
        <v>1.1048076923076926</v>
      </c>
      <c r="AM75" s="113">
        <v>9.5</v>
      </c>
      <c r="AN75" s="113">
        <v>8.7058823529411757</v>
      </c>
      <c r="AO75" s="113">
        <v>5.4117647058823524</v>
      </c>
      <c r="AP75" s="113">
        <v>69.529411764705884</v>
      </c>
      <c r="AQ75" s="113">
        <v>1.1739999999999999</v>
      </c>
      <c r="AR75" s="113">
        <v>2.7105219999999997</v>
      </c>
      <c r="AS75" s="113">
        <v>0.22600000000000001</v>
      </c>
      <c r="AT75" s="113">
        <v>0.35199999999999998</v>
      </c>
      <c r="AU75" s="113">
        <v>0.191</v>
      </c>
      <c r="AV75" s="113">
        <f t="shared" si="18"/>
        <v>2.595945945945946</v>
      </c>
      <c r="AW75" s="113">
        <f t="shared" si="19"/>
        <v>4.0432432432432437</v>
      </c>
      <c r="AX75" s="113">
        <f t="shared" si="20"/>
        <v>2.1939189189189188</v>
      </c>
      <c r="AY75" s="113" t="s">
        <v>328</v>
      </c>
      <c r="AZ75" s="113">
        <v>0.32600000000000001</v>
      </c>
      <c r="BA75" s="113">
        <v>0.106</v>
      </c>
      <c r="BB75" s="113">
        <v>0.38</v>
      </c>
      <c r="BC75" s="113" t="s">
        <v>303</v>
      </c>
      <c r="BD75" s="113">
        <v>9.5000000000000001E-2</v>
      </c>
      <c r="BE75" s="113">
        <v>1.9</v>
      </c>
      <c r="BF75" s="113">
        <v>22.6</v>
      </c>
      <c r="BG75" s="113">
        <v>4.7</v>
      </c>
      <c r="BH75" s="113">
        <v>1.9</v>
      </c>
      <c r="BI75" s="113">
        <v>22.1</v>
      </c>
      <c r="BJ75" s="113">
        <v>5.9</v>
      </c>
      <c r="BK75" s="113" t="s">
        <v>305</v>
      </c>
      <c r="BL75" s="86">
        <v>13.414999999999999</v>
      </c>
      <c r="BM75" s="86">
        <v>6.85</v>
      </c>
      <c r="BN75" s="86">
        <v>2.56</v>
      </c>
      <c r="BO75" s="86">
        <v>71</v>
      </c>
      <c r="BP75" s="86">
        <v>7.5</v>
      </c>
      <c r="BQ75" s="86">
        <v>14.5</v>
      </c>
      <c r="BR75" s="86">
        <v>1602.5</v>
      </c>
      <c r="BS75" s="86">
        <v>496.5</v>
      </c>
      <c r="BT75" s="86">
        <v>98</v>
      </c>
      <c r="BU75" s="86">
        <v>23</v>
      </c>
      <c r="BV75" s="86">
        <v>20.416529283105824</v>
      </c>
      <c r="BW75" s="86">
        <v>1.6046120647567719</v>
      </c>
      <c r="BX75" s="86">
        <v>9</v>
      </c>
      <c r="BY75" s="86">
        <v>12.573500000000001</v>
      </c>
      <c r="BZ75" s="86">
        <v>1.371</v>
      </c>
      <c r="CA75" s="86">
        <v>9.1320344122779229</v>
      </c>
      <c r="CB75" s="86">
        <v>2.0388306138629559</v>
      </c>
      <c r="CC75" s="86">
        <v>0.15719066222671504</v>
      </c>
      <c r="CD75" s="86">
        <v>13.437189225231785</v>
      </c>
      <c r="CE75" s="86">
        <v>49.985756439549277</v>
      </c>
      <c r="CF75" s="86" t="s">
        <v>199</v>
      </c>
      <c r="CG75" s="86" t="s">
        <v>228</v>
      </c>
      <c r="CH75" s="86">
        <v>17</v>
      </c>
      <c r="CI75" s="86">
        <v>41</v>
      </c>
      <c r="CJ75" s="86">
        <v>42</v>
      </c>
    </row>
    <row r="76" spans="1:88" x14ac:dyDescent="0.5">
      <c r="A76" s="56" t="s">
        <v>28</v>
      </c>
      <c r="B76" s="56">
        <v>2019</v>
      </c>
      <c r="C76" s="68" t="s">
        <v>83</v>
      </c>
      <c r="D76" s="68" t="s">
        <v>86</v>
      </c>
      <c r="E76" s="68" t="s">
        <v>76</v>
      </c>
      <c r="F76" s="56" t="s">
        <v>49</v>
      </c>
      <c r="G76" s="56" t="s">
        <v>84</v>
      </c>
      <c r="H76" s="56">
        <v>8</v>
      </c>
      <c r="I76" s="69">
        <v>43601</v>
      </c>
      <c r="J76" s="56">
        <v>0</v>
      </c>
      <c r="K76" s="56">
        <v>3.1669999999999998</v>
      </c>
      <c r="L76" s="56">
        <v>26.25</v>
      </c>
      <c r="M76" s="56">
        <f t="shared" si="13"/>
        <v>83.133749999999992</v>
      </c>
      <c r="N76" s="56">
        <f t="shared" si="14"/>
        <v>1.9084848719999998E-3</v>
      </c>
      <c r="O76" s="56" t="s">
        <v>49</v>
      </c>
      <c r="P76" s="56" t="s">
        <v>49</v>
      </c>
      <c r="Q76" s="56" t="s">
        <v>49</v>
      </c>
      <c r="R76" s="56" t="s">
        <v>49</v>
      </c>
      <c r="S76" s="56" t="s">
        <v>49</v>
      </c>
      <c r="T76" s="56" t="s">
        <v>49</v>
      </c>
      <c r="U76" s="56" t="s">
        <v>49</v>
      </c>
      <c r="V76" s="56" t="s">
        <v>199</v>
      </c>
      <c r="W76" s="56" t="s">
        <v>199</v>
      </c>
      <c r="X76" s="56" t="s">
        <v>199</v>
      </c>
      <c r="Y76" s="56" t="s">
        <v>199</v>
      </c>
      <c r="Z76" s="56" t="s">
        <v>199</v>
      </c>
      <c r="AA76" s="56" t="s">
        <v>199</v>
      </c>
      <c r="AB76" s="56" t="s">
        <v>199</v>
      </c>
      <c r="AC76" s="56" t="s">
        <v>199</v>
      </c>
      <c r="AD76" s="56" t="s">
        <v>199</v>
      </c>
      <c r="AE76" s="56" t="s">
        <v>199</v>
      </c>
      <c r="AF76" s="56" t="s">
        <v>199</v>
      </c>
      <c r="AG76" s="56" t="s">
        <v>199</v>
      </c>
      <c r="AH76" s="56" t="s">
        <v>199</v>
      </c>
      <c r="AI76" s="56" t="s">
        <v>199</v>
      </c>
      <c r="AJ76" s="56" t="s">
        <v>199</v>
      </c>
      <c r="AK76" s="56" t="s">
        <v>199</v>
      </c>
      <c r="AL76" s="56" t="s">
        <v>199</v>
      </c>
      <c r="AM76" s="56" t="s">
        <v>199</v>
      </c>
      <c r="AN76" s="56" t="s">
        <v>199</v>
      </c>
      <c r="AO76" s="56" t="s">
        <v>199</v>
      </c>
      <c r="AP76" s="56" t="s">
        <v>199</v>
      </c>
      <c r="AQ76" s="56" t="s">
        <v>199</v>
      </c>
      <c r="AR76" s="56" t="s">
        <v>199</v>
      </c>
      <c r="AS76" s="56" t="s">
        <v>199</v>
      </c>
      <c r="AT76" s="56" t="s">
        <v>199</v>
      </c>
      <c r="AU76" s="56" t="s">
        <v>199</v>
      </c>
      <c r="AV76" s="56" t="e">
        <f t="shared" si="18"/>
        <v>#VALUE!</v>
      </c>
      <c r="AW76" s="56" t="e">
        <f t="shared" si="19"/>
        <v>#VALUE!</v>
      </c>
      <c r="AX76" s="56" t="e">
        <f t="shared" si="20"/>
        <v>#VALUE!</v>
      </c>
      <c r="AY76" s="118" t="s">
        <v>199</v>
      </c>
      <c r="AZ76" s="118" t="s">
        <v>199</v>
      </c>
      <c r="BA76" s="118" t="s">
        <v>199</v>
      </c>
      <c r="BB76" s="118" t="s">
        <v>199</v>
      </c>
      <c r="BC76" s="118" t="s">
        <v>199</v>
      </c>
      <c r="BD76" s="118" t="s">
        <v>199</v>
      </c>
      <c r="BE76" s="118" t="s">
        <v>199</v>
      </c>
      <c r="BF76" s="118" t="s">
        <v>199</v>
      </c>
      <c r="BG76" s="118" t="s">
        <v>199</v>
      </c>
      <c r="BH76" s="118" t="s">
        <v>199</v>
      </c>
      <c r="BI76" s="118" t="s">
        <v>199</v>
      </c>
      <c r="BJ76" s="118" t="s">
        <v>199</v>
      </c>
      <c r="BK76" s="118" t="s">
        <v>199</v>
      </c>
      <c r="BL76" s="86">
        <v>14.01</v>
      </c>
      <c r="BM76" s="86">
        <v>6.9</v>
      </c>
      <c r="BN76" s="86">
        <v>2.5449999999999999</v>
      </c>
      <c r="BO76" s="86">
        <v>71</v>
      </c>
      <c r="BP76" s="86">
        <v>6.5</v>
      </c>
      <c r="BQ76" s="86">
        <v>13.5</v>
      </c>
      <c r="BR76" s="86">
        <v>1669.5</v>
      </c>
      <c r="BS76" s="86">
        <v>540</v>
      </c>
      <c r="BT76" s="86">
        <v>80</v>
      </c>
      <c r="BU76" s="86">
        <v>24</v>
      </c>
      <c r="BV76" s="86">
        <v>18.429500254373266</v>
      </c>
      <c r="BW76" s="86">
        <v>2.2597673462998475</v>
      </c>
      <c r="BX76" s="86">
        <v>2</v>
      </c>
      <c r="BY76" s="86">
        <v>15.75</v>
      </c>
      <c r="BZ76" s="86">
        <v>1.593</v>
      </c>
      <c r="CA76" s="86">
        <v>9.886775891180509</v>
      </c>
      <c r="CB76" s="86">
        <v>2.5393030043412663</v>
      </c>
      <c r="CC76" s="86">
        <v>0.19161763296173567</v>
      </c>
      <c r="CD76" s="86">
        <v>13.207132439752758</v>
      </c>
      <c r="CE76" s="86">
        <v>45.853499691787839</v>
      </c>
      <c r="CF76" s="86" t="s">
        <v>199</v>
      </c>
      <c r="CG76" s="86" t="s">
        <v>199</v>
      </c>
      <c r="CH76" s="86" t="s">
        <v>199</v>
      </c>
      <c r="CI76" s="86" t="s">
        <v>199</v>
      </c>
      <c r="CJ76" s="86" t="s">
        <v>199</v>
      </c>
    </row>
  </sheetData>
  <autoFilter ref="A1:AB76" xr:uid="{00000000-0009-0000-0000-000003000000}">
    <sortState xmlns:xlrd2="http://schemas.microsoft.com/office/spreadsheetml/2017/richdata2" ref="A69:AB76">
      <sortCondition ref="H1:H76"/>
    </sortState>
  </autoFilter>
  <sortState xmlns:xlrd2="http://schemas.microsoft.com/office/spreadsheetml/2017/richdata2" ref="A2:U76">
    <sortCondition ref="C2:C7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089CC027E794F972C72379E483499" ma:contentTypeVersion="15" ma:contentTypeDescription="Create a new document." ma:contentTypeScope="" ma:versionID="fb2c3e949058d2b0808cd053c4bf4307">
  <xsd:schema xmlns:xsd="http://www.w3.org/2001/XMLSchema" xmlns:xs="http://www.w3.org/2001/XMLSchema" xmlns:p="http://schemas.microsoft.com/office/2006/metadata/properties" xmlns:ns2="f7861a92-94f5-49ee-9de7-97ce60660b0d" xmlns:ns3="1c3033c6-850d-4082-a86a-0d1cef7ddc1b" targetNamespace="http://schemas.microsoft.com/office/2006/metadata/properties" ma:root="true" ma:fieldsID="61e701cf719dfe069491a84306416bba" ns2:_="" ns3:_="">
    <xsd:import namespace="f7861a92-94f5-49ee-9de7-97ce60660b0d"/>
    <xsd:import namespace="1c3033c6-850d-4082-a86a-0d1cef7ddc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861a92-94f5-49ee-9de7-97ce60660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76e6ad8-52fe-412f-a0b9-03ea580b62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033c6-850d-4082-a86a-0d1cef7ddc1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ae0c74f8-d43c-429b-ba18-2a1801771a15}" ma:internalName="TaxCatchAll" ma:showField="CatchAllData" ma:web="1c3033c6-850d-4082-a86a-0d1cef7ddc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5379A6-AEC0-41E0-8E9D-024A51D6D3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14A39A-B5B9-4A4F-A94C-29B959936F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861a92-94f5-49ee-9de7-97ce60660b0d"/>
    <ds:schemaRef ds:uri="1c3033c6-850d-4082-a86a-0d1cef7ddc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IL $ IN</vt:lpstr>
      <vt:lpstr>AverageIL$IN</vt:lpstr>
      <vt:lpstr>Wisconsin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</dc:creator>
  <cp:keywords/>
  <dc:description/>
  <cp:lastModifiedBy>Mujjabi, Christopher</cp:lastModifiedBy>
  <cp:revision/>
  <dcterms:created xsi:type="dcterms:W3CDTF">2019-04-19T17:33:02Z</dcterms:created>
  <dcterms:modified xsi:type="dcterms:W3CDTF">2023-10-01T04:53:31Z</dcterms:modified>
  <cp:category/>
  <cp:contentStatus/>
</cp:coreProperties>
</file>