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E:\Backup data 2\Kuliah Roni\Bootcamp\IDX Virtual Intern\Task\5\"/>
    </mc:Choice>
  </mc:AlternateContent>
  <xr:revisionPtr revIDLastSave="0" documentId="13_ncr:1_{2CCA491B-E963-4630-BF4F-A974D784E94A}" xr6:coauthVersionLast="45" xr6:coauthVersionMax="45" xr10:uidLastSave="{00000000-0000-0000-0000-000000000000}"/>
  <bookViews>
    <workbookView xWindow="1845" yWindow="2235" windowWidth="11115" windowHeight="11385" xr2:uid="{00000000-000D-0000-FFFF-FFFF00000000}"/>
  </bookViews>
  <sheets>
    <sheet name="LoanStats" sheetId="1" r:id="rId1"/>
    <sheet name="Sheet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" l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<sst xmlns="http://schemas.openxmlformats.org/spreadsheetml/2006/main" count="242" uniqueCount="192">
  <si>
    <t>Description</t>
  </si>
  <si>
    <t>addr_state</t>
  </si>
  <si>
    <t>The state provided by the borrower in the loan application</t>
  </si>
  <si>
    <t>annual_inc</t>
  </si>
  <si>
    <t>The self-reported annual income provided by the borrower during registration.</t>
  </si>
  <si>
    <t>annual_inc_joint</t>
  </si>
  <si>
    <t>The combined self-reported annual income provided by the co-borrowers during registration</t>
  </si>
  <si>
    <t>application_type</t>
  </si>
  <si>
    <t>Indicates whether the loan is an individual application or a joint application with two co-borrowers</t>
  </si>
  <si>
    <t>collection_recovery_fee</t>
  </si>
  <si>
    <t>post charge off collection fee</t>
  </si>
  <si>
    <t>collections_12_mths_ex_med</t>
  </si>
  <si>
    <t>Number of collections in 12 months excluding medical collections</t>
  </si>
  <si>
    <t>delinq_2yrs</t>
  </si>
  <si>
    <t>The number of 30+ days past-due incidences of delinquency in the borrower's credit file for the past 2 years</t>
  </si>
  <si>
    <t>desc</t>
  </si>
  <si>
    <t>Loan description provided by the borrower</t>
  </si>
  <si>
    <t>dti</t>
  </si>
  <si>
    <t>A ratio calculated using the borrower’s total monthly debt payments on the total debt obligations, excluding mortgage and the requested LC loan, divided by the borrower’s self-reported monthly income.</t>
  </si>
  <si>
    <t>dti_joint</t>
  </si>
  <si>
    <t>A ratio calculated using the co-borrowers' total monthly payments on the total debt obligations, excluding mortgages and the requested LC loan, divided by the co-borrowers' combined self-reported monthly income</t>
  </si>
  <si>
    <t>earliest_cr_line</t>
  </si>
  <si>
    <t>The month the borrower's earliest reported credit line was opened</t>
  </si>
  <si>
    <t>emp_length</t>
  </si>
  <si>
    <t xml:space="preserve">Employment length in years. Possible values are between 0 and 10 where 0 means less than one year and 10 means ten or more years. </t>
  </si>
  <si>
    <t>emp_title</t>
  </si>
  <si>
    <t>The job title supplied by the Borrower when applying for the loan.*</t>
  </si>
  <si>
    <t>fico_range_high</t>
  </si>
  <si>
    <t>The upper boundary range the borrower’s FICO at loan origination belongs to.</t>
  </si>
  <si>
    <t>fico_range_low</t>
  </si>
  <si>
    <t>The lower boundary range the borrower’s FICO at loan origination belongs to.</t>
  </si>
  <si>
    <t>funded_amnt</t>
  </si>
  <si>
    <t>The total amount committed to that loan at that point in time.</t>
  </si>
  <si>
    <t>_rec</t>
  </si>
  <si>
    <t>The total amount committed by investors for that loan at that point in time.</t>
  </si>
  <si>
    <t>grade</t>
  </si>
  <si>
    <t>LC assigned lo an grade</t>
  </si>
  <si>
    <t>home_ownership</t>
  </si>
  <si>
    <t>The home ownership status provided by the borrower during registration. Our values are: RENT, OWN, MORTGAGE, OTHER.</t>
  </si>
  <si>
    <t>id</t>
  </si>
  <si>
    <t>A unique LC assigned ID for the loan listing.</t>
  </si>
  <si>
    <t>initial_list_status</t>
  </si>
  <si>
    <r>
      <rPr>
        <sz val="11"/>
        <color theme="1"/>
        <rFont val="Calibri"/>
      </rPr>
      <t xml:space="preserve">The initial listing status of the loan. Possible values are – </t>
    </r>
    <r>
      <rPr>
        <b/>
        <i/>
        <sz val="11"/>
        <color theme="1"/>
        <rFont val="Calibri"/>
      </rPr>
      <t>W</t>
    </r>
    <r>
      <rPr>
        <sz val="11"/>
        <color theme="1"/>
        <rFont val="Calibri"/>
      </rPr>
      <t xml:space="preserve">hole, </t>
    </r>
    <r>
      <rPr>
        <b/>
        <i/>
        <sz val="11"/>
        <color theme="1"/>
        <rFont val="Calibri"/>
      </rPr>
      <t>F</t>
    </r>
    <r>
      <rPr>
        <sz val="11"/>
        <color theme="1"/>
        <rFont val="Calibri"/>
      </rPr>
      <t>ractional</t>
    </r>
  </si>
  <si>
    <t>inq_last_6mths</t>
  </si>
  <si>
    <t>The number of inquiries in past 6 months (excluding auto and mortgage inquiries)</t>
  </si>
  <si>
    <t>installment</t>
  </si>
  <si>
    <t>The monthly payment owed by the borrower if the loan originates.</t>
  </si>
  <si>
    <t>int_rate</t>
  </si>
  <si>
    <t>Interest Rate on the loan</t>
  </si>
  <si>
    <t>is_inc_v</t>
  </si>
  <si>
    <t>Indicates if income was verified by LC, not verified, or if the income source was verified</t>
  </si>
  <si>
    <t>issue_d</t>
  </si>
  <si>
    <t>The month which the loan was funded</t>
  </si>
  <si>
    <t>last_credit_pull_d</t>
  </si>
  <si>
    <t>The most recent month LC pulled credit for this loan</t>
  </si>
  <si>
    <t>last_fico_range_high</t>
  </si>
  <si>
    <t>The upper boundary range the borrower’s last FICO pulled belongs to.</t>
  </si>
  <si>
    <t>last_fico_range_low</t>
  </si>
  <si>
    <t>The lower boundary range the borrower’s last FICO pulled belongs to.</t>
  </si>
  <si>
    <t>last_pymnt_amnt</t>
  </si>
  <si>
    <t>Last total payment amount received</t>
  </si>
  <si>
    <t>last_pymnt_d</t>
  </si>
  <si>
    <t>Last month payment was received</t>
  </si>
  <si>
    <t>loan_amnt</t>
  </si>
  <si>
    <t>loan_status</t>
  </si>
  <si>
    <t>Current status of the loan</t>
  </si>
  <si>
    <t>member_id</t>
  </si>
  <si>
    <t>A unique LC assigned Id for the borrower member.</t>
  </si>
  <si>
    <t>mths_since_last_delinq</t>
  </si>
  <si>
    <t>The number of months since the borrower's last delinquency.</t>
  </si>
  <si>
    <t>mths_since_last_major_derog</t>
  </si>
  <si>
    <t>Months since most recent 90-day or worse rating</t>
  </si>
  <si>
    <t>mths_since_last_record</t>
  </si>
  <si>
    <t>The number of months since the last public record.</t>
  </si>
  <si>
    <t>next_pymnt_d</t>
  </si>
  <si>
    <t>Next scheduled payment date</t>
  </si>
  <si>
    <t>open_acc</t>
  </si>
  <si>
    <t>The number of open credit lines in the borrower's credit file.</t>
  </si>
  <si>
    <t>out_prncp</t>
  </si>
  <si>
    <t>Remaining outstanding principal for total amount funded</t>
  </si>
  <si>
    <t>out_prncp_inv</t>
  </si>
  <si>
    <t>Remaining outstanding principal for portion of total amount funded by investors</t>
  </si>
  <si>
    <t>policy_code</t>
  </si>
  <si>
    <t>publicly available policy_code=1
new products not publicly available policy_code=2</t>
  </si>
  <si>
    <t>pub_rec</t>
  </si>
  <si>
    <t>Number of derogatory public records</t>
  </si>
  <si>
    <t>purpose</t>
  </si>
  <si>
    <t xml:space="preserve">A category provided by the borrower for the loan request. </t>
  </si>
  <si>
    <t>pymnt_plan</t>
  </si>
  <si>
    <t>Indicates if a payment plan has been put in place for the loan</t>
  </si>
  <si>
    <t>recoveries</t>
  </si>
  <si>
    <t>post charge off gross recovery</t>
  </si>
  <si>
    <t>revol_bal</t>
  </si>
  <si>
    <t>Total credit revolving balance</t>
  </si>
  <si>
    <t>revol_util</t>
  </si>
  <si>
    <t xml:space="preserve">Revolving line utilization rate, or the amount of credit the borrower is using relative to all available revolving credit.        </t>
  </si>
  <si>
    <t>sub_grade</t>
  </si>
  <si>
    <t>LC assigned loan subgrade</t>
  </si>
  <si>
    <t>term</t>
  </si>
  <si>
    <t>The number of payments on the loan. Values are in months and can be either 36 or 60.</t>
  </si>
  <si>
    <t>title</t>
  </si>
  <si>
    <t>The loan title provided by the borrower</t>
  </si>
  <si>
    <t>total_acc</t>
  </si>
  <si>
    <t>The total number of credit lines currently in the borrower's credit file</t>
  </si>
  <si>
    <t>total_pymnt</t>
  </si>
  <si>
    <t>Payments received to date for total amount funded</t>
  </si>
  <si>
    <t>total_pymnt_inv</t>
  </si>
  <si>
    <t>Payments received to date for portion of total amount funded by investors</t>
  </si>
  <si>
    <t>total_rec_int</t>
  </si>
  <si>
    <t>Interest received to date</t>
  </si>
  <si>
    <t>total_rec_late_fee</t>
  </si>
  <si>
    <t>Late fees received to date</t>
  </si>
  <si>
    <t>total_rec_prncp</t>
  </si>
  <si>
    <t>Principal received to date</t>
  </si>
  <si>
    <t>url</t>
  </si>
  <si>
    <t>URL for the LC page with listing data.</t>
  </si>
  <si>
    <t>verified_status_joint</t>
  </si>
  <si>
    <t>Indicates if the co-borrowers' joint income was verified by LC, not verified, or if the income source was verified</t>
  </si>
  <si>
    <t>zip_code</t>
  </si>
  <si>
    <t>The first 3 numbers of the zip code provided by the borrower in the loan application.</t>
  </si>
  <si>
    <t>open_acc_6m</t>
  </si>
  <si>
    <t>Number of open trades in last 6 months</t>
  </si>
  <si>
    <t>open_il_6m</t>
  </si>
  <si>
    <t>Number of currently active installment trades</t>
  </si>
  <si>
    <t>open_il_12m</t>
  </si>
  <si>
    <t>Number of installment accounts opened in past 12 months</t>
  </si>
  <si>
    <t>open_il_24m</t>
  </si>
  <si>
    <t>Number of installment accounts opened in past 24 months</t>
  </si>
  <si>
    <t>mths_since_rcnt_il</t>
  </si>
  <si>
    <t>Months since most recent installment accounts opened</t>
  </si>
  <si>
    <t>total_bal_il</t>
  </si>
  <si>
    <t>Total current balance of all installment accounts</t>
  </si>
  <si>
    <t>il_util</t>
  </si>
  <si>
    <t>Ratio of total current balance to high credit/credit limit on all install acct</t>
  </si>
  <si>
    <t>open_rv_12m</t>
  </si>
  <si>
    <t>Number of revolving trades opened in past 12 months</t>
  </si>
  <si>
    <t>open_rv_24m</t>
  </si>
  <si>
    <t>Number of revolving trades opened in past 24 months</t>
  </si>
  <si>
    <t>max_bal_bc</t>
  </si>
  <si>
    <t>Maximum current balance owed on all revolving accounts</t>
  </si>
  <si>
    <t>all_util</t>
  </si>
  <si>
    <t>Balance to credit limit on all trades</t>
  </si>
  <si>
    <t>total_rev_hi_lim  </t>
  </si>
  <si>
    <t>Total revolving high credit/credit limit</t>
  </si>
  <si>
    <t>inq_fi</t>
  </si>
  <si>
    <t>Number of personal finance inquiries</t>
  </si>
  <si>
    <t>total_cu_tl</t>
  </si>
  <si>
    <t>Number of finance trades</t>
  </si>
  <si>
    <t>inq_last_12m</t>
  </si>
  <si>
    <t>Number of credit inquiries in past 12 months</t>
  </si>
  <si>
    <t>acc_now_delinq</t>
  </si>
  <si>
    <t>The number of accounts on which the borrower is now delinquent.</t>
  </si>
  <si>
    <t>tot_coll_amt</t>
  </si>
  <si>
    <t>Total collection amounts ever owed</t>
  </si>
  <si>
    <t>tot_cur_bal</t>
  </si>
  <si>
    <t>Total current balance of all accounts</t>
  </si>
  <si>
    <t>* Employer Title replaces Employer Name for all loans listed after 9/23/2013</t>
  </si>
  <si>
    <t>F</t>
  </si>
  <si>
    <t>For visualization</t>
  </si>
  <si>
    <t>Variabel</t>
  </si>
  <si>
    <t>No</t>
  </si>
  <si>
    <t>x</t>
  </si>
  <si>
    <t xml:space="preserve">Kemungkinan label(output) </t>
  </si>
  <si>
    <t>Feature</t>
  </si>
  <si>
    <t>Output</t>
  </si>
  <si>
    <t>key</t>
  </si>
  <si>
    <t>Dijumlahkan hasilnya di variabel total_pymnt_inv</t>
  </si>
  <si>
    <t>negara</t>
  </si>
  <si>
    <t>penghasilan tahunan</t>
  </si>
  <si>
    <t>keterlambatan lebih dai sebulan</t>
  </si>
  <si>
    <t>awal pinjaman (jadi tahun|)</t>
  </si>
  <si>
    <t xml:space="preserve">lama bekerja </t>
  </si>
  <si>
    <t>nama pekerjaan</t>
  </si>
  <si>
    <t>jumlah uang yang dipinjam</t>
  </si>
  <si>
    <t>kelas loan credit</t>
  </si>
  <si>
    <t>status kepemilikan rumah</t>
  </si>
  <si>
    <t>banyak tanya dalam 6 bulan</t>
  </si>
  <si>
    <t>suku bunga</t>
  </si>
  <si>
    <t>bulan dicarikan</t>
  </si>
  <si>
    <t>status pinjaman saat ini</t>
  </si>
  <si>
    <t>sisa pinjaman pokok</t>
  </si>
  <si>
    <t>alasan peminjam</t>
  </si>
  <si>
    <t>sub grde</t>
  </si>
  <si>
    <t>termin</t>
  </si>
  <si>
    <t>jaminan</t>
  </si>
  <si>
    <t>url bisa menjadi situs</t>
  </si>
  <si>
    <t>zip_code wilayah</t>
  </si>
  <si>
    <t>jadikan bulan</t>
  </si>
  <si>
    <t>jadi tahun</t>
  </si>
  <si>
    <t>Label</t>
  </si>
  <si>
    <t>verification_status</t>
  </si>
  <si>
    <t>term_month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</si>
</sst>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0"/>
  </numFmts>
  <fonts count="1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i/>
      <sz val="11"/>
      <color rgb="FF000000"/>
      <name val="Arial"/>
    </font>
    <font>
      <b/>
      <sz val="12"/>
      <color theme="0"/>
      <name val="Calibri"/>
    </font>
    <font>
      <sz val="11"/>
      <color theme="1"/>
      <name val="Calibri"/>
    </font>
    <font>
      <sz val="11"/>
      <color rgb="FF000000"/>
      <name val="Inconsolata"/>
    </font>
    <font>
      <sz val="11"/>
      <color theme="1"/>
      <name val="Inconsolata"/>
    </font>
    <font>
      <sz val="11"/>
      <color theme="1"/>
      <name val="Calibri"/>
      <scheme val="minor"/>
    </font>
    <font>
      <b/>
      <i/>
      <sz val="11"/>
      <color theme="1"/>
      <name val="Calibri"/>
    </font>
    <font>
      <sz val="11"/>
      <color rgb="FFD4D4D4"/>
      <name val="Segoe UI"/>
      <family val="2"/>
    </font>
    <font>
      <sz val="11"/>
      <name val="Segoe UI"/>
      <family val="2"/>
    </font>
    <font>
      <sz val="11"/>
      <name val="Calibri"/>
      <family val="2"/>
      <scheme val="minor"/>
    </font>
    <font>
      <b/>
      <sz val="11"/>
      <color rgb="FFD4D4D4"/>
      <name val="Segoe U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44061"/>
        <bgColor rgb="FF244061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2" fillId="2" borderId="0" xfId="0" applyFont="1" applyFill="1" applyAlignment="1">
      <alignment horizontal="left" wrapText="1"/>
    </xf>
    <xf numFmtId="0" fontId="3" fillId="3" borderId="1" xfId="0" applyFont="1" applyFill="1" applyBorder="1" applyAlignment="1">
      <alignment wrapText="1"/>
    </xf>
    <xf numFmtId="0" fontId="4" fillId="4" borderId="2" xfId="0" applyFont="1" applyFill="1" applyBorder="1"/>
    <xf numFmtId="0" fontId="4" fillId="5" borderId="2" xfId="0" applyFont="1" applyFill="1" applyBorder="1"/>
    <xf numFmtId="0" fontId="4" fillId="0" borderId="2" xfId="0" applyFont="1" applyBorder="1"/>
    <xf numFmtId="0" fontId="4" fillId="5" borderId="2" xfId="0" applyFont="1" applyFill="1" applyBorder="1" applyAlignment="1"/>
    <xf numFmtId="0" fontId="4" fillId="6" borderId="2" xfId="0" applyFont="1" applyFill="1" applyBorder="1"/>
    <xf numFmtId="0" fontId="4" fillId="7" borderId="2" xfId="0" applyFont="1" applyFill="1" applyBorder="1"/>
    <xf numFmtId="0" fontId="4" fillId="0" borderId="2" xfId="0" applyFont="1" applyBorder="1" applyAlignment="1"/>
    <xf numFmtId="0" fontId="4" fillId="0" borderId="4" xfId="0" applyFont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Font="1" applyBorder="1" applyAlignment="1"/>
    <xf numFmtId="0" fontId="0" fillId="0" borderId="3" xfId="0" applyFont="1" applyBorder="1" applyAlignment="1"/>
    <xf numFmtId="0" fontId="5" fillId="2" borderId="3" xfId="0" applyFont="1" applyFill="1" applyBorder="1" applyAlignment="1">
      <alignment wrapText="1"/>
    </xf>
    <xf numFmtId="0" fontId="6" fillId="6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5" fillId="2" borderId="3" xfId="0" applyFont="1" applyFill="1" applyBorder="1"/>
    <xf numFmtId="0" fontId="4" fillId="8" borderId="2" xfId="0" applyFont="1" applyFill="1" applyBorder="1"/>
    <xf numFmtId="0" fontId="4" fillId="8" borderId="4" xfId="0" applyFont="1" applyFill="1" applyBorder="1" applyAlignment="1">
      <alignment wrapText="1"/>
    </xf>
    <xf numFmtId="0" fontId="5" fillId="9" borderId="3" xfId="0" applyFont="1" applyFill="1" applyBorder="1" applyAlignment="1">
      <alignment wrapText="1"/>
    </xf>
    <xf numFmtId="0" fontId="0" fillId="10" borderId="0" xfId="0" applyFont="1" applyFill="1" applyAlignment="1"/>
    <xf numFmtId="0" fontId="0" fillId="0" borderId="0" xfId="0" applyFont="1" applyAlignment="1">
      <alignment vertical="center"/>
    </xf>
    <xf numFmtId="0" fontId="4" fillId="4" borderId="5" xfId="0" applyFont="1" applyFill="1" applyBorder="1"/>
    <xf numFmtId="0" fontId="0" fillId="11" borderId="0" xfId="0" applyFont="1" applyFill="1" applyAlignment="1"/>
    <xf numFmtId="0" fontId="11" fillId="0" borderId="0" xfId="0" applyFont="1" applyAlignment="1"/>
    <xf numFmtId="1" fontId="11" fillId="0" borderId="0" xfId="0" applyNumberFormat="1" applyFont="1" applyAlignment="1"/>
    <xf numFmtId="164" fontId="10" fillId="0" borderId="0" xfId="0" applyNumberFormat="1" applyFont="1" applyAlignment="1"/>
    <xf numFmtId="164" fontId="9" fillId="0" borderId="0" xfId="0" applyNumberFormat="1" applyFont="1" applyAlignment="1"/>
    <xf numFmtId="164" fontId="11" fillId="0" borderId="0" xfId="0" applyNumberFormat="1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Fill="1" applyBorder="1" applyAlignment="1"/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2" fillId="0" borderId="0" xfId="0" applyFont="1" applyAlignment="1"/>
    <xf numFmtId="0" fontId="12" fillId="0" borderId="1" xfId="0" applyFont="1" applyBorder="1" applyAlignment="1">
      <alignment horizontal="right" vertical="center" wrapText="1"/>
    </xf>
  </cellXfs>
  <cellStyles count="1">
    <cellStyle name="Normal" xfId="0" builtinId="0"/>
  </cellStyles>
  <dxfs count="3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</dxfs>
  <tableStyles count="1" defaultTableStyle="TableStyleMedium2" defaultPivotStyle="PivotStyleLight16">
    <tableStyle name="browseNotes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82"/>
  <sheetViews>
    <sheetView tabSelected="1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ColWidth="14.42578125" defaultRowHeight="15" customHeight="1"/>
  <cols>
    <col min="1" max="1" width="3.5703125" bestFit="1" customWidth="1"/>
    <col min="2" max="2" width="30.7109375" customWidth="1"/>
    <col min="3" max="3" width="65.140625" style="14" customWidth="1"/>
    <col min="4" max="4" width="84.42578125" style="15" customWidth="1"/>
    <col min="7" max="7" width="22.28515625" bestFit="1" customWidth="1"/>
    <col min="8" max="8" width="30.28515625" bestFit="1" customWidth="1"/>
    <col min="11" max="11" width="14.42578125" style="23"/>
    <col min="13" max="13" width="18.5703125" bestFit="1" customWidth="1"/>
  </cols>
  <sheetData>
    <row r="1" spans="1:16" ht="14.25" customHeight="1" thickBot="1">
      <c r="A1" t="s">
        <v>160</v>
      </c>
      <c r="B1" s="1"/>
      <c r="C1" s="2" t="s">
        <v>0</v>
      </c>
      <c r="E1" s="23"/>
      <c r="F1" s="24" t="s">
        <v>157</v>
      </c>
      <c r="G1" s="24"/>
      <c r="H1" s="24"/>
      <c r="I1" s="24"/>
      <c r="J1" s="24"/>
    </row>
    <row r="2" spans="1:16" ht="14.25" customHeight="1">
      <c r="A2">
        <v>1</v>
      </c>
      <c r="B2" s="3" t="s">
        <v>1</v>
      </c>
      <c r="C2" s="10" t="s">
        <v>2</v>
      </c>
      <c r="D2" s="16" t="str">
        <f ca="1">IFERROR(__xludf.DUMMYFUNCTION("GOOGLETRANSLATE(B2,""en"",""id"")"),"Negara yang disediakan oleh peminjam dalam aplikasi pinjaman")</f>
        <v>Negara yang disediakan oleh peminjam dalam aplikasi pinjaman</v>
      </c>
      <c r="E2" s="23"/>
      <c r="F2" s="35" t="s">
        <v>158</v>
      </c>
      <c r="G2" s="36"/>
      <c r="H2" s="36"/>
      <c r="I2" s="36"/>
      <c r="J2" s="37"/>
      <c r="L2" s="35" t="s">
        <v>162</v>
      </c>
      <c r="M2" s="36"/>
      <c r="N2" s="36"/>
      <c r="O2" s="36"/>
      <c r="P2" s="37"/>
    </row>
    <row r="3" spans="1:16" ht="14.25" customHeight="1">
      <c r="A3">
        <v>2</v>
      </c>
      <c r="B3" s="4" t="s">
        <v>3</v>
      </c>
      <c r="C3" s="10" t="s">
        <v>4</v>
      </c>
      <c r="D3" s="16" t="str">
        <f ca="1">IFERROR(__xludf.DUMMYFUNCTION("GOOGLETRANSLATE(B3,""en"",""id"")"),"Penghasilan tahunan yang dilaporkan sendiri yang disediakan oleh peminjam selama pendaftaran.")</f>
        <v>Penghasilan tahunan yang dilaporkan sendiri yang disediakan oleh peminjam selama pendaftaran.</v>
      </c>
      <c r="E3" s="23"/>
      <c r="F3" s="38"/>
      <c r="G3" s="39"/>
      <c r="H3" s="39"/>
      <c r="I3" s="39"/>
      <c r="J3" s="40"/>
      <c r="L3" s="38"/>
      <c r="M3" s="39"/>
      <c r="N3" s="39"/>
      <c r="O3" s="39"/>
      <c r="P3" s="40"/>
    </row>
    <row r="4" spans="1:16" ht="14.25" customHeight="1" thickBot="1">
      <c r="A4">
        <v>3</v>
      </c>
      <c r="B4" s="5" t="s">
        <v>5</v>
      </c>
      <c r="C4" s="10" t="s">
        <v>6</v>
      </c>
      <c r="D4" s="16" t="str">
        <f ca="1">IFERROR(__xludf.DUMMYFUNCTION("GOOGLETRANSLATE(B4,""en"",""id"")"),"Penghasilan tahunan yang dilaporkan sendiri gabungan yang disediakan oleh co-peminjam selama pendaftaran")</f>
        <v>Penghasilan tahunan yang dilaporkan sendiri gabungan yang disediakan oleh co-peminjam selama pendaftaran</v>
      </c>
      <c r="E4" s="23"/>
      <c r="F4" s="41"/>
      <c r="G4" s="42"/>
      <c r="H4" s="42"/>
      <c r="I4" s="42"/>
      <c r="J4" s="43"/>
      <c r="L4" s="41"/>
      <c r="M4" s="42"/>
      <c r="N4" s="42"/>
      <c r="O4" s="42"/>
      <c r="P4" s="43"/>
    </row>
    <row r="5" spans="1:16" ht="14.25" customHeight="1">
      <c r="A5">
        <v>4</v>
      </c>
      <c r="B5" s="5" t="s">
        <v>7</v>
      </c>
      <c r="C5" s="10" t="s">
        <v>8</v>
      </c>
      <c r="D5" s="16" t="str">
        <f ca="1">IFERROR(__xludf.DUMMYFUNCTION("GOOGLETRANSLATE(B5,""en"",""id"")"),"Menunjukkan apakah pinjaman adalah aplikasi individu atau aplikasi bersama dengan dua peminjam bersama")</f>
        <v>Menunjukkan apakah pinjaman adalah aplikasi individu atau aplikasi bersama dengan dua peminjam bersama</v>
      </c>
      <c r="E5" s="23"/>
      <c r="F5" s="14" t="s">
        <v>159</v>
      </c>
      <c r="G5" s="25" t="s">
        <v>1</v>
      </c>
      <c r="H5" s="32" t="s">
        <v>167</v>
      </c>
      <c r="I5" s="14"/>
      <c r="J5" s="14">
        <v>0</v>
      </c>
      <c r="L5" s="14" t="s">
        <v>163</v>
      </c>
      <c r="M5" s="47" t="s">
        <v>63</v>
      </c>
      <c r="N5" t="s">
        <v>164</v>
      </c>
      <c r="O5" s="4" t="s">
        <v>35</v>
      </c>
    </row>
    <row r="6" spans="1:16" ht="14.25" customHeight="1">
      <c r="A6">
        <v>5</v>
      </c>
      <c r="B6" s="5" t="s">
        <v>9</v>
      </c>
      <c r="C6" s="10" t="s">
        <v>10</v>
      </c>
      <c r="D6" s="16" t="str">
        <f ca="1">IFERROR(__xludf.DUMMYFUNCTION("GOOGLETRANSLATE(B6,""en"",""id"")"),"Biaya pengumpulan biaya penagihan")</f>
        <v>Biaya pengumpulan biaya penagihan</v>
      </c>
      <c r="E6" s="23"/>
      <c r="G6" s="4" t="s">
        <v>3</v>
      </c>
      <c r="H6" s="33" t="s">
        <v>168</v>
      </c>
      <c r="J6">
        <v>1</v>
      </c>
      <c r="L6">
        <v>2</v>
      </c>
      <c r="M6" s="47" t="s">
        <v>47</v>
      </c>
    </row>
    <row r="7" spans="1:16" ht="14.25" customHeight="1">
      <c r="A7">
        <v>6</v>
      </c>
      <c r="B7" s="5" t="s">
        <v>11</v>
      </c>
      <c r="C7" s="10" t="s">
        <v>12</v>
      </c>
      <c r="D7" s="16" t="str">
        <f ca="1">IFERROR(__xludf.DUMMYFUNCTION("GOOGLETRANSLATE(B7,""en"",""id"")"),"Jumlah koleksi dalam 12 bulan tidak termasuk koleksi medis")</f>
        <v>Jumlah koleksi dalam 12 bulan tidak termasuk koleksi medis</v>
      </c>
      <c r="E7" s="23"/>
      <c r="G7" s="5" t="s">
        <v>13</v>
      </c>
      <c r="H7" s="33" t="s">
        <v>169</v>
      </c>
      <c r="J7">
        <v>0</v>
      </c>
      <c r="L7">
        <v>3</v>
      </c>
      <c r="M7" s="47" t="s">
        <v>45</v>
      </c>
    </row>
    <row r="8" spans="1:16" ht="14.25" customHeight="1">
      <c r="A8">
        <v>7</v>
      </c>
      <c r="B8" s="5" t="s">
        <v>13</v>
      </c>
      <c r="C8" s="10" t="s">
        <v>14</v>
      </c>
      <c r="D8" s="16" t="str">
        <f ca="1">IFERROR(__xludf.DUMMYFUNCTION("GOOGLETRANSLATE(B8,""en"",""id"")"),"Jumlah 30+ hari insiden kenakalan yang lewat dalam file kredit peminjam selama 2 tahun terakhir")</f>
        <v>Jumlah 30+ hari insiden kenakalan yang lewat dalam file kredit peminjam selama 2 tahun terakhir</v>
      </c>
      <c r="E8" s="23"/>
      <c r="G8" s="3" t="s">
        <v>21</v>
      </c>
      <c r="H8" s="34" t="s">
        <v>170</v>
      </c>
      <c r="I8" s="33" t="s">
        <v>188</v>
      </c>
      <c r="J8">
        <v>1</v>
      </c>
      <c r="L8">
        <v>4</v>
      </c>
      <c r="M8" s="47" t="s">
        <v>23</v>
      </c>
    </row>
    <row r="9" spans="1:16" ht="18" customHeight="1">
      <c r="A9">
        <v>8</v>
      </c>
      <c r="B9" s="3" t="s">
        <v>15</v>
      </c>
      <c r="C9" s="10" t="s">
        <v>16</v>
      </c>
      <c r="D9" s="16" t="str">
        <f ca="1">IFERROR(__xludf.DUMMYFUNCTION("GOOGLETRANSLATE(B9,""en"",""id"")"),"Deskripsi pinjaman yang disediakan oleh peminjam")</f>
        <v>Deskripsi pinjaman yang disediakan oleh peminjam</v>
      </c>
      <c r="E9" s="23" t="s">
        <v>161</v>
      </c>
      <c r="G9" s="3" t="s">
        <v>23</v>
      </c>
      <c r="H9" s="34" t="s">
        <v>171</v>
      </c>
      <c r="J9">
        <v>1</v>
      </c>
      <c r="L9">
        <v>5</v>
      </c>
      <c r="M9" s="48" t="s">
        <v>37</v>
      </c>
    </row>
    <row r="10" spans="1:16" ht="14.25" customHeight="1">
      <c r="A10">
        <v>9</v>
      </c>
      <c r="B10" s="4" t="s">
        <v>17</v>
      </c>
      <c r="C10" s="10" t="s">
        <v>18</v>
      </c>
      <c r="D10" s="16" t="str">
        <f ca="1">IFERROR(__xludf.DUMMYFUNCTION("GOOGLETRANSLATE(B10,""en"",""id"")"),"Rasio yang dihitung menggunakan total pembayaran utang bulanan peminjam atas total kewajiban utang, tidak termasuk hipotek dan pinjaman LC yang diminta, dibagi dengan pendapatan bulanan peminjam yang dilaporkan sendiri.")</f>
        <v>Rasio yang dihitung menggunakan total pembayaran utang bulanan peminjam atas total kewajiban utang, tidak termasuk hipotek dan pinjaman LC yang diminta, dibagi dengan pendapatan bulanan peminjam yang dilaporkan sendiri.</v>
      </c>
      <c r="E10" s="23"/>
      <c r="G10" s="3" t="s">
        <v>25</v>
      </c>
      <c r="H10" s="34" t="s">
        <v>172</v>
      </c>
      <c r="J10">
        <v>1</v>
      </c>
      <c r="L10">
        <v>6</v>
      </c>
      <c r="M10" s="47" t="s">
        <v>3</v>
      </c>
    </row>
    <row r="11" spans="1:16" ht="13.5" customHeight="1">
      <c r="A11">
        <v>10</v>
      </c>
      <c r="B11" s="5" t="s">
        <v>19</v>
      </c>
      <c r="C11" s="10" t="s">
        <v>20</v>
      </c>
      <c r="D11" s="16" t="str">
        <f ca="1">IFERROR(__xludf.DUMMYFUNCTION("GOOGLETRANSLATE(B11,""en"",""id"")"),"Rasio yang dihitung menggunakan total pembayaran bulanan peminjam bersama atas total kewajiban utang, tidak termasuk hipotek dan pinjaman LC yang diminta, dibagi oleh pendapatan bulanan yang dilaporkan sendiri oleh co-peminjam yang dilaporkan sendiri")</f>
        <v>Rasio yang dihitung menggunakan total pembayaran bulanan peminjam bersama atas total kewajiban utang, tidak termasuk hipotek dan pinjaman LC yang diminta, dibagi oleh pendapatan bulanan yang dilaporkan sendiri oleh co-peminjam yang dilaporkan sendiri</v>
      </c>
      <c r="E11" s="23"/>
      <c r="G11" s="4" t="s">
        <v>31</v>
      </c>
      <c r="H11" s="34" t="s">
        <v>173</v>
      </c>
      <c r="I11" s="26"/>
      <c r="J11">
        <v>1</v>
      </c>
      <c r="L11">
        <v>7</v>
      </c>
      <c r="M11" s="47" t="s">
        <v>190</v>
      </c>
    </row>
    <row r="12" spans="1:16" ht="14.25" customHeight="1">
      <c r="A12">
        <v>11</v>
      </c>
      <c r="B12" s="3" t="s">
        <v>21</v>
      </c>
      <c r="C12" s="10" t="s">
        <v>22</v>
      </c>
      <c r="D12" s="16" t="str">
        <f ca="1">IFERROR(__xludf.DUMMYFUNCTION("GOOGLETRANSLATE(B12,""en"",""id"")"),"Bulan jalur kredit yang paling awal dilaporkan peminjam dibuka")</f>
        <v>Bulan jalur kredit yang paling awal dilaporkan peminjam dibuka</v>
      </c>
      <c r="E12" s="23"/>
      <c r="G12" s="4" t="s">
        <v>35</v>
      </c>
      <c r="H12" s="34" t="s">
        <v>174</v>
      </c>
      <c r="J12" t="s">
        <v>189</v>
      </c>
      <c r="L12">
        <v>8</v>
      </c>
      <c r="M12" s="47" t="s">
        <v>88</v>
      </c>
    </row>
    <row r="13" spans="1:16" ht="14.25" customHeight="1">
      <c r="A13">
        <v>12</v>
      </c>
      <c r="B13" s="3" t="s">
        <v>23</v>
      </c>
      <c r="C13" s="10" t="s">
        <v>24</v>
      </c>
      <c r="D13" s="16" t="str">
        <f ca="1">IFERROR(__xludf.DUMMYFUNCTION("GOOGLETRANSLATE(B13,""en"",""id"")"),"Panjang pekerjaan dalam beberapa tahun. Nilai yang mungkin adalah antara 0 dan 10 di mana 0 berarti kurang dari satu tahun dan 10 berarti sepuluh tahun atau lebih.")</f>
        <v>Panjang pekerjaan dalam beberapa tahun. Nilai yang mungkin adalah antara 0 dan 10 di mana 0 berarti kurang dari satu tahun dan 10 berarti sepuluh tahun atau lebih.</v>
      </c>
      <c r="E13" s="23"/>
      <c r="G13" s="4" t="s">
        <v>37</v>
      </c>
      <c r="H13" s="34" t="s">
        <v>175</v>
      </c>
      <c r="J13">
        <v>1</v>
      </c>
      <c r="L13">
        <v>9</v>
      </c>
      <c r="M13" s="47" t="s">
        <v>86</v>
      </c>
    </row>
    <row r="14" spans="1:16" ht="14.25" customHeight="1">
      <c r="A14">
        <v>13</v>
      </c>
      <c r="B14" s="3" t="s">
        <v>25</v>
      </c>
      <c r="C14" s="10" t="s">
        <v>26</v>
      </c>
      <c r="D14" s="16" t="str">
        <f ca="1">IFERROR(__xludf.DUMMYFUNCTION("GOOGLETRANSLATE(B14,""en"",""id"")"),"Judul pekerjaan yang disediakan oleh peminjam saat mengajukan pinjaman.*")</f>
        <v>Judul pekerjaan yang disediakan oleh peminjam saat mengajukan pinjaman.*</v>
      </c>
      <c r="E14" s="23"/>
      <c r="G14" s="3" t="s">
        <v>43</v>
      </c>
      <c r="H14" s="34" t="s">
        <v>176</v>
      </c>
      <c r="J14">
        <v>1</v>
      </c>
      <c r="L14">
        <v>10</v>
      </c>
      <c r="M14" s="47" t="s">
        <v>1</v>
      </c>
    </row>
    <row r="15" spans="1:16" ht="14.25" customHeight="1">
      <c r="A15">
        <v>14</v>
      </c>
      <c r="B15" s="5" t="s">
        <v>27</v>
      </c>
      <c r="C15" s="10" t="s">
        <v>28</v>
      </c>
      <c r="D15" s="16" t="str">
        <f ca="1">IFERROR(__xludf.DUMMYFUNCTION("GOOGLETRANSLATE(B15,""en"",""id"")"),"Kisaran batas atas fico peminjam pada awal pinjaman.")</f>
        <v>Kisaran batas atas fico peminjam pada awal pinjaman.</v>
      </c>
      <c r="E15" s="23"/>
      <c r="G15" s="4" t="s">
        <v>45</v>
      </c>
      <c r="J15">
        <v>1</v>
      </c>
      <c r="L15">
        <v>11</v>
      </c>
      <c r="M15" s="47" t="s">
        <v>17</v>
      </c>
    </row>
    <row r="16" spans="1:16" ht="14.25" customHeight="1">
      <c r="A16">
        <v>15</v>
      </c>
      <c r="B16" s="5" t="s">
        <v>29</v>
      </c>
      <c r="C16" s="10" t="s">
        <v>30</v>
      </c>
      <c r="D16" s="16" t="str">
        <f ca="1">IFERROR(__xludf.DUMMYFUNCTION("GOOGLETRANSLATE(B16,""en"",""id"")"),"Kisaran batas bawah fico peminjam pada awal pinjaman.")</f>
        <v>Kisaran batas bawah fico peminjam pada awal pinjaman.</v>
      </c>
      <c r="E16" s="23"/>
      <c r="G16" s="4" t="s">
        <v>47</v>
      </c>
      <c r="H16" s="33" t="s">
        <v>177</v>
      </c>
      <c r="J16">
        <v>1</v>
      </c>
      <c r="L16">
        <v>12</v>
      </c>
      <c r="M16" s="47" t="s">
        <v>13</v>
      </c>
    </row>
    <row r="17" spans="1:13" ht="14.25" customHeight="1">
      <c r="A17">
        <v>16</v>
      </c>
      <c r="B17" s="4" t="s">
        <v>31</v>
      </c>
      <c r="C17" s="10" t="s">
        <v>32</v>
      </c>
      <c r="D17" s="16" t="str">
        <f ca="1">IFERROR(__xludf.DUMMYFUNCTION("GOOGLETRANSLATE(B17,""en"",""id"")"),"Jumlah total yang berkomitmen untuk pinjaman itu pada saat itu.")</f>
        <v>Jumlah total yang berkomitmen untuk pinjaman itu pada saat itu.</v>
      </c>
      <c r="E17" s="23"/>
      <c r="G17" s="3" t="s">
        <v>51</v>
      </c>
      <c r="H17" s="33" t="s">
        <v>178</v>
      </c>
      <c r="I17" s="33" t="s">
        <v>187</v>
      </c>
      <c r="L17">
        <v>13</v>
      </c>
      <c r="M17" s="47" t="s">
        <v>21</v>
      </c>
    </row>
    <row r="18" spans="1:13" ht="13.5" customHeight="1">
      <c r="A18">
        <v>17</v>
      </c>
      <c r="B18" s="6" t="s">
        <v>33</v>
      </c>
      <c r="C18" s="10" t="s">
        <v>34</v>
      </c>
      <c r="D18" s="16" t="str">
        <f ca="1">IFERROR(__xludf.DUMMYFUNCTION("GOOGLETRANSLATE(B18,""en"",""id"")"),"Jumlah total yang dilakukan oleh investor untuk pinjaman itu pada saat itu.")</f>
        <v>Jumlah total yang dilakukan oleh investor untuk pinjaman itu pada saat itu.</v>
      </c>
      <c r="E18" s="23" t="s">
        <v>161</v>
      </c>
      <c r="G18" s="4" t="s">
        <v>63</v>
      </c>
      <c r="I18" s="26"/>
      <c r="J18">
        <v>1</v>
      </c>
      <c r="L18">
        <v>14</v>
      </c>
      <c r="M18" s="47" t="s">
        <v>43</v>
      </c>
    </row>
    <row r="19" spans="1:13" ht="14.25" customHeight="1">
      <c r="A19">
        <v>18</v>
      </c>
      <c r="B19" s="4" t="s">
        <v>35</v>
      </c>
      <c r="C19" s="10" t="s">
        <v>36</v>
      </c>
      <c r="D19" s="16" t="str">
        <f ca="1">IFERROR(__xludf.DUMMYFUNCTION("GOOGLETRANSLATE(B19,""en"",""id"")"),"Lc menugaskan lo sebuah nilai")</f>
        <v>Lc menugaskan lo sebuah nilai</v>
      </c>
      <c r="E19" s="23"/>
      <c r="G19" s="3" t="s">
        <v>64</v>
      </c>
      <c r="H19" s="33" t="s">
        <v>179</v>
      </c>
      <c r="L19">
        <v>15</v>
      </c>
      <c r="M19" s="47" t="s">
        <v>76</v>
      </c>
    </row>
    <row r="20" spans="1:13" ht="14.25" customHeight="1">
      <c r="A20">
        <v>19</v>
      </c>
      <c r="B20" s="4" t="s">
        <v>37</v>
      </c>
      <c r="C20" s="10" t="s">
        <v>38</v>
      </c>
      <c r="D20" s="16" t="str">
        <f ca="1">IFERROR(__xludf.DUMMYFUNCTION("GOOGLETRANSLATE(B20,""en"",""id"")"),"Status kepemilikan rumah yang disediakan oleh peminjam selama pendaftaran. Nilai -nilai kami adalah: sewa, sendiri, hipotek, lainnya.")</f>
        <v>Status kepemilikan rumah yang disediakan oleh peminjam selama pendaftaran. Nilai -nilai kami adalah: sewa, sendiri, hipotek, lainnya.</v>
      </c>
      <c r="E20" s="23"/>
      <c r="G20" s="3" t="s">
        <v>68</v>
      </c>
      <c r="L20">
        <v>16</v>
      </c>
      <c r="M20" s="47" t="s">
        <v>84</v>
      </c>
    </row>
    <row r="21" spans="1:13" ht="14.25" customHeight="1">
      <c r="A21">
        <v>20</v>
      </c>
      <c r="B21" s="5" t="s">
        <v>39</v>
      </c>
      <c r="C21" s="10" t="s">
        <v>40</v>
      </c>
      <c r="D21" s="16" t="str">
        <f ca="1">IFERROR(__xludf.DUMMYFUNCTION("GOOGLETRANSLATE(B21,""en"",""id"")"),"ID yang ditugaskan LC yang unik untuk daftar pinjaman.")</f>
        <v>ID yang ditugaskan LC yang unik untuk daftar pinjaman.</v>
      </c>
      <c r="E21" s="23"/>
      <c r="G21" s="3" t="s">
        <v>72</v>
      </c>
      <c r="L21">
        <v>17</v>
      </c>
      <c r="M21" s="47" t="s">
        <v>92</v>
      </c>
    </row>
    <row r="22" spans="1:13" ht="14.25" customHeight="1">
      <c r="A22">
        <v>21</v>
      </c>
      <c r="B22" s="5" t="s">
        <v>41</v>
      </c>
      <c r="C22" s="10" t="s">
        <v>42</v>
      </c>
      <c r="D22" s="16" t="str">
        <f ca="1">IFERROR(__xludf.DUMMYFUNCTION("GOOGLETRANSLATE(B22,""en"",""id"")"),"Status daftar awal pinjaman. Nilai yang mungkin adalah - utuh, fraksional")</f>
        <v>Status daftar awal pinjaman. Nilai yang mungkin adalah - utuh, fraksional</v>
      </c>
      <c r="E22" s="23"/>
      <c r="G22" s="7" t="s">
        <v>80</v>
      </c>
      <c r="H22" s="33" t="s">
        <v>180</v>
      </c>
      <c r="L22">
        <v>18</v>
      </c>
      <c r="M22" s="47" t="s">
        <v>102</v>
      </c>
    </row>
    <row r="23" spans="1:13" ht="14.25" customHeight="1">
      <c r="A23">
        <v>22</v>
      </c>
      <c r="B23" s="3" t="s">
        <v>43</v>
      </c>
      <c r="C23" s="10" t="s">
        <v>44</v>
      </c>
      <c r="D23" s="16" t="str">
        <f ca="1">IFERROR(__xludf.DUMMYFUNCTION("GOOGLETRANSLATE(B23,""en"",""id"")"),"Jumlah pertanyaan dalam 6 bulan terakhir (tidak termasuk pertanyaan otomatis dan hipotek)")</f>
        <v>Jumlah pertanyaan dalam 6 bulan terakhir (tidak termasuk pertanyaan otomatis dan hipotek)</v>
      </c>
      <c r="E23" s="23"/>
      <c r="G23" s="4" t="s">
        <v>86</v>
      </c>
      <c r="H23" s="33" t="s">
        <v>181</v>
      </c>
      <c r="L23">
        <v>19</v>
      </c>
      <c r="M23" s="47" t="s">
        <v>191</v>
      </c>
    </row>
    <row r="24" spans="1:13" ht="14.25" customHeight="1">
      <c r="A24">
        <v>23</v>
      </c>
      <c r="B24" s="4" t="s">
        <v>45</v>
      </c>
      <c r="C24" s="10" t="s">
        <v>46</v>
      </c>
      <c r="D24" s="16" t="str">
        <f ca="1">IFERROR(__xludf.DUMMYFUNCTION("GOOGLETRANSLATE(B24,""en"",""id"")"),"Pembayaran bulanan yang terutang oleh peminjam jika pinjaman berasal.")</f>
        <v>Pembayaran bulanan yang terutang oleh peminjam jika pinjaman berasal.</v>
      </c>
      <c r="E24" s="23"/>
      <c r="G24" s="7"/>
      <c r="H24" s="33"/>
      <c r="L24">
        <v>20</v>
      </c>
    </row>
    <row r="25" spans="1:13" ht="14.25" customHeight="1">
      <c r="A25">
        <v>24</v>
      </c>
      <c r="B25" s="4" t="s">
        <v>47</v>
      </c>
      <c r="C25" s="10" t="s">
        <v>48</v>
      </c>
      <c r="D25" s="16" t="str">
        <f ca="1">IFERROR(__xludf.DUMMYFUNCTION("GOOGLETRANSLATE(B25,""en"",""id"")"),"Suku bunga pinjaman")</f>
        <v>Suku bunga pinjaman</v>
      </c>
      <c r="E25" s="23"/>
      <c r="G25" s="4" t="s">
        <v>94</v>
      </c>
    </row>
    <row r="26" spans="1:13" ht="14.25" customHeight="1">
      <c r="A26">
        <v>25</v>
      </c>
      <c r="B26" s="5" t="s">
        <v>49</v>
      </c>
      <c r="C26" s="10" t="s">
        <v>50</v>
      </c>
      <c r="D26" s="16" t="str">
        <f ca="1">IFERROR(__xludf.DUMMYFUNCTION("GOOGLETRANSLATE(B26,""en"",""id"")"),"Menunjukkan jika pendapatan diverifikasi oleh LC, tidak diverifikasi, atau jika sumber pendapatan diverifikasi")</f>
        <v>Menunjukkan jika pendapatan diverifikasi oleh LC, tidak diverifikasi, atau jika sumber pendapatan diverifikasi</v>
      </c>
      <c r="E26" s="23"/>
      <c r="G26" s="4" t="s">
        <v>96</v>
      </c>
      <c r="H26" s="33" t="s">
        <v>182</v>
      </c>
    </row>
    <row r="27" spans="1:13" ht="14.25" customHeight="1">
      <c r="A27">
        <v>26</v>
      </c>
      <c r="B27" s="3" t="s">
        <v>51</v>
      </c>
      <c r="C27" s="10" t="s">
        <v>52</v>
      </c>
      <c r="D27" s="16" t="str">
        <f ca="1">IFERROR(__xludf.DUMMYFUNCTION("GOOGLETRANSLATE(B27,""en"",""id"")"),"Bulan yang didanai pinjaman")</f>
        <v>Bulan yang didanai pinjaman</v>
      </c>
      <c r="E27" s="23"/>
      <c r="G27" s="4" t="s">
        <v>98</v>
      </c>
      <c r="H27" s="33" t="s">
        <v>183</v>
      </c>
    </row>
    <row r="28" spans="1:13" ht="14.25" customHeight="1">
      <c r="A28">
        <v>27</v>
      </c>
      <c r="B28" s="5" t="s">
        <v>53</v>
      </c>
      <c r="C28" s="10" t="s">
        <v>54</v>
      </c>
      <c r="D28" s="16" t="str">
        <f ca="1">IFERROR(__xludf.DUMMYFUNCTION("GOOGLETRANSLATE(B28,""en"",""id"")"),"Bulan terbaru LC menarik kredit untuk pinjaman ini")</f>
        <v>Bulan terbaru LC menarik kredit untuk pinjaman ini</v>
      </c>
      <c r="E28" s="23"/>
      <c r="G28" s="3" t="s">
        <v>100</v>
      </c>
      <c r="H28" s="33" t="s">
        <v>184</v>
      </c>
    </row>
    <row r="29" spans="1:13" ht="14.25" customHeight="1">
      <c r="A29">
        <v>28</v>
      </c>
      <c r="B29" s="5" t="s">
        <v>55</v>
      </c>
      <c r="C29" s="10" t="s">
        <v>56</v>
      </c>
      <c r="D29" s="16" t="str">
        <f ca="1">IFERROR(__xludf.DUMMYFUNCTION("GOOGLETRANSLATE(B29,""en"",""id"")"),"Rentang batas atas yang ditarik oleh fico terakhir peminjam.")</f>
        <v>Rentang batas atas yang ditarik oleh fico terakhir peminjam.</v>
      </c>
      <c r="E29" s="23"/>
      <c r="G29" s="4" t="s">
        <v>106</v>
      </c>
    </row>
    <row r="30" spans="1:13" ht="14.25" customHeight="1">
      <c r="A30">
        <v>29</v>
      </c>
      <c r="B30" s="5" t="s">
        <v>57</v>
      </c>
      <c r="C30" s="10" t="s">
        <v>58</v>
      </c>
      <c r="D30" s="16" t="str">
        <f ca="1">IFERROR(__xludf.DUMMYFUNCTION("GOOGLETRANSLATE(B30,""en"",""id"")"),"Rentang batas bawah yang ditarik oleh fico terakhir peminjam.")</f>
        <v>Rentang batas bawah yang ditarik oleh fico terakhir peminjam.</v>
      </c>
      <c r="E30" s="23"/>
      <c r="G30" s="4" t="s">
        <v>108</v>
      </c>
      <c r="H30" s="44" t="s">
        <v>166</v>
      </c>
      <c r="I30" s="45"/>
    </row>
    <row r="31" spans="1:13" ht="18" customHeight="1">
      <c r="A31">
        <v>30</v>
      </c>
      <c r="B31" s="4" t="s">
        <v>59</v>
      </c>
      <c r="C31" s="10" t="s">
        <v>60</v>
      </c>
      <c r="D31" s="16" t="str">
        <f ca="1">IFERROR(__xludf.DUMMYFUNCTION("GOOGLETRANSLATE(B31,""en"",""id"")"),"Jumlah total pembayaran terakhir yang diterima")</f>
        <v>Jumlah total pembayaran terakhir yang diterima</v>
      </c>
      <c r="E31" s="23"/>
      <c r="G31" s="7" t="s">
        <v>110</v>
      </c>
      <c r="H31" s="46"/>
      <c r="I31" s="45"/>
    </row>
    <row r="32" spans="1:13" ht="14.25" customHeight="1">
      <c r="A32">
        <v>31</v>
      </c>
      <c r="B32" s="5" t="s">
        <v>61</v>
      </c>
      <c r="C32" s="10" t="s">
        <v>62</v>
      </c>
      <c r="D32" s="16" t="str">
        <f ca="1">IFERROR(__xludf.DUMMYFUNCTION("GOOGLETRANSLATE(B32,""en"",""id"")"),"Bulan lalu pembayaran diterima")</f>
        <v>Bulan lalu pembayaran diterima</v>
      </c>
      <c r="E32" s="23"/>
      <c r="G32" s="4" t="s">
        <v>112</v>
      </c>
      <c r="H32" s="46"/>
      <c r="I32" s="45"/>
    </row>
    <row r="33" spans="1:9" ht="14.25" customHeight="1">
      <c r="A33">
        <v>32</v>
      </c>
      <c r="B33" s="4" t="s">
        <v>63</v>
      </c>
      <c r="C33" s="10" t="s">
        <v>62</v>
      </c>
      <c r="D33" s="16" t="str">
        <f ca="1">IFERROR(__xludf.DUMMYFUNCTION("GOOGLETRANSLATE(B33,""en"",""id"")"),"Bulan lalu pembayaran diterima")</f>
        <v>Bulan lalu pembayaran diterima</v>
      </c>
      <c r="E33" s="23"/>
      <c r="G33" s="7" t="s">
        <v>90</v>
      </c>
      <c r="H33" s="46"/>
      <c r="I33" s="45"/>
    </row>
    <row r="34" spans="1:9" ht="14.25" customHeight="1">
      <c r="A34">
        <v>33</v>
      </c>
      <c r="B34" s="3" t="s">
        <v>64</v>
      </c>
      <c r="C34" s="10" t="s">
        <v>65</v>
      </c>
      <c r="D34" s="16" t="str">
        <f ca="1">IFERROR(__xludf.DUMMYFUNCTION("GOOGLETRANSLATE(B34,""en"",""id"")"),"Status pinjaman saat ini")</f>
        <v>Status pinjaman saat ini</v>
      </c>
      <c r="E34" s="23"/>
      <c r="G34" s="3" t="s">
        <v>114</v>
      </c>
      <c r="H34" s="33" t="s">
        <v>185</v>
      </c>
    </row>
    <row r="35" spans="1:9" ht="14.25" customHeight="1">
      <c r="A35">
        <v>34</v>
      </c>
      <c r="B35" s="5" t="s">
        <v>66</v>
      </c>
      <c r="C35" s="10" t="s">
        <v>67</v>
      </c>
      <c r="D35" s="16" t="str">
        <f ca="1">IFERROR(__xludf.DUMMYFUNCTION("GOOGLETRANSLATE(B35,""en"",""id"")"),"ID yang ditugaskan LC yang unik untuk anggota peminjam.")</f>
        <v>ID yang ditugaskan LC yang unik untuk anggota peminjam.</v>
      </c>
      <c r="E35" s="23" t="s">
        <v>165</v>
      </c>
      <c r="G35" s="3" t="s">
        <v>118</v>
      </c>
      <c r="H35" s="33" t="s">
        <v>186</v>
      </c>
    </row>
    <row r="36" spans="1:9" ht="14.25" customHeight="1">
      <c r="A36">
        <v>35</v>
      </c>
      <c r="B36" s="3" t="s">
        <v>68</v>
      </c>
      <c r="C36" s="10" t="s">
        <v>69</v>
      </c>
      <c r="D36" s="16" t="str">
        <f ca="1">IFERROR(__xludf.DUMMYFUNCTION("GOOGLETRANSLATE(B36,""en"",""id"")"),"Jumlah bulan sejak kenakalan terakhir peminjam.")</f>
        <v>Jumlah bulan sejak kenakalan terakhir peminjam.</v>
      </c>
      <c r="E36" s="23"/>
    </row>
    <row r="37" spans="1:9" ht="14.25" customHeight="1">
      <c r="A37">
        <v>36</v>
      </c>
      <c r="B37" s="5" t="s">
        <v>70</v>
      </c>
      <c r="C37" s="10" t="s">
        <v>71</v>
      </c>
      <c r="D37" s="16" t="str">
        <f ca="1">IFERROR(__xludf.DUMMYFUNCTION("GOOGLETRANSLATE(B37,""en"",""id"")"),"Bulan sejak peringkat 90 hari atau lebih buruk terakhir")</f>
        <v>Bulan sejak peringkat 90 hari atau lebih buruk terakhir</v>
      </c>
      <c r="E37" s="23"/>
    </row>
    <row r="38" spans="1:9" ht="14.25" customHeight="1">
      <c r="A38">
        <v>37</v>
      </c>
      <c r="B38" s="3" t="s">
        <v>72</v>
      </c>
      <c r="C38" s="10" t="s">
        <v>73</v>
      </c>
      <c r="D38" s="16" t="str">
        <f ca="1">IFERROR(__xludf.DUMMYFUNCTION("GOOGLETRANSLATE(B38,""en"",""id"")"),"Jumlah bulan sejak catatan publik terakhir.")</f>
        <v>Jumlah bulan sejak catatan publik terakhir.</v>
      </c>
      <c r="E38" s="23"/>
    </row>
    <row r="39" spans="1:9" ht="14.25" customHeight="1">
      <c r="A39">
        <v>38</v>
      </c>
      <c r="B39" s="5" t="s">
        <v>74</v>
      </c>
      <c r="C39" s="10" t="s">
        <v>75</v>
      </c>
      <c r="D39" s="16" t="str">
        <f ca="1">IFERROR(__xludf.DUMMYFUNCTION("GOOGLETRANSLATE(B39,""en"",""id"")"),"Tanggal Pembayaran Terjadwal Berikutnya")</f>
        <v>Tanggal Pembayaran Terjadwal Berikutnya</v>
      </c>
      <c r="E39" s="23"/>
    </row>
    <row r="40" spans="1:9" ht="14.25" customHeight="1">
      <c r="A40">
        <v>39</v>
      </c>
      <c r="B40" s="5" t="s">
        <v>76</v>
      </c>
      <c r="C40" s="10" t="s">
        <v>77</v>
      </c>
      <c r="D40" s="16" t="str">
        <f ca="1">IFERROR(__xludf.DUMMYFUNCTION("GOOGLETRANSLATE(B40,""en"",""id"")"),"Jumlah jalur kredit terbuka dalam file kredit peminjam.")</f>
        <v>Jumlah jalur kredit terbuka dalam file kredit peminjam.</v>
      </c>
      <c r="E40" s="23"/>
    </row>
    <row r="41" spans="1:9" ht="15.75" customHeight="1">
      <c r="A41">
        <v>40</v>
      </c>
      <c r="B41" s="5" t="s">
        <v>78</v>
      </c>
      <c r="C41" s="10" t="s">
        <v>79</v>
      </c>
      <c r="D41" s="16" t="str">
        <f ca="1">IFERROR(__xludf.DUMMYFUNCTION("GOOGLETRANSLATE(B41,""en"",""id"")"),"Kepala sekolah yang tersisa untuk jumlah total yang didanai")</f>
        <v>Kepala sekolah yang tersisa untuk jumlah total yang didanai</v>
      </c>
      <c r="E41" s="23"/>
    </row>
    <row r="42" spans="1:9" ht="14.25" customHeight="1">
      <c r="A42">
        <v>41</v>
      </c>
      <c r="B42" s="7" t="s">
        <v>80</v>
      </c>
      <c r="C42" s="11" t="s">
        <v>81</v>
      </c>
      <c r="D42" s="17" t="str">
        <f ca="1">IFERROR(__xludf.DUMMYFUNCTION("GOOGLETRANSLATE(B42,""en"",""id"")"),"Kepala sekolah yang tersisa untuk sebagian dari jumlah total yang didanai oleh investor")</f>
        <v>Kepala sekolah yang tersisa untuk sebagian dari jumlah total yang didanai oleh investor</v>
      </c>
      <c r="E42" s="23"/>
    </row>
    <row r="43" spans="1:9" ht="14.25" customHeight="1">
      <c r="A43">
        <v>42</v>
      </c>
      <c r="B43" s="5" t="s">
        <v>82</v>
      </c>
      <c r="C43" s="10" t="s">
        <v>83</v>
      </c>
      <c r="D43" s="16" t="str">
        <f ca="1">IFERROR(__xludf.DUMMYFUNCTION("GOOGLETRANSLATE(B43,""en"",""id"")"),"Policy_code yang tersedia untuk umum = 1
Produk Baru Tidak Tersedia Umum Kebijakan_Code = 2")</f>
        <v>Policy_code yang tersedia untuk umum = 1
Produk Baru Tidak Tersedia Umum Kebijakan_Code = 2</v>
      </c>
      <c r="E43" s="23"/>
    </row>
    <row r="44" spans="1:9" ht="14.25" customHeight="1">
      <c r="A44">
        <v>43</v>
      </c>
      <c r="B44" s="5" t="s">
        <v>84</v>
      </c>
      <c r="C44" s="10" t="s">
        <v>85</v>
      </c>
      <c r="D44" s="16" t="str">
        <f ca="1">IFERROR(__xludf.DUMMYFUNCTION("GOOGLETRANSLATE(B44,""en"",""id"")"),"Jumlah catatan publik yang menghina")</f>
        <v>Jumlah catatan publik yang menghina</v>
      </c>
      <c r="E44" s="23"/>
    </row>
    <row r="45" spans="1:9" ht="14.25" customHeight="1">
      <c r="A45">
        <v>44</v>
      </c>
      <c r="B45" s="4" t="s">
        <v>86</v>
      </c>
      <c r="C45" s="10" t="s">
        <v>87</v>
      </c>
      <c r="D45" s="16" t="str">
        <f ca="1">IFERROR(__xludf.DUMMYFUNCTION("GOOGLETRANSLATE(B45,""en"",""id"")"),"Kategori yang disediakan oleh peminjam untuk permintaan pinjaman.")</f>
        <v>Kategori yang disediakan oleh peminjam untuk permintaan pinjaman.</v>
      </c>
      <c r="E45" s="23"/>
    </row>
    <row r="46" spans="1:9" ht="14.25" customHeight="1">
      <c r="A46">
        <v>45</v>
      </c>
      <c r="B46" s="5" t="s">
        <v>88</v>
      </c>
      <c r="C46" s="10" t="s">
        <v>89</v>
      </c>
      <c r="D46" s="16" t="str">
        <f ca="1">IFERROR(__xludf.DUMMYFUNCTION("GOOGLETRANSLATE(B46,""en"",""id"")"),"Menunjukkan jika rencana pembayaran telah diberlakukan untuk pinjaman")</f>
        <v>Menunjukkan jika rencana pembayaran telah diberlakukan untuk pinjaman</v>
      </c>
      <c r="E46" s="23"/>
    </row>
    <row r="47" spans="1:9" ht="14.25" customHeight="1">
      <c r="A47">
        <v>46</v>
      </c>
      <c r="B47" s="7" t="s">
        <v>90</v>
      </c>
      <c r="C47" s="11" t="s">
        <v>91</v>
      </c>
      <c r="D47" s="18" t="str">
        <f ca="1">IFERROR(__xludf.DUMMYFUNCTION("GOOGLETRANSLATE(B47,""en"",""id"")"),"Posting biaya pemulihan kotor")</f>
        <v>Posting biaya pemulihan kotor</v>
      </c>
      <c r="E47" s="23"/>
    </row>
    <row r="48" spans="1:9" ht="14.25" customHeight="1">
      <c r="A48">
        <v>47</v>
      </c>
      <c r="B48" s="5" t="s">
        <v>92</v>
      </c>
      <c r="C48" s="10" t="s">
        <v>93</v>
      </c>
      <c r="D48" s="16" t="str">
        <f ca="1">IFERROR(__xludf.DUMMYFUNCTION("GOOGLETRANSLATE(B48,""en"",""id"")"),"Total Saldo Revolving Credit")</f>
        <v>Total Saldo Revolving Credit</v>
      </c>
      <c r="E48" s="23"/>
    </row>
    <row r="49" spans="1:5" ht="14.25" customHeight="1">
      <c r="A49">
        <v>48</v>
      </c>
      <c r="B49" s="4" t="s">
        <v>94</v>
      </c>
      <c r="C49" s="10" t="s">
        <v>95</v>
      </c>
      <c r="D49" s="16" t="str">
        <f ca="1">IFERROR(__xludf.DUMMYFUNCTION("GOOGLETRANSLATE(B49,""en"",""id"")"),"Tingkat pemanfaatan jalur bergulir, atau jumlah kredit yang digunakan peminjam relatif terhadap semua kredit revolving yang tersedia.")</f>
        <v>Tingkat pemanfaatan jalur bergulir, atau jumlah kredit yang digunakan peminjam relatif terhadap semua kredit revolving yang tersedia.</v>
      </c>
      <c r="E49" s="23"/>
    </row>
    <row r="50" spans="1:5" ht="14.25" customHeight="1">
      <c r="A50">
        <v>49</v>
      </c>
      <c r="B50" s="4" t="s">
        <v>96</v>
      </c>
      <c r="C50" s="10" t="s">
        <v>97</v>
      </c>
      <c r="D50" s="16" t="str">
        <f ca="1">IFERROR(__xludf.DUMMYFUNCTION("GOOGLETRANSLATE(B50,""en"",""id"")"),"LC Ditugaskan Subgrade Pinjaman")</f>
        <v>LC Ditugaskan Subgrade Pinjaman</v>
      </c>
      <c r="E50" s="23"/>
    </row>
    <row r="51" spans="1:5" ht="14.25" customHeight="1">
      <c r="A51">
        <v>50</v>
      </c>
      <c r="B51" s="4" t="s">
        <v>98</v>
      </c>
      <c r="C51" s="10" t="s">
        <v>99</v>
      </c>
      <c r="D51" s="16" t="str">
        <f ca="1">IFERROR(__xludf.DUMMYFUNCTION("GOOGLETRANSLATE(B51,""en"",""id"")"),"Jumlah pembayaran pinjaman. Nilai dalam beberapa bulan dan dapat berupa 36 atau 60.")</f>
        <v>Jumlah pembayaran pinjaman. Nilai dalam beberapa bulan dan dapat berupa 36 atau 60.</v>
      </c>
      <c r="E51" s="23"/>
    </row>
    <row r="52" spans="1:5" ht="14.25" customHeight="1">
      <c r="A52">
        <v>51</v>
      </c>
      <c r="B52" s="3" t="s">
        <v>100</v>
      </c>
      <c r="C52" s="10" t="s">
        <v>101</v>
      </c>
      <c r="D52" s="16" t="str">
        <f ca="1">IFERROR(__xludf.DUMMYFUNCTION("GOOGLETRANSLATE(B52,""en"",""id"")"),"Judul pinjaman yang disediakan oleh peminjam")</f>
        <v>Judul pinjaman yang disediakan oleh peminjam</v>
      </c>
      <c r="E52" s="23"/>
    </row>
    <row r="53" spans="1:5" ht="14.25" customHeight="1">
      <c r="A53">
        <v>52</v>
      </c>
      <c r="B53" s="8" t="s">
        <v>102</v>
      </c>
      <c r="C53" s="10" t="s">
        <v>103</v>
      </c>
      <c r="D53" s="16" t="str">
        <f ca="1">IFERROR(__xludf.DUMMYFUNCTION("GOOGLETRANSLATE(B53,""en"",""id"")"),"Jumlah total jalur kredit saat ini dalam file kredit peminjam")</f>
        <v>Jumlah total jalur kredit saat ini dalam file kredit peminjam</v>
      </c>
      <c r="E53" s="23"/>
    </row>
    <row r="54" spans="1:5" ht="14.25" customHeight="1">
      <c r="A54">
        <v>53</v>
      </c>
      <c r="B54" s="4" t="s">
        <v>104</v>
      </c>
      <c r="C54" s="10" t="s">
        <v>105</v>
      </c>
      <c r="D54" s="16" t="str">
        <f ca="1">IFERROR(__xludf.DUMMYFUNCTION("GOOGLETRANSLATE(B54,""en"",""id"")"),"Pembayaran diterima hingga saat ini untuk jumlah total yang didanai")</f>
        <v>Pembayaran diterima hingga saat ini untuk jumlah total yang didanai</v>
      </c>
      <c r="E54" s="23"/>
    </row>
    <row r="55" spans="1:5" ht="14.25" customHeight="1">
      <c r="A55">
        <v>54</v>
      </c>
      <c r="B55" s="4" t="s">
        <v>106</v>
      </c>
      <c r="C55" s="10" t="s">
        <v>107</v>
      </c>
      <c r="D55" s="16" t="str">
        <f ca="1">IFERROR(__xludf.DUMMYFUNCTION("GOOGLETRANSLATE(B55,""en"",""id"")"),"Pembayaran diterima hingga saat ini untuk sebagian dari jumlah total yang didanai oleh investor")</f>
        <v>Pembayaran diterima hingga saat ini untuk sebagian dari jumlah total yang didanai oleh investor</v>
      </c>
      <c r="E55" s="23"/>
    </row>
    <row r="56" spans="1:5" ht="14.25" customHeight="1">
      <c r="A56">
        <v>55</v>
      </c>
      <c r="B56" s="4" t="s">
        <v>108</v>
      </c>
      <c r="C56" s="10" t="s">
        <v>109</v>
      </c>
      <c r="D56" s="16" t="str">
        <f ca="1">IFERROR(__xludf.DUMMYFUNCTION("GOOGLETRANSLATE(B56,""en"",""id"")"),"Bunga diterima hingga saat ini")</f>
        <v>Bunga diterima hingga saat ini</v>
      </c>
      <c r="E56" s="23"/>
    </row>
    <row r="57" spans="1:5" ht="14.25" customHeight="1">
      <c r="A57">
        <v>56</v>
      </c>
      <c r="B57" s="7" t="s">
        <v>110</v>
      </c>
      <c r="C57" s="11" t="s">
        <v>111</v>
      </c>
      <c r="D57" s="18" t="str">
        <f ca="1">IFERROR(__xludf.DUMMYFUNCTION("GOOGLETRANSLATE(B57,""en"",""id"")"),"Biaya keterlambatan yang diterima hingga saat ini")</f>
        <v>Biaya keterlambatan yang diterima hingga saat ini</v>
      </c>
      <c r="E57" s="23"/>
    </row>
    <row r="58" spans="1:5" ht="14.25" customHeight="1">
      <c r="A58">
        <v>57</v>
      </c>
      <c r="B58" s="4" t="s">
        <v>112</v>
      </c>
      <c r="C58" s="10" t="s">
        <v>113</v>
      </c>
      <c r="D58" s="16" t="str">
        <f ca="1">IFERROR(__xludf.DUMMYFUNCTION("GOOGLETRANSLATE(B58,""en"",""id"")"),"Kepala sekolah diterima hingga saat ini")</f>
        <v>Kepala sekolah diterima hingga saat ini</v>
      </c>
      <c r="E58" s="23"/>
    </row>
    <row r="59" spans="1:5" ht="14.25" customHeight="1">
      <c r="A59">
        <v>58</v>
      </c>
      <c r="B59" s="3" t="s">
        <v>114</v>
      </c>
      <c r="C59" s="10" t="s">
        <v>115</v>
      </c>
      <c r="D59" s="16" t="str">
        <f ca="1">IFERROR(__xludf.DUMMYFUNCTION("GOOGLETRANSLATE(B59,""en"",""id"")"),"URL untuk halaman LC dengan data daftar.")</f>
        <v>URL untuk halaman LC dengan data daftar.</v>
      </c>
      <c r="E59" s="23"/>
    </row>
    <row r="60" spans="1:5" ht="14.25" customHeight="1">
      <c r="A60">
        <v>59</v>
      </c>
      <c r="B60" s="4" t="s">
        <v>116</v>
      </c>
      <c r="C60" s="10" t="s">
        <v>117</v>
      </c>
      <c r="D60" s="16" t="str">
        <f ca="1">IFERROR(__xludf.DUMMYFUNCTION("GOOGLETRANSLATE(B60,""en"",""id"")"),"Menunjukkan jika pendapatan bersama co-peminjam diverifikasi oleh LC, tidak diverifikasi, atau jika sumber pendapatan diverifikasi")</f>
        <v>Menunjukkan jika pendapatan bersama co-peminjam diverifikasi oleh LC, tidak diverifikasi, atau jika sumber pendapatan diverifikasi</v>
      </c>
      <c r="E60" s="23"/>
    </row>
    <row r="61" spans="1:5" ht="14.25" customHeight="1">
      <c r="A61">
        <v>60</v>
      </c>
      <c r="B61" s="3" t="s">
        <v>118</v>
      </c>
      <c r="C61" s="10" t="s">
        <v>119</v>
      </c>
      <c r="D61" s="16" t="str">
        <f ca="1">IFERROR(__xludf.DUMMYFUNCTION("GOOGLETRANSLATE(B61,""en"",""id"")"),"3 nomor pertama dari kode pos yang disediakan oleh peminjam dalam aplikasi pinjaman.")</f>
        <v>3 nomor pertama dari kode pos yang disediakan oleh peminjam dalam aplikasi pinjaman.</v>
      </c>
      <c r="E61" s="23"/>
    </row>
    <row r="62" spans="1:5" ht="14.25" customHeight="1">
      <c r="A62">
        <v>61</v>
      </c>
      <c r="B62" s="3"/>
      <c r="C62" s="10"/>
      <c r="D62" s="16"/>
      <c r="E62" s="23"/>
    </row>
    <row r="63" spans="1:5" ht="14.25" customHeight="1">
      <c r="B63" s="20" t="s">
        <v>120</v>
      </c>
      <c r="C63" s="21" t="s">
        <v>121</v>
      </c>
      <c r="D63" s="22" t="str">
        <f ca="1">IFERROR(__xludf.DUMMYFUNCTION("GOOGLETRANSLATE(B62,""en"",""id"")"),"Jumlah perdagangan terbuka dalam 6 bulan terakhir")</f>
        <v>Jumlah perdagangan terbuka dalam 6 bulan terakhir</v>
      </c>
    </row>
    <row r="64" spans="1:5" ht="14.25" customHeight="1">
      <c r="B64" s="20" t="s">
        <v>122</v>
      </c>
      <c r="C64" s="21" t="s">
        <v>123</v>
      </c>
      <c r="D64" s="22" t="str">
        <f ca="1">IFERROR(__xludf.DUMMYFUNCTION("GOOGLETRANSLATE(B63,""en"",""id"")"),"Jumlah perdagangan angsuran aktif saat ini")</f>
        <v>Jumlah perdagangan angsuran aktif saat ini</v>
      </c>
    </row>
    <row r="65" spans="2:4" ht="14.25" customHeight="1">
      <c r="B65" s="20" t="s">
        <v>124</v>
      </c>
      <c r="C65" s="21" t="s">
        <v>125</v>
      </c>
      <c r="D65" s="22" t="str">
        <f ca="1">IFERROR(__xludf.DUMMYFUNCTION("GOOGLETRANSLATE(B64,""en"",""id"")"),"Jumlah akun angsuran yang dibuka dalam 12 bulan terakhir")</f>
        <v>Jumlah akun angsuran yang dibuka dalam 12 bulan terakhir</v>
      </c>
    </row>
    <row r="66" spans="2:4" ht="14.25" customHeight="1">
      <c r="B66" s="20" t="s">
        <v>126</v>
      </c>
      <c r="C66" s="21" t="s">
        <v>127</v>
      </c>
      <c r="D66" s="22" t="str">
        <f ca="1">IFERROR(__xludf.DUMMYFUNCTION("GOOGLETRANSLATE(B65,""en"",""id"")"),"Jumlah akun angsuran yang dibuka dalam 24 bulan terakhir")</f>
        <v>Jumlah akun angsuran yang dibuka dalam 24 bulan terakhir</v>
      </c>
    </row>
    <row r="67" spans="2:4" ht="14.25" customHeight="1">
      <c r="B67" s="20" t="s">
        <v>128</v>
      </c>
      <c r="C67" s="21" t="s">
        <v>129</v>
      </c>
      <c r="D67" s="22" t="str">
        <f ca="1">IFERROR(__xludf.DUMMYFUNCTION("GOOGLETRANSLATE(B66,""en"",""id"")"),"Bulan sejak akun angsuran terbaru dibuka")</f>
        <v>Bulan sejak akun angsuran terbaru dibuka</v>
      </c>
    </row>
    <row r="68" spans="2:4" ht="14.25" customHeight="1">
      <c r="B68" s="20" t="s">
        <v>130</v>
      </c>
      <c r="C68" s="21" t="s">
        <v>131</v>
      </c>
      <c r="D68" s="22" t="str">
        <f ca="1">IFERROR(__xludf.DUMMYFUNCTION("GOOGLETRANSLATE(B67,""en"",""id"")"),"Total saldo saat ini dari semua akun angsuran")</f>
        <v>Total saldo saat ini dari semua akun angsuran</v>
      </c>
    </row>
    <row r="69" spans="2:4" ht="14.25" customHeight="1">
      <c r="B69" s="20" t="s">
        <v>132</v>
      </c>
      <c r="C69" s="21" t="s">
        <v>133</v>
      </c>
      <c r="D69" s="22" t="str">
        <f ca="1">IFERROR(__xludf.DUMMYFUNCTION("GOOGLETRANSLATE(B68,""en"",""id"")"),"Rasio total saldo saat ini dengan batas kredit/kredit tinggi pada semua instal acct")</f>
        <v>Rasio total saldo saat ini dengan batas kredit/kredit tinggi pada semua instal acct</v>
      </c>
    </row>
    <row r="70" spans="2:4" ht="14.25" customHeight="1">
      <c r="B70" s="20" t="s">
        <v>134</v>
      </c>
      <c r="C70" s="21" t="s">
        <v>135</v>
      </c>
      <c r="D70" s="22" t="str">
        <f ca="1">IFERROR(__xludf.DUMMYFUNCTION("GOOGLETRANSLATE(B69,""en"",""id"")"),"Jumlah perdagangan revolving dibuka dalam 12 bulan terakhir")</f>
        <v>Jumlah perdagangan revolving dibuka dalam 12 bulan terakhir</v>
      </c>
    </row>
    <row r="71" spans="2:4" ht="14.25" customHeight="1">
      <c r="B71" s="20" t="s">
        <v>136</v>
      </c>
      <c r="C71" s="21" t="s">
        <v>137</v>
      </c>
      <c r="D71" s="22" t="str">
        <f ca="1">IFERROR(__xludf.DUMMYFUNCTION("GOOGLETRANSLATE(B70,""en"",""id"")"),"Jumlah perdagangan revolving dibuka dalam 24 bulan terakhir")</f>
        <v>Jumlah perdagangan revolving dibuka dalam 24 bulan terakhir</v>
      </c>
    </row>
    <row r="72" spans="2:4" ht="14.25" customHeight="1">
      <c r="B72" s="20" t="s">
        <v>138</v>
      </c>
      <c r="C72" s="21" t="s">
        <v>139</v>
      </c>
      <c r="D72" s="22" t="str">
        <f ca="1">IFERROR(__xludf.DUMMYFUNCTION("GOOGLETRANSLATE(B71,""en"",""id"")"),"Saldo arus maksimum terutang pada semua akun bergulir")</f>
        <v>Saldo arus maksimum terutang pada semua akun bergulir</v>
      </c>
    </row>
    <row r="73" spans="2:4" ht="14.25" customHeight="1">
      <c r="B73" s="20" t="s">
        <v>140</v>
      </c>
      <c r="C73" s="21" t="s">
        <v>141</v>
      </c>
      <c r="D73" s="22" t="str">
        <f ca="1">IFERROR(__xludf.DUMMYFUNCTION("GOOGLETRANSLATE(B72,""en"",""id"")"),"Saldo ke batas kredit untuk semua perdagangan")</f>
        <v>Saldo ke batas kredit untuk semua perdagangan</v>
      </c>
    </row>
    <row r="74" spans="2:4" ht="14.25" customHeight="1">
      <c r="B74" s="5" t="s">
        <v>142</v>
      </c>
      <c r="C74" s="10" t="s">
        <v>143</v>
      </c>
      <c r="D74" s="16" t="str">
        <f ca="1">IFERROR(__xludf.DUMMYFUNCTION("GOOGLETRANSLATE(B73,""en"",""id"")"),"Total Batas Kredit/Kredit Tinggi Revolving")</f>
        <v>Total Batas Kredit/Kredit Tinggi Revolving</v>
      </c>
    </row>
    <row r="75" spans="2:4" ht="14.25" customHeight="1">
      <c r="B75" s="5" t="s">
        <v>144</v>
      </c>
      <c r="C75" s="10" t="s">
        <v>145</v>
      </c>
      <c r="D75" s="16" t="str">
        <f ca="1">IFERROR(__xludf.DUMMYFUNCTION("GOOGLETRANSLATE(B74,""en"",""id"")"),"Jumlah pertanyaan keuangan pribadi")</f>
        <v>Jumlah pertanyaan keuangan pribadi</v>
      </c>
    </row>
    <row r="76" spans="2:4" ht="14.25" customHeight="1">
      <c r="B76" s="5" t="s">
        <v>146</v>
      </c>
      <c r="C76" s="10" t="s">
        <v>147</v>
      </c>
      <c r="D76" s="16" t="str">
        <f ca="1">IFERROR(__xludf.DUMMYFUNCTION("GOOGLETRANSLATE(B75,""en"",""id"")"),"Jumlah Perdagangan Keuangan")</f>
        <v>Jumlah Perdagangan Keuangan</v>
      </c>
    </row>
    <row r="77" spans="2:4" ht="14.25" customHeight="1">
      <c r="B77" s="5" t="s">
        <v>148</v>
      </c>
      <c r="C77" s="10" t="s">
        <v>149</v>
      </c>
      <c r="D77" s="16" t="str">
        <f ca="1">IFERROR(__xludf.DUMMYFUNCTION("GOOGLETRANSLATE(B76,""en"",""id"")"),"Jumlah pertanyaan kredit dalam 12 bulan terakhir")</f>
        <v>Jumlah pertanyaan kredit dalam 12 bulan terakhir</v>
      </c>
    </row>
    <row r="78" spans="2:4" ht="14.25" customHeight="1">
      <c r="B78" s="5" t="s">
        <v>150</v>
      </c>
      <c r="C78" s="10" t="s">
        <v>151</v>
      </c>
      <c r="D78" s="16" t="str">
        <f ca="1">IFERROR(__xludf.DUMMYFUNCTION("GOOGLETRANSLATE(B77,""en"",""id"")"),"Jumlah akun di mana peminjam sekarang nakal.")</f>
        <v>Jumlah akun di mana peminjam sekarang nakal.</v>
      </c>
    </row>
    <row r="79" spans="2:4" ht="14.25" customHeight="1">
      <c r="B79" s="9" t="s">
        <v>152</v>
      </c>
      <c r="C79" s="10" t="s">
        <v>153</v>
      </c>
      <c r="D79" s="16" t="str">
        <f ca="1">IFERROR(__xludf.DUMMYFUNCTION("GOOGLETRANSLATE(B78,""en"",""id"")"),"Total jumlah pengumpulan yang pernah ada")</f>
        <v>Total jumlah pengumpulan yang pernah ada</v>
      </c>
    </row>
    <row r="80" spans="2:4" ht="14.25" customHeight="1">
      <c r="B80" s="5" t="s">
        <v>154</v>
      </c>
      <c r="C80" s="10" t="s">
        <v>155</v>
      </c>
      <c r="D80" s="16" t="str">
        <f ca="1">IFERROR(__xludf.DUMMYFUNCTION("GOOGLETRANSLATE(B79,""en"",""id"")"),"Total Saldo Saat Ini dari Semua Akun")</f>
        <v>Total Saldo Saat Ini dari Semua Akun</v>
      </c>
    </row>
    <row r="81" spans="3:4" ht="14.25" customHeight="1">
      <c r="C81" s="12"/>
      <c r="D81" s="19"/>
    </row>
    <row r="82" spans="3:4" ht="14.25" customHeight="1">
      <c r="C82" s="13" t="s">
        <v>156</v>
      </c>
      <c r="D82" s="19"/>
    </row>
  </sheetData>
  <mergeCells count="3">
    <mergeCell ref="F2:J4"/>
    <mergeCell ref="L2:P4"/>
    <mergeCell ref="H30:I33"/>
  </mergeCells>
  <pageMargins left="0.7" right="0.7" top="0.75" bottom="0.75" header="0" footer="0"/>
  <pageSetup paperSize="9" fitToHeight="0" orientation="portrait" cellComments="atEnd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B84-628B-4AD9-B633-BB1404DA8A0C}">
  <dimension ref="A1:B5"/>
  <sheetViews>
    <sheetView workbookViewId="0">
      <selection activeCell="A3" sqref="A3"/>
    </sheetView>
  </sheetViews>
  <sheetFormatPr defaultRowHeight="15"/>
  <cols>
    <col min="1" max="1" width="11.7109375" style="27" bestFit="1" customWidth="1"/>
    <col min="2" max="16384" width="9.140625" style="27"/>
  </cols>
  <sheetData>
    <row r="1" spans="1:2" ht="16.5">
      <c r="A1" s="29">
        <v>456.46</v>
      </c>
      <c r="B1" s="28"/>
    </row>
    <row r="2" spans="1:2" ht="16.5">
      <c r="A2" s="29">
        <v>117.08</v>
      </c>
      <c r="B2" s="28"/>
    </row>
    <row r="3" spans="1:2" ht="16.5">
      <c r="A3" s="30">
        <v>435.17</v>
      </c>
      <c r="B3" s="28"/>
    </row>
    <row r="4" spans="1:2" ht="16.5">
      <c r="A4" s="30"/>
      <c r="B4" s="28"/>
    </row>
    <row r="5" spans="1:2">
      <c r="A5" s="31">
        <f>SUM(A1:A3)</f>
        <v>1008.71</v>
      </c>
      <c r="B5" s="2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Diehl</dc:creator>
  <cp:lastModifiedBy>USER</cp:lastModifiedBy>
  <dcterms:created xsi:type="dcterms:W3CDTF">2013-01-15T22:13:28Z</dcterms:created>
  <dcterms:modified xsi:type="dcterms:W3CDTF">2022-08-22T11:13:49Z</dcterms:modified>
</cp:coreProperties>
</file>