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k/Dropbox/Avalution Engineering/Work/MFM/GPRS/Prototype MFM-BANG_V1.0/BOM/"/>
    </mc:Choice>
  </mc:AlternateContent>
  <xr:revisionPtr revIDLastSave="0" documentId="13_ncr:1_{1FBEB9E2-6D12-EA4F-8F22-B93B9968E1ED}" xr6:coauthVersionLast="45" xr6:coauthVersionMax="45" xr10:uidLastSave="{00000000-0000-0000-0000-000000000000}"/>
  <bookViews>
    <workbookView xWindow="0" yWindow="460" windowWidth="40960" windowHeight="23720" xr2:uid="{00000000-000D-0000-FFFF-FFFF00000000}"/>
  </bookViews>
  <sheets>
    <sheet name="BOM MFM-GPRS" sheetId="1" r:id="rId1"/>
    <sheet name="Project export Mous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9" i="1" l="1"/>
  <c r="E48" i="1"/>
  <c r="E50" i="1" s="1"/>
  <c r="H46" i="1"/>
  <c r="D43" i="1"/>
  <c r="C43" i="1"/>
  <c r="E43" i="1" s="1"/>
  <c r="F43" i="1" s="1"/>
  <c r="G43" i="1" s="1"/>
  <c r="D42" i="1"/>
  <c r="E42" i="1" s="1"/>
  <c r="F42" i="1" s="1"/>
  <c r="G42" i="1" s="1"/>
  <c r="C41" i="1"/>
  <c r="E41" i="1" s="1"/>
  <c r="F41" i="1" s="1"/>
  <c r="G41" i="1" s="1"/>
  <c r="F40" i="1"/>
  <c r="G40" i="1" s="1"/>
  <c r="E40" i="1"/>
  <c r="F39" i="1"/>
  <c r="G39" i="1" s="1"/>
  <c r="E39" i="1"/>
  <c r="F38" i="1"/>
  <c r="G38" i="1" s="1"/>
  <c r="E38" i="1"/>
  <c r="G37" i="1"/>
  <c r="F37" i="1"/>
  <c r="E37" i="1"/>
  <c r="F36" i="1"/>
  <c r="G36" i="1" s="1"/>
  <c r="E36" i="1"/>
  <c r="E35" i="1"/>
  <c r="F35" i="1" s="1"/>
  <c r="G35" i="1" s="1"/>
  <c r="F34" i="1"/>
  <c r="G34" i="1" s="1"/>
  <c r="E34" i="1"/>
  <c r="F33" i="1"/>
  <c r="G33" i="1" s="1"/>
  <c r="E33" i="1"/>
  <c r="F32" i="1"/>
  <c r="G32" i="1" s="1"/>
  <c r="E32" i="1"/>
  <c r="F31" i="1"/>
  <c r="G31" i="1" s="1"/>
  <c r="E31" i="1"/>
  <c r="F30" i="1"/>
  <c r="G30" i="1" s="1"/>
  <c r="E30" i="1"/>
  <c r="E29" i="1"/>
  <c r="F29" i="1" s="1"/>
  <c r="G29" i="1" s="1"/>
  <c r="E28" i="1"/>
  <c r="F28" i="1" s="1"/>
  <c r="G28" i="1" s="1"/>
  <c r="E27" i="1"/>
  <c r="F27" i="1" s="1"/>
  <c r="G27" i="1" s="1"/>
  <c r="E26" i="1"/>
  <c r="F26" i="1" s="1"/>
  <c r="G26" i="1" s="1"/>
  <c r="E25" i="1"/>
  <c r="F25" i="1" s="1"/>
  <c r="G25" i="1" s="1"/>
  <c r="F24" i="1"/>
  <c r="G24" i="1" s="1"/>
  <c r="E24" i="1"/>
  <c r="F23" i="1"/>
  <c r="G23" i="1" s="1"/>
  <c r="E23" i="1"/>
  <c r="E22" i="1"/>
  <c r="F22" i="1" s="1"/>
  <c r="G22" i="1" s="1"/>
  <c r="E21" i="1"/>
  <c r="F21" i="1" s="1"/>
  <c r="G21" i="1" s="1"/>
  <c r="F20" i="1"/>
  <c r="G20" i="1" s="1"/>
  <c r="E20" i="1"/>
  <c r="E19" i="1"/>
  <c r="F19" i="1" s="1"/>
  <c r="G19" i="1" s="1"/>
  <c r="E18" i="1"/>
  <c r="F18" i="1" s="1"/>
  <c r="G18" i="1" s="1"/>
  <c r="F17" i="1"/>
  <c r="G17" i="1" s="1"/>
  <c r="E17" i="1"/>
  <c r="C16" i="1"/>
  <c r="E16" i="1" s="1"/>
  <c r="F16" i="1" s="1"/>
  <c r="G16" i="1" s="1"/>
  <c r="F15" i="1"/>
  <c r="G15" i="1" s="1"/>
  <c r="E15" i="1"/>
  <c r="E14" i="1"/>
  <c r="F14" i="1" s="1"/>
  <c r="G14" i="1" s="1"/>
  <c r="E13" i="1"/>
  <c r="F13" i="1" s="1"/>
  <c r="G13" i="1" s="1"/>
  <c r="F12" i="1"/>
  <c r="G12" i="1" s="1"/>
  <c r="F11" i="1"/>
  <c r="G11" i="1" s="1"/>
  <c r="C10" i="1"/>
  <c r="E10" i="1" s="1"/>
  <c r="F10" i="1" s="1"/>
  <c r="G10" i="1" s="1"/>
  <c r="E9" i="1"/>
  <c r="F9" i="1" s="1"/>
  <c r="G9" i="1" s="1"/>
  <c r="F8" i="1"/>
  <c r="G8" i="1" s="1"/>
  <c r="E8" i="1"/>
  <c r="F7" i="1"/>
  <c r="G7" i="1" s="1"/>
  <c r="E7" i="1"/>
  <c r="E6" i="1"/>
  <c r="F6" i="1" s="1"/>
  <c r="G6" i="1" s="1"/>
  <c r="E5" i="1"/>
  <c r="F5" i="1" s="1"/>
  <c r="G5" i="1" s="1"/>
  <c r="F4" i="1"/>
  <c r="G4" i="1" s="1"/>
  <c r="E3" i="1"/>
  <c r="E44" i="1" s="1"/>
  <c r="E45" i="1" s="1"/>
  <c r="F3" i="1" l="1"/>
  <c r="G3" i="1" l="1"/>
  <c r="G45" i="1" s="1"/>
  <c r="H44" i="1"/>
  <c r="H45" i="1" s="1"/>
  <c r="F44" i="1"/>
</calcChain>
</file>

<file path=xl/sharedStrings.xml><?xml version="1.0" encoding="utf-8"?>
<sst xmlns="http://schemas.openxmlformats.org/spreadsheetml/2006/main" count="416" uniqueCount="272">
  <si>
    <t>BANGLADESH</t>
  </si>
  <si>
    <t>BOM</t>
  </si>
  <si>
    <t>Mouser-nr</t>
  </si>
  <si>
    <t>Fabrikantnr</t>
  </si>
  <si>
    <t>Fabrikant</t>
  </si>
  <si>
    <t>Klantnummer</t>
  </si>
  <si>
    <t>Omschrijving</t>
  </si>
  <si>
    <t>RoHS</t>
  </si>
  <si>
    <t>Levenscyclus</t>
  </si>
  <si>
    <t>Besteld aantal</t>
  </si>
  <si>
    <t>Prijs (EUR)</t>
  </si>
  <si>
    <t>Toestel: (EUR)</t>
  </si>
  <si>
    <t>12BH361A-GR</t>
  </si>
  <si>
    <t>Eagle Plastic Devices</t>
  </si>
  <si>
    <t>Cilindrische accuklemmen, -clips, -houders en -veren 6 AA W/6" WIRE LDS</t>
  </si>
  <si>
    <t xml:space="preserve">RoHS-conformiteit </t>
  </si>
  <si>
    <t>€ 2,25</t>
  </si>
  <si>
    <t>€ 4,50</t>
  </si>
  <si>
    <t>700-DS18B20+</t>
  </si>
  <si>
    <t>DS18B20+</t>
  </si>
  <si>
    <t>Maxim Integrated</t>
  </si>
  <si>
    <t>Inplugbare temperatuursensoren Prgmble Resolution 1-Wire Parasite Pwr</t>
  </si>
  <si>
    <t>€ 2,66</t>
  </si>
  <si>
    <t>€ 5,32</t>
  </si>
  <si>
    <t>546-1555H2F42GY</t>
  </si>
  <si>
    <t>1555H2F42GY</t>
  </si>
  <si>
    <t>Component</t>
  </si>
  <si>
    <t>Hammond</t>
  </si>
  <si>
    <t>Behuizingen, kasten en omhulsels Watertight/Polycarb. 7.1x4.7x2.5" Flanged</t>
  </si>
  <si>
    <t>€ 21,48</t>
  </si>
  <si>
    <t>579-MCP1702-5002E/TO</t>
  </si>
  <si>
    <t>MCP1702-5002E/TO</t>
  </si>
  <si>
    <t>Microchip</t>
  </si>
  <si>
    <t>LDO-spanningregelaars LDO w/ Low Quiescent</t>
  </si>
  <si>
    <t>€ 0,428</t>
  </si>
  <si>
    <t>€ 0,43</t>
  </si>
  <si>
    <t>512-NDP6020P</t>
  </si>
  <si>
    <t>NDP6020P</t>
  </si>
  <si>
    <t>Piece</t>
  </si>
  <si>
    <t>ON Semiconductor</t>
  </si>
  <si>
    <t>Qty</t>
  </si>
  <si>
    <t>MOSFET P-Ch LL FET Enhancement Mode</t>
  </si>
  <si>
    <t>Total</t>
  </si>
  <si>
    <t>Total inc.</t>
  </si>
  <si>
    <t>€ 1,51</t>
  </si>
  <si>
    <t>Total production</t>
  </si>
  <si>
    <t>Mouser</t>
  </si>
  <si>
    <t>€ 3,02</t>
  </si>
  <si>
    <t>859-LTL-1234A</t>
  </si>
  <si>
    <t>LTL-1234A</t>
  </si>
  <si>
    <t>Lite-On</t>
  </si>
  <si>
    <t>Standaard Led's - doorvoergat Thru-Hole Lamp 4.8mm Pnl Dot Grn</t>
  </si>
  <si>
    <t>€ 0,183</t>
  </si>
  <si>
    <t>€ 0,18</t>
  </si>
  <si>
    <t xml:space="preserve"> </t>
  </si>
  <si>
    <t>660-MS1/4DCT52R1002</t>
  </si>
  <si>
    <t>MFS1/4DCT52R1002F</t>
  </si>
  <si>
    <t>KOA Speer</t>
  </si>
  <si>
    <t>Battery holder 6s</t>
  </si>
  <si>
    <t>Weerstanden met metaallaag - doorvoergat 1/4W 10K ohm 1%</t>
  </si>
  <si>
    <t>€ 0,101</t>
  </si>
  <si>
    <t>€ 0,51</t>
  </si>
  <si>
    <t>512-2N7000</t>
  </si>
  <si>
    <t>2N7000</t>
  </si>
  <si>
    <t>MOSFET N-CHANNEL 60V 200mA</t>
  </si>
  <si>
    <t>€ 0,341</t>
  </si>
  <si>
    <t>€ 0,68</t>
  </si>
  <si>
    <t>660-MS1/4DCT52R4701</t>
  </si>
  <si>
    <t>MFS1/4DCT52R4701F</t>
  </si>
  <si>
    <t>Weerstanden met metaallaag - doorvoergat 1/4W 4.7K Ohms 1%</t>
  </si>
  <si>
    <t>€ 0,121</t>
  </si>
  <si>
    <t>€ 0,36</t>
  </si>
  <si>
    <t>603-MFR-12FTF52-240R</t>
  </si>
  <si>
    <t>MFR-12FTF52-240R</t>
  </si>
  <si>
    <t>Yageo</t>
  </si>
  <si>
    <t>Weerstanden met metaallaag - doorvoergat 240 OHM 1/6W 1%</t>
  </si>
  <si>
    <t>€ 0,122</t>
  </si>
  <si>
    <t>€ 0,12</t>
  </si>
  <si>
    <t>660-MS1/4DCT52R2211</t>
  </si>
  <si>
    <t>MFS1/4DCT52R2211F</t>
  </si>
  <si>
    <t>Weerstanden met metaallaag - doorvoergat 1/4W 2.21K ohm 1%</t>
  </si>
  <si>
    <t>€ 0,10</t>
  </si>
  <si>
    <t>75-1C10C0G220J100B</t>
  </si>
  <si>
    <t>1C10C0G220J100B</t>
  </si>
  <si>
    <t>Vishay</t>
  </si>
  <si>
    <t>Meerlaagse keramische condensatoren MLCC - bekleed 22pF 100volts C0G 5% 2.5mm L/S</t>
  </si>
  <si>
    <t>RoHS-conform per uitzondering</t>
  </si>
  <si>
    <t>€ 0,131</t>
  </si>
  <si>
    <t>€ 0,26</t>
  </si>
  <si>
    <t>717-9B-16.000MEEJ-B</t>
  </si>
  <si>
    <t>9B-16.000MEEJ-B</t>
  </si>
  <si>
    <t>TXC Corporation</t>
  </si>
  <si>
    <t>Kristallen 16.000MHz 10ppm -20 +70C 18pF</t>
  </si>
  <si>
    <t>€ 0,419</t>
  </si>
  <si>
    <t>€ 0,42</t>
  </si>
  <si>
    <t>603-MFR-12FTF52-100R</t>
  </si>
  <si>
    <t>MFR-12FTF52-100R</t>
  </si>
  <si>
    <t>Weerstanden met metaallaag - doorvoergat 100 OHM 1/6W 1%</t>
  </si>
  <si>
    <t>€ 0,105</t>
  </si>
  <si>
    <t>€ 0,21</t>
  </si>
  <si>
    <t>517-4840-6000-CP</t>
  </si>
  <si>
    <t>4840-6000-CP</t>
  </si>
  <si>
    <t>3M</t>
  </si>
  <si>
    <t>IC &amp; Componentsockets 40P DUAL WIPE DIPSKT</t>
  </si>
  <si>
    <t>€ 0,777</t>
  </si>
  <si>
    <t>€ 0,78</t>
  </si>
  <si>
    <t>603-MFR-12FTF52-1K5</t>
  </si>
  <si>
    <t>MFR-12FTF52-1K5</t>
  </si>
  <si>
    <t>Weerstanden met metaallaag - doorvoergat 1.5K OHM 1/6W 1%</t>
  </si>
  <si>
    <t>710-61300411121</t>
  </si>
  <si>
    <t>61300411121</t>
  </si>
  <si>
    <t>Wurth Electronics</t>
  </si>
  <si>
    <t>Headers &amp; Wire Housings WR-PHD 2.54mm Hdr 4P Single Str Gold</t>
  </si>
  <si>
    <t>€ 0,17</t>
  </si>
  <si>
    <t>437-8018700710001101</t>
  </si>
  <si>
    <t>801-87-007-10-001101</t>
  </si>
  <si>
    <t>Preci-dip</t>
  </si>
  <si>
    <t xml:space="preserve">Headers &amp; Wire Housings </t>
  </si>
  <si>
    <t>€ 0,594</t>
  </si>
  <si>
    <t>€ 0,59</t>
  </si>
  <si>
    <t>594-K104K15X7RF53H5</t>
  </si>
  <si>
    <t>K104K15X7RF53H5</t>
  </si>
  <si>
    <t>Meerlaagse keramische condensatoren MLCC - bekleed 0.1uF 50volts 10% X7R 5mm LS</t>
  </si>
  <si>
    <t>€ 0,087</t>
  </si>
  <si>
    <t>€ 0,09</t>
  </si>
  <si>
    <t>667-ECE-A1EKS4R7B</t>
  </si>
  <si>
    <t>ECE-A1EKS4R7B</t>
  </si>
  <si>
    <t>Panasonic</t>
  </si>
  <si>
    <t>Aluminium elektrolytische condensatoren - radiaal gelood 25VDC 4.7uF SU</t>
  </si>
  <si>
    <t>€ 0,201</t>
  </si>
  <si>
    <t>€ 0,40</t>
  </si>
  <si>
    <t>237-SRFL029-200</t>
  </si>
  <si>
    <t>SRFL029-200</t>
  </si>
  <si>
    <t>Antenova</t>
  </si>
  <si>
    <t>Antennes 200mm cable + Ipex MIMO 4G LTE</t>
  </si>
  <si>
    <t>€ 5,47</t>
  </si>
  <si>
    <t>810-FK18X5R1A105K</t>
  </si>
  <si>
    <t>FK18X5R1A105K</t>
  </si>
  <si>
    <t>TDK</t>
  </si>
  <si>
    <t>Meerlaagse keramische condensatoren MLCC - bekleed 1.0uF 10V X5R 10%</t>
  </si>
  <si>
    <t>NRND</t>
  </si>
  <si>
    <t>€ 0,279</t>
  </si>
  <si>
    <t>€ 0,56</t>
  </si>
  <si>
    <t>710-860040273003</t>
  </si>
  <si>
    <t>860040273003</t>
  </si>
  <si>
    <t>Aluminium elektrolytische condensatoren - radiaal gelood WCAP-ATUL 10V 330uF 20% ESR=220mOhms</t>
  </si>
  <si>
    <t>556-ATMEGA1284P-PU</t>
  </si>
  <si>
    <t>ATMEGA1284P-PU</t>
  </si>
  <si>
    <t>8-bits Microcontrollers - MCU 128KB Flash 20MHz 1.8V-5.5V</t>
  </si>
  <si>
    <t>€ 4,82</t>
  </si>
  <si>
    <t>649-68000-103HLF</t>
  </si>
  <si>
    <t>68000-103HLF</t>
  </si>
  <si>
    <t>FCI / Amphenol</t>
  </si>
  <si>
    <t>Headers &amp; Wire Housings BERGSTIX HDR.100</t>
  </si>
  <si>
    <t>€ 0,253</t>
  </si>
  <si>
    <t>€ 0,25</t>
  </si>
  <si>
    <t>649-67997-206HLF</t>
  </si>
  <si>
    <t>67997-206HLF</t>
  </si>
  <si>
    <t>Headers &amp; Wire Housings 6P DR UNSHRD HRD .38 GOLD OVER NI</t>
  </si>
  <si>
    <t>€ 0,288</t>
  </si>
  <si>
    <t>€ 0,29</t>
  </si>
  <si>
    <t>437-8018700410001101</t>
  </si>
  <si>
    <t>801-87-004-10-001101</t>
  </si>
  <si>
    <t>€ 0,393</t>
  </si>
  <si>
    <t>€ 0,39</t>
  </si>
  <si>
    <t>437-8018300610001101</t>
  </si>
  <si>
    <t>801-83-006-10-001101</t>
  </si>
  <si>
    <t>€ 0,742</t>
  </si>
  <si>
    <t>€ 0,74</t>
  </si>
  <si>
    <t>649-68001-402HLF</t>
  </si>
  <si>
    <t>68001-402HLF</t>
  </si>
  <si>
    <t>Headers &amp; Wire Housings 2P VERT HDR</t>
  </si>
  <si>
    <t>€ 0,11</t>
  </si>
  <si>
    <t>Yes</t>
  </si>
  <si>
    <t xml:space="preserve">https://nl.mouser.com/ProductDetail/?qs=xSGISVFlQs7VnEVCCu%252bVRw%3d%3d </t>
  </si>
  <si>
    <t>schroeven</t>
  </si>
  <si>
    <t>Battery connector</t>
  </si>
  <si>
    <t>new connector JST-XH 2.54mm (Jos)</t>
  </si>
  <si>
    <t>No</t>
  </si>
  <si>
    <t xml:space="preserve">https://www.aliexpress.com/item/KF2510-2Pin-Pitch-2-54MM-0-1inch-Pin-Header-Terminal-Housing-KF2510-2P/1759331194.html?spm=2114.search0104.3.148.7f622f9cuvq4as&amp;ws_ab_test=searchweb0_0,searchweb201602_5_10065_10068_319_317_10696_10084_453_454_10083_10618_10304_10307_10820_10821_10301_537_536_10843_10059_10884_10887_100031_321_322_10103,searchweb201603_51,ppcSwitch_0&amp;algo_expid=59003d99-ae91-4095-9cff-0a18c7e86a9a-21&amp;algo_pvid=59003d99-ae91-4095-9cff-0a18c7e86a9a </t>
  </si>
  <si>
    <t>Antenna antenova</t>
  </si>
  <si>
    <t>https://nl.mouser.com/ProductDetail/237-SRFL029-200</t>
  </si>
  <si>
    <t>MCU, Atmega (1284p)</t>
  </si>
  <si>
    <t xml:space="preserve">https://nl.mouser.com/ProductDetail/Microchip-Technology-Atmel/ATMEGA328P-PU?https://nl.mouser.com/ProductDetail/?qs=lwdSMh1%2foYI%2fXs3D3l%2fp1w%3d%3d </t>
  </si>
  <si>
    <t xml:space="preserve">Dip socket </t>
  </si>
  <si>
    <t>for atmega1284p</t>
  </si>
  <si>
    <t xml:space="preserve">https://nl.mouser.com/ProductDetail/517-4840-6000-CP </t>
  </si>
  <si>
    <t>SIM7600</t>
  </si>
  <si>
    <t xml:space="preserve">https://www.aliexpress.com/item/LTE-CAT4-module-board-SIM7600E-H-4G-LTE-cat-4-breakout-board-SIM7600E-H-core-board/32864966695.html?spm=2114.search0104.3.2.61dc614625yJxY&amp;ws_ab_test=searchweb0_0,searchweb201602_5_10065_10068_319_317_10696_10084_453_454_10083_10618_10304_10307_10820_10821_10301_537_536_10843_10059_10884_10887_100031_321_322_10103,searchweb201603_51,ppcSwitch_0&amp;algo_expid=a8fd364f-08f9-45e7-85f0-ff20f8b7f20a-0&amp;algo_pvid=a8fd364f-08f9-45e7-85f0-ff20f8b7f20a </t>
  </si>
  <si>
    <t>Naheffing invoerrechten</t>
  </si>
  <si>
    <t>standoffs</t>
  </si>
  <si>
    <t>Case</t>
  </si>
  <si>
    <t xml:space="preserve">https://nl.mouser.com/ProductDetail/546-1555H2F42GY </t>
  </si>
  <si>
    <t>Plaatje</t>
  </si>
  <si>
    <t>Trespa?</t>
  </si>
  <si>
    <t>Sensor ultrasoon</t>
  </si>
  <si>
    <t>JSN-SR04T-2.0</t>
  </si>
  <si>
    <t xml:space="preserve">https://www.aliexpress.com/item/Waterproof-Ultrasonic-Module-JSN-SR04T-2-0-JSN-SR04T-Distance-Measuring-Transducer-Sensor-for-Arduino-DIY/32863960886.html?spm=2114.search0104.3.9.5efe4334vc1SHZ&amp;ws_ab_test=searchweb0_0,searchweb201602_5_10065_10068_319_317_10696_10084_453_454_10083_10618_10304_10307_10820_10821_10301_537_536_10843_10059_10884_10887_100031_321_322_10103,searchweb201603_51,ppcSwitch_0&amp;algo_expid=4d449600-9180-4fa7-889a-c42e04f75da0-1&amp;algo_pvid=4d449600-9180-4fa7-889a-c42e04f75da0 </t>
  </si>
  <si>
    <t>Pin header on/off</t>
  </si>
  <si>
    <t>Male 3 pin on off switch</t>
  </si>
  <si>
    <t xml:space="preserve">https://nl.mouser.com/ProductDetail/649-68000-103HLF </t>
  </si>
  <si>
    <t>Pin header</t>
  </si>
  <si>
    <t>female 7-pin (SIM7600)</t>
  </si>
  <si>
    <t xml:space="preserve">https://nl.mouser.com/ProductDetail/Preci-dip/801-87-007-10-001101?qs=sGAEpiMZZMs%252bGHln7q6pm485q53MaQQ%2fml%252bJlKEhNNo%3d </t>
  </si>
  <si>
    <t>4-pin male I2C</t>
  </si>
  <si>
    <t xml:space="preserve">https://nl.mouser.com/ProductDetail/Wurth-Electronics/61300411121?qs=sGAEpiMZZMs%252bGHln7q6pm%2fFhW%252btWvhAg9r7Y4H%252bNJ%2fdvSMSK556SDg%3d%3d </t>
  </si>
  <si>
    <t>4-pin female JSN</t>
  </si>
  <si>
    <t>https://nl.mouser.com/ProductDetail/437-8018700410001101</t>
  </si>
  <si>
    <t>6-pin female ftdi</t>
  </si>
  <si>
    <t>https://nl.mouser.com/ProductDetail/437-8018300610001101</t>
  </si>
  <si>
    <t>2-pin male sw led</t>
  </si>
  <si>
    <t xml:space="preserve">https://nl.mouser.com/ProductDetail/Amphenol-FCI/68001-402HLF?qs=sGAEpiMZZMs%252bGHln7q6pm24n0txessAMsVeW4psgO%2f4%3d </t>
  </si>
  <si>
    <t>male 3x2-pin ISP</t>
  </si>
  <si>
    <t>https://nl.mouser.com/ProductDetail/649-67997-206HLF</t>
  </si>
  <si>
    <t>MOSFET NDP6020P</t>
  </si>
  <si>
    <t>P-MOSFET</t>
  </si>
  <si>
    <t xml:space="preserve">https://nl.mouser.com/ProductDetail/ON-Semiconductor-Fairchild/NDP6020P?qs=%2fha2pyFaduhGwELCdBm1U2jvVTnB9nUTJeJPDp1tnCs%3d </t>
  </si>
  <si>
    <t>MOSFET 2N7000</t>
  </si>
  <si>
    <t>N-MOSFET</t>
  </si>
  <si>
    <t xml:space="preserve">https://nl.mouser.com/ProductDetail/ON-Semiconductor/2N7000?qs=sGAEpiMZZMshyDBzk1%2fWi9bHELEahoDnY1fyKF6A6Ko%3d </t>
  </si>
  <si>
    <t>5V regulator</t>
  </si>
  <si>
    <t>MCP1702-500</t>
  </si>
  <si>
    <t xml:space="preserve">https://nl.mouser.com/ProductDetail/Microchip-Technology/MCP1702-5002E-TO?qs=%2fha2pyFadugw3esZX%252bhVQO5Vtbih6fGjvtn2AArwcUQ88R345ETZDA%3d%3d </t>
  </si>
  <si>
    <t>capacitor 330 uF electrolytic</t>
  </si>
  <si>
    <t>5 mm spacing</t>
  </si>
  <si>
    <t>https://nl.mouser.com/ProductDetail/710-860040273003</t>
  </si>
  <si>
    <t>capacitor 4.7 uF electrolitic</t>
  </si>
  <si>
    <t>5.0mm spacing</t>
  </si>
  <si>
    <t>https://nl.mouser.com/ProductDetail/667-ECE-A1EKS4R7B</t>
  </si>
  <si>
    <t>Capacitor 1 uF ceramic</t>
  </si>
  <si>
    <t>2.5mm spacing</t>
  </si>
  <si>
    <t>https://nl.mouser.com/ProductDetail/810-FK18X5R1A105K</t>
  </si>
  <si>
    <t>Capacitor .1 uF ceramic</t>
  </si>
  <si>
    <t>https://nl.mouser.com/ProductDetail/594-K104K15X7RF53K2</t>
  </si>
  <si>
    <t>Crystal 16 Mhz</t>
  </si>
  <si>
    <t xml:space="preserve">https://nl.mouser.com/ProductDetail/TXC-Corporation/9B-16000MEEJ-B?qs=sGAEpiMZZMsBj6bBr9Q9aWUu9Vmt5DeoQe6WrYDzBio%3d </t>
  </si>
  <si>
    <t xml:space="preserve">22 pF </t>
  </si>
  <si>
    <t xml:space="preserve">https://nl.mouser.com/ProductDetail/Vishay-Sprague/1C10C0G220J100B?qs=sGAEpiMZZMt3KoXD5rJ2N3FHVemTXTJkpR0qy6kphyU%3d </t>
  </si>
  <si>
    <t>LED</t>
  </si>
  <si>
    <t>Green 2.1v 20mA</t>
  </si>
  <si>
    <t xml:space="preserve">https://nl.mouser.com/ProductDetail/Lite-On/LTL-1234A?qs=sGAEpiMZZMtmwHDZQCdlqRv4f4IDjy2OD3dDPdQs328%3d </t>
  </si>
  <si>
    <t>100 Ohm</t>
  </si>
  <si>
    <t>1.9mm x 3.4 mm</t>
  </si>
  <si>
    <t xml:space="preserve">https://nl.mouser.com/ProductDetail/Yageo/MFR-12FTF52-100R?qs=sGAEpiMZZMu61qfTUdNhG0IXHLFuiNndH6zu7wg6sf0%3d </t>
  </si>
  <si>
    <t>250 Ohm</t>
  </si>
  <si>
    <t xml:space="preserve">https://nl.mouser.com/ProductDetail/Yageo/MFR-12FTF52-240R?qs=oAGoVhmvjhzN0h43P7z3%2fA%3d%3d </t>
  </si>
  <si>
    <t>1.5 kOhm</t>
  </si>
  <si>
    <t>voltage divider</t>
  </si>
  <si>
    <t xml:space="preserve">https://nl.mouser.com/ProductDetail/Yageo/MFR-12FTF52-1K5?qs=oAGoVhmvjhypP%2fVrWmgF1g%3d%3d </t>
  </si>
  <si>
    <t>2.2 kOhm</t>
  </si>
  <si>
    <t xml:space="preserve">https://nl.mouser.com/ProductDetail/KOA-Speer/MFS1-4DCT52R2211F?qs=sGAEpiMZZMu61qfTUdNhG%2fDQawzJ6c7P7D2PTQtxicc%3d </t>
  </si>
  <si>
    <t>4.7 kOhm</t>
  </si>
  <si>
    <t>I2C pullup, Ds18b20</t>
  </si>
  <si>
    <t xml:space="preserve">https://nl.mouser.com/ProductDetail/KOA-Speer/MFS1-4DCT52R4701F?qs=sGAEpiMZZMu61qfTUdNhG6SQbpPVK%2fncdjQfpU%2f7jho%3d </t>
  </si>
  <si>
    <t>10 Kohm resistor</t>
  </si>
  <si>
    <t>pullup/down mosfet(4) +ISP(1)</t>
  </si>
  <si>
    <t xml:space="preserve">https://nl.mouser.com/ProductDetail/KOA-Speer/MFS1-4DCT52R1002F?qs=sGAEpiMZZMu61qfTUdNhG%2fDQawzJ6c7PxO8WA%2fw0T2E%3d </t>
  </si>
  <si>
    <t>Temperature sensor</t>
  </si>
  <si>
    <t xml:space="preserve">https://nl.mouser.com/ProductDetail/Maxim-Integrated/DS18B20%2b?qs=sGAEpiMZZMvbyeSUH4qH%2fLbikZ7SIep9 </t>
  </si>
  <si>
    <t>JST connector 3 pin</t>
  </si>
  <si>
    <t>China</t>
  </si>
  <si>
    <t>PCB kosten</t>
  </si>
  <si>
    <t>Productie pcb (30 stk prijs)</t>
  </si>
  <si>
    <t xml:space="preserve">Verzendkosten </t>
  </si>
  <si>
    <t>(tot verz 85.70 /3)</t>
  </si>
  <si>
    <t>One MFM</t>
  </si>
  <si>
    <t xml:space="preserve"> - </t>
  </si>
  <si>
    <t>Total MFMs</t>
  </si>
  <si>
    <t>Overige kosten</t>
  </si>
  <si>
    <t>Lijm (polymax)</t>
  </si>
  <si>
    <t>Plaat polycarbonaat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</si>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</sst>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€&quot;* #,##0.00_);_(&quot;€&quot;* \(#,##0.00\);_(&quot;€&quot;* &quot;-&quot;??_);_(@_)"/>
  </numFmts>
  <fonts count="12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sz val="11"/>
      <name val="Calibri"/>
    </font>
    <font>
      <i/>
      <sz val="11"/>
      <color rgb="FF7F7F7F"/>
      <name val="Calibri"/>
    </font>
    <font>
      <u/>
      <sz val="11"/>
      <color rgb="FF0563C1"/>
      <name val="Calibri"/>
    </font>
    <font>
      <i/>
      <u/>
      <sz val="11"/>
      <color rgb="FF7F7F7F"/>
      <name val="Calibri"/>
    </font>
    <font>
      <sz val="11"/>
      <color rgb="FF333333"/>
      <name val="Calibri"/>
    </font>
    <font>
      <sz val="11"/>
      <name val="Calibri"/>
    </font>
    <font>
      <i/>
      <sz val="11"/>
      <color rgb="FF000000"/>
      <name val="Calibri"/>
    </font>
    <font>
      <u/>
      <sz val="11"/>
      <color rgb="FF0000FF"/>
      <name val="Calibri"/>
    </font>
    <font>
      <u/>
      <sz val="11"/>
      <color rgb="FF0563C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 style="thin">
        <color rgb="FF5B9BD5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0" fillId="0" borderId="0" xfId="0" quotePrefix="1" applyFont="1"/>
    <xf numFmtId="0" fontId="1" fillId="0" borderId="0" xfId="0" applyFont="1"/>
    <xf numFmtId="0" fontId="4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 applyFont="1"/>
    <xf numFmtId="0" fontId="0" fillId="0" borderId="0" xfId="0" applyFont="1" applyAlignment="1"/>
    <xf numFmtId="164" fontId="4" fillId="0" borderId="0" xfId="0" applyNumberFormat="1" applyFont="1"/>
    <xf numFmtId="0" fontId="5" fillId="0" borderId="0" xfId="0" applyFont="1"/>
    <xf numFmtId="0" fontId="0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164" fontId="7" fillId="0" borderId="0" xfId="0" applyNumberFormat="1" applyFont="1"/>
    <xf numFmtId="0" fontId="8" fillId="0" borderId="0" xfId="0" applyFont="1"/>
    <xf numFmtId="9" fontId="9" fillId="0" borderId="0" xfId="0" applyNumberFormat="1" applyFont="1"/>
    <xf numFmtId="0" fontId="8" fillId="0" borderId="0" xfId="0" applyFont="1" applyAlignment="1">
      <alignment horizontal="left"/>
    </xf>
    <xf numFmtId="164" fontId="8" fillId="0" borderId="0" xfId="0" applyNumberFormat="1" applyFont="1"/>
    <xf numFmtId="0" fontId="8" fillId="0" borderId="0" xfId="0" applyFont="1"/>
    <xf numFmtId="0" fontId="10" fillId="0" borderId="0" xfId="0" applyFont="1"/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/>
    </xf>
    <xf numFmtId="0" fontId="3" fillId="0" borderId="0" xfId="0" applyFont="1" applyAlignment="1"/>
    <xf numFmtId="0" fontId="11" fillId="0" borderId="0" xfId="0" applyFont="1" applyAlignment="1"/>
    <xf numFmtId="164" fontId="1" fillId="0" borderId="0" xfId="0" applyNumberFormat="1" applyFont="1"/>
    <xf numFmtId="164" fontId="1" fillId="0" borderId="0" xfId="0" quotePrefix="1" applyNumberFormat="1" applyFont="1" applyAlignment="1">
      <alignment horizontal="right"/>
    </xf>
    <xf numFmtId="0" fontId="0" fillId="0" borderId="0" xfId="0" applyFont="1" applyAlignment="1">
      <alignment horizontal="center"/>
    </xf>
    <xf numFmtId="164" fontId="4" fillId="0" borderId="4" xfId="0" applyNumberFormat="1" applyFont="1" applyBorder="1"/>
    <xf numFmtId="164" fontId="4" fillId="0" borderId="5" xfId="0" applyNumberFormat="1" applyFont="1" applyBorder="1"/>
    <xf numFmtId="0" fontId="0" fillId="0" borderId="0" xfId="0" applyFont="1" applyAlignment="1">
      <alignment horizontal="left"/>
    </xf>
    <xf numFmtId="164" fontId="0" fillId="0" borderId="0" xfId="0" applyNumberFormat="1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12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none"/>
      </font>
      <numFmt numFmtId="164" formatCode="_(&quot;€&quot;* #,##0.00_);_(&quot;€&quot;* \(#,##0.00\);_(&quot;€&quot;* &quot;-&quot;??_);_(@_)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none"/>
      </font>
      <numFmt numFmtId="164" formatCode="_(&quot;€&quot;* #,##0.00_);_(&quot;€&quot;* \(#,##0.00\);_(&quot;€&quot;* &quot;-&quot;??_);_(@_)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none"/>
      </font>
      <numFmt numFmtId="164" formatCode="_(&quot;€&quot;* #,##0.00_);_(&quot;€&quot;* \(#,##0.00\);_(&quot;€&quot;* &quot;-&quot;??_);_(@_)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</dxfs>
  <tableStyles count="1">
    <tableStyle name="BOM MFM-GPRS-style" pivot="0" count="4" xr9:uid="{00000000-0011-0000-FFFF-FFFF00000000}">
      <tableStyleElement type="headerRow" dxfId="11"/>
      <tableStyleElement type="totalRow" dxfId="8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81200" cy="9334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H46" totalsRowCount="1">
  <tableColumns count="8">
    <tableColumn id="1" xr3:uid="{00000000-0010-0000-0000-000001000000}" name="Component" totalsRowDxfId="7"/>
    <tableColumn id="2" xr3:uid="{00000000-0010-0000-0000-000002000000}" name="Description" totalsRowDxfId="6"/>
    <tableColumn id="3" xr3:uid="{00000000-0010-0000-0000-000003000000}" name="Piece" totalsRowDxfId="5"/>
    <tableColumn id="4" xr3:uid="{00000000-0010-0000-0000-000004000000}" name="Qty" totalsRowDxfId="4"/>
    <tableColumn id="5" xr3:uid="{00000000-0010-0000-0000-000005000000}" name="Total" totalsRowDxfId="3"/>
    <tableColumn id="6" xr3:uid="{00000000-0010-0000-0000-000006000000}" name="Total inc." totalsRowDxfId="2"/>
    <tableColumn id="7" xr3:uid="{00000000-0010-0000-0000-000007000000}" name="Total production" totalsRowDxfId="1"/>
    <tableColumn id="8" xr3:uid="{00000000-0010-0000-0000-000008000000}" name="Mouser" totalsRowFunction="custom" totalsRowDxfId="0">
      <totalsRowFormula>COUNTIF(H3:H43,"Yes")</totalsRowFormula>
    </tableColumn>
  </tableColumns>
  <tableStyleInfo name="BOM MFM-GPR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l.mouser.com/ProductDetail/649-68000-103HLF" TargetMode="External"/><Relationship Id="rId13" Type="http://schemas.openxmlformats.org/officeDocument/2006/relationships/hyperlink" Target="https://nl.mouser.com/ProductDetail/ON-Semiconductor/2N7000?qs=sGAEpiMZZMshyDBzk1%2fWi9bHELEahoDnY1fyKF6A6Ko%3d" TargetMode="External"/><Relationship Id="rId18" Type="http://schemas.openxmlformats.org/officeDocument/2006/relationships/hyperlink" Target="https://nl.mouser.com/ProductDetail/Lite-On/LTL-1234A?qs=sGAEpiMZZMtmwHDZQCdlqRv4f4IDjy2OD3dDPdQs328%3d" TargetMode="External"/><Relationship Id="rId26" Type="http://schemas.openxmlformats.org/officeDocument/2006/relationships/hyperlink" Target="https://nl.mouser.com/ProductDetail/Maxim-Integrated/DS18B20%2b?qs=sGAEpiMZZMvbyeSUH4qH%2fLbikZ7SIep9" TargetMode="External"/><Relationship Id="rId3" Type="http://schemas.openxmlformats.org/officeDocument/2006/relationships/hyperlink" Target="https://nl.mouser.com/ProductDetail/Microchip-Technology-Atmel/ATMEGA328P-PU?https://nl.mouser.com/ProductDetail/?qs=lwdSMh1%2foYI%2fXs3D3l%2fp1w%3d%3d" TargetMode="External"/><Relationship Id="rId21" Type="http://schemas.openxmlformats.org/officeDocument/2006/relationships/hyperlink" Target="https://nl.mouser.com/ProductDetail/Yageo/MFR-12FTF52-1K5?qs=oAGoVhmvjhypP%2fVrWmgF1g%3d%3d" TargetMode="External"/><Relationship Id="rId7" Type="http://schemas.openxmlformats.org/officeDocument/2006/relationships/hyperlink" Target="https://www.aliexpress.com/item/Waterproof-Ultrasonic-Module-JSN-SR04T-2-0-JSN-SR04T-Distance-Measuring-Transducer-Sensor-for-Arduino-DIY/32863960886.html?spm=2114.search0104.3.9.5efe4334vc1SHZ&amp;ws_ab_test=searchweb0_0,searchweb201602_5_10065_10068_319_317_10696_10084_453_454_10083_10618_10304_10307_10820_10821_10301_537_536_10843_10059_10884_10887_100031_321_322_10103,searchweb201603_51,ppcSwitch_0&amp;algo_expid=4d449600-9180-4fa7-889a-c42e04f75da0-1&amp;algo_pvid=4d449600-9180-4fa7-889a-c42e04f75da0" TargetMode="External"/><Relationship Id="rId12" Type="http://schemas.openxmlformats.org/officeDocument/2006/relationships/hyperlink" Target="https://nl.mouser.com/ProductDetail/ON-Semiconductor-Fairchild/NDP6020P?qs=%2fha2pyFaduhGwELCdBm1U2jvVTnB9nUTJeJPDp1tnCs%3d" TargetMode="External"/><Relationship Id="rId17" Type="http://schemas.openxmlformats.org/officeDocument/2006/relationships/hyperlink" Target="https://nl.mouser.com/ProductDetail/Vishay-Sprague/1C10C0G220J100B?qs=sGAEpiMZZMt3KoXD5rJ2N3FHVemTXTJkpR0qy6kphyU%3d" TargetMode="External"/><Relationship Id="rId25" Type="http://schemas.openxmlformats.org/officeDocument/2006/relationships/hyperlink" Target="https://nl.mouser.com/ProductDetail/Maxim-Integrated/DS18B20%2b?qs=sGAEpiMZZMvbyeSUH4qH%2fLbikZ7SIep9" TargetMode="External"/><Relationship Id="rId2" Type="http://schemas.openxmlformats.org/officeDocument/2006/relationships/hyperlink" Target="https://www.aliexpress.com/item/KF2510-2Pin-Pitch-2-54MM-0-1inch-Pin-Header-Terminal-Housing-KF2510-2P/1759331194.html?spm=2114.search0104.3.148.7f622f9cuvq4as&amp;ws_ab_test=searchweb0_0,searchweb201602_5_10065_10068_319_317_10696_10084_453_454_10083_10618_10304_10307_10820_10821_10301_537_536_10843_10059_10884_10887_100031_321_322_10103,searchweb201603_51,ppcSwitch_0&amp;algo_expid=59003d99-ae91-4095-9cff-0a18c7e86a9a-21&amp;algo_pvid=59003d99-ae91-4095-9cff-0a18c7e86a9a" TargetMode="External"/><Relationship Id="rId16" Type="http://schemas.openxmlformats.org/officeDocument/2006/relationships/hyperlink" Target="https://nl.mouser.com/ProductDetail/TXC-Corporation/9B-16000MEEJ-B?qs=sGAEpiMZZMsBj6bBr9Q9aWUu9Vmt5DeoQe6WrYDzBio%3d" TargetMode="External"/><Relationship Id="rId20" Type="http://schemas.openxmlformats.org/officeDocument/2006/relationships/hyperlink" Target="https://nl.mouser.com/ProductDetail/Yageo/MFR-12FTF52-240R?qs=oAGoVhmvjhzN0h43P7z3%2fA%3d%3d" TargetMode="External"/><Relationship Id="rId1" Type="http://schemas.openxmlformats.org/officeDocument/2006/relationships/hyperlink" Target="https://nl.mouser.com/ProductDetail/?qs=xSGISVFlQs7VnEVCCu%252bVRw%3d%3d" TargetMode="External"/><Relationship Id="rId6" Type="http://schemas.openxmlformats.org/officeDocument/2006/relationships/hyperlink" Target="https://nl.mouser.com/ProductDetail/546-1555H2F42GY" TargetMode="External"/><Relationship Id="rId11" Type="http://schemas.openxmlformats.org/officeDocument/2006/relationships/hyperlink" Target="https://nl.mouser.com/ProductDetail/Amphenol-FCI/68001-402HLF?qs=sGAEpiMZZMs%252bGHln7q6pm24n0txessAMsVeW4psgO%2f4%3d" TargetMode="External"/><Relationship Id="rId24" Type="http://schemas.openxmlformats.org/officeDocument/2006/relationships/hyperlink" Target="https://nl.mouser.com/ProductDetail/KOA-Speer/MFS1-4DCT52R1002F?qs=sGAEpiMZZMu61qfTUdNhG%2fDQawzJ6c7PxO8WA%2fw0T2E%3d" TargetMode="External"/><Relationship Id="rId5" Type="http://schemas.openxmlformats.org/officeDocument/2006/relationships/hyperlink" Target="https://www.aliexpress.com/item/LTE-CAT4-module-board-SIM7600E-H-4G-LTE-cat-4-breakout-board-SIM7600E-H-core-board/32864966695.html?spm=2114.search0104.3.2.61dc614625yJxY&amp;ws_ab_test=searchweb0_0,searchweb201602_5_10065_10068_319_317_10696_10084_453_454_10083_10618_10304_10307_10820_10821_10301_537_536_10843_10059_10884_10887_100031_321_322_10103,searchweb201603_51,ppcSwitch_0&amp;algo_expid=a8fd364f-08f9-45e7-85f0-ff20f8b7f20a-0&amp;algo_pvid=a8fd364f-08f9-45e7-85f0-ff20f8b7f20a" TargetMode="External"/><Relationship Id="rId15" Type="http://schemas.openxmlformats.org/officeDocument/2006/relationships/hyperlink" Target="https://nl.mouser.com/ProductDetail/594-K104K15X7RF53K2" TargetMode="External"/><Relationship Id="rId23" Type="http://schemas.openxmlformats.org/officeDocument/2006/relationships/hyperlink" Target="https://nl.mouser.com/ProductDetail/KOA-Speer/MFS1-4DCT52R4701F?qs=sGAEpiMZZMu61qfTUdNhG6SQbpPVK%2fncdjQfpU%2f7jho%3d" TargetMode="External"/><Relationship Id="rId10" Type="http://schemas.openxmlformats.org/officeDocument/2006/relationships/hyperlink" Target="https://nl.mouser.com/ProductDetail/Wurth-Electronics/61300411121?qs=sGAEpiMZZMs%252bGHln7q6pm%2fFhW%252btWvhAg9r7Y4H%252bNJ%2fdvSMSK556SDg%3d%3d" TargetMode="External"/><Relationship Id="rId19" Type="http://schemas.openxmlformats.org/officeDocument/2006/relationships/hyperlink" Target="https://nl.mouser.com/ProductDetail/Yageo/MFR-12FTF52-100R?qs=sGAEpiMZZMu61qfTUdNhG0IXHLFuiNndH6zu7wg6sf0%3d" TargetMode="External"/><Relationship Id="rId4" Type="http://schemas.openxmlformats.org/officeDocument/2006/relationships/hyperlink" Target="https://nl.mouser.com/ProductDetail/517-4840-6000-CP" TargetMode="External"/><Relationship Id="rId9" Type="http://schemas.openxmlformats.org/officeDocument/2006/relationships/hyperlink" Target="https://nl.mouser.com/ProductDetail/Preci-dip/801-87-007-10-001101?qs=sGAEpiMZZMs%252bGHln7q6pm485q53MaQQ%2fml%252bJlKEhNNo%3d" TargetMode="External"/><Relationship Id="rId14" Type="http://schemas.openxmlformats.org/officeDocument/2006/relationships/hyperlink" Target="https://nl.mouser.com/ProductDetail/Microchip-Technology/MCP1702-5002E-TO?qs=%2fha2pyFadugw3esZX%252bhVQO5Vtbih6fGjvtn2AArwcUQ88R345ETZDA%3d%3d" TargetMode="External"/><Relationship Id="rId22" Type="http://schemas.openxmlformats.org/officeDocument/2006/relationships/hyperlink" Target="https://nl.mouser.com/ProductDetail/KOA-Speer/MFS1-4DCT52R2211F?qs=sGAEpiMZZMu61qfTUdNhG%2fDQawzJ6c7P7D2PTQtxicc%3d" TargetMode="External"/><Relationship Id="rId27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J49" sqref="J49"/>
    </sheetView>
  </sheetViews>
  <sheetFormatPr baseColWidth="10" defaultColWidth="14.5" defaultRowHeight="15" customHeight="1" x14ac:dyDescent="0.2"/>
  <cols>
    <col min="1" max="1" width="26.5" customWidth="1"/>
    <col min="2" max="2" width="33.5" customWidth="1"/>
    <col min="3" max="3" width="8.5" customWidth="1"/>
    <col min="4" max="4" width="5.5" customWidth="1"/>
    <col min="5" max="6" width="11.33203125" customWidth="1"/>
    <col min="7" max="7" width="15.6640625" customWidth="1"/>
    <col min="8" max="8" width="11.33203125" customWidth="1"/>
    <col min="9" max="9" width="3" customWidth="1"/>
    <col min="10" max="10" width="480.6640625" customWidth="1"/>
    <col min="11" max="26" width="8.6640625" customWidth="1"/>
  </cols>
  <sheetData>
    <row r="1" spans="1:11" x14ac:dyDescent="0.2">
      <c r="A1" s="35" t="s">
        <v>1</v>
      </c>
      <c r="B1" s="36"/>
      <c r="C1" s="36"/>
      <c r="D1" s="36"/>
      <c r="E1" s="36"/>
      <c r="F1" s="36"/>
      <c r="G1" s="36"/>
      <c r="H1" s="36"/>
      <c r="I1" s="36"/>
      <c r="J1" s="37"/>
    </row>
    <row r="2" spans="1:11" x14ac:dyDescent="0.2">
      <c r="A2" s="3" t="s">
        <v>26</v>
      </c>
      <c r="B2" s="3" t="s">
        <v>271</v>
      </c>
      <c r="C2" s="3" t="s">
        <v>38</v>
      </c>
      <c r="D2" s="3" t="s">
        <v>40</v>
      </c>
      <c r="E2" s="3" t="s">
        <v>42</v>
      </c>
      <c r="F2" s="3" t="s">
        <v>43</v>
      </c>
      <c r="G2" s="3" t="s">
        <v>45</v>
      </c>
      <c r="H2" s="3" t="s">
        <v>46</v>
      </c>
      <c r="J2" s="4"/>
      <c r="K2" t="s">
        <v>54</v>
      </c>
    </row>
    <row r="3" spans="1:11" x14ac:dyDescent="0.2">
      <c r="A3" s="5" t="s">
        <v>58</v>
      </c>
      <c r="B3" s="6"/>
      <c r="C3" s="7">
        <v>2.0699999999999998</v>
      </c>
      <c r="D3" s="8">
        <v>3</v>
      </c>
      <c r="E3" s="7">
        <f>C3*D3</f>
        <v>6.2099999999999991</v>
      </c>
      <c r="F3" s="7">
        <f>IF('BOM MFM-GPRS'!$H3="Yes",'BOM MFM-GPRS'!$E3*1.21,'BOM MFM-GPRS'!$E3)</f>
        <v>7.5140999999999982</v>
      </c>
      <c r="G3" s="7">
        <f>'BOM MFM-GPRS'!$F3*$D$45</f>
        <v>225.42299999999994</v>
      </c>
      <c r="H3" s="7" t="s">
        <v>173</v>
      </c>
      <c r="I3" s="9"/>
      <c r="J3" s="10" t="s">
        <v>174</v>
      </c>
      <c r="K3" t="s">
        <v>54</v>
      </c>
    </row>
    <row r="4" spans="1:11" x14ac:dyDescent="0.2">
      <c r="A4" s="11" t="s">
        <v>175</v>
      </c>
      <c r="B4" s="6"/>
      <c r="C4" s="7"/>
      <c r="D4" s="5"/>
      <c r="E4" s="7"/>
      <c r="F4" s="7">
        <f>IF('BOM MFM-GPRS'!$H4="Yes",'BOM MFM-GPRS'!$E4*1.21,'BOM MFM-GPRS'!$E4)</f>
        <v>0</v>
      </c>
      <c r="G4" s="7">
        <f>'BOM MFM-GPRS'!$F4*$D$45</f>
        <v>0</v>
      </c>
      <c r="H4" s="7"/>
      <c r="I4" s="9"/>
      <c r="J4" s="10"/>
      <c r="K4" t="s">
        <v>54</v>
      </c>
    </row>
    <row r="5" spans="1:11" x14ac:dyDescent="0.2">
      <c r="A5" s="12" t="s">
        <v>176</v>
      </c>
      <c r="B5" s="12" t="s">
        <v>177</v>
      </c>
      <c r="C5" s="13">
        <v>0.03</v>
      </c>
      <c r="D5" s="12">
        <v>4</v>
      </c>
      <c r="E5" s="13">
        <f t="shared" ref="E5:E10" si="0">C5*D5</f>
        <v>0.12</v>
      </c>
      <c r="F5" s="13">
        <f>IF('BOM MFM-GPRS'!$H5="Yes",'BOM MFM-GPRS'!$E5*1.21,'BOM MFM-GPRS'!$E5)</f>
        <v>0.12</v>
      </c>
      <c r="G5" s="13">
        <f>'BOM MFM-GPRS'!$F5*$D$45</f>
        <v>3.5999999999999996</v>
      </c>
      <c r="H5" s="13" t="s">
        <v>178</v>
      </c>
      <c r="I5" s="9"/>
      <c r="J5" s="14" t="s">
        <v>179</v>
      </c>
      <c r="K5" t="s">
        <v>54</v>
      </c>
    </row>
    <row r="6" spans="1:11" x14ac:dyDescent="0.2">
      <c r="A6" s="5" t="s">
        <v>180</v>
      </c>
      <c r="B6" s="6"/>
      <c r="C6" s="15">
        <v>5.47</v>
      </c>
      <c r="D6" s="16">
        <v>1</v>
      </c>
      <c r="E6" s="7">
        <f t="shared" si="0"/>
        <v>5.47</v>
      </c>
      <c r="F6" s="7">
        <f>IF('BOM MFM-GPRS'!$H6="Yes",'BOM MFM-GPRS'!$E6*1.21,'BOM MFM-GPRS'!$E6)</f>
        <v>6.6186999999999996</v>
      </c>
      <c r="G6" s="7">
        <f>'BOM MFM-GPRS'!$F6*$D$45</f>
        <v>198.56099999999998</v>
      </c>
      <c r="H6" s="7" t="s">
        <v>173</v>
      </c>
      <c r="J6" s="10" t="s">
        <v>181</v>
      </c>
      <c r="K6" t="s">
        <v>54</v>
      </c>
    </row>
    <row r="7" spans="1:11" x14ac:dyDescent="0.2">
      <c r="A7" s="5" t="s">
        <v>182</v>
      </c>
      <c r="B7" s="6" t="s">
        <v>147</v>
      </c>
      <c r="C7" s="7">
        <v>4.13</v>
      </c>
      <c r="D7" s="6">
        <v>1</v>
      </c>
      <c r="E7" s="7">
        <f t="shared" si="0"/>
        <v>4.13</v>
      </c>
      <c r="F7" s="7">
        <f>IF('BOM MFM-GPRS'!$H7="Yes",'BOM MFM-GPRS'!$E7*1.21,'BOM MFM-GPRS'!$E7)</f>
        <v>4.9973000000000001</v>
      </c>
      <c r="G7" s="7">
        <f>'BOM MFM-GPRS'!$F7*$D$45</f>
        <v>149.91900000000001</v>
      </c>
      <c r="H7" s="7" t="s">
        <v>173</v>
      </c>
      <c r="J7" s="10" t="s">
        <v>183</v>
      </c>
      <c r="K7" t="s">
        <v>54</v>
      </c>
    </row>
    <row r="8" spans="1:11" x14ac:dyDescent="0.2">
      <c r="A8" s="5" t="s">
        <v>184</v>
      </c>
      <c r="B8" s="6" t="s">
        <v>185</v>
      </c>
      <c r="C8" s="7">
        <v>0.63800000000000001</v>
      </c>
      <c r="D8" s="6">
        <v>1</v>
      </c>
      <c r="E8" s="7">
        <f t="shared" si="0"/>
        <v>0.63800000000000001</v>
      </c>
      <c r="F8" s="7">
        <f>IF('BOM MFM-GPRS'!$H8="Yes",'BOM MFM-GPRS'!$E8*1.21,'BOM MFM-GPRS'!$E8)</f>
        <v>0.77198</v>
      </c>
      <c r="G8" s="7">
        <f>'BOM MFM-GPRS'!$F8*$D$45</f>
        <v>23.159400000000002</v>
      </c>
      <c r="H8" s="7" t="s">
        <v>173</v>
      </c>
      <c r="J8" s="10" t="s">
        <v>186</v>
      </c>
      <c r="K8" t="s">
        <v>54</v>
      </c>
    </row>
    <row r="9" spans="1:11" x14ac:dyDescent="0.2">
      <c r="A9" s="5" t="s">
        <v>187</v>
      </c>
      <c r="B9" s="6"/>
      <c r="C9" s="7">
        <v>35</v>
      </c>
      <c r="D9" s="6">
        <v>1</v>
      </c>
      <c r="E9" s="7">
        <f t="shared" si="0"/>
        <v>35</v>
      </c>
      <c r="F9" s="7">
        <f>IF('BOM MFM-GPRS'!$H9="Yes",'BOM MFM-GPRS'!$E9*1.21,'BOM MFM-GPRS'!$E9)</f>
        <v>35</v>
      </c>
      <c r="G9" s="7">
        <f>'BOM MFM-GPRS'!$F9*$D$45</f>
        <v>1050</v>
      </c>
      <c r="H9" s="7" t="s">
        <v>178</v>
      </c>
      <c r="J9" s="10" t="s">
        <v>188</v>
      </c>
      <c r="K9" t="s">
        <v>54</v>
      </c>
    </row>
    <row r="10" spans="1:11" x14ac:dyDescent="0.2">
      <c r="A10" s="11" t="s">
        <v>189</v>
      </c>
      <c r="B10" s="17">
        <v>0.2</v>
      </c>
      <c r="C10" s="7">
        <f>C9*'BOM MFM-GPRS'!$B10</f>
        <v>7</v>
      </c>
      <c r="D10" s="6">
        <v>1</v>
      </c>
      <c r="E10" s="7">
        <f t="shared" si="0"/>
        <v>7</v>
      </c>
      <c r="F10" s="7">
        <f>IF('BOM MFM-GPRS'!$H10="Yes",'BOM MFM-GPRS'!$E10*1.21,'BOM MFM-GPRS'!$E10)</f>
        <v>7</v>
      </c>
      <c r="G10" s="7">
        <f>'BOM MFM-GPRS'!$F10*$D$45</f>
        <v>210</v>
      </c>
      <c r="H10" s="7" t="s">
        <v>178</v>
      </c>
      <c r="J10" s="10"/>
      <c r="K10" t="s">
        <v>54</v>
      </c>
    </row>
    <row r="11" spans="1:11" x14ac:dyDescent="0.2">
      <c r="A11" s="11" t="s">
        <v>190</v>
      </c>
      <c r="B11" s="6"/>
      <c r="C11" s="7"/>
      <c r="D11" s="6"/>
      <c r="E11" s="7"/>
      <c r="F11" s="7">
        <f>IF('BOM MFM-GPRS'!$H11="Yes",'BOM MFM-GPRS'!$E11*1.21,'BOM MFM-GPRS'!$E11)</f>
        <v>0</v>
      </c>
      <c r="G11" s="7">
        <f>'BOM MFM-GPRS'!$F11*$D$45</f>
        <v>0</v>
      </c>
      <c r="H11" s="7"/>
      <c r="J11" s="10"/>
      <c r="K11" t="s">
        <v>54</v>
      </c>
    </row>
    <row r="12" spans="1:11" x14ac:dyDescent="0.2">
      <c r="A12" s="11" t="s">
        <v>175</v>
      </c>
      <c r="B12" s="6"/>
      <c r="C12" s="7"/>
      <c r="D12" s="6"/>
      <c r="E12" s="7"/>
      <c r="F12" s="7">
        <f>IF('BOM MFM-GPRS'!$H12="Yes",'BOM MFM-GPRS'!$E12*1.21,'BOM MFM-GPRS'!$E12)</f>
        <v>0</v>
      </c>
      <c r="G12" s="7">
        <f>'BOM MFM-GPRS'!$F12*$D$45</f>
        <v>0</v>
      </c>
      <c r="H12" s="7"/>
      <c r="J12" s="10"/>
      <c r="K12" t="s">
        <v>54</v>
      </c>
    </row>
    <row r="13" spans="1:11" x14ac:dyDescent="0.2">
      <c r="A13" s="5" t="s">
        <v>191</v>
      </c>
      <c r="B13" s="6" t="s">
        <v>25</v>
      </c>
      <c r="C13" s="7">
        <v>18.64</v>
      </c>
      <c r="D13" s="6">
        <v>1</v>
      </c>
      <c r="E13" s="7">
        <f t="shared" ref="E13:E43" si="1">C13*D13</f>
        <v>18.64</v>
      </c>
      <c r="F13" s="7">
        <f>IF('BOM MFM-GPRS'!$H13="Yes",'BOM MFM-GPRS'!$E13*1.21,'BOM MFM-GPRS'!$E13)</f>
        <v>22.554400000000001</v>
      </c>
      <c r="G13" s="7">
        <f>'BOM MFM-GPRS'!$F13*$D$45</f>
        <v>676.63200000000006</v>
      </c>
      <c r="H13" s="7" t="s">
        <v>173</v>
      </c>
      <c r="J13" s="10" t="s">
        <v>192</v>
      </c>
      <c r="K13" t="s">
        <v>54</v>
      </c>
    </row>
    <row r="14" spans="1:11" x14ac:dyDescent="0.2">
      <c r="A14" s="11" t="s">
        <v>193</v>
      </c>
      <c r="B14" s="6" t="s">
        <v>194</v>
      </c>
      <c r="C14" s="7">
        <v>3</v>
      </c>
      <c r="D14" s="6">
        <v>1</v>
      </c>
      <c r="E14" s="7">
        <f t="shared" si="1"/>
        <v>3</v>
      </c>
      <c r="F14" s="7">
        <f>IF('BOM MFM-GPRS'!$H14="Yes",'BOM MFM-GPRS'!$E14*1.21,'BOM MFM-GPRS'!$E14)</f>
        <v>3</v>
      </c>
      <c r="G14" s="7">
        <f>'BOM MFM-GPRS'!$F14*$D$45</f>
        <v>90</v>
      </c>
      <c r="H14" s="7" t="s">
        <v>178</v>
      </c>
      <c r="J14" s="10"/>
    </row>
    <row r="15" spans="1:11" x14ac:dyDescent="0.2">
      <c r="A15" s="5" t="s">
        <v>195</v>
      </c>
      <c r="B15" s="6" t="s">
        <v>196</v>
      </c>
      <c r="C15" s="7">
        <v>4.75</v>
      </c>
      <c r="D15" s="6">
        <v>1</v>
      </c>
      <c r="E15" s="7">
        <f t="shared" si="1"/>
        <v>4.75</v>
      </c>
      <c r="F15" s="7">
        <f>IF('BOM MFM-GPRS'!$H15="Yes",'BOM MFM-GPRS'!$E15*1.21,'BOM MFM-GPRS'!$E15)</f>
        <v>4.75</v>
      </c>
      <c r="G15" s="7">
        <f>'BOM MFM-GPRS'!$F15*$D$45</f>
        <v>142.5</v>
      </c>
      <c r="H15" s="7" t="s">
        <v>178</v>
      </c>
      <c r="J15" s="10" t="s">
        <v>197</v>
      </c>
      <c r="K15" t="s">
        <v>54</v>
      </c>
    </row>
    <row r="16" spans="1:11" x14ac:dyDescent="0.2">
      <c r="A16" s="11" t="s">
        <v>189</v>
      </c>
      <c r="B16" s="17">
        <v>0.2</v>
      </c>
      <c r="C16" s="7">
        <f>C15*'BOM MFM-GPRS'!$B16</f>
        <v>0.95000000000000007</v>
      </c>
      <c r="D16" s="6">
        <v>2</v>
      </c>
      <c r="E16" s="7">
        <f t="shared" si="1"/>
        <v>1.9000000000000001</v>
      </c>
      <c r="F16" s="7">
        <f>IF('BOM MFM-GPRS'!$H16="Yes",'BOM MFM-GPRS'!$E16*1.21,'BOM MFM-GPRS'!$E16)</f>
        <v>1.9000000000000001</v>
      </c>
      <c r="G16" s="7">
        <f>'BOM MFM-GPRS'!$F16*$D$45</f>
        <v>57.000000000000007</v>
      </c>
      <c r="H16" s="7" t="s">
        <v>178</v>
      </c>
      <c r="J16" s="10"/>
      <c r="K16" t="s">
        <v>54</v>
      </c>
    </row>
    <row r="17" spans="1:11" x14ac:dyDescent="0.2">
      <c r="A17" s="11" t="s">
        <v>198</v>
      </c>
      <c r="B17" s="11" t="s">
        <v>199</v>
      </c>
      <c r="C17" s="7">
        <v>0.253</v>
      </c>
      <c r="D17" s="6">
        <v>1</v>
      </c>
      <c r="E17" s="7">
        <f t="shared" si="1"/>
        <v>0.253</v>
      </c>
      <c r="F17" s="7">
        <f>IF('BOM MFM-GPRS'!$H17="Yes",'BOM MFM-GPRS'!$E17*1.21,'BOM MFM-GPRS'!$E17)</f>
        <v>0.30613000000000001</v>
      </c>
      <c r="G17" s="7">
        <f>'BOM MFM-GPRS'!$F17*$D$45</f>
        <v>9.1839000000000013</v>
      </c>
      <c r="H17" s="7" t="s">
        <v>173</v>
      </c>
      <c r="I17" s="4"/>
      <c r="J17" s="10" t="s">
        <v>200</v>
      </c>
      <c r="K17" t="s">
        <v>54</v>
      </c>
    </row>
    <row r="18" spans="1:11" x14ac:dyDescent="0.2">
      <c r="A18" s="11" t="s">
        <v>201</v>
      </c>
      <c r="B18" s="11" t="s">
        <v>202</v>
      </c>
      <c r="C18" s="7">
        <v>0.55600000000000005</v>
      </c>
      <c r="D18" s="6">
        <v>1</v>
      </c>
      <c r="E18" s="7">
        <f t="shared" si="1"/>
        <v>0.55600000000000005</v>
      </c>
      <c r="F18" s="7">
        <f>IF('BOM MFM-GPRS'!$H18="Yes",'BOM MFM-GPRS'!$E18*1.21,'BOM MFM-GPRS'!$E18)</f>
        <v>0.67276000000000002</v>
      </c>
      <c r="G18" s="7">
        <f>'BOM MFM-GPRS'!$F18*$D$45</f>
        <v>20.1828</v>
      </c>
      <c r="H18" s="7" t="s">
        <v>173</v>
      </c>
      <c r="J18" s="10" t="s">
        <v>203</v>
      </c>
      <c r="K18" t="s">
        <v>54</v>
      </c>
    </row>
    <row r="19" spans="1:11" x14ac:dyDescent="0.2">
      <c r="A19" s="11" t="s">
        <v>201</v>
      </c>
      <c r="B19" s="11" t="s">
        <v>204</v>
      </c>
      <c r="C19" s="7">
        <v>9.5000000000000001E-2</v>
      </c>
      <c r="D19" s="6">
        <v>3</v>
      </c>
      <c r="E19" s="7">
        <f t="shared" si="1"/>
        <v>0.28500000000000003</v>
      </c>
      <c r="F19" s="7">
        <f>IF('BOM MFM-GPRS'!$H19="Yes",'BOM MFM-GPRS'!$E19*1.21,'BOM MFM-GPRS'!$E19)</f>
        <v>0.34485000000000005</v>
      </c>
      <c r="G19" s="7">
        <f>'BOM MFM-GPRS'!$F19*$D$45</f>
        <v>10.345500000000001</v>
      </c>
      <c r="H19" s="7" t="s">
        <v>173</v>
      </c>
      <c r="J19" s="10" t="s">
        <v>205</v>
      </c>
      <c r="K19" t="s">
        <v>54</v>
      </c>
    </row>
    <row r="20" spans="1:11" x14ac:dyDescent="0.2">
      <c r="A20" s="11" t="s">
        <v>201</v>
      </c>
      <c r="B20" s="11" t="s">
        <v>206</v>
      </c>
      <c r="C20" s="7">
        <v>0.39300000000000002</v>
      </c>
      <c r="D20" s="6">
        <v>1</v>
      </c>
      <c r="E20" s="7">
        <f t="shared" si="1"/>
        <v>0.39300000000000002</v>
      </c>
      <c r="F20" s="7">
        <f>IF('BOM MFM-GPRS'!$H20="Yes",'BOM MFM-GPRS'!$E20*1.21,'BOM MFM-GPRS'!$E20)</f>
        <v>0.47553000000000001</v>
      </c>
      <c r="G20" s="7">
        <f>'BOM MFM-GPRS'!$F20*$D$45</f>
        <v>14.2659</v>
      </c>
      <c r="H20" s="7" t="s">
        <v>173</v>
      </c>
      <c r="J20" s="10" t="s">
        <v>207</v>
      </c>
      <c r="K20" t="s">
        <v>54</v>
      </c>
    </row>
    <row r="21" spans="1:11" ht="15.75" customHeight="1" x14ac:dyDescent="0.2">
      <c r="A21" s="11" t="s">
        <v>201</v>
      </c>
      <c r="B21" s="11" t="s">
        <v>208</v>
      </c>
      <c r="C21" s="7">
        <v>0.74199999999999999</v>
      </c>
      <c r="D21" s="6">
        <v>1</v>
      </c>
      <c r="E21" s="7">
        <f t="shared" si="1"/>
        <v>0.74199999999999999</v>
      </c>
      <c r="F21" s="7">
        <f>IF('BOM MFM-GPRS'!$H21="Yes",'BOM MFM-GPRS'!$E21*1.21,'BOM MFM-GPRS'!$E21)</f>
        <v>0.89781999999999995</v>
      </c>
      <c r="G21" s="7">
        <f>'BOM MFM-GPRS'!$F21*$D$45</f>
        <v>26.9346</v>
      </c>
      <c r="H21" s="7" t="s">
        <v>173</v>
      </c>
      <c r="J21" s="10" t="s">
        <v>209</v>
      </c>
      <c r="K21" t="s">
        <v>54</v>
      </c>
    </row>
    <row r="22" spans="1:11" ht="15.75" customHeight="1" x14ac:dyDescent="0.2">
      <c r="A22" s="18" t="s">
        <v>201</v>
      </c>
      <c r="B22" s="18" t="s">
        <v>210</v>
      </c>
      <c r="C22" s="19">
        <v>9.7000000000000003E-2</v>
      </c>
      <c r="D22" s="16">
        <v>2</v>
      </c>
      <c r="E22" s="19">
        <f t="shared" si="1"/>
        <v>0.19400000000000001</v>
      </c>
      <c r="F22" s="19">
        <f>IF('BOM MFM-GPRS'!$H22="Yes",'BOM MFM-GPRS'!$E22*1.21,'BOM MFM-GPRS'!$E22)</f>
        <v>0.23474</v>
      </c>
      <c r="G22" s="19">
        <f>'BOM MFM-GPRS'!$F22*$D$45</f>
        <v>7.0422000000000002</v>
      </c>
      <c r="H22" s="19" t="s">
        <v>173</v>
      </c>
      <c r="I22" s="20"/>
      <c r="J22" s="21" t="s">
        <v>211</v>
      </c>
      <c r="K22" t="s">
        <v>54</v>
      </c>
    </row>
    <row r="23" spans="1:11" ht="15.75" customHeight="1" x14ac:dyDescent="0.2">
      <c r="A23" s="11" t="s">
        <v>201</v>
      </c>
      <c r="B23" s="11" t="s">
        <v>212</v>
      </c>
      <c r="C23" s="7">
        <v>0.28799999999999998</v>
      </c>
      <c r="D23" s="6">
        <v>1</v>
      </c>
      <c r="E23" s="7">
        <f t="shared" si="1"/>
        <v>0.28799999999999998</v>
      </c>
      <c r="F23" s="7">
        <f>IF('BOM MFM-GPRS'!$H23="Yes",'BOM MFM-GPRS'!$E23*1.21,'BOM MFM-GPRS'!$E23)</f>
        <v>0.34847999999999996</v>
      </c>
      <c r="G23" s="7">
        <f>'BOM MFM-GPRS'!$F23*$D$45</f>
        <v>10.454399999999998</v>
      </c>
      <c r="H23" s="7" t="s">
        <v>173</v>
      </c>
      <c r="J23" s="10" t="s">
        <v>213</v>
      </c>
      <c r="K23" t="s">
        <v>54</v>
      </c>
    </row>
    <row r="24" spans="1:11" ht="15.75" customHeight="1" x14ac:dyDescent="0.2">
      <c r="A24" s="22" t="s">
        <v>214</v>
      </c>
      <c r="B24" s="22" t="s">
        <v>215</v>
      </c>
      <c r="C24" s="7">
        <v>1.28</v>
      </c>
      <c r="D24" s="6">
        <v>2</v>
      </c>
      <c r="E24" s="7">
        <f t="shared" si="1"/>
        <v>2.56</v>
      </c>
      <c r="F24" s="7">
        <f>IF('BOM MFM-GPRS'!$H24="Yes",'BOM MFM-GPRS'!$E24*1.21,'BOM MFM-GPRS'!$E24)</f>
        <v>3.0975999999999999</v>
      </c>
      <c r="G24" s="7">
        <f>'BOM MFM-GPRS'!$F24*$D$45</f>
        <v>92.927999999999997</v>
      </c>
      <c r="H24" s="7" t="s">
        <v>173</v>
      </c>
      <c r="J24" s="10" t="s">
        <v>216</v>
      </c>
      <c r="K24" t="s">
        <v>54</v>
      </c>
    </row>
    <row r="25" spans="1:11" ht="15.75" customHeight="1" x14ac:dyDescent="0.2">
      <c r="A25" s="22" t="s">
        <v>217</v>
      </c>
      <c r="B25" s="22" t="s">
        <v>218</v>
      </c>
      <c r="C25" s="7">
        <v>0.217</v>
      </c>
      <c r="D25" s="6">
        <v>2</v>
      </c>
      <c r="E25" s="7">
        <f t="shared" si="1"/>
        <v>0.434</v>
      </c>
      <c r="F25" s="7">
        <f>IF('BOM MFM-GPRS'!$H25="Yes",'BOM MFM-GPRS'!$E25*1.21,'BOM MFM-GPRS'!$E25)</f>
        <v>0.52513999999999994</v>
      </c>
      <c r="G25" s="7">
        <f>'BOM MFM-GPRS'!$F25*$D$45</f>
        <v>15.754199999999997</v>
      </c>
      <c r="H25" s="7" t="s">
        <v>173</v>
      </c>
      <c r="J25" s="10" t="s">
        <v>219</v>
      </c>
      <c r="K25" t="s">
        <v>54</v>
      </c>
    </row>
    <row r="26" spans="1:11" ht="15" customHeight="1" x14ac:dyDescent="0.2">
      <c r="A26" s="11" t="s">
        <v>220</v>
      </c>
      <c r="B26" s="23" t="s">
        <v>221</v>
      </c>
      <c r="C26" s="7">
        <v>0.36</v>
      </c>
      <c r="D26" s="6">
        <v>1</v>
      </c>
      <c r="E26" s="7">
        <f t="shared" si="1"/>
        <v>0.36</v>
      </c>
      <c r="F26" s="7">
        <f>IF('BOM MFM-GPRS'!$H26="Yes",'BOM MFM-GPRS'!$E26*1.21,'BOM MFM-GPRS'!$E26)</f>
        <v>0.43559999999999999</v>
      </c>
      <c r="G26" s="7">
        <f>'BOM MFM-GPRS'!$F26*$D$45</f>
        <v>13.068</v>
      </c>
      <c r="H26" s="7" t="s">
        <v>173</v>
      </c>
      <c r="J26" s="10" t="s">
        <v>222</v>
      </c>
      <c r="K26" t="s">
        <v>54</v>
      </c>
    </row>
    <row r="27" spans="1:11" ht="15.75" customHeight="1" x14ac:dyDescent="0.2">
      <c r="A27" s="24" t="s">
        <v>223</v>
      </c>
      <c r="B27" s="23" t="s">
        <v>224</v>
      </c>
      <c r="C27" s="7">
        <v>0.18</v>
      </c>
      <c r="D27" s="6">
        <v>1</v>
      </c>
      <c r="E27" s="7">
        <f t="shared" si="1"/>
        <v>0.18</v>
      </c>
      <c r="F27" s="7">
        <f>IF('BOM MFM-GPRS'!$H27="Yes",'BOM MFM-GPRS'!$E27*1.21,'BOM MFM-GPRS'!$E27)</f>
        <v>0.21779999999999999</v>
      </c>
      <c r="G27" s="7">
        <f>'BOM MFM-GPRS'!$F27*$D$45</f>
        <v>6.5339999999999998</v>
      </c>
      <c r="H27" s="7" t="s">
        <v>173</v>
      </c>
      <c r="J27" s="10" t="s">
        <v>225</v>
      </c>
      <c r="K27" t="s">
        <v>54</v>
      </c>
    </row>
    <row r="28" spans="1:11" ht="15.75" customHeight="1" x14ac:dyDescent="0.2">
      <c r="A28" s="11" t="s">
        <v>226</v>
      </c>
      <c r="B28" s="23" t="s">
        <v>227</v>
      </c>
      <c r="C28" s="7">
        <v>0.20100000000000001</v>
      </c>
      <c r="D28" s="6">
        <v>2</v>
      </c>
      <c r="E28" s="7">
        <f t="shared" si="1"/>
        <v>0.40200000000000002</v>
      </c>
      <c r="F28" s="7">
        <f>IF('BOM MFM-GPRS'!$H28="Yes",'BOM MFM-GPRS'!$E28*1.21,'BOM MFM-GPRS'!$E28)</f>
        <v>0.48642000000000002</v>
      </c>
      <c r="G28" s="7">
        <f>'BOM MFM-GPRS'!$F28*$D$45</f>
        <v>14.592600000000001</v>
      </c>
      <c r="H28" s="7" t="s">
        <v>173</v>
      </c>
      <c r="J28" s="10" t="s">
        <v>228</v>
      </c>
      <c r="K28" t="s">
        <v>54</v>
      </c>
    </row>
    <row r="29" spans="1:11" ht="15.75" customHeight="1" x14ac:dyDescent="0.2">
      <c r="A29" s="11" t="s">
        <v>229</v>
      </c>
      <c r="B29" s="23" t="s">
        <v>230</v>
      </c>
      <c r="C29" s="7">
        <v>0.26200000000000001</v>
      </c>
      <c r="D29" s="6">
        <v>2</v>
      </c>
      <c r="E29" s="7">
        <f t="shared" si="1"/>
        <v>0.52400000000000002</v>
      </c>
      <c r="F29" s="7">
        <f>IF('BOM MFM-GPRS'!$H29="Yes",'BOM MFM-GPRS'!$E29*1.21,'BOM MFM-GPRS'!$E29)</f>
        <v>0.63404000000000005</v>
      </c>
      <c r="G29" s="7">
        <f>'BOM MFM-GPRS'!$F29*$D$45</f>
        <v>19.0212</v>
      </c>
      <c r="H29" s="7" t="s">
        <v>173</v>
      </c>
      <c r="J29" s="10" t="s">
        <v>231</v>
      </c>
      <c r="K29" t="s">
        <v>54</v>
      </c>
    </row>
    <row r="30" spans="1:11" ht="15.75" customHeight="1" x14ac:dyDescent="0.2">
      <c r="A30" s="24" t="s">
        <v>232</v>
      </c>
      <c r="B30" s="23" t="s">
        <v>230</v>
      </c>
      <c r="C30" s="7">
        <v>8.6999999999999994E-2</v>
      </c>
      <c r="D30" s="25">
        <v>2</v>
      </c>
      <c r="E30" s="7">
        <f t="shared" si="1"/>
        <v>0.17399999999999999</v>
      </c>
      <c r="F30" s="7">
        <f>IF('BOM MFM-GPRS'!$H30="Yes",'BOM MFM-GPRS'!$E30*1.21,'BOM MFM-GPRS'!$E30)</f>
        <v>0.21053999999999998</v>
      </c>
      <c r="G30" s="7">
        <f>'BOM MFM-GPRS'!$F30*$D$45</f>
        <v>6.3161999999999994</v>
      </c>
      <c r="H30" s="7" t="s">
        <v>173</v>
      </c>
      <c r="J30" s="26" t="s">
        <v>233</v>
      </c>
      <c r="K30" t="s">
        <v>54</v>
      </c>
    </row>
    <row r="31" spans="1:11" ht="15" customHeight="1" x14ac:dyDescent="0.2">
      <c r="A31" s="5" t="s">
        <v>234</v>
      </c>
      <c r="B31" s="6" t="s">
        <v>90</v>
      </c>
      <c r="C31" s="7">
        <v>0.34899999999999998</v>
      </c>
      <c r="D31" s="6">
        <v>1</v>
      </c>
      <c r="E31" s="7">
        <f t="shared" si="1"/>
        <v>0.34899999999999998</v>
      </c>
      <c r="F31" s="7">
        <f>IF('BOM MFM-GPRS'!$H31="Yes",'BOM MFM-GPRS'!$E31*1.21,'BOM MFM-GPRS'!$E31)</f>
        <v>0.42228999999999994</v>
      </c>
      <c r="G31" s="7">
        <f>'BOM MFM-GPRS'!$F31*$D$45</f>
        <v>12.668699999999998</v>
      </c>
      <c r="H31" s="7" t="s">
        <v>173</v>
      </c>
      <c r="J31" s="10" t="s">
        <v>235</v>
      </c>
      <c r="K31" t="s">
        <v>54</v>
      </c>
    </row>
    <row r="32" spans="1:11" ht="15.75" customHeight="1" x14ac:dyDescent="0.2">
      <c r="A32" s="11" t="s">
        <v>236</v>
      </c>
      <c r="B32" s="23" t="s">
        <v>230</v>
      </c>
      <c r="C32" s="7">
        <v>0.104</v>
      </c>
      <c r="D32" s="6">
        <v>2</v>
      </c>
      <c r="E32" s="7">
        <f t="shared" si="1"/>
        <v>0.20799999999999999</v>
      </c>
      <c r="F32" s="7">
        <f>IF('BOM MFM-GPRS'!$H32="Yes",'BOM MFM-GPRS'!$E32*1.21,'BOM MFM-GPRS'!$E32)</f>
        <v>0.25167999999999996</v>
      </c>
      <c r="G32" s="7">
        <f>'BOM MFM-GPRS'!$F32*$D$45</f>
        <v>7.5503999999999989</v>
      </c>
      <c r="H32" s="7" t="s">
        <v>173</v>
      </c>
      <c r="J32" s="10" t="s">
        <v>237</v>
      </c>
      <c r="K32" t="s">
        <v>54</v>
      </c>
    </row>
    <row r="33" spans="1:11" ht="15.75" customHeight="1" x14ac:dyDescent="0.2">
      <c r="A33" s="11" t="s">
        <v>238</v>
      </c>
      <c r="B33" s="23" t="s">
        <v>239</v>
      </c>
      <c r="C33" s="7">
        <v>0.16200000000000001</v>
      </c>
      <c r="D33" s="6">
        <v>1</v>
      </c>
      <c r="E33" s="7">
        <f t="shared" si="1"/>
        <v>0.16200000000000001</v>
      </c>
      <c r="F33" s="7">
        <f>IF('BOM MFM-GPRS'!$H33="Yes",'BOM MFM-GPRS'!$E33*1.21,'BOM MFM-GPRS'!$E33)</f>
        <v>0.19602</v>
      </c>
      <c r="G33" s="7">
        <f>'BOM MFM-GPRS'!$F33*$D$45</f>
        <v>5.8806000000000003</v>
      </c>
      <c r="H33" s="7" t="s">
        <v>173</v>
      </c>
      <c r="J33" s="10" t="s">
        <v>240</v>
      </c>
      <c r="K33" t="s">
        <v>54</v>
      </c>
    </row>
    <row r="34" spans="1:11" ht="15.75" customHeight="1" x14ac:dyDescent="0.2">
      <c r="A34" s="11" t="s">
        <v>241</v>
      </c>
      <c r="B34" s="23" t="s">
        <v>242</v>
      </c>
      <c r="C34" s="7">
        <v>6.0999999999999999E-2</v>
      </c>
      <c r="D34" s="6">
        <v>2</v>
      </c>
      <c r="E34" s="7">
        <f t="shared" si="1"/>
        <v>0.122</v>
      </c>
      <c r="F34" s="7">
        <f>IF('BOM MFM-GPRS'!$H34="Yes",'BOM MFM-GPRS'!$E34*1.21,'BOM MFM-GPRS'!$E34)</f>
        <v>0.14762</v>
      </c>
      <c r="G34" s="7">
        <f>'BOM MFM-GPRS'!$F34*$D$45</f>
        <v>4.4286000000000003</v>
      </c>
      <c r="H34" s="7" t="s">
        <v>173</v>
      </c>
      <c r="J34" s="10" t="s">
        <v>243</v>
      </c>
      <c r="K34" t="s">
        <v>54</v>
      </c>
    </row>
    <row r="35" spans="1:11" ht="15.75" customHeight="1" x14ac:dyDescent="0.2">
      <c r="A35" s="11" t="s">
        <v>244</v>
      </c>
      <c r="B35" s="23" t="s">
        <v>242</v>
      </c>
      <c r="C35" s="7">
        <v>6.2E-2</v>
      </c>
      <c r="D35" s="6">
        <v>1</v>
      </c>
      <c r="E35" s="7">
        <f t="shared" si="1"/>
        <v>6.2E-2</v>
      </c>
      <c r="F35" s="7">
        <f>IF('BOM MFM-GPRS'!$H35="Yes",'BOM MFM-GPRS'!$E35*1.21,'BOM MFM-GPRS'!$E35)</f>
        <v>7.5020000000000003E-2</v>
      </c>
      <c r="G35" s="7">
        <f>'BOM MFM-GPRS'!$F35*$D$45</f>
        <v>2.2505999999999999</v>
      </c>
      <c r="H35" s="7" t="s">
        <v>173</v>
      </c>
      <c r="J35" s="10" t="s">
        <v>245</v>
      </c>
      <c r="K35" t="s">
        <v>54</v>
      </c>
    </row>
    <row r="36" spans="1:11" ht="15.75" customHeight="1" x14ac:dyDescent="0.2">
      <c r="A36" s="11" t="s">
        <v>246</v>
      </c>
      <c r="B36" s="11" t="s">
        <v>247</v>
      </c>
      <c r="C36" s="7">
        <v>6.2E-2</v>
      </c>
      <c r="D36" s="6">
        <v>1</v>
      </c>
      <c r="E36" s="7">
        <f t="shared" si="1"/>
        <v>6.2E-2</v>
      </c>
      <c r="F36" s="7">
        <f>IF('BOM MFM-GPRS'!$H36="Yes",'BOM MFM-GPRS'!$E36*1.21,'BOM MFM-GPRS'!$E36)</f>
        <v>7.5020000000000003E-2</v>
      </c>
      <c r="G36" s="7">
        <f>'BOM MFM-GPRS'!$F36*$D$45</f>
        <v>2.2505999999999999</v>
      </c>
      <c r="H36" s="7" t="s">
        <v>173</v>
      </c>
      <c r="J36" s="10" t="s">
        <v>248</v>
      </c>
      <c r="K36" t="s">
        <v>54</v>
      </c>
    </row>
    <row r="37" spans="1:11" ht="15.75" customHeight="1" x14ac:dyDescent="0.2">
      <c r="A37" s="11" t="s">
        <v>249</v>
      </c>
      <c r="B37" s="11" t="s">
        <v>247</v>
      </c>
      <c r="C37" s="7">
        <v>0.10100000000000001</v>
      </c>
      <c r="D37" s="6">
        <v>1</v>
      </c>
      <c r="E37" s="7">
        <f t="shared" si="1"/>
        <v>0.10100000000000001</v>
      </c>
      <c r="F37" s="7">
        <f>IF('BOM MFM-GPRS'!$H37="Yes",'BOM MFM-GPRS'!$E37*1.21,'BOM MFM-GPRS'!$E37)</f>
        <v>0.12221</v>
      </c>
      <c r="G37" s="7">
        <f>'BOM MFM-GPRS'!$F37*$D$45</f>
        <v>3.6663000000000001</v>
      </c>
      <c r="H37" s="7" t="s">
        <v>173</v>
      </c>
      <c r="J37" s="10" t="s">
        <v>250</v>
      </c>
      <c r="K37" t="s">
        <v>54</v>
      </c>
    </row>
    <row r="38" spans="1:11" ht="15.75" customHeight="1" x14ac:dyDescent="0.2">
      <c r="A38" s="11" t="s">
        <v>251</v>
      </c>
      <c r="B38" s="11" t="s">
        <v>252</v>
      </c>
      <c r="C38" s="7">
        <v>0.121</v>
      </c>
      <c r="D38" s="6">
        <v>3</v>
      </c>
      <c r="E38" s="7">
        <f t="shared" si="1"/>
        <v>0.36299999999999999</v>
      </c>
      <c r="F38" s="7">
        <f>IF('BOM MFM-GPRS'!$H38="Yes",'BOM MFM-GPRS'!$E38*1.21,'BOM MFM-GPRS'!$E38)</f>
        <v>0.43922999999999995</v>
      </c>
      <c r="G38" s="7">
        <f>'BOM MFM-GPRS'!$F38*$D$45</f>
        <v>13.176899999999998</v>
      </c>
      <c r="H38" s="7" t="s">
        <v>173</v>
      </c>
      <c r="J38" s="10" t="s">
        <v>253</v>
      </c>
      <c r="K38" t="s">
        <v>54</v>
      </c>
    </row>
    <row r="39" spans="1:11" ht="15" customHeight="1" x14ac:dyDescent="0.2">
      <c r="A39" s="22" t="s">
        <v>254</v>
      </c>
      <c r="B39" s="22" t="s">
        <v>255</v>
      </c>
      <c r="C39" s="7">
        <v>7.5999999999999998E-2</v>
      </c>
      <c r="D39" s="6">
        <v>5</v>
      </c>
      <c r="E39" s="7">
        <f t="shared" si="1"/>
        <v>0.38</v>
      </c>
      <c r="F39" s="7">
        <f>IF('BOM MFM-GPRS'!$H39="Yes",'BOM MFM-GPRS'!$E39*1.21,'BOM MFM-GPRS'!$E39)</f>
        <v>0.45979999999999999</v>
      </c>
      <c r="G39" s="7">
        <f>'BOM MFM-GPRS'!$F39*$D$45</f>
        <v>13.794</v>
      </c>
      <c r="H39" s="7" t="s">
        <v>173</v>
      </c>
      <c r="J39" s="10" t="s">
        <v>256</v>
      </c>
      <c r="K39" t="s">
        <v>54</v>
      </c>
    </row>
    <row r="40" spans="1:11" ht="15.75" customHeight="1" x14ac:dyDescent="0.2">
      <c r="A40" s="11" t="s">
        <v>257</v>
      </c>
      <c r="B40" s="5" t="s">
        <v>19</v>
      </c>
      <c r="C40" s="15">
        <v>2.38</v>
      </c>
      <c r="D40" s="6">
        <v>2</v>
      </c>
      <c r="E40" s="7">
        <f t="shared" si="1"/>
        <v>4.76</v>
      </c>
      <c r="F40" s="7">
        <f>IF('BOM MFM-GPRS'!$H40="Yes",'BOM MFM-GPRS'!$E40*1.21,'BOM MFM-GPRS'!$E40)</f>
        <v>5.7595999999999998</v>
      </c>
      <c r="G40" s="7">
        <f>'BOM MFM-GPRS'!$F40*$D$45</f>
        <v>172.78799999999998</v>
      </c>
      <c r="H40" s="7" t="s">
        <v>173</v>
      </c>
      <c r="J40" s="10" t="s">
        <v>258</v>
      </c>
      <c r="K40" t="s">
        <v>54</v>
      </c>
    </row>
    <row r="41" spans="1:11" ht="15.75" customHeight="1" x14ac:dyDescent="0.2">
      <c r="A41" s="11" t="s">
        <v>259</v>
      </c>
      <c r="B41" s="11" t="s">
        <v>260</v>
      </c>
      <c r="C41" s="7">
        <f>70/200</f>
        <v>0.35</v>
      </c>
      <c r="D41" s="6">
        <v>1</v>
      </c>
      <c r="E41" s="7">
        <f t="shared" si="1"/>
        <v>0.35</v>
      </c>
      <c r="F41" s="7">
        <f>IF('BOM MFM-GPRS'!$H41="Yes",'BOM MFM-GPRS'!$E41*1.21,'BOM MFM-GPRS'!$E41)</f>
        <v>0.35</v>
      </c>
      <c r="G41" s="7">
        <f>'BOM MFM-GPRS'!$F41*$D$45</f>
        <v>10.5</v>
      </c>
      <c r="H41" s="7" t="s">
        <v>178</v>
      </c>
      <c r="J41" s="10" t="s">
        <v>258</v>
      </c>
      <c r="K41" t="s">
        <v>54</v>
      </c>
    </row>
    <row r="42" spans="1:11" ht="15.75" customHeight="1" x14ac:dyDescent="0.2">
      <c r="A42" s="5" t="s">
        <v>261</v>
      </c>
      <c r="B42" s="6" t="s">
        <v>262</v>
      </c>
      <c r="C42" s="7">
        <v>24.11</v>
      </c>
      <c r="D42" s="6">
        <f t="shared" ref="D42:D43" si="2">1/50</f>
        <v>0.02</v>
      </c>
      <c r="E42" s="7">
        <f t="shared" si="1"/>
        <v>0.48220000000000002</v>
      </c>
      <c r="F42" s="7">
        <f>IF('BOM MFM-GPRS'!$H42="Yes",'BOM MFM-GPRS'!$E42*1.21,'BOM MFM-GPRS'!$E42)</f>
        <v>0.48220000000000002</v>
      </c>
      <c r="G42" s="7">
        <f>'BOM MFM-GPRS'!$F42*$D$45</f>
        <v>14.466000000000001</v>
      </c>
      <c r="H42" s="7" t="s">
        <v>178</v>
      </c>
      <c r="K42" t="s">
        <v>54</v>
      </c>
    </row>
    <row r="43" spans="1:11" ht="15.75" customHeight="1" x14ac:dyDescent="0.2">
      <c r="A43" s="5" t="s">
        <v>263</v>
      </c>
      <c r="B43" s="6" t="s">
        <v>264</v>
      </c>
      <c r="C43" s="7">
        <f>85.7/3</f>
        <v>28.566666666666666</v>
      </c>
      <c r="D43" s="6">
        <f t="shared" si="2"/>
        <v>0.02</v>
      </c>
      <c r="E43" s="7">
        <f t="shared" si="1"/>
        <v>0.57133333333333336</v>
      </c>
      <c r="F43" s="7">
        <f>IF('BOM MFM-GPRS'!$H43="Yes",'BOM MFM-GPRS'!$E43*1.21,'BOM MFM-GPRS'!$E43)</f>
        <v>0.57133333333333336</v>
      </c>
      <c r="G43" s="7">
        <f>'BOM MFM-GPRS'!$F43*$D$45</f>
        <v>17.14</v>
      </c>
      <c r="H43" s="7" t="s">
        <v>178</v>
      </c>
      <c r="K43" t="s">
        <v>54</v>
      </c>
    </row>
    <row r="44" spans="1:11" ht="15.75" customHeight="1" x14ac:dyDescent="0.2">
      <c r="A44" s="3" t="s">
        <v>265</v>
      </c>
      <c r="B44" s="3"/>
      <c r="C44" s="6"/>
      <c r="D44" s="6"/>
      <c r="E44" s="27">
        <f t="shared" ref="E44:F44" si="3">SUM(E3:E43)</f>
        <v>102.17553333333335</v>
      </c>
      <c r="F44" s="27">
        <f t="shared" si="3"/>
        <v>112.46595333333329</v>
      </c>
      <c r="G44" s="28" t="s">
        <v>266</v>
      </c>
      <c r="H44" s="27">
        <f>SUMIF(H3:H43,"Yes",F3:F43)</f>
        <v>59.292420000000014</v>
      </c>
    </row>
    <row r="45" spans="1:11" ht="15.75" customHeight="1" x14ac:dyDescent="0.2">
      <c r="A45" s="3" t="s">
        <v>267</v>
      </c>
      <c r="B45" s="3"/>
      <c r="C45" s="6"/>
      <c r="D45" s="29">
        <v>30</v>
      </c>
      <c r="E45" s="27">
        <f>E44*'BOM MFM-GPRS'!$D45</f>
        <v>3065.2660000000005</v>
      </c>
      <c r="F45" s="27"/>
      <c r="G45" s="27">
        <f>SUM(G3:G43)</f>
        <v>3373.9785999999995</v>
      </c>
      <c r="H45" s="27">
        <f>$D$45*H44</f>
        <v>1778.7726000000005</v>
      </c>
      <c r="I45" s="4"/>
      <c r="J45" s="4"/>
    </row>
    <row r="46" spans="1:11" ht="15.75" customHeight="1" x14ac:dyDescent="0.2">
      <c r="A46" s="6"/>
      <c r="B46" s="6"/>
      <c r="C46" s="12"/>
      <c r="D46" s="12"/>
      <c r="E46" s="13"/>
      <c r="F46" s="13"/>
      <c r="G46" s="13"/>
      <c r="H46" s="12">
        <f>COUNTIF(H3:H43,"Yes")</f>
        <v>29</v>
      </c>
      <c r="I46" s="30"/>
      <c r="J46" s="9"/>
    </row>
    <row r="47" spans="1:11" ht="15.75" customHeight="1" x14ac:dyDescent="0.2">
      <c r="A47" t="s">
        <v>268</v>
      </c>
      <c r="H47" s="9"/>
      <c r="I47" s="31"/>
      <c r="J47" s="9"/>
    </row>
    <row r="48" spans="1:11" ht="15.75" customHeight="1" x14ac:dyDescent="0.2">
      <c r="A48" s="32" t="s">
        <v>269</v>
      </c>
      <c r="C48" s="33">
        <v>16</v>
      </c>
      <c r="D48">
        <v>2</v>
      </c>
      <c r="E48" s="33">
        <f t="shared" ref="E48:E49" si="4">C48*D48</f>
        <v>32</v>
      </c>
      <c r="F48" s="33"/>
    </row>
    <row r="49" spans="1:6" ht="15.75" customHeight="1" x14ac:dyDescent="0.2">
      <c r="A49" s="32" t="s">
        <v>270</v>
      </c>
      <c r="C49" s="33">
        <v>30</v>
      </c>
      <c r="D49">
        <v>1</v>
      </c>
      <c r="E49" s="33">
        <f t="shared" si="4"/>
        <v>30</v>
      </c>
      <c r="F49" s="33"/>
    </row>
    <row r="50" spans="1:6" ht="15.75" customHeight="1" x14ac:dyDescent="0.2">
      <c r="E50" s="34">
        <f>SUM(E48:E49)</f>
        <v>62</v>
      </c>
      <c r="F50" s="34"/>
    </row>
    <row r="51" spans="1:6" ht="15.75" customHeight="1" x14ac:dyDescent="0.2"/>
    <row r="52" spans="1:6" ht="15.75" customHeight="1" x14ac:dyDescent="0.2"/>
    <row r="53" spans="1:6" ht="15.75" customHeight="1" x14ac:dyDescent="0.2"/>
    <row r="54" spans="1:6" ht="15.75" customHeight="1" x14ac:dyDescent="0.2"/>
    <row r="55" spans="1:6" ht="15.75" customHeight="1" x14ac:dyDescent="0.2"/>
    <row r="56" spans="1:6" ht="15.75" customHeight="1" x14ac:dyDescent="0.2"/>
    <row r="57" spans="1:6" ht="15.75" customHeight="1" x14ac:dyDescent="0.2"/>
    <row r="58" spans="1:6" ht="15.75" customHeight="1" x14ac:dyDescent="0.2"/>
    <row r="59" spans="1:6" ht="15.75" customHeight="1" x14ac:dyDescent="0.2"/>
    <row r="60" spans="1:6" ht="15.75" customHeight="1" x14ac:dyDescent="0.2"/>
    <row r="61" spans="1:6" ht="15.75" customHeight="1" x14ac:dyDescent="0.2"/>
    <row r="62" spans="1:6" ht="15.75" customHeight="1" x14ac:dyDescent="0.2"/>
    <row r="63" spans="1:6" ht="15.75" customHeight="1" x14ac:dyDescent="0.2"/>
    <row r="64" spans="1: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J1"/>
  </mergeCells>
  <hyperlinks>
    <hyperlink ref="J3" r:id="rId1" xr:uid="{00000000-0004-0000-0000-000000000000}"/>
    <hyperlink ref="J5" r:id="rId2" xr:uid="{00000000-0004-0000-0000-000001000000}"/>
    <hyperlink ref="J7" r:id="rId3" xr:uid="{00000000-0004-0000-0000-000002000000}"/>
    <hyperlink ref="J8" r:id="rId4" xr:uid="{00000000-0004-0000-0000-000003000000}"/>
    <hyperlink ref="J9" r:id="rId5" xr:uid="{00000000-0004-0000-0000-000004000000}"/>
    <hyperlink ref="J13" r:id="rId6" xr:uid="{00000000-0004-0000-0000-000005000000}"/>
    <hyperlink ref="J15" r:id="rId7" xr:uid="{00000000-0004-0000-0000-000006000000}"/>
    <hyperlink ref="J17" r:id="rId8" xr:uid="{00000000-0004-0000-0000-000007000000}"/>
    <hyperlink ref="J18" r:id="rId9" xr:uid="{00000000-0004-0000-0000-000008000000}"/>
    <hyperlink ref="J19" r:id="rId10" xr:uid="{00000000-0004-0000-0000-000009000000}"/>
    <hyperlink ref="J22" r:id="rId11" xr:uid="{00000000-0004-0000-0000-00000A000000}"/>
    <hyperlink ref="J24" r:id="rId12" xr:uid="{00000000-0004-0000-0000-00000B000000}"/>
    <hyperlink ref="J25" r:id="rId13" xr:uid="{00000000-0004-0000-0000-00000C000000}"/>
    <hyperlink ref="J26" r:id="rId14" xr:uid="{00000000-0004-0000-0000-00000D000000}"/>
    <hyperlink ref="J30" r:id="rId15" xr:uid="{00000000-0004-0000-0000-00000E000000}"/>
    <hyperlink ref="J31" r:id="rId16" xr:uid="{00000000-0004-0000-0000-00000F000000}"/>
    <hyperlink ref="J32" r:id="rId17" xr:uid="{00000000-0004-0000-0000-000010000000}"/>
    <hyperlink ref="J33" r:id="rId18" xr:uid="{00000000-0004-0000-0000-000011000000}"/>
    <hyperlink ref="J34" r:id="rId19" xr:uid="{00000000-0004-0000-0000-000012000000}"/>
    <hyperlink ref="J35" r:id="rId20" xr:uid="{00000000-0004-0000-0000-000013000000}"/>
    <hyperlink ref="J36" r:id="rId21" xr:uid="{00000000-0004-0000-0000-000014000000}"/>
    <hyperlink ref="J37" r:id="rId22" xr:uid="{00000000-0004-0000-0000-000015000000}"/>
    <hyperlink ref="J38" r:id="rId23" xr:uid="{00000000-0004-0000-0000-000016000000}"/>
    <hyperlink ref="J39" r:id="rId24" xr:uid="{00000000-0004-0000-0000-000017000000}"/>
    <hyperlink ref="J40" r:id="rId25" xr:uid="{00000000-0004-0000-0000-000018000000}"/>
    <hyperlink ref="J41" r:id="rId26" xr:uid="{00000000-0004-0000-0000-000019000000}"/>
  </hyperlinks>
  <pageMargins left="0.7" right="0.7" top="0.75" bottom="0.75" header="0" footer="0"/>
  <pageSetup paperSize="9" orientation="portrait"/>
  <tableParts count="1">
    <tablePart r:id="rId2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J1000"/>
  <sheetViews>
    <sheetView workbookViewId="0"/>
  </sheetViews>
  <sheetFormatPr baseColWidth="10" defaultColWidth="14.5" defaultRowHeight="15" customHeight="1" x14ac:dyDescent="0.2"/>
  <cols>
    <col min="1" max="1" width="30.83203125" customWidth="1"/>
    <col min="2" max="2" width="19.5" customWidth="1"/>
    <col min="3" max="3" width="17.5" customWidth="1"/>
    <col min="4" max="4" width="12.33203125" customWidth="1"/>
    <col min="5" max="5" width="84.1640625" customWidth="1"/>
    <col min="6" max="6" width="26.5" customWidth="1"/>
    <col min="7" max="7" width="11.5" customWidth="1"/>
    <col min="8" max="8" width="12.6640625" customWidth="1"/>
    <col min="9" max="9" width="9.5" customWidth="1"/>
    <col min="10" max="10" width="12.5" customWidth="1"/>
    <col min="11" max="26" width="8.6640625" customWidth="1"/>
  </cols>
  <sheetData>
    <row r="6" spans="1:10" x14ac:dyDescent="0.2">
      <c r="A6" s="1" t="s">
        <v>0</v>
      </c>
    </row>
    <row r="7" spans="1:10" x14ac:dyDescent="0.2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  <c r="H7" s="1" t="s">
        <v>9</v>
      </c>
      <c r="I7" s="1" t="s">
        <v>10</v>
      </c>
      <c r="J7" s="1" t="s">
        <v>11</v>
      </c>
    </row>
    <row r="8" spans="1:10" x14ac:dyDescent="0.2">
      <c r="A8" t="s">
        <v>12</v>
      </c>
      <c r="B8" s="2" t="s">
        <v>12</v>
      </c>
      <c r="C8" t="s">
        <v>13</v>
      </c>
      <c r="E8" t="s">
        <v>14</v>
      </c>
      <c r="F8" t="s">
        <v>15</v>
      </c>
      <c r="H8">
        <v>2</v>
      </c>
      <c r="I8" s="2" t="s">
        <v>16</v>
      </c>
      <c r="J8" s="2" t="s">
        <v>17</v>
      </c>
    </row>
    <row r="9" spans="1:10" x14ac:dyDescent="0.2">
      <c r="A9" t="s">
        <v>18</v>
      </c>
      <c r="B9" s="2" t="s">
        <v>19</v>
      </c>
      <c r="C9" t="s">
        <v>20</v>
      </c>
      <c r="E9" t="s">
        <v>21</v>
      </c>
      <c r="F9" t="s">
        <v>15</v>
      </c>
      <c r="H9">
        <v>2</v>
      </c>
      <c r="I9" s="2" t="s">
        <v>22</v>
      </c>
      <c r="J9" s="2" t="s">
        <v>23</v>
      </c>
    </row>
    <row r="10" spans="1:10" x14ac:dyDescent="0.2">
      <c r="A10" t="s">
        <v>24</v>
      </c>
      <c r="B10" s="2" t="s">
        <v>25</v>
      </c>
      <c r="C10" t="s">
        <v>27</v>
      </c>
      <c r="E10" t="s">
        <v>28</v>
      </c>
      <c r="F10" t="s">
        <v>15</v>
      </c>
      <c r="H10">
        <v>1</v>
      </c>
      <c r="I10" s="2" t="s">
        <v>29</v>
      </c>
      <c r="J10" s="2" t="s">
        <v>29</v>
      </c>
    </row>
    <row r="11" spans="1:10" x14ac:dyDescent="0.2">
      <c r="A11" t="s">
        <v>30</v>
      </c>
      <c r="B11" s="2" t="s">
        <v>31</v>
      </c>
      <c r="C11" t="s">
        <v>32</v>
      </c>
      <c r="E11" t="s">
        <v>33</v>
      </c>
      <c r="F11" t="s">
        <v>15</v>
      </c>
      <c r="H11">
        <v>1</v>
      </c>
      <c r="I11" s="2" t="s">
        <v>34</v>
      </c>
      <c r="J11" s="2" t="s">
        <v>35</v>
      </c>
    </row>
    <row r="12" spans="1:10" x14ac:dyDescent="0.2">
      <c r="A12" t="s">
        <v>36</v>
      </c>
      <c r="B12" s="2" t="s">
        <v>37</v>
      </c>
      <c r="C12" t="s">
        <v>39</v>
      </c>
      <c r="E12" t="s">
        <v>41</v>
      </c>
      <c r="F12" t="s">
        <v>15</v>
      </c>
      <c r="H12">
        <v>2</v>
      </c>
      <c r="I12" s="2" t="s">
        <v>44</v>
      </c>
      <c r="J12" s="2" t="s">
        <v>47</v>
      </c>
    </row>
    <row r="13" spans="1:10" x14ac:dyDescent="0.2">
      <c r="A13" t="s">
        <v>48</v>
      </c>
      <c r="B13" s="2" t="s">
        <v>49</v>
      </c>
      <c r="C13" t="s">
        <v>50</v>
      </c>
      <c r="E13" t="s">
        <v>51</v>
      </c>
      <c r="F13" t="s">
        <v>15</v>
      </c>
      <c r="H13">
        <v>1</v>
      </c>
      <c r="I13" s="2" t="s">
        <v>52</v>
      </c>
      <c r="J13" s="2" t="s">
        <v>53</v>
      </c>
    </row>
    <row r="14" spans="1:10" x14ac:dyDescent="0.2">
      <c r="A14" t="s">
        <v>55</v>
      </c>
      <c r="B14" s="2" t="s">
        <v>56</v>
      </c>
      <c r="C14" t="s">
        <v>57</v>
      </c>
      <c r="E14" t="s">
        <v>59</v>
      </c>
      <c r="F14" t="s">
        <v>15</v>
      </c>
      <c r="H14">
        <v>5</v>
      </c>
      <c r="I14" s="2" t="s">
        <v>60</v>
      </c>
      <c r="J14" s="2" t="s">
        <v>61</v>
      </c>
    </row>
    <row r="15" spans="1:10" x14ac:dyDescent="0.2">
      <c r="A15" t="s">
        <v>62</v>
      </c>
      <c r="B15" s="2" t="s">
        <v>63</v>
      </c>
      <c r="C15" t="s">
        <v>39</v>
      </c>
      <c r="E15" t="s">
        <v>64</v>
      </c>
      <c r="F15" t="s">
        <v>15</v>
      </c>
      <c r="H15">
        <v>2</v>
      </c>
      <c r="I15" s="2" t="s">
        <v>65</v>
      </c>
      <c r="J15" s="2" t="s">
        <v>66</v>
      </c>
    </row>
    <row r="16" spans="1:10" x14ac:dyDescent="0.2">
      <c r="A16" t="s">
        <v>67</v>
      </c>
      <c r="B16" s="2" t="s">
        <v>68</v>
      </c>
      <c r="C16" t="s">
        <v>57</v>
      </c>
      <c r="E16" t="s">
        <v>69</v>
      </c>
      <c r="F16" t="s">
        <v>15</v>
      </c>
      <c r="H16">
        <v>3</v>
      </c>
      <c r="I16" s="2" t="s">
        <v>70</v>
      </c>
      <c r="J16" s="2" t="s">
        <v>71</v>
      </c>
    </row>
    <row r="17" spans="1:10" x14ac:dyDescent="0.2">
      <c r="A17" t="s">
        <v>72</v>
      </c>
      <c r="B17" s="2" t="s">
        <v>73</v>
      </c>
      <c r="C17" t="s">
        <v>74</v>
      </c>
      <c r="E17" t="s">
        <v>75</v>
      </c>
      <c r="F17" t="s">
        <v>15</v>
      </c>
      <c r="H17">
        <v>1</v>
      </c>
      <c r="I17" s="2" t="s">
        <v>76</v>
      </c>
      <c r="J17" s="2" t="s">
        <v>77</v>
      </c>
    </row>
    <row r="18" spans="1:10" x14ac:dyDescent="0.2">
      <c r="A18" t="s">
        <v>78</v>
      </c>
      <c r="B18" s="2" t="s">
        <v>79</v>
      </c>
      <c r="C18" t="s">
        <v>57</v>
      </c>
      <c r="E18" t="s">
        <v>80</v>
      </c>
      <c r="F18" t="s">
        <v>15</v>
      </c>
      <c r="H18">
        <v>1</v>
      </c>
      <c r="I18" s="2" t="s">
        <v>60</v>
      </c>
      <c r="J18" s="2" t="s">
        <v>81</v>
      </c>
    </row>
    <row r="19" spans="1:10" x14ac:dyDescent="0.2">
      <c r="A19" t="s">
        <v>82</v>
      </c>
      <c r="B19" s="2" t="s">
        <v>83</v>
      </c>
      <c r="C19" t="s">
        <v>84</v>
      </c>
      <c r="E19" t="s">
        <v>85</v>
      </c>
      <c r="F19" t="s">
        <v>86</v>
      </c>
      <c r="H19">
        <v>2</v>
      </c>
      <c r="I19" s="2" t="s">
        <v>87</v>
      </c>
      <c r="J19" s="2" t="s">
        <v>88</v>
      </c>
    </row>
    <row r="20" spans="1:10" x14ac:dyDescent="0.2">
      <c r="A20" t="s">
        <v>89</v>
      </c>
      <c r="B20" s="2" t="s">
        <v>90</v>
      </c>
      <c r="C20" t="s">
        <v>91</v>
      </c>
      <c r="E20" t="s">
        <v>92</v>
      </c>
      <c r="F20" t="s">
        <v>15</v>
      </c>
      <c r="H20">
        <v>1</v>
      </c>
      <c r="I20" s="2" t="s">
        <v>93</v>
      </c>
      <c r="J20" s="2" t="s">
        <v>94</v>
      </c>
    </row>
    <row r="21" spans="1:10" ht="15.75" customHeight="1" x14ac:dyDescent="0.2">
      <c r="A21" t="s">
        <v>95</v>
      </c>
      <c r="B21" s="2" t="s">
        <v>96</v>
      </c>
      <c r="C21" t="s">
        <v>74</v>
      </c>
      <c r="E21" t="s">
        <v>97</v>
      </c>
      <c r="F21" t="s">
        <v>15</v>
      </c>
      <c r="H21">
        <v>2</v>
      </c>
      <c r="I21" s="2" t="s">
        <v>98</v>
      </c>
      <c r="J21" s="2" t="s">
        <v>99</v>
      </c>
    </row>
    <row r="22" spans="1:10" ht="15.75" customHeight="1" x14ac:dyDescent="0.2">
      <c r="A22" t="s">
        <v>100</v>
      </c>
      <c r="B22" s="2" t="s">
        <v>101</v>
      </c>
      <c r="C22" t="s">
        <v>102</v>
      </c>
      <c r="E22" t="s">
        <v>103</v>
      </c>
      <c r="F22" t="s">
        <v>15</v>
      </c>
      <c r="H22">
        <v>1</v>
      </c>
      <c r="I22" s="2" t="s">
        <v>104</v>
      </c>
      <c r="J22" s="2" t="s">
        <v>105</v>
      </c>
    </row>
    <row r="23" spans="1:10" ht="15.75" customHeight="1" x14ac:dyDescent="0.2">
      <c r="A23" t="s">
        <v>106</v>
      </c>
      <c r="B23" s="2" t="s">
        <v>107</v>
      </c>
      <c r="C23" t="s">
        <v>74</v>
      </c>
      <c r="E23" t="s">
        <v>108</v>
      </c>
      <c r="F23" t="s">
        <v>15</v>
      </c>
      <c r="H23">
        <v>1</v>
      </c>
      <c r="I23" s="2" t="s">
        <v>76</v>
      </c>
      <c r="J23" s="2" t="s">
        <v>77</v>
      </c>
    </row>
    <row r="24" spans="1:10" ht="15.75" customHeight="1" x14ac:dyDescent="0.2">
      <c r="A24" t="s">
        <v>109</v>
      </c>
      <c r="B24" s="2" t="s">
        <v>110</v>
      </c>
      <c r="C24" t="s">
        <v>111</v>
      </c>
      <c r="E24" t="s">
        <v>112</v>
      </c>
      <c r="F24" t="s">
        <v>15</v>
      </c>
      <c r="H24">
        <v>3</v>
      </c>
      <c r="I24" s="2" t="s">
        <v>113</v>
      </c>
      <c r="J24" s="2" t="s">
        <v>61</v>
      </c>
    </row>
    <row r="25" spans="1:10" ht="15.75" customHeight="1" x14ac:dyDescent="0.2">
      <c r="A25" t="s">
        <v>114</v>
      </c>
      <c r="B25" s="2" t="s">
        <v>115</v>
      </c>
      <c r="C25" t="s">
        <v>116</v>
      </c>
      <c r="E25" t="s">
        <v>117</v>
      </c>
      <c r="F25" t="s">
        <v>15</v>
      </c>
      <c r="H25">
        <v>1</v>
      </c>
      <c r="I25" s="2" t="s">
        <v>118</v>
      </c>
      <c r="J25" s="2" t="s">
        <v>119</v>
      </c>
    </row>
    <row r="26" spans="1:10" ht="15.75" customHeight="1" x14ac:dyDescent="0.2">
      <c r="A26" t="s">
        <v>120</v>
      </c>
      <c r="B26" s="2" t="s">
        <v>121</v>
      </c>
      <c r="C26" t="s">
        <v>84</v>
      </c>
      <c r="E26" t="s">
        <v>122</v>
      </c>
      <c r="F26" t="s">
        <v>86</v>
      </c>
      <c r="H26">
        <v>1</v>
      </c>
      <c r="I26" s="2" t="s">
        <v>123</v>
      </c>
      <c r="J26" s="2" t="s">
        <v>124</v>
      </c>
    </row>
    <row r="27" spans="1:10" ht="15.75" customHeight="1" x14ac:dyDescent="0.2">
      <c r="A27" t="s">
        <v>125</v>
      </c>
      <c r="B27" s="2" t="s">
        <v>126</v>
      </c>
      <c r="C27" t="s">
        <v>127</v>
      </c>
      <c r="E27" t="s">
        <v>128</v>
      </c>
      <c r="F27" t="s">
        <v>15</v>
      </c>
      <c r="H27">
        <v>2</v>
      </c>
      <c r="I27" s="2" t="s">
        <v>129</v>
      </c>
      <c r="J27" s="2" t="s">
        <v>130</v>
      </c>
    </row>
    <row r="28" spans="1:10" ht="15.75" customHeight="1" x14ac:dyDescent="0.2">
      <c r="A28" t="s">
        <v>131</v>
      </c>
      <c r="B28" s="2" t="s">
        <v>132</v>
      </c>
      <c r="C28" t="s">
        <v>133</v>
      </c>
      <c r="E28" t="s">
        <v>134</v>
      </c>
      <c r="F28" t="s">
        <v>15</v>
      </c>
      <c r="H28">
        <v>1</v>
      </c>
      <c r="I28" s="2" t="s">
        <v>135</v>
      </c>
      <c r="J28" s="2" t="s">
        <v>135</v>
      </c>
    </row>
    <row r="29" spans="1:10" ht="15.75" customHeight="1" x14ac:dyDescent="0.2">
      <c r="A29" t="s">
        <v>136</v>
      </c>
      <c r="B29" s="2" t="s">
        <v>137</v>
      </c>
      <c r="C29" t="s">
        <v>138</v>
      </c>
      <c r="E29" t="s">
        <v>139</v>
      </c>
      <c r="F29" t="s">
        <v>15</v>
      </c>
      <c r="G29" t="s">
        <v>140</v>
      </c>
      <c r="H29">
        <v>2</v>
      </c>
      <c r="I29" s="2" t="s">
        <v>141</v>
      </c>
      <c r="J29" s="2" t="s">
        <v>142</v>
      </c>
    </row>
    <row r="30" spans="1:10" ht="15.75" customHeight="1" x14ac:dyDescent="0.2">
      <c r="A30" t="s">
        <v>143</v>
      </c>
      <c r="B30" s="2" t="s">
        <v>144</v>
      </c>
      <c r="C30" t="s">
        <v>111</v>
      </c>
      <c r="E30" t="s">
        <v>145</v>
      </c>
      <c r="F30" t="s">
        <v>15</v>
      </c>
      <c r="H30">
        <v>1</v>
      </c>
      <c r="I30" s="2" t="s">
        <v>53</v>
      </c>
      <c r="J30" s="2" t="s">
        <v>53</v>
      </c>
    </row>
    <row r="31" spans="1:10" ht="15.75" customHeight="1" x14ac:dyDescent="0.2">
      <c r="A31" t="s">
        <v>146</v>
      </c>
      <c r="B31" s="2" t="s">
        <v>147</v>
      </c>
      <c r="C31" t="s">
        <v>32</v>
      </c>
      <c r="E31" t="s">
        <v>148</v>
      </c>
      <c r="F31" t="s">
        <v>15</v>
      </c>
      <c r="H31">
        <v>1</v>
      </c>
      <c r="I31" s="2" t="s">
        <v>149</v>
      </c>
      <c r="J31" s="2" t="s">
        <v>149</v>
      </c>
    </row>
    <row r="32" spans="1:10" ht="15.75" customHeight="1" x14ac:dyDescent="0.2">
      <c r="A32" t="s">
        <v>150</v>
      </c>
      <c r="B32" s="2" t="s">
        <v>151</v>
      </c>
      <c r="C32" t="s">
        <v>152</v>
      </c>
      <c r="E32" t="s">
        <v>153</v>
      </c>
      <c r="F32" t="s">
        <v>15</v>
      </c>
      <c r="H32">
        <v>1</v>
      </c>
      <c r="I32" s="2" t="s">
        <v>154</v>
      </c>
      <c r="J32" s="2" t="s">
        <v>155</v>
      </c>
    </row>
    <row r="33" spans="1:10" ht="15.75" customHeight="1" x14ac:dyDescent="0.2">
      <c r="A33" t="s">
        <v>156</v>
      </c>
      <c r="B33" s="2" t="s">
        <v>157</v>
      </c>
      <c r="C33" t="s">
        <v>152</v>
      </c>
      <c r="E33" t="s">
        <v>158</v>
      </c>
      <c r="F33" t="s">
        <v>15</v>
      </c>
      <c r="H33">
        <v>1</v>
      </c>
      <c r="I33" s="2" t="s">
        <v>159</v>
      </c>
      <c r="J33" s="2" t="s">
        <v>160</v>
      </c>
    </row>
    <row r="34" spans="1:10" ht="15.75" customHeight="1" x14ac:dyDescent="0.2">
      <c r="A34" t="s">
        <v>161</v>
      </c>
      <c r="B34" s="2" t="s">
        <v>162</v>
      </c>
      <c r="C34" t="s">
        <v>116</v>
      </c>
      <c r="E34" t="s">
        <v>117</v>
      </c>
      <c r="F34" t="s">
        <v>15</v>
      </c>
      <c r="H34">
        <v>1</v>
      </c>
      <c r="I34" s="2" t="s">
        <v>163</v>
      </c>
      <c r="J34" s="2" t="s">
        <v>164</v>
      </c>
    </row>
    <row r="35" spans="1:10" ht="15.75" customHeight="1" x14ac:dyDescent="0.2">
      <c r="A35" t="s">
        <v>165</v>
      </c>
      <c r="B35" s="2" t="s">
        <v>166</v>
      </c>
      <c r="C35" t="s">
        <v>116</v>
      </c>
      <c r="E35" t="s">
        <v>117</v>
      </c>
      <c r="F35" t="s">
        <v>15</v>
      </c>
      <c r="H35">
        <v>1</v>
      </c>
      <c r="I35" s="2" t="s">
        <v>167</v>
      </c>
      <c r="J35" s="2" t="s">
        <v>168</v>
      </c>
    </row>
    <row r="36" spans="1:10" ht="15.75" customHeight="1" x14ac:dyDescent="0.2">
      <c r="A36" t="s">
        <v>169</v>
      </c>
      <c r="B36" s="2" t="s">
        <v>170</v>
      </c>
      <c r="C36" t="s">
        <v>152</v>
      </c>
      <c r="E36" t="s">
        <v>171</v>
      </c>
      <c r="F36" t="s">
        <v>15</v>
      </c>
      <c r="H36">
        <v>1</v>
      </c>
      <c r="I36" s="2" t="s">
        <v>98</v>
      </c>
      <c r="J36" s="2" t="s">
        <v>172</v>
      </c>
    </row>
    <row r="37" spans="1:10" ht="15.75" customHeight="1" x14ac:dyDescent="0.2"/>
    <row r="38" spans="1:10" ht="15.75" customHeight="1" x14ac:dyDescent="0.2"/>
    <row r="39" spans="1:10" ht="15.75" customHeight="1" x14ac:dyDescent="0.2"/>
    <row r="40" spans="1:10" ht="15.75" customHeight="1" x14ac:dyDescent="0.2"/>
    <row r="41" spans="1:10" ht="15.75" customHeight="1" x14ac:dyDescent="0.2"/>
    <row r="42" spans="1:10" ht="15.75" customHeight="1" x14ac:dyDescent="0.2"/>
    <row r="43" spans="1:10" ht="15.75" customHeight="1" x14ac:dyDescent="0.2"/>
    <row r="44" spans="1:10" ht="15.75" customHeight="1" x14ac:dyDescent="0.2"/>
    <row r="45" spans="1:10" ht="15.75" customHeight="1" x14ac:dyDescent="0.2"/>
    <row r="46" spans="1:10" ht="15.75" customHeight="1" x14ac:dyDescent="0.2"/>
    <row r="47" spans="1:10" ht="15.75" customHeight="1" x14ac:dyDescent="0.2"/>
    <row r="48" spans="1:1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MFM-GPRS</vt:lpstr>
      <vt:lpstr>Project export Mouser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2020-06-04T19:35:18Z</dcterms:modified>
</cp:coreProperties>
</file>