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I11" i="1" l="1"/>
  <c r="H11" i="1"/>
  <c r="I13" i="1" l="1"/>
  <c r="H13" i="1"/>
  <c r="I10" i="1"/>
  <c r="I9" i="1" s="1"/>
  <c r="H10" i="1"/>
  <c r="H9" i="1" s="1"/>
  <c r="I12" i="1"/>
  <c r="C17" i="1"/>
  <c r="B17" i="1"/>
  <c r="H12" i="1"/>
  <c r="I8" i="1"/>
  <c r="I7" i="1"/>
  <c r="H8" i="1"/>
  <c r="H7" i="1"/>
  <c r="H1" i="1"/>
  <c r="H6" i="1" l="1"/>
  <c r="H5" i="1"/>
  <c r="H3" i="1"/>
  <c r="H4" i="1"/>
  <c r="E5" i="1"/>
  <c r="E6" i="1"/>
  <c r="E4" i="1"/>
  <c r="E2" i="1"/>
  <c r="E3" i="1"/>
  <c r="E1" i="1"/>
  <c r="H2" i="1"/>
</calcChain>
</file>

<file path=xl/sharedStrings.xml><?xml version="1.0" encoding="utf-8"?>
<sst xmlns="http://schemas.openxmlformats.org/spreadsheetml/2006/main" count="69" uniqueCount="56">
  <si>
    <t>Введено ОПФ, т.р.</t>
  </si>
  <si>
    <t>май</t>
  </si>
  <si>
    <t>июль</t>
  </si>
  <si>
    <t>август</t>
  </si>
  <si>
    <t>Выбыло ОПФ, т.р.</t>
  </si>
  <si>
    <t>февраль</t>
  </si>
  <si>
    <t>март</t>
  </si>
  <si>
    <t>ноябрь</t>
  </si>
  <si>
    <t>α</t>
  </si>
  <si>
    <t>Ссрг_б</t>
  </si>
  <si>
    <t>Са_н</t>
  </si>
  <si>
    <t>С_ср.г</t>
  </si>
  <si>
    <t>С_н</t>
  </si>
  <si>
    <t>К_вв</t>
  </si>
  <si>
    <t>С_к</t>
  </si>
  <si>
    <t>К_выб</t>
  </si>
  <si>
    <t>К_пр</t>
  </si>
  <si>
    <t>ВП</t>
  </si>
  <si>
    <t>ФО</t>
  </si>
  <si>
    <t>ФЕ</t>
  </si>
  <si>
    <t>S</t>
  </si>
  <si>
    <t>До ТП</t>
  </si>
  <si>
    <t>После ТП</t>
  </si>
  <si>
    <t>П</t>
  </si>
  <si>
    <t>t_ф</t>
  </si>
  <si>
    <t>К</t>
  </si>
  <si>
    <t>β</t>
  </si>
  <si>
    <t>К_з</t>
  </si>
  <si>
    <t>Ф_эф.п</t>
  </si>
  <si>
    <t>Ф_эф</t>
  </si>
  <si>
    <t>Ф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</si>
  <si>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ВП_ОПФ</t>
    </r>
  </si>
  <si>
    <t>Базовый период</t>
  </si>
  <si>
    <t>Среднегодовая стоимость ОПФ, т.р.</t>
  </si>
  <si>
    <t>Отчетный период</t>
  </si>
  <si>
    <t>Стоимость активной части ОПФ на начало года, т.р.</t>
  </si>
  <si>
    <t>Доля активной части ОПФ в их общей стоимости</t>
  </si>
  <si>
    <t>Валовая продукция, т.р.</t>
  </si>
  <si>
    <t>Парк основного оборудования, ед.</t>
  </si>
  <si>
    <t>Средний возраст оборудования, лет</t>
  </si>
  <si>
    <t>Станкоемкость годовой программы, час</t>
  </si>
  <si>
    <t>Количество рабочих дней</t>
  </si>
  <si>
    <t>Плановые потери рабочего времени (ремонт)</t>
  </si>
  <si>
    <t>Показатель</t>
  </si>
  <si>
    <t>Периоды</t>
  </si>
  <si>
    <t>Базовый</t>
  </si>
  <si>
    <t>Отчетный</t>
  </si>
  <si>
    <t>Коэффициент ввода ОПФ</t>
  </si>
  <si>
    <t>Коэффициент выбытия ОПФ</t>
  </si>
  <si>
    <t>Коэффициент прироста ОПФ</t>
  </si>
  <si>
    <t>Фондоотдача</t>
  </si>
  <si>
    <t>Фондоемкость</t>
  </si>
  <si>
    <t>Коэффициент загрузки ОПФ</t>
  </si>
  <si>
    <t>Изменение объема производства продукции за счет изменения</t>
  </si>
  <si>
    <t>Среднегодовой стоимости ОПФ</t>
  </si>
  <si>
    <t>Уровня фондоотдачи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</si>
</sst>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13</xdr:row>
      <xdr:rowOff>30480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07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1" sqref="I11"/>
    </sheetView>
  </sheetViews>
  <sheetFormatPr defaultRowHeight="14.4" x14ac:dyDescent="0.3"/>
  <cols>
    <col min="1" max="1" width="16.77734375" bestFit="1" customWidth="1"/>
    <col min="2" max="2" width="8.109375" bestFit="1" customWidth="1"/>
    <col min="3" max="3" width="8.88671875" bestFit="1" customWidth="1"/>
    <col min="7" max="7" width="9.44140625" bestFit="1" customWidth="1"/>
  </cols>
  <sheetData>
    <row r="1" spans="1:9" x14ac:dyDescent="0.3">
      <c r="A1" s="4" t="s">
        <v>0</v>
      </c>
      <c r="B1" t="s">
        <v>1</v>
      </c>
      <c r="C1">
        <v>42</v>
      </c>
      <c r="D1">
        <v>8</v>
      </c>
      <c r="E1">
        <f>C1*D1</f>
        <v>336</v>
      </c>
      <c r="G1" t="s">
        <v>11</v>
      </c>
      <c r="H1">
        <f>H2+SUM(E1:E3)/12-SUM(E4:E6)/12</f>
        <v>427.5</v>
      </c>
    </row>
    <row r="2" spans="1:9" x14ac:dyDescent="0.3">
      <c r="A2" s="4"/>
      <c r="B2" t="s">
        <v>2</v>
      </c>
      <c r="C2">
        <v>40</v>
      </c>
      <c r="D2">
        <v>6</v>
      </c>
      <c r="E2">
        <f t="shared" ref="E2:E3" si="0">C2*D2</f>
        <v>240</v>
      </c>
      <c r="G2" t="s">
        <v>12</v>
      </c>
      <c r="H2">
        <f>B8/B9</f>
        <v>395</v>
      </c>
    </row>
    <row r="3" spans="1:9" x14ac:dyDescent="0.3">
      <c r="A3" s="4"/>
      <c r="B3" t="s">
        <v>3</v>
      </c>
      <c r="C3">
        <v>30</v>
      </c>
      <c r="D3">
        <v>5</v>
      </c>
      <c r="E3">
        <f t="shared" si="0"/>
        <v>150</v>
      </c>
      <c r="G3" t="s">
        <v>13</v>
      </c>
      <c r="H3" s="2">
        <f>SUM(C1:C3)/H4</f>
        <v>0.24190064794816415</v>
      </c>
    </row>
    <row r="4" spans="1:9" x14ac:dyDescent="0.3">
      <c r="A4" s="4" t="s">
        <v>4</v>
      </c>
      <c r="B4" t="s">
        <v>5</v>
      </c>
      <c r="C4">
        <v>20</v>
      </c>
      <c r="D4">
        <v>10</v>
      </c>
      <c r="E4">
        <f>C4*D4</f>
        <v>200</v>
      </c>
      <c r="G4" t="s">
        <v>14</v>
      </c>
      <c r="H4">
        <f>H2+SUM(C1:C3)-SUM(C4:C6)</f>
        <v>463</v>
      </c>
    </row>
    <row r="5" spans="1:9" x14ac:dyDescent="0.3">
      <c r="A5" s="4"/>
      <c r="B5" t="s">
        <v>6</v>
      </c>
      <c r="C5">
        <v>14</v>
      </c>
      <c r="D5">
        <v>9</v>
      </c>
      <c r="E5">
        <f t="shared" ref="E5:E6" si="1">C5*D5</f>
        <v>126</v>
      </c>
      <c r="G5" t="s">
        <v>15</v>
      </c>
      <c r="H5" s="2">
        <f>SUM(C4:C6)/H2</f>
        <v>0.11139240506329114</v>
      </c>
    </row>
    <row r="6" spans="1:9" x14ac:dyDescent="0.3">
      <c r="A6" s="4"/>
      <c r="B6" t="s">
        <v>7</v>
      </c>
      <c r="C6">
        <v>10</v>
      </c>
      <c r="D6">
        <v>1</v>
      </c>
      <c r="E6">
        <f t="shared" si="1"/>
        <v>10</v>
      </c>
      <c r="G6" t="s">
        <v>16</v>
      </c>
      <c r="H6" s="2">
        <f>(SUM(C1:C3)-SUM(C4:C6))/(H2+SUM(C1:C3)-SUM(C4:C6))</f>
        <v>0.14686825053995681</v>
      </c>
    </row>
    <row r="7" spans="1:9" x14ac:dyDescent="0.3">
      <c r="A7" t="s">
        <v>9</v>
      </c>
      <c r="B7">
        <v>412</v>
      </c>
      <c r="G7" t="s">
        <v>18</v>
      </c>
      <c r="H7" s="2">
        <f>B10/B7</f>
        <v>1.3592233009708738</v>
      </c>
      <c r="I7" s="2">
        <f>C10/H1</f>
        <v>1.6842105263157894</v>
      </c>
    </row>
    <row r="8" spans="1:9" x14ac:dyDescent="0.3">
      <c r="A8" t="s">
        <v>10</v>
      </c>
      <c r="B8">
        <v>158</v>
      </c>
      <c r="G8" t="s">
        <v>19</v>
      </c>
      <c r="H8" s="2">
        <f>B7/B10</f>
        <v>0.73571428571428577</v>
      </c>
      <c r="I8" s="2">
        <f>H1/C10</f>
        <v>0.59375</v>
      </c>
    </row>
    <row r="9" spans="1:9" x14ac:dyDescent="0.3">
      <c r="A9" s="1" t="s">
        <v>8</v>
      </c>
      <c r="B9">
        <v>0.4</v>
      </c>
      <c r="G9" t="s">
        <v>27</v>
      </c>
      <c r="H9" s="2">
        <f>B15/H10</f>
        <v>0.4157394794440849</v>
      </c>
      <c r="I9" s="2">
        <f>C15/I10</f>
        <v>0.5753846218269334</v>
      </c>
    </row>
    <row r="10" spans="1:9" x14ac:dyDescent="0.3">
      <c r="A10" t="s">
        <v>17</v>
      </c>
      <c r="B10">
        <v>560</v>
      </c>
      <c r="C10">
        <v>720</v>
      </c>
      <c r="G10" t="s">
        <v>28</v>
      </c>
      <c r="H10">
        <f>H11*B13</f>
        <v>186316.19999999998</v>
      </c>
      <c r="I10">
        <f>I11*C13</f>
        <v>188656.41500000001</v>
      </c>
    </row>
    <row r="11" spans="1:9" x14ac:dyDescent="0.3">
      <c r="G11" t="s">
        <v>29</v>
      </c>
      <c r="H11">
        <f>H12*(1-(0.015*5+0.02*(2-10)))</f>
        <v>2070.1799999999998</v>
      </c>
      <c r="I11">
        <f>I12*(1-(0.015*(1.5-5)))</f>
        <v>1985.857</v>
      </c>
    </row>
    <row r="12" spans="1:9" x14ac:dyDescent="0.3">
      <c r="B12" t="s">
        <v>21</v>
      </c>
      <c r="C12" t="s">
        <v>22</v>
      </c>
      <c r="G12" t="s">
        <v>30</v>
      </c>
      <c r="H12">
        <f>B16*8*(1-B17)</f>
        <v>1908</v>
      </c>
      <c r="I12">
        <f>C16*8*(1-C17)</f>
        <v>1886.8</v>
      </c>
    </row>
    <row r="13" spans="1:9" x14ac:dyDescent="0.3">
      <c r="A13" t="s">
        <v>23</v>
      </c>
      <c r="B13">
        <v>90</v>
      </c>
      <c r="C13">
        <v>95</v>
      </c>
      <c r="G13" s="1" t="s">
        <v>31</v>
      </c>
      <c r="H13" s="2">
        <f>(H1-B7)*H7</f>
        <v>21.067961165048544</v>
      </c>
      <c r="I13" s="2">
        <f>(I7-H7)*H1</f>
        <v>138.93203883495138</v>
      </c>
    </row>
    <row r="14" spans="1:9" x14ac:dyDescent="0.3">
      <c r="A14" t="s">
        <v>24</v>
      </c>
      <c r="B14">
        <v>12</v>
      </c>
      <c r="C14">
        <v>10</v>
      </c>
    </row>
    <row r="15" spans="1:9" x14ac:dyDescent="0.3">
      <c r="A15" t="s">
        <v>20</v>
      </c>
      <c r="B15">
        <v>77459</v>
      </c>
      <c r="C15">
        <v>108550</v>
      </c>
    </row>
    <row r="16" spans="1:9" x14ac:dyDescent="0.3">
      <c r="A16" t="s">
        <v>25</v>
      </c>
      <c r="B16">
        <v>265</v>
      </c>
      <c r="C16">
        <v>265</v>
      </c>
    </row>
    <row r="17" spans="1:3" x14ac:dyDescent="0.3">
      <c r="A17" s="1" t="s">
        <v>26</v>
      </c>
      <c r="B17">
        <f>10/100</f>
        <v>0.1</v>
      </c>
      <c r="C17">
        <f>11/100</f>
        <v>0.11</v>
      </c>
    </row>
  </sheetData>
  <mergeCells count="2">
    <mergeCell ref="A1:A3"/>
    <mergeCell ref="A4:A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P13" sqref="P13"/>
    </sheetView>
  </sheetViews>
  <sheetFormatPr defaultRowHeight="14.4" x14ac:dyDescent="0.3"/>
  <cols>
    <col min="1" max="1" width="46.44140625" bestFit="1" customWidth="1"/>
    <col min="2" max="2" width="7.109375" customWidth="1"/>
    <col min="4" max="4" width="16.77734375" bestFit="1" customWidth="1"/>
    <col min="5" max="5" width="9.44140625" customWidth="1"/>
    <col min="6" max="6" width="5.109375" customWidth="1"/>
    <col min="8" max="8" width="41.21875" bestFit="1" customWidth="1"/>
    <col min="9" max="9" width="15.44140625" bestFit="1" customWidth="1"/>
    <col min="13" max="13" width="32.44140625" bestFit="1" customWidth="1"/>
    <col min="14" max="14" width="29" bestFit="1" customWidth="1"/>
    <col min="15" max="15" width="9.33203125" bestFit="1" customWidth="1"/>
  </cols>
  <sheetData>
    <row r="1" spans="1:16" x14ac:dyDescent="0.3">
      <c r="A1" t="s">
        <v>33</v>
      </c>
      <c r="B1">
        <v>412</v>
      </c>
      <c r="D1" s="4" t="s">
        <v>0</v>
      </c>
      <c r="E1" t="s">
        <v>1</v>
      </c>
      <c r="F1">
        <v>42</v>
      </c>
      <c r="I1" t="s">
        <v>32</v>
      </c>
      <c r="J1" s="5" t="s">
        <v>34</v>
      </c>
      <c r="K1" s="5"/>
      <c r="M1" s="4" t="s">
        <v>43</v>
      </c>
      <c r="N1" s="4"/>
      <c r="O1" s="5" t="s">
        <v>44</v>
      </c>
      <c r="P1" s="5"/>
    </row>
    <row r="2" spans="1:16" x14ac:dyDescent="0.3">
      <c r="A2" t="s">
        <v>35</v>
      </c>
      <c r="B2">
        <v>158</v>
      </c>
      <c r="D2" s="4"/>
      <c r="E2" t="s">
        <v>2</v>
      </c>
      <c r="F2">
        <v>40</v>
      </c>
      <c r="J2" t="s">
        <v>21</v>
      </c>
      <c r="K2" t="s">
        <v>22</v>
      </c>
      <c r="M2" s="4"/>
      <c r="N2" s="4"/>
      <c r="O2" t="s">
        <v>45</v>
      </c>
      <c r="P2" t="s">
        <v>46</v>
      </c>
    </row>
    <row r="3" spans="1:16" x14ac:dyDescent="0.3">
      <c r="A3" t="s">
        <v>36</v>
      </c>
      <c r="B3">
        <v>0.4</v>
      </c>
      <c r="D3" s="4"/>
      <c r="E3" t="s">
        <v>3</v>
      </c>
      <c r="F3">
        <v>30</v>
      </c>
      <c r="H3" t="s">
        <v>37</v>
      </c>
      <c r="I3">
        <v>560</v>
      </c>
      <c r="K3">
        <v>720</v>
      </c>
      <c r="M3" s="6" t="s">
        <v>33</v>
      </c>
      <c r="N3" s="6"/>
      <c r="O3">
        <v>412</v>
      </c>
      <c r="P3">
        <v>427.5</v>
      </c>
    </row>
    <row r="4" spans="1:16" x14ac:dyDescent="0.3">
      <c r="D4" s="4" t="s">
        <v>4</v>
      </c>
      <c r="E4" t="s">
        <v>5</v>
      </c>
      <c r="F4">
        <v>20</v>
      </c>
      <c r="H4" t="s">
        <v>38</v>
      </c>
      <c r="J4">
        <v>90</v>
      </c>
      <c r="K4">
        <v>95</v>
      </c>
      <c r="M4" s="6" t="s">
        <v>47</v>
      </c>
      <c r="N4" s="6"/>
      <c r="P4">
        <v>0.24199999999999999</v>
      </c>
    </row>
    <row r="5" spans="1:16" x14ac:dyDescent="0.3">
      <c r="D5" s="4"/>
      <c r="E5" t="s">
        <v>6</v>
      </c>
      <c r="F5">
        <v>14</v>
      </c>
      <c r="H5" t="s">
        <v>39</v>
      </c>
      <c r="J5">
        <v>12</v>
      </c>
      <c r="K5">
        <v>10</v>
      </c>
      <c r="M5" s="6" t="s">
        <v>48</v>
      </c>
      <c r="N5" s="6"/>
      <c r="P5">
        <v>0.111</v>
      </c>
    </row>
    <row r="6" spans="1:16" x14ac:dyDescent="0.3">
      <c r="D6" s="4"/>
      <c r="E6" t="s">
        <v>7</v>
      </c>
      <c r="F6">
        <v>10</v>
      </c>
      <c r="H6" t="s">
        <v>40</v>
      </c>
      <c r="J6">
        <v>77459</v>
      </c>
      <c r="K6">
        <v>108550</v>
      </c>
      <c r="M6" s="6" t="s">
        <v>49</v>
      </c>
      <c r="N6" s="6"/>
      <c r="P6">
        <v>0.14699999999999999</v>
      </c>
    </row>
    <row r="7" spans="1:16" x14ac:dyDescent="0.3">
      <c r="H7" t="s">
        <v>41</v>
      </c>
      <c r="J7">
        <v>265</v>
      </c>
      <c r="K7">
        <v>265</v>
      </c>
      <c r="M7" s="6" t="s">
        <v>50</v>
      </c>
      <c r="N7" s="6"/>
      <c r="O7">
        <v>1.359</v>
      </c>
      <c r="P7">
        <v>1.6839999999999999</v>
      </c>
    </row>
    <row r="8" spans="1:16" x14ac:dyDescent="0.3">
      <c r="H8" t="s">
        <v>42</v>
      </c>
      <c r="J8" s="3">
        <v>0.1</v>
      </c>
      <c r="K8" s="3">
        <v>0.11</v>
      </c>
      <c r="M8" s="6" t="s">
        <v>51</v>
      </c>
      <c r="N8" s="6"/>
      <c r="O8">
        <v>0.73599999999999999</v>
      </c>
      <c r="P8">
        <v>0.59399999999999997</v>
      </c>
    </row>
    <row r="9" spans="1:16" x14ac:dyDescent="0.3">
      <c r="M9" s="7" t="s">
        <v>52</v>
      </c>
      <c r="N9" t="s">
        <v>21</v>
      </c>
      <c r="P9">
        <v>0.51</v>
      </c>
    </row>
    <row r="10" spans="1:16" x14ac:dyDescent="0.3">
      <c r="M10" s="7"/>
      <c r="N10" t="s">
        <v>22</v>
      </c>
      <c r="P10">
        <v>0.65500000000000003</v>
      </c>
    </row>
    <row r="11" spans="1:16" x14ac:dyDescent="0.3">
      <c r="M11" s="7" t="s">
        <v>53</v>
      </c>
      <c r="N11" t="s">
        <v>54</v>
      </c>
      <c r="P11">
        <v>21.068000000000001</v>
      </c>
    </row>
    <row r="12" spans="1:16" x14ac:dyDescent="0.3">
      <c r="M12" s="7"/>
      <c r="N12" t="s">
        <v>55</v>
      </c>
      <c r="P12">
        <v>138.93199999999999</v>
      </c>
    </row>
  </sheetData>
  <mergeCells count="13">
    <mergeCell ref="M7:N7"/>
    <mergeCell ref="M8:N8"/>
    <mergeCell ref="M9:M10"/>
    <mergeCell ref="M11:M12"/>
    <mergeCell ref="D1:D3"/>
    <mergeCell ref="D4:D6"/>
    <mergeCell ref="J1:K1"/>
    <mergeCell ref="O1:P1"/>
    <mergeCell ref="M1:N2"/>
    <mergeCell ref="M3:N3"/>
    <mergeCell ref="M4:N4"/>
    <mergeCell ref="M5:N5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2023-10-22T13:23:46Z</dcterms:modified>
</cp:coreProperties>
</file>