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s\Other\Study\MultinamesArchive\4 курс\1 семестр\Экономика\ЛР 6\"/>
    </mc:Choice>
  </mc:AlternateContent>
  <bookViews>
    <workbookView xWindow="0" yWindow="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L26" i="1"/>
  <c r="K26" i="1"/>
  <c r="G23" i="1"/>
  <c r="L25" i="1" s="1"/>
  <c r="F23" i="1"/>
  <c r="K20" i="1" s="1"/>
  <c r="L16" i="1"/>
  <c r="K16" i="1"/>
  <c r="K17" i="1" s="1"/>
  <c r="L23" i="1" l="1"/>
  <c r="L24" i="1" s="1"/>
  <c r="L27" i="1" s="1"/>
  <c r="K23" i="1"/>
  <c r="K24" i="1" s="1"/>
  <c r="K19" i="1"/>
  <c r="K21" i="1" s="1"/>
  <c r="L20" i="1"/>
  <c r="K18" i="1"/>
  <c r="L19" i="1"/>
  <c r="L21" i="1" s="1"/>
  <c r="K25" i="1"/>
  <c r="L17" i="1"/>
  <c r="K27" i="1" l="1"/>
  <c r="K30" i="1" s="1"/>
  <c r="K22" i="1"/>
  <c r="K29" i="1" s="1"/>
  <c r="L18" i="1"/>
  <c r="L22" i="1" s="1"/>
  <c r="L32" i="1" s="1"/>
  <c r="K33" i="1" l="1"/>
  <c r="K34" i="1"/>
  <c r="N34" i="1" s="1"/>
  <c r="K32" i="1"/>
  <c r="K31" i="1" s="1"/>
  <c r="K35" i="1" s="1"/>
</calcChain>
</file>

<file path=xl/sharedStrings.xml><?xml version="1.0" encoding="utf-8"?>
<sst xmlns="http://schemas.openxmlformats.org/spreadsheetml/2006/main" count="51" uniqueCount="47">
  <si>
    <t>Вариант</t>
  </si>
  <si>
    <t>X</t>
  </si>
  <si>
    <t>Годовая программа выпуска, шт.</t>
  </si>
  <si>
    <t>N</t>
  </si>
  <si>
    <t>Производительность, шт./час</t>
  </si>
  <si>
    <t>КР40</t>
  </si>
  <si>
    <t>КРА-40Б</t>
  </si>
  <si>
    <t>Стоимость станка, руб.</t>
  </si>
  <si>
    <t>Исходные данные для расчетов</t>
  </si>
  <si>
    <t>Значение</t>
  </si>
  <si>
    <t>Часовая тарифная ставка рабочего-сдельщика 4 разряда, руб.</t>
  </si>
  <si>
    <t>Дополнительная заработная плата, %</t>
  </si>
  <si>
    <t>Начисления на заработную плату, %</t>
  </si>
  <si>
    <t>Стоимость 1 кВт*ч электроэнергии, руб.</t>
  </si>
  <si>
    <t>Мощность станка КР-40, кВт.</t>
  </si>
  <si>
    <t xml:space="preserve">Мощность станка КРА-40Б, кВт </t>
  </si>
  <si>
    <t>Действительный фонд работы оборудования, час.</t>
  </si>
  <si>
    <r>
      <t>Производственная площадь, занимаемая станком, 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</si>
  <si>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Стоимость 1м</t>
    </r>
    <r>
      <rPr>
        <vertAlign val="superscript"/>
        <sz val="14"/>
        <color theme="1"/>
        <rFont val="Times New Roman"/>
        <family val="1"/>
        <charset val="204"/>
      </rPr>
      <t xml:space="preserve">2 </t>
    </r>
    <r>
      <rPr>
        <sz val="14"/>
        <color theme="1"/>
        <rFont val="Times New Roman"/>
        <family val="1"/>
        <charset val="204"/>
      </rPr>
      <t>производственной площади, руб.</t>
    </r>
  </si>
  <si>
    <t>Предпроизводственные затраты по базовому варианту (станок КР-40), руб.</t>
  </si>
  <si>
    <t>Предпроизводственные затраты по проектному варианту (станок КРА-40Б), руб.</t>
  </si>
  <si>
    <t>Нормативный коэффициент эффективности</t>
  </si>
  <si>
    <t>Вариант 1 станок КР-40</t>
  </si>
  <si>
    <t>Вариант 2 станок КРА-40Б</t>
  </si>
  <si>
    <t>Основная заработная плата рабочих-сдельщиков</t>
  </si>
  <si>
    <t>Дополнительная заработная плата рабочих-сдельщиков</t>
  </si>
  <si>
    <t>Начисления на заработную плату</t>
  </si>
  <si>
    <t>Расходы на электроэнергию</t>
  </si>
  <si>
    <t>Расходы на ремонт основных фондов</t>
  </si>
  <si>
    <t>Расходы на вспомогательные материалы</t>
  </si>
  <si>
    <t>Текущие эксплуатационные затраты</t>
  </si>
  <si>
    <t>Стоимость оборудования</t>
  </si>
  <si>
    <t>Транспортные расходы</t>
  </si>
  <si>
    <t>Стоимость производственных площадей</t>
  </si>
  <si>
    <t>Предпроизводственные затраты</t>
  </si>
  <si>
    <t>Единовременные капитальные затраты</t>
  </si>
  <si>
    <t>Коэффициент приведения по производительности</t>
  </si>
  <si>
    <t>Текущие эксплуатационные затраты скорректированные</t>
  </si>
  <si>
    <t>Единовременные капитальные затраты скорректированные</t>
  </si>
  <si>
    <t>Приведенные затраты скорректированные</t>
  </si>
  <si>
    <t>Приведенные затраты</t>
  </si>
  <si>
    <t>Коэффициент сравнительной эконом. эффект.</t>
  </si>
  <si>
    <t>Срок окупаемости, лет</t>
  </si>
  <si>
    <t>Годовой экономический эффект</t>
  </si>
  <si>
    <t>k1</t>
  </si>
  <si>
    <t>k2</t>
  </si>
  <si>
    <t>В днях: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</si>
</sst>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4331</xdr:colOff>
      <xdr:row>2</xdr:row>
      <xdr:rowOff>6569</xdr:rowOff>
    </xdr:from>
    <xdr:ext cx="1348876" cy="23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19C99C88-29B8-4631-99A0-0ED9826B55D8}"/>
                </a:ext>
              </a:extLst>
            </xdr:cNvPr>
            <xdr:cNvSpPr txBox="1"/>
          </xdr:nvSpPr>
          <xdr:spPr>
            <a:xfrm>
              <a:off x="3411683" y="1210183"/>
              <a:ext cx="1348876" cy="23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ед1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xmlns:a14="http://schemas.microsoft.com/office/drawing/2010/main" id="{19C99C88-29B8-4631-99A0-0ED9826B55D8}"/>
                </a:ext>
              </a:extLst>
            </xdr:cNvPr>
            <xdr:cNvSpPr txBox="1"/>
          </xdr:nvSpPr>
          <xdr:spPr>
            <a:xfrm>
              <a:off x="3411683" y="1210183"/>
              <a:ext cx="1348876" cy="23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𝐶_</a:t>
              </a:r>
              <a:r>
                <a:rPr lang="ru-RU" sz="1400" b="0" i="0">
                  <a:latin typeface="Cambria Math" panose="02040503050406030204" pitchFamily="18" charset="0"/>
                </a:rPr>
                <a:t>ед1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35874</xdr:colOff>
      <xdr:row>2</xdr:row>
      <xdr:rowOff>15214</xdr:rowOff>
    </xdr:from>
    <xdr:ext cx="1333500" cy="242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6AD1BCEC-B1F3-4B22-9FAC-BD4645461A67}"/>
                </a:ext>
              </a:extLst>
            </xdr:cNvPr>
            <xdr:cNvSpPr txBox="1"/>
          </xdr:nvSpPr>
          <xdr:spPr>
            <a:xfrm>
              <a:off x="4934445" y="1212643"/>
              <a:ext cx="1333500" cy="242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ед2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xmlns:a14="http://schemas.microsoft.com/office/drawing/2010/main" id="{6AD1BCEC-B1F3-4B22-9FAC-BD4645461A67}"/>
                </a:ext>
              </a:extLst>
            </xdr:cNvPr>
            <xdr:cNvSpPr txBox="1"/>
          </xdr:nvSpPr>
          <xdr:spPr>
            <a:xfrm>
              <a:off x="4934445" y="1212643"/>
              <a:ext cx="1333500" cy="242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𝐶_</a:t>
              </a:r>
              <a:r>
                <a:rPr lang="ru-RU" sz="1400" b="0" i="0">
                  <a:latin typeface="Cambria Math" panose="02040503050406030204" pitchFamily="18" charset="0"/>
                </a:rPr>
                <a:t>ед2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11906</xdr:colOff>
      <xdr:row>2</xdr:row>
      <xdr:rowOff>0</xdr:rowOff>
    </xdr:from>
    <xdr:ext cx="1196408" cy="239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C7B76B63-76A4-476D-8895-81178453DE33}"/>
                </a:ext>
              </a:extLst>
            </xdr:cNvPr>
            <xdr:cNvSpPr txBox="1"/>
          </xdr:nvSpPr>
          <xdr:spPr>
            <a:xfrm>
              <a:off x="6292963" y="1197429"/>
              <a:ext cx="1196408" cy="239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xmlns:a14="http://schemas.microsoft.com/office/drawing/2010/main" id="{C7B76B63-76A4-476D-8895-81178453DE33}"/>
                </a:ext>
              </a:extLst>
            </xdr:cNvPr>
            <xdr:cNvSpPr txBox="1"/>
          </xdr:nvSpPr>
          <xdr:spPr>
            <a:xfrm>
              <a:off x="6292963" y="1197429"/>
              <a:ext cx="1196408" cy="239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𝑡_1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8282</xdr:colOff>
      <xdr:row>7</xdr:row>
      <xdr:rowOff>8281</xdr:rowOff>
    </xdr:from>
    <xdr:ext cx="1341783" cy="447261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35046EEA-1156-4174-ABC5-54128CE0D948}"/>
            </a:ext>
          </a:extLst>
        </xdr:cNvPr>
        <xdr:cNvSpPr txBox="1"/>
      </xdr:nvSpPr>
      <xdr:spPr>
        <a:xfrm>
          <a:off x="4754217" y="2426803"/>
          <a:ext cx="1341783" cy="447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5953</xdr:colOff>
      <xdr:row>8</xdr:row>
      <xdr:rowOff>17861</xdr:rowOff>
    </xdr:from>
    <xdr:ext cx="1333499" cy="452436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A035F8DF-4F17-4E5F-835C-F52C83B9E3A2}"/>
            </a:ext>
          </a:extLst>
        </xdr:cNvPr>
        <xdr:cNvSpPr txBox="1"/>
      </xdr:nvSpPr>
      <xdr:spPr>
        <a:xfrm>
          <a:off x="4768453" y="2893220"/>
          <a:ext cx="1333499" cy="452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/>
        </a:p>
      </xdr:txBody>
    </xdr:sp>
    <xdr:clientData/>
  </xdr:oneCellAnchor>
  <xdr:oneCellAnchor>
    <xdr:from>
      <xdr:col>4</xdr:col>
      <xdr:colOff>0</xdr:colOff>
      <xdr:row>9</xdr:row>
      <xdr:rowOff>1</xdr:rowOff>
    </xdr:from>
    <xdr:ext cx="1345406" cy="242354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2DA9B793-E0F8-4EE4-90EC-F34BFED851EC}"/>
            </a:ext>
          </a:extLst>
        </xdr:cNvPr>
        <xdr:cNvSpPr txBox="1"/>
      </xdr:nvSpPr>
      <xdr:spPr>
        <a:xfrm>
          <a:off x="4762500" y="3351610"/>
          <a:ext cx="1345406" cy="2423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/>
        </a:p>
      </xdr:txBody>
    </xdr:sp>
    <xdr:clientData/>
  </xdr:oneCellAnchor>
  <xdr:oneCellAnchor>
    <xdr:from>
      <xdr:col>4</xdr:col>
      <xdr:colOff>11906</xdr:colOff>
      <xdr:row>10</xdr:row>
      <xdr:rowOff>11907</xdr:rowOff>
    </xdr:from>
    <xdr:ext cx="1333500" cy="222165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5509E42E-731E-4922-AC88-ED5EDD498B0F}"/>
            </a:ext>
          </a:extLst>
        </xdr:cNvPr>
        <xdr:cNvSpPr txBox="1"/>
      </xdr:nvSpPr>
      <xdr:spPr>
        <a:xfrm>
          <a:off x="4774406" y="3601641"/>
          <a:ext cx="1333500" cy="2221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/>
        </a:p>
      </xdr:txBody>
    </xdr:sp>
    <xdr:clientData/>
  </xdr:oneCellAnchor>
  <xdr:oneCellAnchor>
    <xdr:from>
      <xdr:col>4</xdr:col>
      <xdr:colOff>0</xdr:colOff>
      <xdr:row>10</xdr:row>
      <xdr:rowOff>238125</xdr:rowOff>
    </xdr:from>
    <xdr:ext cx="1345405" cy="476250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3ED60766-37AD-4C04-8720-E357DA867B73}"/>
            </a:ext>
          </a:extLst>
        </xdr:cNvPr>
        <xdr:cNvSpPr txBox="1"/>
      </xdr:nvSpPr>
      <xdr:spPr>
        <a:xfrm>
          <a:off x="4762500" y="3827859"/>
          <a:ext cx="1345405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/>
        </a:p>
      </xdr:txBody>
    </xdr:sp>
    <xdr:clientData/>
  </xdr:oneCellAnchor>
  <xdr:oneCellAnchor>
    <xdr:from>
      <xdr:col>4</xdr:col>
      <xdr:colOff>0</xdr:colOff>
      <xdr:row>12</xdr:row>
      <xdr:rowOff>12332</xdr:rowOff>
    </xdr:from>
    <xdr:ext cx="1339453" cy="219163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8C31EA4B-A4DD-435C-A7F4-0F00624BF130}"/>
            </a:ext>
          </a:extLst>
        </xdr:cNvPr>
        <xdr:cNvSpPr txBox="1"/>
      </xdr:nvSpPr>
      <xdr:spPr>
        <a:xfrm>
          <a:off x="4898571" y="4497246"/>
          <a:ext cx="133945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endParaRPr lang="ru-RU" sz="1400"/>
        </a:p>
      </xdr:txBody>
    </xdr:sp>
    <xdr:clientData/>
  </xdr:oneCellAnchor>
  <xdr:oneCellAnchor>
    <xdr:from>
      <xdr:col>3</xdr:col>
      <xdr:colOff>1339453</xdr:colOff>
      <xdr:row>13</xdr:row>
      <xdr:rowOff>414</xdr:rowOff>
    </xdr:from>
    <xdr:ext cx="1351359" cy="243664"/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6B86D7E-E1EA-4D65-8001-D03DD41ACFDF}"/>
            </a:ext>
          </a:extLst>
        </xdr:cNvPr>
        <xdr:cNvSpPr txBox="1"/>
      </xdr:nvSpPr>
      <xdr:spPr>
        <a:xfrm>
          <a:off x="4756547" y="4542648"/>
          <a:ext cx="1351359" cy="243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/>
        </a:p>
      </xdr:txBody>
    </xdr:sp>
    <xdr:clientData/>
  </xdr:oneCellAnchor>
  <xdr:oneCellAnchor>
    <xdr:from>
      <xdr:col>4</xdr:col>
      <xdr:colOff>5953</xdr:colOff>
      <xdr:row>13</xdr:row>
      <xdr:rowOff>238125</xdr:rowOff>
    </xdr:from>
    <xdr:ext cx="1339453" cy="250032"/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4DFC308F-A974-4972-B4F0-062FD83AC9A9}"/>
            </a:ext>
          </a:extLst>
        </xdr:cNvPr>
        <xdr:cNvSpPr txBox="1"/>
      </xdr:nvSpPr>
      <xdr:spPr>
        <a:xfrm>
          <a:off x="4768453" y="4780359"/>
          <a:ext cx="1339453" cy="250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/>
        </a:p>
      </xdr:txBody>
    </xdr:sp>
    <xdr:clientData/>
  </xdr:oneCellAnchor>
  <xdr:oneCellAnchor>
    <xdr:from>
      <xdr:col>7</xdr:col>
      <xdr:colOff>0</xdr:colOff>
      <xdr:row>14</xdr:row>
      <xdr:rowOff>248201</xdr:rowOff>
    </xdr:from>
    <xdr:ext cx="622787" cy="219163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50B4408-EA7B-4DA0-93E4-B3828A5544BE}"/>
            </a:ext>
          </a:extLst>
        </xdr:cNvPr>
        <xdr:cNvSpPr txBox="1"/>
      </xdr:nvSpPr>
      <xdr:spPr>
        <a:xfrm>
          <a:off x="8711712" y="5040009"/>
          <a:ext cx="622787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endParaRPr lang="ru-RU" sz="1400"/>
        </a:p>
      </xdr:txBody>
    </xdr:sp>
    <xdr:clientData/>
  </xdr:oneCellAnchor>
  <xdr:oneCellAnchor>
    <xdr:from>
      <xdr:col>7</xdr:col>
      <xdr:colOff>0</xdr:colOff>
      <xdr:row>16</xdr:row>
      <xdr:rowOff>13954</xdr:rowOff>
    </xdr:from>
    <xdr:ext cx="608135" cy="227834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17C6DE39-CB99-4830-A662-471E847ACC92}"/>
            </a:ext>
          </a:extLst>
        </xdr:cNvPr>
        <xdr:cNvSpPr txBox="1"/>
      </xdr:nvSpPr>
      <xdr:spPr>
        <a:xfrm>
          <a:off x="8719038" y="5282012"/>
          <a:ext cx="608135" cy="2278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17</xdr:row>
      <xdr:rowOff>10886</xdr:rowOff>
    </xdr:from>
    <xdr:ext cx="620486" cy="223157"/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DEC2B6FC-F6AB-4F1D-8BE0-309CD932AD01}"/>
            </a:ext>
          </a:extLst>
        </xdr:cNvPr>
        <xdr:cNvSpPr txBox="1"/>
      </xdr:nvSpPr>
      <xdr:spPr>
        <a:xfrm>
          <a:off x="8719457" y="5524500"/>
          <a:ext cx="620486" cy="223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615043" cy="239486"/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AA4F511-44B1-4517-87D6-6F86C35E89ED}"/>
            </a:ext>
          </a:extLst>
        </xdr:cNvPr>
        <xdr:cNvSpPr txBox="1"/>
      </xdr:nvSpPr>
      <xdr:spPr>
        <a:xfrm>
          <a:off x="8719457" y="5753100"/>
          <a:ext cx="615043" cy="239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20</xdr:row>
      <xdr:rowOff>5444</xdr:rowOff>
    </xdr:from>
    <xdr:ext cx="604157" cy="244928"/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FBC69BF6-7FF8-4A2A-AAEB-68A9F67D7E7B}"/>
            </a:ext>
          </a:extLst>
        </xdr:cNvPr>
        <xdr:cNvSpPr txBox="1"/>
      </xdr:nvSpPr>
      <xdr:spPr>
        <a:xfrm>
          <a:off x="8719457" y="6237515"/>
          <a:ext cx="604157" cy="2449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21</xdr:row>
      <xdr:rowOff>10887</xdr:rowOff>
    </xdr:from>
    <xdr:ext cx="587828" cy="234042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E7EAA7A-B767-449A-A26E-EBFEBF751D66}"/>
            </a:ext>
          </a:extLst>
        </xdr:cNvPr>
        <xdr:cNvSpPr txBox="1"/>
      </xdr:nvSpPr>
      <xdr:spPr>
        <a:xfrm>
          <a:off x="8741229" y="6482444"/>
          <a:ext cx="587828" cy="2340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22</xdr:row>
      <xdr:rowOff>4396</xdr:rowOff>
    </xdr:from>
    <xdr:ext cx="609600" cy="245975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4D5E92E0-6843-4516-8EAA-8FE7FB1F19BE}"/>
            </a:ext>
          </a:extLst>
        </xdr:cNvPr>
        <xdr:cNvSpPr txBox="1"/>
      </xdr:nvSpPr>
      <xdr:spPr>
        <a:xfrm>
          <a:off x="8730343" y="6715439"/>
          <a:ext cx="609600" cy="2459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23</xdr:row>
      <xdr:rowOff>19049</xdr:rowOff>
    </xdr:from>
    <xdr:ext cx="604156" cy="231322"/>
    <xdr:sp macro="" textlink="">
      <xdr:nvSpPr>
        <xdr:cNvPr id="24" name="TextBox 23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F7A07526-D63A-40F9-9D72-950319E60E9D}"/>
            </a:ext>
          </a:extLst>
        </xdr:cNvPr>
        <xdr:cNvSpPr txBox="1"/>
      </xdr:nvSpPr>
      <xdr:spPr>
        <a:xfrm>
          <a:off x="8719458" y="6969578"/>
          <a:ext cx="604156" cy="231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23</xdr:row>
      <xdr:rowOff>238857</xdr:rowOff>
    </xdr:from>
    <xdr:ext cx="609600" cy="234671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2C648592-5EEA-4408-8709-F8E68326DEB5}"/>
            </a:ext>
          </a:extLst>
        </xdr:cNvPr>
        <xdr:cNvSpPr txBox="1"/>
      </xdr:nvSpPr>
      <xdr:spPr>
        <a:xfrm>
          <a:off x="8752114" y="7189386"/>
          <a:ext cx="609600" cy="2346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7327</xdr:colOff>
      <xdr:row>6</xdr:row>
      <xdr:rowOff>10236</xdr:rowOff>
    </xdr:from>
    <xdr:ext cx="1333499" cy="238880"/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810BAEE2-508C-445B-8C28-988835221B2A}"/>
            </a:ext>
          </a:extLst>
        </xdr:cNvPr>
        <xdr:cNvSpPr txBox="1"/>
      </xdr:nvSpPr>
      <xdr:spPr>
        <a:xfrm>
          <a:off x="4755173" y="2186332"/>
          <a:ext cx="1333499" cy="238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400"/>
        </a:p>
      </xdr:txBody>
    </xdr:sp>
    <xdr:clientData/>
  </xdr:oneCellAnchor>
  <xdr:oneCellAnchor>
    <xdr:from>
      <xdr:col>7</xdr:col>
      <xdr:colOff>0</xdr:colOff>
      <xdr:row>25</xdr:row>
      <xdr:rowOff>11723</xdr:rowOff>
    </xdr:from>
    <xdr:ext cx="604157" cy="22232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AF3DBBD3-ECF1-4190-AC76-F826BC99D23D}"/>
            </a:ext>
          </a:extLst>
        </xdr:cNvPr>
        <xdr:cNvSpPr txBox="1"/>
      </xdr:nvSpPr>
      <xdr:spPr>
        <a:xfrm>
          <a:off x="8730343" y="7441223"/>
          <a:ext cx="604157" cy="222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26</xdr:row>
      <xdr:rowOff>250031</xdr:rowOff>
    </xdr:from>
    <xdr:ext cx="613171" cy="238125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F7BC65A5-8059-42AF-8190-A8B533C3828F}"/>
            </a:ext>
          </a:extLst>
        </xdr:cNvPr>
        <xdr:cNvSpPr txBox="1"/>
      </xdr:nvSpPr>
      <xdr:spPr>
        <a:xfrm>
          <a:off x="8745141" y="7923609"/>
          <a:ext cx="613171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28</xdr:row>
      <xdr:rowOff>5952</xdr:rowOff>
    </xdr:from>
    <xdr:ext cx="601265" cy="226219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2E699F1B-D964-4C16-BA13-8550E8590107}"/>
            </a:ext>
          </a:extLst>
        </xdr:cNvPr>
        <xdr:cNvSpPr txBox="1"/>
      </xdr:nvSpPr>
      <xdr:spPr>
        <a:xfrm>
          <a:off x="8757047" y="8167686"/>
          <a:ext cx="601265" cy="226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310753</xdr:colOff>
      <xdr:row>26</xdr:row>
      <xdr:rowOff>16073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AF6C785C-EF73-45CC-A45A-6D70DAA7660E}"/>
            </a:ext>
          </a:extLst>
        </xdr:cNvPr>
        <xdr:cNvSpPr txBox="1"/>
      </xdr:nvSpPr>
      <xdr:spPr>
        <a:xfrm>
          <a:off x="5073253" y="768965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29</xdr:row>
      <xdr:rowOff>5953</xdr:rowOff>
    </xdr:from>
    <xdr:ext cx="601264" cy="238125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80F50CD0-1CFE-48F8-A59C-B26A3E906CDD}"/>
            </a:ext>
          </a:extLst>
        </xdr:cNvPr>
        <xdr:cNvSpPr txBox="1"/>
      </xdr:nvSpPr>
      <xdr:spPr>
        <a:xfrm>
          <a:off x="8745142" y="8405812"/>
          <a:ext cx="601264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29</xdr:row>
      <xdr:rowOff>238125</xdr:rowOff>
    </xdr:from>
    <xdr:ext cx="601265" cy="244078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E0E0D4AF-A49B-41D2-AF48-C7B4A06F96FF}"/>
            </a:ext>
          </a:extLst>
        </xdr:cNvPr>
        <xdr:cNvSpPr txBox="1"/>
      </xdr:nvSpPr>
      <xdr:spPr>
        <a:xfrm>
          <a:off x="8751094" y="8637984"/>
          <a:ext cx="601265" cy="244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31</xdr:row>
      <xdr:rowOff>57400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D604DAE0-EBB1-4760-BEB5-D0854B5D477E}"/>
            </a:ext>
          </a:extLst>
        </xdr:cNvPr>
        <xdr:cNvSpPr txBox="1"/>
      </xdr:nvSpPr>
      <xdr:spPr>
        <a:xfrm>
          <a:off x="8577943" y="935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32</xdr:row>
      <xdr:rowOff>23587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A89907D3-50FC-4847-83EA-FB8AC3AD02C8}"/>
            </a:ext>
          </a:extLst>
        </xdr:cNvPr>
        <xdr:cNvSpPr txBox="1"/>
      </xdr:nvSpPr>
      <xdr:spPr>
        <a:xfrm>
          <a:off x="8577943" y="9548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32</xdr:row>
      <xdr:rowOff>236686</xdr:rowOff>
    </xdr:from>
    <xdr:ext cx="607217" cy="239564"/>
    <xdr:sp macro="" textlink="">
      <xdr:nvSpPr>
        <xdr:cNvPr id="37" name="TextBox 36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1F25C5D2-FB46-4B9B-8AE0-E8929DB26E8E}"/>
            </a:ext>
          </a:extLst>
        </xdr:cNvPr>
        <xdr:cNvSpPr txBox="1"/>
      </xdr:nvSpPr>
      <xdr:spPr>
        <a:xfrm>
          <a:off x="8751094" y="9350920"/>
          <a:ext cx="607217" cy="239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34</xdr:row>
      <xdr:rowOff>5953</xdr:rowOff>
    </xdr:from>
    <xdr:ext cx="607218" cy="238125"/>
    <xdr:sp macro="" textlink="">
      <xdr:nvSpPr>
        <xdr:cNvPr id="38" name="TextBox 37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DE921AFC-547E-45B2-951B-2578F6DA3293}"/>
            </a:ext>
          </a:extLst>
        </xdr:cNvPr>
        <xdr:cNvSpPr txBox="1"/>
      </xdr:nvSpPr>
      <xdr:spPr>
        <a:xfrm>
          <a:off x="8751094" y="9596437"/>
          <a:ext cx="607218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35</xdr:row>
      <xdr:rowOff>5953</xdr:rowOff>
    </xdr:from>
    <xdr:ext cx="607217" cy="232172"/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70EDF3A7-0227-4338-BE81-EA8E7688B6C9}"/>
            </a:ext>
          </a:extLst>
        </xdr:cNvPr>
        <xdr:cNvSpPr txBox="1"/>
      </xdr:nvSpPr>
      <xdr:spPr>
        <a:xfrm>
          <a:off x="8745141" y="9834562"/>
          <a:ext cx="607217" cy="232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36</xdr:row>
      <xdr:rowOff>1</xdr:rowOff>
    </xdr:from>
    <xdr:ext cx="613171" cy="235582"/>
    <xdr:sp macro="" textlink="">
      <xdr:nvSpPr>
        <xdr:cNvPr id="40" name="TextBox 39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89BE1508-6096-4954-AC26-3DDE50A20C0C}"/>
            </a:ext>
          </a:extLst>
        </xdr:cNvPr>
        <xdr:cNvSpPr txBox="1"/>
      </xdr:nvSpPr>
      <xdr:spPr>
        <a:xfrm>
          <a:off x="8745141" y="10066735"/>
          <a:ext cx="613171" cy="2355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36</xdr:row>
      <xdr:rowOff>238125</xdr:rowOff>
    </xdr:from>
    <xdr:ext cx="607218" cy="230438"/>
    <xdr:sp macro="" textlink="">
      <xdr:nvSpPr>
        <xdr:cNvPr id="41" name="TextBox 40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C11A9AD6-4AD9-44F2-AB73-AAC6D1D23110}"/>
            </a:ext>
          </a:extLst>
        </xdr:cNvPr>
        <xdr:cNvSpPr txBox="1"/>
      </xdr:nvSpPr>
      <xdr:spPr>
        <a:xfrm>
          <a:off x="8751094" y="10304859"/>
          <a:ext cx="607218" cy="230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0</xdr:colOff>
      <xdr:row>38</xdr:row>
      <xdr:rowOff>4168</xdr:rowOff>
    </xdr:from>
    <xdr:ext cx="607218" cy="245864"/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863A10B8-0C50-4A98-9A51-5C257AD9DF1C}"/>
            </a:ext>
          </a:extLst>
        </xdr:cNvPr>
        <xdr:cNvSpPr txBox="1"/>
      </xdr:nvSpPr>
      <xdr:spPr>
        <a:xfrm>
          <a:off x="8751094" y="10547152"/>
          <a:ext cx="607218" cy="245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1219200</xdr:colOff>
      <xdr:row>2</xdr:row>
      <xdr:rowOff>21772</xdr:rowOff>
    </xdr:from>
    <xdr:ext cx="1045029" cy="206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500257" y="1219201"/>
              <a:ext cx="1045029" cy="206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500257" y="1219201"/>
              <a:ext cx="1045029" cy="206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𝑡_2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I12" zoomScale="70" zoomScaleNormal="70" workbookViewId="0">
      <selection activeCell="K38" sqref="K38"/>
    </sheetView>
  </sheetViews>
  <sheetFormatPr defaultColWidth="9.109375" defaultRowHeight="18" x14ac:dyDescent="0.35"/>
  <cols>
    <col min="1" max="1" width="10.88671875" style="1" customWidth="1"/>
    <col min="2" max="5" width="20.109375" style="1" customWidth="1"/>
    <col min="6" max="6" width="17.88671875" style="1" customWidth="1"/>
    <col min="7" max="7" width="15.5546875" style="1" customWidth="1"/>
    <col min="8" max="9" width="9.109375" style="1" customWidth="1"/>
    <col min="10" max="10" width="70" style="1" customWidth="1"/>
    <col min="11" max="11" width="29.109375" style="1" customWidth="1"/>
    <col min="12" max="12" width="20" style="1" customWidth="1"/>
    <col min="13" max="13" width="22.5546875" style="1" customWidth="1"/>
    <col min="14" max="14" width="14.5546875" style="1" bestFit="1" customWidth="1"/>
    <col min="15" max="16384" width="9.109375" style="1"/>
  </cols>
  <sheetData>
    <row r="1" spans="1:12" ht="58.5" customHeight="1" x14ac:dyDescent="0.35">
      <c r="A1" s="26" t="s">
        <v>0</v>
      </c>
      <c r="B1" s="30" t="s">
        <v>2</v>
      </c>
      <c r="C1" s="31"/>
      <c r="D1" s="25" t="s">
        <v>7</v>
      </c>
      <c r="E1" s="25"/>
      <c r="F1" s="25" t="s">
        <v>4</v>
      </c>
      <c r="G1" s="25"/>
      <c r="J1" s="17" t="s">
        <v>8</v>
      </c>
      <c r="K1" s="17" t="s">
        <v>9</v>
      </c>
    </row>
    <row r="2" spans="1:12" ht="36" customHeight="1" x14ac:dyDescent="0.35">
      <c r="A2" s="27"/>
      <c r="B2" s="32"/>
      <c r="C2" s="33"/>
      <c r="D2" s="2" t="s">
        <v>5</v>
      </c>
      <c r="E2" s="2" t="s">
        <v>6</v>
      </c>
      <c r="F2" s="12" t="s">
        <v>5</v>
      </c>
      <c r="G2" s="12" t="s">
        <v>6</v>
      </c>
      <c r="J2" s="2" t="s">
        <v>10</v>
      </c>
      <c r="K2" s="2">
        <v>32</v>
      </c>
    </row>
    <row r="3" spans="1:12" ht="18.600000000000001" thickBot="1" x14ac:dyDescent="0.4">
      <c r="A3" s="27"/>
      <c r="B3" s="36" t="s">
        <v>3</v>
      </c>
      <c r="C3" s="37"/>
      <c r="D3" s="2"/>
      <c r="E3" s="2"/>
      <c r="F3" s="14"/>
      <c r="G3" s="11"/>
      <c r="J3" s="2" t="s">
        <v>11</v>
      </c>
      <c r="K3" s="2">
        <v>18</v>
      </c>
    </row>
    <row r="4" spans="1:12" ht="18.600000000000001" thickBot="1" x14ac:dyDescent="0.4">
      <c r="A4" s="5">
        <v>7</v>
      </c>
      <c r="B4" s="34">
        <v>810000</v>
      </c>
      <c r="C4" s="35"/>
      <c r="D4" s="10">
        <v>140000</v>
      </c>
      <c r="E4" s="10">
        <v>520000</v>
      </c>
      <c r="F4" s="13">
        <v>20</v>
      </c>
      <c r="G4" s="13">
        <v>38</v>
      </c>
      <c r="J4" s="2" t="s">
        <v>12</v>
      </c>
      <c r="K4" s="2">
        <v>26.2</v>
      </c>
    </row>
    <row r="5" spans="1:12" ht="18.600000000000001" thickBot="1" x14ac:dyDescent="0.4">
      <c r="J5" s="2" t="s">
        <v>13</v>
      </c>
      <c r="K5" s="2">
        <v>2</v>
      </c>
    </row>
    <row r="6" spans="1:12" x14ac:dyDescent="0.35">
      <c r="A6" s="28"/>
      <c r="B6" s="29"/>
      <c r="C6" s="29"/>
      <c r="D6" s="29"/>
      <c r="E6" s="29"/>
      <c r="F6" s="9"/>
      <c r="J6" s="2" t="s">
        <v>14</v>
      </c>
      <c r="K6" s="2">
        <v>11</v>
      </c>
    </row>
    <row r="7" spans="1:12" x14ac:dyDescent="0.35">
      <c r="A7" s="21"/>
      <c r="B7" s="22"/>
      <c r="C7" s="22"/>
      <c r="D7" s="22"/>
      <c r="E7" s="3"/>
      <c r="F7" s="4"/>
      <c r="J7" s="2" t="s">
        <v>15</v>
      </c>
      <c r="K7" s="2">
        <v>18</v>
      </c>
    </row>
    <row r="8" spans="1:12" ht="36" customHeight="1" x14ac:dyDescent="0.35">
      <c r="A8" s="21"/>
      <c r="B8" s="22"/>
      <c r="C8" s="22"/>
      <c r="D8" s="22"/>
      <c r="E8" s="3"/>
      <c r="F8" s="4"/>
      <c r="J8" s="2" t="s">
        <v>16</v>
      </c>
      <c r="K8" s="2">
        <v>4075</v>
      </c>
    </row>
    <row r="9" spans="1:12" ht="37.5" customHeight="1" x14ac:dyDescent="0.35">
      <c r="A9" s="21"/>
      <c r="B9" s="22"/>
      <c r="C9" s="22"/>
      <c r="D9" s="22"/>
      <c r="E9" s="3"/>
      <c r="F9" s="4"/>
      <c r="J9" s="2" t="s">
        <v>17</v>
      </c>
      <c r="K9" s="2">
        <v>20</v>
      </c>
    </row>
    <row r="10" spans="1:12" ht="20.399999999999999" x14ac:dyDescent="0.35">
      <c r="A10" s="21"/>
      <c r="B10" s="22"/>
      <c r="C10" s="22"/>
      <c r="D10" s="22"/>
      <c r="E10" s="3"/>
      <c r="F10" s="4"/>
      <c r="J10" s="2" t="s">
        <v>18</v>
      </c>
      <c r="K10" s="2">
        <v>9500</v>
      </c>
    </row>
    <row r="11" spans="1:12" ht="36" x14ac:dyDescent="0.35">
      <c r="A11" s="21"/>
      <c r="B11" s="22"/>
      <c r="C11" s="22"/>
      <c r="D11" s="22"/>
      <c r="E11" s="3"/>
      <c r="F11" s="4"/>
      <c r="J11" s="2" t="s">
        <v>19</v>
      </c>
      <c r="K11" s="2">
        <v>70000</v>
      </c>
    </row>
    <row r="12" spans="1:12" ht="37.5" customHeight="1" x14ac:dyDescent="0.35">
      <c r="A12" s="21"/>
      <c r="B12" s="22"/>
      <c r="C12" s="22"/>
      <c r="D12" s="22"/>
      <c r="E12" s="3"/>
      <c r="F12" s="4"/>
      <c r="J12" s="2" t="s">
        <v>20</v>
      </c>
      <c r="K12" s="2">
        <v>110000</v>
      </c>
    </row>
    <row r="13" spans="1:12" x14ac:dyDescent="0.35">
      <c r="A13" s="21"/>
      <c r="B13" s="22"/>
      <c r="C13" s="22"/>
      <c r="D13" s="22"/>
      <c r="E13" s="3"/>
      <c r="F13" s="4"/>
      <c r="J13" s="2" t="s">
        <v>21</v>
      </c>
      <c r="K13" s="2">
        <v>0.15</v>
      </c>
    </row>
    <row r="14" spans="1:12" x14ac:dyDescent="0.35">
      <c r="A14" s="21"/>
      <c r="B14" s="22"/>
      <c r="C14" s="22"/>
      <c r="D14" s="22"/>
      <c r="E14" s="3"/>
      <c r="F14" s="4"/>
      <c r="J14" s="16"/>
      <c r="K14" s="15"/>
    </row>
    <row r="15" spans="1:12" ht="52.8" thickBot="1" x14ac:dyDescent="0.4">
      <c r="A15" s="23"/>
      <c r="B15" s="24"/>
      <c r="C15" s="24"/>
      <c r="D15" s="24"/>
      <c r="E15" s="6"/>
      <c r="F15" s="7"/>
      <c r="J15" s="17"/>
      <c r="K15" s="17" t="s">
        <v>22</v>
      </c>
      <c r="L15" s="17" t="s">
        <v>23</v>
      </c>
    </row>
    <row r="16" spans="1:12" ht="18" customHeight="1" x14ac:dyDescent="0.35">
      <c r="A16" s="8"/>
      <c r="B16" s="8"/>
      <c r="C16" s="8"/>
      <c r="D16" s="8"/>
      <c r="J16" s="2" t="s">
        <v>24</v>
      </c>
      <c r="K16" s="2">
        <f>(B4/F4)*K2</f>
        <v>1296000</v>
      </c>
      <c r="L16" s="18">
        <f>(B4/(G4*2))*K2</f>
        <v>341052.63157894736</v>
      </c>
    </row>
    <row r="17" spans="6:12" x14ac:dyDescent="0.35">
      <c r="J17" s="2" t="s">
        <v>25</v>
      </c>
      <c r="K17" s="2">
        <f>K16*K3/100</f>
        <v>233280</v>
      </c>
      <c r="L17" s="2">
        <f>L16*K3/100</f>
        <v>61389.473684210527</v>
      </c>
    </row>
    <row r="18" spans="6:12" x14ac:dyDescent="0.35">
      <c r="J18" s="2" t="s">
        <v>26</v>
      </c>
      <c r="K18" s="2">
        <f>(K16+K17)*K4/100</f>
        <v>400671.36</v>
      </c>
      <c r="L18" s="18">
        <f>(L16+L17)*K4/100</f>
        <v>105439.83157894736</v>
      </c>
    </row>
    <row r="19" spans="6:12" x14ac:dyDescent="0.35">
      <c r="J19" s="2" t="s">
        <v>27</v>
      </c>
      <c r="K19" s="2">
        <f>F23*K6*K5*0.9*0.9*K8</f>
        <v>726165.00000000012</v>
      </c>
      <c r="L19" s="2">
        <f>G23*K7*K5*0.9*0.9*K8</f>
        <v>712962</v>
      </c>
    </row>
    <row r="20" spans="6:12" x14ac:dyDescent="0.35">
      <c r="J20" s="2" t="s">
        <v>28</v>
      </c>
      <c r="K20" s="19">
        <f>0.06*F23*D4</f>
        <v>84000</v>
      </c>
      <c r="L20" s="19">
        <f>0.06*G23*E4</f>
        <v>187200</v>
      </c>
    </row>
    <row r="21" spans="6:12" ht="18.75" customHeight="1" x14ac:dyDescent="0.35">
      <c r="J21" s="2" t="s">
        <v>29</v>
      </c>
      <c r="K21" s="2">
        <f>K19*0.15</f>
        <v>108924.75000000001</v>
      </c>
      <c r="L21" s="2">
        <f>L19*0.15</f>
        <v>106944.3</v>
      </c>
    </row>
    <row r="22" spans="6:12" x14ac:dyDescent="0.35">
      <c r="F22" s="1" t="s">
        <v>44</v>
      </c>
      <c r="G22" s="1" t="s">
        <v>45</v>
      </c>
      <c r="J22" s="2" t="s">
        <v>30</v>
      </c>
      <c r="K22" s="18">
        <f>K16+K17+K18+K19+K20+K21</f>
        <v>2849041.11</v>
      </c>
      <c r="L22" s="18">
        <f>SUM(L16:L21)</f>
        <v>1514988.2368421054</v>
      </c>
    </row>
    <row r="23" spans="6:12" x14ac:dyDescent="0.35">
      <c r="F23" s="1">
        <f>_xlfn.CEILING.MATH(((B4/F4)/K8))</f>
        <v>10</v>
      </c>
      <c r="G23" s="1">
        <f>_xlfn.CEILING.MATH(((B4/G4)/K8))</f>
        <v>6</v>
      </c>
      <c r="J23" s="2" t="s">
        <v>31</v>
      </c>
      <c r="K23" s="19">
        <f>F23*D4</f>
        <v>1400000</v>
      </c>
      <c r="L23" s="19">
        <f>G23*E4</f>
        <v>3120000</v>
      </c>
    </row>
    <row r="24" spans="6:12" x14ac:dyDescent="0.35">
      <c r="J24" s="2" t="s">
        <v>32</v>
      </c>
      <c r="K24" s="2">
        <f>K23*0.1</f>
        <v>140000</v>
      </c>
      <c r="L24" s="2">
        <f>L23*0.1</f>
        <v>312000</v>
      </c>
    </row>
    <row r="25" spans="6:12" x14ac:dyDescent="0.35">
      <c r="J25" s="2" t="s">
        <v>33</v>
      </c>
      <c r="K25" s="2">
        <f>F23*K9*K10</f>
        <v>1900000</v>
      </c>
      <c r="L25" s="2">
        <f>G23*K9*K10</f>
        <v>1140000</v>
      </c>
    </row>
    <row r="26" spans="6:12" x14ac:dyDescent="0.35">
      <c r="J26" s="2" t="s">
        <v>34</v>
      </c>
      <c r="K26" s="2">
        <f>K11</f>
        <v>70000</v>
      </c>
      <c r="L26" s="2">
        <f>K12</f>
        <v>110000</v>
      </c>
    </row>
    <row r="27" spans="6:12" x14ac:dyDescent="0.35">
      <c r="J27" s="2" t="s">
        <v>35</v>
      </c>
      <c r="K27" s="19">
        <f>K26+K23+K25+K24</f>
        <v>3510000</v>
      </c>
      <c r="L27" s="19">
        <f>L26+L23+L25+L24</f>
        <v>4682000</v>
      </c>
    </row>
    <row r="28" spans="6:12" ht="18.75" customHeight="1" x14ac:dyDescent="0.35">
      <c r="J28" s="2" t="s">
        <v>36</v>
      </c>
      <c r="K28" s="40">
        <f>G4/F4</f>
        <v>1.9</v>
      </c>
      <c r="L28" s="39"/>
    </row>
    <row r="29" spans="6:12" x14ac:dyDescent="0.35">
      <c r="J29" s="2" t="s">
        <v>37</v>
      </c>
      <c r="K29" s="18">
        <f>K22*K28</f>
        <v>5413178.1089999992</v>
      </c>
      <c r="L29" s="2" t="s">
        <v>1</v>
      </c>
    </row>
    <row r="30" spans="6:12" x14ac:dyDescent="0.35">
      <c r="J30" s="2" t="s">
        <v>38</v>
      </c>
      <c r="K30" s="2">
        <f>K27*K28</f>
        <v>6669000</v>
      </c>
      <c r="L30" s="2" t="s">
        <v>1</v>
      </c>
    </row>
    <row r="31" spans="6:12" x14ac:dyDescent="0.35">
      <c r="J31" s="2" t="s">
        <v>39</v>
      </c>
      <c r="K31" s="18">
        <f>K32*K28</f>
        <v>6413528.1089999992</v>
      </c>
      <c r="L31" s="2" t="s">
        <v>1</v>
      </c>
    </row>
    <row r="32" spans="6:12" x14ac:dyDescent="0.35">
      <c r="F32"/>
      <c r="J32" s="2" t="s">
        <v>40</v>
      </c>
      <c r="K32" s="18">
        <f>K22+K27*K13</f>
        <v>3375541.11</v>
      </c>
      <c r="L32" s="18">
        <f>L22+L27*K13</f>
        <v>2217288.2368421052</v>
      </c>
    </row>
    <row r="33" spans="10:14" x14ac:dyDescent="0.35">
      <c r="J33" s="2" t="s">
        <v>41</v>
      </c>
      <c r="K33" s="38">
        <f>(K29-L22)/(K30-L27)</f>
        <v>1.9618469411967256</v>
      </c>
      <c r="L33" s="41"/>
    </row>
    <row r="34" spans="10:14" x14ac:dyDescent="0.35">
      <c r="J34" s="2" t="s">
        <v>42</v>
      </c>
      <c r="K34" s="38">
        <f>(L27-K27)/(K29-L22)</f>
        <v>0.3006523639012032</v>
      </c>
      <c r="L34" s="41"/>
      <c r="M34" s="1" t="s">
        <v>46</v>
      </c>
      <c r="N34" s="20">
        <f>K34*365</f>
        <v>109.73811282393916</v>
      </c>
    </row>
    <row r="35" spans="10:14" x14ac:dyDescent="0.35">
      <c r="J35" s="2" t="s">
        <v>43</v>
      </c>
      <c r="K35" s="38">
        <f>K31-L32</f>
        <v>4196239.8721578941</v>
      </c>
      <c r="L35" s="39"/>
    </row>
    <row r="50" ht="18.75" customHeight="1" x14ac:dyDescent="0.35"/>
    <row r="51" ht="37.5" customHeight="1" x14ac:dyDescent="0.35"/>
    <row r="52" ht="56.25" customHeight="1" x14ac:dyDescent="0.35"/>
    <row r="53" ht="56.25" customHeight="1" x14ac:dyDescent="0.35"/>
    <row r="54" ht="56.25" customHeight="1" x14ac:dyDescent="0.35"/>
    <row r="56" ht="18.75" customHeight="1" x14ac:dyDescent="0.35"/>
    <row r="61" ht="37.5" customHeight="1" x14ac:dyDescent="0.35"/>
    <row r="62" ht="38.25" customHeight="1" x14ac:dyDescent="0.35"/>
    <row r="65" ht="36.75" customHeight="1" x14ac:dyDescent="0.35"/>
  </sheetData>
  <mergeCells count="20">
    <mergeCell ref="K35:L35"/>
    <mergeCell ref="F1:G1"/>
    <mergeCell ref="K28:L28"/>
    <mergeCell ref="K33:L33"/>
    <mergeCell ref="K34:L34"/>
    <mergeCell ref="D1:E1"/>
    <mergeCell ref="A1:A3"/>
    <mergeCell ref="A6:E6"/>
    <mergeCell ref="B1:C2"/>
    <mergeCell ref="B4:C4"/>
    <mergeCell ref="B3:C3"/>
    <mergeCell ref="A13:D13"/>
    <mergeCell ref="A14:D14"/>
    <mergeCell ref="A15:D15"/>
    <mergeCell ref="A7:D7"/>
    <mergeCell ref="A8:D8"/>
    <mergeCell ref="A9:D9"/>
    <mergeCell ref="A10:D10"/>
    <mergeCell ref="A11:D11"/>
    <mergeCell ref="A12:D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Карпуткин</dc:creator>
  <cp:lastModifiedBy>Multiname -</cp:lastModifiedBy>
  <dcterms:created xsi:type="dcterms:W3CDTF">2015-06-05T18:19:34Z</dcterms:created>
  <dcterms:modified xsi:type="dcterms:W3CDTF">2023-12-18T09:31:26Z</dcterms:modified>
</cp:coreProperties>
</file>