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Y2" i="1" l="1"/>
  <c r="W3" i="1" l="1"/>
  <c r="W4" i="1"/>
  <c r="W5" i="1"/>
  <c r="W6" i="1"/>
  <c r="W7" i="1"/>
  <c r="W8" i="1"/>
  <c r="W9" i="1"/>
  <c r="W10" i="1"/>
  <c r="W2" i="1"/>
  <c r="V3" i="1"/>
  <c r="V4" i="1"/>
  <c r="V5" i="1"/>
  <c r="V6" i="1"/>
  <c r="V7" i="1"/>
  <c r="V8" i="1"/>
  <c r="V9" i="1"/>
  <c r="V10" i="1"/>
  <c r="V2" i="1"/>
  <c r="U3" i="1"/>
  <c r="U4" i="1"/>
  <c r="U5" i="1"/>
  <c r="U6" i="1"/>
  <c r="U7" i="1"/>
  <c r="U8" i="1"/>
  <c r="U9" i="1"/>
  <c r="U10" i="1"/>
  <c r="U2" i="1"/>
  <c r="T3" i="1"/>
  <c r="T4" i="1"/>
  <c r="T5" i="1"/>
  <c r="T6" i="1"/>
  <c r="T7" i="1"/>
  <c r="T8" i="1"/>
  <c r="T9" i="1"/>
  <c r="T10" i="1"/>
  <c r="T2" i="1"/>
  <c r="P25" i="1"/>
  <c r="P26" i="1"/>
  <c r="P27" i="1"/>
  <c r="P28" i="1"/>
  <c r="P29" i="1"/>
  <c r="P30" i="1"/>
  <c r="P31" i="1"/>
  <c r="P32" i="1"/>
  <c r="P24" i="1"/>
  <c r="O32" i="1"/>
  <c r="O31" i="1"/>
  <c r="O30" i="1"/>
  <c r="O29" i="1"/>
  <c r="O28" i="1"/>
  <c r="O27" i="1"/>
  <c r="O26" i="1"/>
  <c r="O25" i="1"/>
  <c r="P13" i="1"/>
  <c r="O24" i="1"/>
  <c r="N26" i="1"/>
  <c r="N27" i="1"/>
  <c r="N28" i="1"/>
  <c r="N29" i="1"/>
  <c r="N30" i="1"/>
  <c r="N31" i="1"/>
  <c r="N32" i="1"/>
  <c r="N25" i="1"/>
  <c r="N24" i="1"/>
  <c r="M26" i="1"/>
  <c r="M27" i="1"/>
  <c r="M28" i="1" s="1"/>
  <c r="M29" i="1" s="1"/>
  <c r="M30" i="1" s="1"/>
  <c r="M31" i="1" s="1"/>
  <c r="M32" i="1" s="1"/>
  <c r="M25" i="1"/>
  <c r="M24" i="1"/>
  <c r="L25" i="1"/>
  <c r="L26" i="1"/>
  <c r="L27" i="1"/>
  <c r="L28" i="1"/>
  <c r="L29" i="1"/>
  <c r="L30" i="1"/>
  <c r="L31" i="1"/>
  <c r="L32" i="1"/>
  <c r="L24" i="1"/>
  <c r="K25" i="1"/>
  <c r="K26" i="1"/>
  <c r="K27" i="1"/>
  <c r="K28" i="1"/>
  <c r="K29" i="1"/>
  <c r="K30" i="1"/>
  <c r="K31" i="1"/>
  <c r="K32" i="1"/>
  <c r="K24" i="1"/>
  <c r="P14" i="1"/>
  <c r="P15" i="1"/>
  <c r="P16" i="1"/>
  <c r="P17" i="1"/>
  <c r="P18" i="1"/>
  <c r="P19" i="1"/>
  <c r="P20" i="1"/>
  <c r="P21" i="1"/>
  <c r="O14" i="1"/>
  <c r="O15" i="1"/>
  <c r="O16" i="1"/>
  <c r="O17" i="1"/>
  <c r="O18" i="1"/>
  <c r="O19" i="1"/>
  <c r="O20" i="1"/>
  <c r="O21" i="1"/>
  <c r="O13" i="1"/>
  <c r="N21" i="1"/>
  <c r="N20" i="1"/>
  <c r="N19" i="1"/>
  <c r="N18" i="1"/>
  <c r="N17" i="1"/>
  <c r="N16" i="1"/>
  <c r="N15" i="1"/>
  <c r="N14" i="1"/>
  <c r="N13" i="1"/>
  <c r="M15" i="1"/>
  <c r="M16" i="1"/>
  <c r="M17" i="1"/>
  <c r="M18" i="1"/>
  <c r="M19" i="1"/>
  <c r="M20" i="1"/>
  <c r="M21" i="1"/>
  <c r="M14" i="1"/>
  <c r="M13" i="1"/>
  <c r="L14" i="1"/>
  <c r="L15" i="1"/>
  <c r="L16" i="1"/>
  <c r="L17" i="1"/>
  <c r="L18" i="1"/>
  <c r="L19" i="1"/>
  <c r="L20" i="1"/>
  <c r="L21" i="1"/>
  <c r="L13" i="1"/>
  <c r="K15" i="1"/>
  <c r="K16" i="1"/>
  <c r="K17" i="1"/>
  <c r="K18" i="1"/>
  <c r="K14" i="1"/>
  <c r="H15" i="1"/>
  <c r="H16" i="1" s="1"/>
  <c r="H17" i="1" s="1"/>
  <c r="H14" i="1"/>
  <c r="H13" i="1"/>
  <c r="K13" i="1"/>
  <c r="H2" i="1"/>
  <c r="H18" i="1" l="1"/>
  <c r="H19" i="1" l="1"/>
  <c r="K19" i="1"/>
  <c r="H20" i="1" l="1"/>
  <c r="K20" i="1"/>
  <c r="H21" i="1" l="1"/>
  <c r="K2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4" i="1"/>
  <c r="N5" i="1"/>
  <c r="N6" i="1"/>
  <c r="N7" i="1"/>
  <c r="N8" i="1"/>
  <c r="N9" i="1"/>
  <c r="N10" i="1"/>
  <c r="N3" i="1"/>
  <c r="N2" i="1"/>
  <c r="M4" i="1"/>
  <c r="M5" i="1" s="1"/>
  <c r="M6" i="1" s="1"/>
  <c r="M7" i="1" s="1"/>
  <c r="M8" i="1" s="1"/>
  <c r="M9" i="1" s="1"/>
  <c r="M10" i="1" s="1"/>
  <c r="M3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H1" i="1"/>
</calcChain>
</file>

<file path=xl/sharedStrings.xml><?xml version="1.0" encoding="utf-8"?>
<sst xmlns="http://schemas.openxmlformats.org/spreadsheetml/2006/main" count="40" uniqueCount="25">
  <si>
    <t>Первоначальная стоимость, тыс. руб.</t>
  </si>
  <si>
    <t>Срок полезного использования, лет</t>
  </si>
  <si>
    <t>Ставка дисконтирования, %</t>
  </si>
  <si>
    <t>Себестоимость производства в 2007 году, тыс. руб.</t>
  </si>
  <si>
    <t>Рентабельность производства, %</t>
  </si>
  <si>
    <t>Ставка налога на имущество, %</t>
  </si>
  <si>
    <t>Ставка налога на прибыль, %</t>
  </si>
  <si>
    <t>Начисление амортизации</t>
  </si>
  <si>
    <t>При линейной амортизации</t>
  </si>
  <si>
    <t>Методом уменьшаемого остатка</t>
  </si>
  <si>
    <t>Методом суммы чисел</t>
  </si>
  <si>
    <t>Годовая норма амортизации на реновацию</t>
  </si>
  <si>
    <t>Годовая сумма амортизации</t>
  </si>
  <si>
    <t>Среднегод остат стоим, т.р.</t>
  </si>
  <si>
    <t>Остат стоим, т.р.</t>
  </si>
  <si>
    <t>Налог на им, т.р.</t>
  </si>
  <si>
    <t>Дисконт нал на им, т.р.</t>
  </si>
  <si>
    <t>№ года аморт пер</t>
  </si>
  <si>
    <t>Год сумма аморт, т.р.</t>
  </si>
  <si>
    <t>Дисконт аморт фонд, т.р.</t>
  </si>
  <si>
    <t>Год сумма аморт (нелин), т.р.</t>
  </si>
  <si>
    <t>Год сумма аморт (лин), т.р.</t>
  </si>
  <si>
    <t>Экон нал на приб, т.р.</t>
  </si>
  <si>
    <t>Экон нал на приб дисконт, т.р.</t>
  </si>
  <si>
    <t>Собственные источники, т.р.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</si>
</sst>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H1" workbookViewId="0">
      <selection activeCell="Y6" sqref="Y6"/>
    </sheetView>
  </sheetViews>
  <sheetFormatPr defaultRowHeight="14.4" x14ac:dyDescent="0.3"/>
  <cols>
    <col min="1" max="1" width="46.109375" bestFit="1" customWidth="1"/>
    <col min="4" max="4" width="23.6640625" bestFit="1" customWidth="1"/>
    <col min="5" max="5" width="29.88671875" bestFit="1" customWidth="1"/>
    <col min="7" max="7" width="39.88671875" bestFit="1" customWidth="1"/>
    <col min="10" max="10" width="8" customWidth="1"/>
    <col min="11" max="11" width="10.21875" customWidth="1"/>
    <col min="12" max="12" width="9.33203125" customWidth="1"/>
    <col min="13" max="13" width="8.44140625" customWidth="1"/>
    <col min="14" max="14" width="10.33203125" customWidth="1"/>
    <col min="15" max="15" width="6.5546875" customWidth="1"/>
    <col min="16" max="16" width="8.109375" customWidth="1"/>
    <col min="19" max="19" width="8.21875" customWidth="1"/>
    <col min="20" max="20" width="12.77734375" customWidth="1"/>
    <col min="21" max="21" width="11.44140625" customWidth="1"/>
    <col min="22" max="22" width="10.44140625" customWidth="1"/>
    <col min="23" max="23" width="13" customWidth="1"/>
    <col min="25" max="25" width="13" customWidth="1"/>
  </cols>
  <sheetData>
    <row r="1" spans="1:25" ht="43.2" customHeight="1" x14ac:dyDescent="0.3">
      <c r="A1" t="s">
        <v>0</v>
      </c>
      <c r="B1">
        <v>2400</v>
      </c>
      <c r="D1" s="4" t="s">
        <v>7</v>
      </c>
      <c r="E1" t="s">
        <v>8</v>
      </c>
      <c r="G1" t="s">
        <v>11</v>
      </c>
      <c r="H1" s="1">
        <f>1/B2*100</f>
        <v>11.111111111111111</v>
      </c>
      <c r="J1" s="3" t="s">
        <v>17</v>
      </c>
      <c r="K1" s="3" t="s">
        <v>18</v>
      </c>
      <c r="L1" s="3" t="s">
        <v>19</v>
      </c>
      <c r="M1" s="3" t="s">
        <v>14</v>
      </c>
      <c r="N1" s="3" t="s">
        <v>13</v>
      </c>
      <c r="O1" s="3" t="s">
        <v>15</v>
      </c>
      <c r="P1" s="3" t="s">
        <v>16</v>
      </c>
      <c r="S1" s="3" t="s">
        <v>17</v>
      </c>
      <c r="T1" s="3" t="s">
        <v>20</v>
      </c>
      <c r="U1" s="3" t="s">
        <v>21</v>
      </c>
      <c r="V1" s="3" t="s">
        <v>22</v>
      </c>
      <c r="W1" s="3" t="s">
        <v>23</v>
      </c>
      <c r="Y1" s="3" t="s">
        <v>24</v>
      </c>
    </row>
    <row r="2" spans="1:25" x14ac:dyDescent="0.3">
      <c r="A2" t="s">
        <v>1</v>
      </c>
      <c r="B2">
        <v>9</v>
      </c>
      <c r="D2" s="4"/>
      <c r="E2" t="s">
        <v>9</v>
      </c>
      <c r="G2" t="s">
        <v>12</v>
      </c>
      <c r="H2">
        <f>H1/100*B1</f>
        <v>266.66666666666663</v>
      </c>
      <c r="J2">
        <v>1</v>
      </c>
      <c r="K2" s="1">
        <f>$H$2</f>
        <v>266.66666666666663</v>
      </c>
      <c r="L2" s="1">
        <f>K2/(1+$B$3/100)^J2</f>
        <v>233.9181286549707</v>
      </c>
      <c r="M2" s="1">
        <f>$B$1-K2</f>
        <v>2133.3333333333335</v>
      </c>
      <c r="N2" s="1">
        <f>(B1+M2)/2</f>
        <v>2266.666666666667</v>
      </c>
      <c r="O2" s="1">
        <f>N2*$B$6/100</f>
        <v>49.866666666666681</v>
      </c>
      <c r="P2" s="1">
        <f>O2/(1+$B$3/100)^J2</f>
        <v>43.742690058479539</v>
      </c>
      <c r="S2">
        <v>1</v>
      </c>
      <c r="T2" s="1">
        <f t="shared" ref="T2:T10" si="0">K13</f>
        <v>533.33333333333326</v>
      </c>
      <c r="U2" s="1">
        <f t="shared" ref="U2:U10" si="1">K2</f>
        <v>266.66666666666663</v>
      </c>
      <c r="V2" s="1">
        <f>(T2-U2)*$B$7/100</f>
        <v>53.333333333333321</v>
      </c>
      <c r="W2" s="1">
        <f>V2/(1+$B$3/100)^S2</f>
        <v>46.783625730994139</v>
      </c>
      <c r="Y2" s="1">
        <f>SUM(L24:L32)-SUM(L2:L10)+SUM(P13:P21)-SUM(P2:P10)+SUM(W2:W10)</f>
        <v>195.19011173511782</v>
      </c>
    </row>
    <row r="3" spans="1:25" x14ac:dyDescent="0.3">
      <c r="A3" t="s">
        <v>2</v>
      </c>
      <c r="B3">
        <v>14</v>
      </c>
      <c r="D3" s="4"/>
      <c r="E3" t="s">
        <v>10</v>
      </c>
      <c r="J3">
        <v>2</v>
      </c>
      <c r="K3" s="1">
        <f t="shared" ref="K3:K10" si="2">$H$2</f>
        <v>266.66666666666663</v>
      </c>
      <c r="L3" s="1">
        <f t="shared" ref="L3:L10" si="3">K3/(1+$B$3/100)^J3</f>
        <v>205.19134092541287</v>
      </c>
      <c r="M3" s="1">
        <f>M2-K3</f>
        <v>1866.666666666667</v>
      </c>
      <c r="N3" s="1">
        <f>(M2+M3)/2</f>
        <v>2000.0000000000002</v>
      </c>
      <c r="O3" s="1">
        <f t="shared" ref="O3:O10" si="4">N3*$B$6/100</f>
        <v>44.000000000000007</v>
      </c>
      <c r="P3" s="1">
        <f t="shared" ref="P3:P10" si="5">O3/(1+$B$3/100)^J3</f>
        <v>33.856571252693136</v>
      </c>
      <c r="S3">
        <v>2</v>
      </c>
      <c r="T3" s="1">
        <f t="shared" si="0"/>
        <v>414.81481481481478</v>
      </c>
      <c r="U3" s="1">
        <f t="shared" si="1"/>
        <v>266.66666666666663</v>
      </c>
      <c r="V3" s="1">
        <f t="shared" ref="V3:V10" si="6">(T3-U3)*$B$7/100</f>
        <v>29.62962962962963</v>
      </c>
      <c r="W3" s="1">
        <f t="shared" ref="W3:W10" si="7">V3/(1+$B$3/100)^S3</f>
        <v>22.799037880601432</v>
      </c>
    </row>
    <row r="4" spans="1:25" x14ac:dyDescent="0.3">
      <c r="A4" t="s">
        <v>3</v>
      </c>
      <c r="B4">
        <v>480000</v>
      </c>
      <c r="D4" s="2"/>
      <c r="J4">
        <v>3</v>
      </c>
      <c r="K4" s="1">
        <f t="shared" si="2"/>
        <v>266.66666666666663</v>
      </c>
      <c r="L4" s="1">
        <f t="shared" si="3"/>
        <v>179.99240432053759</v>
      </c>
      <c r="M4" s="1">
        <f t="shared" ref="M4:M10" si="8">M3-K4</f>
        <v>1600.0000000000005</v>
      </c>
      <c r="N4" s="1">
        <f t="shared" ref="N4:N10" si="9">(M3+M4)/2</f>
        <v>1733.3333333333337</v>
      </c>
      <c r="O4" s="1">
        <f t="shared" si="4"/>
        <v>38.133333333333347</v>
      </c>
      <c r="P4" s="1">
        <f t="shared" si="5"/>
        <v>25.738913817836888</v>
      </c>
      <c r="S4">
        <v>3</v>
      </c>
      <c r="T4" s="1">
        <f t="shared" si="0"/>
        <v>296.2962962962963</v>
      </c>
      <c r="U4" s="1">
        <f t="shared" si="1"/>
        <v>266.66666666666663</v>
      </c>
      <c r="V4" s="1">
        <f t="shared" si="6"/>
        <v>5.9259259259259354</v>
      </c>
      <c r="W4" s="1">
        <f t="shared" si="7"/>
        <v>3.9998312071230648</v>
      </c>
    </row>
    <row r="5" spans="1:25" x14ac:dyDescent="0.3">
      <c r="A5" t="s">
        <v>4</v>
      </c>
      <c r="B5">
        <v>11</v>
      </c>
      <c r="J5">
        <v>4</v>
      </c>
      <c r="K5" s="1">
        <f t="shared" si="2"/>
        <v>266.66666666666663</v>
      </c>
      <c r="L5" s="1">
        <f t="shared" si="3"/>
        <v>157.88807396538382</v>
      </c>
      <c r="M5" s="1">
        <f t="shared" si="8"/>
        <v>1333.3333333333339</v>
      </c>
      <c r="N5" s="1">
        <f t="shared" si="9"/>
        <v>1466.6666666666672</v>
      </c>
      <c r="O5" s="1">
        <f t="shared" si="4"/>
        <v>32.26666666666668</v>
      </c>
      <c r="P5" s="1">
        <f t="shared" si="5"/>
        <v>19.104456949811453</v>
      </c>
      <c r="S5">
        <v>4</v>
      </c>
      <c r="T5" s="1">
        <f t="shared" si="0"/>
        <v>204.11522633744858</v>
      </c>
      <c r="U5" s="1">
        <f t="shared" si="1"/>
        <v>266.66666666666663</v>
      </c>
      <c r="V5" s="1">
        <f t="shared" si="6"/>
        <v>-12.510288065843611</v>
      </c>
      <c r="W5" s="1">
        <f t="shared" si="7"/>
        <v>-7.4070948280056559</v>
      </c>
    </row>
    <row r="6" spans="1:25" x14ac:dyDescent="0.3">
      <c r="A6" t="s">
        <v>5</v>
      </c>
      <c r="B6">
        <v>2.2000000000000002</v>
      </c>
      <c r="J6">
        <v>5</v>
      </c>
      <c r="K6" s="1">
        <f t="shared" si="2"/>
        <v>266.66666666666663</v>
      </c>
      <c r="L6" s="1">
        <f t="shared" si="3"/>
        <v>138.4983104959507</v>
      </c>
      <c r="M6" s="1">
        <f t="shared" si="8"/>
        <v>1066.6666666666674</v>
      </c>
      <c r="N6" s="1">
        <f t="shared" si="9"/>
        <v>1200.0000000000007</v>
      </c>
      <c r="O6" s="1">
        <f t="shared" si="4"/>
        <v>26.40000000000002</v>
      </c>
      <c r="P6" s="1">
        <f t="shared" si="5"/>
        <v>13.711332739099133</v>
      </c>
      <c r="S6">
        <v>5</v>
      </c>
      <c r="T6" s="1">
        <f t="shared" si="0"/>
        <v>138.27160493827165</v>
      </c>
      <c r="U6" s="1">
        <f t="shared" si="1"/>
        <v>266.66666666666663</v>
      </c>
      <c r="V6" s="1">
        <f t="shared" si="6"/>
        <v>-25.679012345678995</v>
      </c>
      <c r="W6" s="1">
        <f t="shared" si="7"/>
        <v>-13.336874344054506</v>
      </c>
    </row>
    <row r="7" spans="1:25" x14ac:dyDescent="0.3">
      <c r="A7" t="s">
        <v>6</v>
      </c>
      <c r="B7">
        <v>20</v>
      </c>
      <c r="J7">
        <v>6</v>
      </c>
      <c r="K7" s="1">
        <f t="shared" si="2"/>
        <v>266.66666666666663</v>
      </c>
      <c r="L7" s="1">
        <f t="shared" si="3"/>
        <v>121.48974604907956</v>
      </c>
      <c r="M7" s="1">
        <f t="shared" si="8"/>
        <v>800.0000000000008</v>
      </c>
      <c r="N7" s="1">
        <f t="shared" si="9"/>
        <v>933.33333333333417</v>
      </c>
      <c r="O7" s="1">
        <f t="shared" si="4"/>
        <v>20.533333333333353</v>
      </c>
      <c r="P7" s="1">
        <f t="shared" si="5"/>
        <v>9.354710445779137</v>
      </c>
      <c r="S7">
        <v>6</v>
      </c>
      <c r="T7" s="1">
        <f t="shared" si="0"/>
        <v>92.912665752171961</v>
      </c>
      <c r="U7" s="1">
        <f t="shared" si="1"/>
        <v>266.66666666666663</v>
      </c>
      <c r="V7" s="1">
        <f t="shared" si="6"/>
        <v>-34.750800182898935</v>
      </c>
      <c r="W7" s="1">
        <f t="shared" si="7"/>
        <v>-15.831997084585124</v>
      </c>
    </row>
    <row r="8" spans="1:25" x14ac:dyDescent="0.3">
      <c r="J8">
        <v>7</v>
      </c>
      <c r="K8" s="1">
        <f t="shared" si="2"/>
        <v>266.66666666666663</v>
      </c>
      <c r="L8" s="1">
        <f t="shared" si="3"/>
        <v>106.56995267463118</v>
      </c>
      <c r="M8" s="1">
        <f t="shared" si="8"/>
        <v>533.33333333333417</v>
      </c>
      <c r="N8" s="1">
        <f t="shared" si="9"/>
        <v>666.66666666666742</v>
      </c>
      <c r="O8" s="1">
        <f t="shared" si="4"/>
        <v>14.666666666666686</v>
      </c>
      <c r="P8" s="1">
        <f t="shared" si="5"/>
        <v>5.8613473971047227</v>
      </c>
      <c r="S8">
        <v>7</v>
      </c>
      <c r="T8" s="1">
        <f t="shared" si="0"/>
        <v>62.185642432556037</v>
      </c>
      <c r="U8" s="1">
        <f t="shared" si="1"/>
        <v>266.66666666666663</v>
      </c>
      <c r="V8" s="1">
        <f t="shared" si="6"/>
        <v>-40.896204846822116</v>
      </c>
      <c r="W8" s="1">
        <f t="shared" si="7"/>
        <v>-16.343649806616959</v>
      </c>
    </row>
    <row r="9" spans="1:25" x14ac:dyDescent="0.3">
      <c r="J9">
        <v>8</v>
      </c>
      <c r="K9" s="1">
        <f t="shared" si="2"/>
        <v>266.66666666666663</v>
      </c>
      <c r="L9" s="1">
        <f t="shared" si="3"/>
        <v>93.482414626869442</v>
      </c>
      <c r="M9" s="1">
        <f t="shared" si="8"/>
        <v>266.66666666666754</v>
      </c>
      <c r="N9" s="1">
        <f t="shared" si="9"/>
        <v>400.00000000000085</v>
      </c>
      <c r="O9" s="1">
        <f t="shared" si="4"/>
        <v>8.8000000000000185</v>
      </c>
      <c r="P9" s="1">
        <f t="shared" si="5"/>
        <v>3.0849196826866985</v>
      </c>
      <c r="S9">
        <v>8</v>
      </c>
      <c r="T9" s="1">
        <f t="shared" si="0"/>
        <v>41.538383376517821</v>
      </c>
      <c r="U9" s="1">
        <f t="shared" si="1"/>
        <v>266.66666666666663</v>
      </c>
      <c r="V9" s="1">
        <f t="shared" si="6"/>
        <v>-45.02565665802976</v>
      </c>
      <c r="W9" s="1">
        <f t="shared" si="7"/>
        <v>-15.784151642073763</v>
      </c>
    </row>
    <row r="10" spans="1:25" x14ac:dyDescent="0.3">
      <c r="J10">
        <v>9</v>
      </c>
      <c r="K10" s="1">
        <f t="shared" si="2"/>
        <v>266.66666666666663</v>
      </c>
      <c r="L10" s="1">
        <f t="shared" si="3"/>
        <v>82.002118093745111</v>
      </c>
      <c r="M10" s="1">
        <f t="shared" si="8"/>
        <v>9.0949470177292824E-13</v>
      </c>
      <c r="N10" s="1">
        <f t="shared" si="9"/>
        <v>133.33333333333422</v>
      </c>
      <c r="O10" s="1">
        <f t="shared" si="4"/>
        <v>2.9333333333333531</v>
      </c>
      <c r="P10" s="1">
        <f t="shared" si="5"/>
        <v>0.90202329903120249</v>
      </c>
      <c r="S10">
        <v>9</v>
      </c>
      <c r="T10" s="1">
        <f t="shared" si="0"/>
        <v>27.719351724838702</v>
      </c>
      <c r="U10" s="1">
        <f t="shared" si="1"/>
        <v>266.66666666666663</v>
      </c>
      <c r="V10" s="1">
        <f t="shared" si="6"/>
        <v>-47.789462988365585</v>
      </c>
      <c r="W10" s="1">
        <f t="shared" si="7"/>
        <v>-14.695639453532312</v>
      </c>
    </row>
    <row r="12" spans="1:25" ht="43.2" x14ac:dyDescent="0.3">
      <c r="J12" s="3" t="s">
        <v>17</v>
      </c>
      <c r="K12" s="3" t="s">
        <v>18</v>
      </c>
      <c r="L12" s="3" t="s">
        <v>19</v>
      </c>
      <c r="M12" s="3" t="s">
        <v>14</v>
      </c>
      <c r="N12" s="3" t="s">
        <v>13</v>
      </c>
      <c r="O12" s="3" t="s">
        <v>15</v>
      </c>
      <c r="P12" s="3" t="s">
        <v>16</v>
      </c>
    </row>
    <row r="13" spans="1:25" x14ac:dyDescent="0.3">
      <c r="H13" s="1">
        <f>B1-K13</f>
        <v>1866.6666666666667</v>
      </c>
      <c r="J13">
        <v>1</v>
      </c>
      <c r="K13" s="1">
        <f>(2/B2)*100%/100%*B1</f>
        <v>533.33333333333326</v>
      </c>
      <c r="L13" s="1">
        <f>K13/POWER((1+$B$3/100),J13)</f>
        <v>467.8362573099414</v>
      </c>
      <c r="M13" s="1">
        <f>B1-K13</f>
        <v>1866.6666666666667</v>
      </c>
      <c r="N13" s="1">
        <f>(B1+M13)/2</f>
        <v>2133.3333333333335</v>
      </c>
      <c r="O13" s="1">
        <f>N13*$B$6/100</f>
        <v>46.933333333333337</v>
      </c>
      <c r="P13" s="1">
        <f>O13/(1+$B$3/100)^J13</f>
        <v>41.169590643274852</v>
      </c>
    </row>
    <row r="14" spans="1:25" x14ac:dyDescent="0.3">
      <c r="H14" s="1">
        <f>H13-K13</f>
        <v>1333.3333333333335</v>
      </c>
      <c r="J14">
        <v>2</v>
      </c>
      <c r="K14" s="1">
        <f>(2/$B$2)*100%/100%*H13</f>
        <v>414.81481481481478</v>
      </c>
      <c r="L14" s="1">
        <f t="shared" ref="L14:L21" si="10">K14/POWER((1+$B$3/100),J14)</f>
        <v>319.18653032842002</v>
      </c>
      <c r="M14" s="1">
        <f>M13-K14</f>
        <v>1451.851851851852</v>
      </c>
      <c r="N14" s="1">
        <f>(M13+M14)/2</f>
        <v>1659.2592592592594</v>
      </c>
      <c r="O14" s="1">
        <f t="shared" ref="O14:O21" si="11">N14*$B$6/100</f>
        <v>36.503703703703707</v>
      </c>
      <c r="P14" s="1">
        <f t="shared" ref="P14:P21" si="12">O14/(1+$B$3/100)^J14</f>
        <v>28.088414668900967</v>
      </c>
    </row>
    <row r="15" spans="1:25" x14ac:dyDescent="0.3">
      <c r="H15" s="1">
        <f t="shared" ref="H15:H21" si="13">H14-K14</f>
        <v>918.5185185185187</v>
      </c>
      <c r="J15">
        <v>3</v>
      </c>
      <c r="K15" s="1">
        <f t="shared" ref="K15:K21" si="14">(2/$B$2)*100%/100%*H14</f>
        <v>296.2962962962963</v>
      </c>
      <c r="L15" s="1">
        <f t="shared" si="10"/>
        <v>199.99156035615292</v>
      </c>
      <c r="M15" s="1">
        <f t="shared" ref="M15:M21" si="15">M14-K15</f>
        <v>1155.5555555555557</v>
      </c>
      <c r="N15" s="1">
        <f t="shared" ref="N15:N21" si="16">(M14+M15)/2</f>
        <v>1303.7037037037039</v>
      </c>
      <c r="O15" s="1">
        <f t="shared" si="11"/>
        <v>28.681481481481487</v>
      </c>
      <c r="P15" s="1">
        <f t="shared" si="12"/>
        <v>19.359183042475607</v>
      </c>
    </row>
    <row r="16" spans="1:25" x14ac:dyDescent="0.3">
      <c r="H16" s="1">
        <f t="shared" si="13"/>
        <v>622.2222222222224</v>
      </c>
      <c r="J16">
        <v>4</v>
      </c>
      <c r="K16" s="1">
        <f t="shared" si="14"/>
        <v>204.11522633744858</v>
      </c>
      <c r="L16" s="1">
        <f t="shared" si="10"/>
        <v>120.85259982535554</v>
      </c>
      <c r="M16" s="1">
        <f t="shared" si="15"/>
        <v>951.44032921810708</v>
      </c>
      <c r="N16" s="1">
        <f t="shared" si="16"/>
        <v>1053.4979423868313</v>
      </c>
      <c r="O16" s="1">
        <f t="shared" si="11"/>
        <v>23.176954732510289</v>
      </c>
      <c r="P16" s="1">
        <f t="shared" si="12"/>
        <v>13.722617786621017</v>
      </c>
    </row>
    <row r="17" spans="8:16" x14ac:dyDescent="0.3">
      <c r="H17" s="1">
        <f t="shared" si="13"/>
        <v>418.10699588477382</v>
      </c>
      <c r="J17">
        <v>5</v>
      </c>
      <c r="K17" s="1">
        <f t="shared" si="14"/>
        <v>138.27160493827165</v>
      </c>
      <c r="L17" s="1">
        <f t="shared" si="10"/>
        <v>71.813938775678182</v>
      </c>
      <c r="M17" s="1">
        <f t="shared" si="15"/>
        <v>813.16872427983549</v>
      </c>
      <c r="N17" s="1">
        <f t="shared" si="16"/>
        <v>882.30452674897128</v>
      </c>
      <c r="O17" s="1">
        <f t="shared" si="11"/>
        <v>19.410699588477367</v>
      </c>
      <c r="P17" s="1">
        <f t="shared" si="12"/>
        <v>10.081309119557107</v>
      </c>
    </row>
    <row r="18" spans="8:16" x14ac:dyDescent="0.3">
      <c r="H18" s="1">
        <f t="shared" si="13"/>
        <v>279.83539094650217</v>
      </c>
      <c r="J18">
        <v>6</v>
      </c>
      <c r="K18" s="1">
        <f t="shared" si="14"/>
        <v>92.912665752171961</v>
      </c>
      <c r="L18" s="1">
        <f t="shared" si="10"/>
        <v>42.329760626153941</v>
      </c>
      <c r="M18" s="1">
        <f t="shared" si="15"/>
        <v>720.25605852766353</v>
      </c>
      <c r="N18" s="1">
        <f t="shared" si="16"/>
        <v>766.71239140374951</v>
      </c>
      <c r="O18" s="1">
        <f t="shared" si="11"/>
        <v>16.86767261088249</v>
      </c>
      <c r="P18" s="1">
        <f t="shared" si="12"/>
        <v>7.6846847322567333</v>
      </c>
    </row>
    <row r="19" spans="8:16" x14ac:dyDescent="0.3">
      <c r="H19" s="1">
        <f t="shared" si="13"/>
        <v>186.92272519433021</v>
      </c>
      <c r="J19">
        <v>7</v>
      </c>
      <c r="K19" s="1">
        <f t="shared" si="14"/>
        <v>62.185642432556037</v>
      </c>
      <c r="L19" s="1">
        <f t="shared" si="10"/>
        <v>24.851703641546379</v>
      </c>
      <c r="M19" s="1">
        <f t="shared" si="15"/>
        <v>658.07041609510748</v>
      </c>
      <c r="N19" s="1">
        <f t="shared" si="16"/>
        <v>689.1632373113855</v>
      </c>
      <c r="O19" s="1">
        <f t="shared" si="11"/>
        <v>15.161591220850482</v>
      </c>
      <c r="P19" s="1">
        <f t="shared" si="12"/>
        <v>6.0591377207930242</v>
      </c>
    </row>
    <row r="20" spans="8:16" x14ac:dyDescent="0.3">
      <c r="H20" s="1">
        <f t="shared" si="13"/>
        <v>124.73708276177418</v>
      </c>
      <c r="J20">
        <v>8</v>
      </c>
      <c r="K20" s="1">
        <f t="shared" si="14"/>
        <v>41.538383376517821</v>
      </c>
      <c r="L20" s="1">
        <f t="shared" si="10"/>
        <v>14.561656416500627</v>
      </c>
      <c r="M20" s="1">
        <f t="shared" si="15"/>
        <v>616.53203271858968</v>
      </c>
      <c r="N20" s="1">
        <f t="shared" si="16"/>
        <v>637.30122440684863</v>
      </c>
      <c r="O20" s="1">
        <f t="shared" si="11"/>
        <v>14.02062693695067</v>
      </c>
      <c r="P20" s="1">
        <f t="shared" si="12"/>
        <v>4.9150577274325391</v>
      </c>
    </row>
    <row r="21" spans="8:16" x14ac:dyDescent="0.3">
      <c r="H21" s="1">
        <f t="shared" si="13"/>
        <v>83.198699385256361</v>
      </c>
      <c r="J21">
        <v>9</v>
      </c>
      <c r="K21" s="1">
        <f t="shared" si="14"/>
        <v>27.719351724838702</v>
      </c>
      <c r="L21" s="1">
        <f t="shared" si="10"/>
        <v>8.5239208260835539</v>
      </c>
      <c r="M21" s="1">
        <f t="shared" si="15"/>
        <v>588.81268099375097</v>
      </c>
      <c r="N21" s="1">
        <f t="shared" si="16"/>
        <v>602.67235685617038</v>
      </c>
      <c r="O21" s="1">
        <f t="shared" si="11"/>
        <v>13.258791850835749</v>
      </c>
      <c r="P21" s="1">
        <f t="shared" si="12"/>
        <v>4.0771838067473194</v>
      </c>
    </row>
    <row r="23" spans="8:16" ht="43.2" x14ac:dyDescent="0.3">
      <c r="J23" s="3" t="s">
        <v>17</v>
      </c>
      <c r="K23" s="3" t="s">
        <v>18</v>
      </c>
      <c r="L23" s="3" t="s">
        <v>19</v>
      </c>
      <c r="M23" s="3" t="s">
        <v>14</v>
      </c>
      <c r="N23" s="3" t="s">
        <v>13</v>
      </c>
      <c r="O23" s="3" t="s">
        <v>15</v>
      </c>
      <c r="P23" s="3" t="s">
        <v>16</v>
      </c>
    </row>
    <row r="24" spans="8:16" x14ac:dyDescent="0.3">
      <c r="J24">
        <v>1</v>
      </c>
      <c r="K24" s="1">
        <f>$B$1*($B$2-J24+1)/($B$2*($B$2+1)/2)</f>
        <v>480</v>
      </c>
      <c r="L24" s="1">
        <f>K24/POWER((1+$B$3/100),J24)</f>
        <v>421.05263157894734</v>
      </c>
      <c r="M24" s="1">
        <f>B1-K24</f>
        <v>1920</v>
      </c>
      <c r="N24" s="1">
        <f>(B1+M24)/2</f>
        <v>2160</v>
      </c>
      <c r="O24" s="1">
        <f>N24*$B$6/100</f>
        <v>47.52</v>
      </c>
      <c r="P24" s="1">
        <f>O24/(1+$B$3/100)^J24</f>
        <v>41.684210526315788</v>
      </c>
    </row>
    <row r="25" spans="8:16" x14ac:dyDescent="0.3">
      <c r="J25">
        <v>2</v>
      </c>
      <c r="K25" s="1">
        <f t="shared" ref="K25:K32" si="17">$B$1*($B$2-J25+1)/($B$2*($B$2+1)/2)</f>
        <v>426.66666666666669</v>
      </c>
      <c r="L25" s="1">
        <f t="shared" ref="L25:L32" si="18">K25/POWER((1+$B$3/100),J25)</f>
        <v>328.30614548066063</v>
      </c>
      <c r="M25" s="1">
        <f>M24-K25</f>
        <v>1493.3333333333333</v>
      </c>
      <c r="N25" s="1">
        <f>(M24+M25)/2</f>
        <v>1706.6666666666665</v>
      </c>
      <c r="O25" s="1">
        <f t="shared" ref="O25:O32" si="19">N25*$B$6/100</f>
        <v>37.546666666666667</v>
      </c>
      <c r="P25" s="1">
        <f t="shared" ref="P25:P32" si="20">O25/(1+$B$3/100)^J25</f>
        <v>28.890940802298136</v>
      </c>
    </row>
    <row r="26" spans="8:16" x14ac:dyDescent="0.3">
      <c r="J26">
        <v>3</v>
      </c>
      <c r="K26" s="1">
        <f t="shared" si="17"/>
        <v>373.33333333333331</v>
      </c>
      <c r="L26" s="1">
        <f t="shared" si="18"/>
        <v>251.98936604875266</v>
      </c>
      <c r="M26" s="1">
        <f t="shared" ref="M26:M32" si="21">M25-K26</f>
        <v>1120</v>
      </c>
      <c r="N26" s="1">
        <f t="shared" ref="N26:N32" si="22">(M25+M26)/2</f>
        <v>1306.6666666666665</v>
      </c>
      <c r="O26" s="1">
        <f t="shared" si="19"/>
        <v>28.746666666666666</v>
      </c>
      <c r="P26" s="1">
        <f t="shared" si="20"/>
        <v>19.403181185753954</v>
      </c>
    </row>
    <row r="27" spans="8:16" x14ac:dyDescent="0.3">
      <c r="J27">
        <v>4</v>
      </c>
      <c r="K27" s="1">
        <f t="shared" si="17"/>
        <v>320</v>
      </c>
      <c r="L27" s="1">
        <f t="shared" si="18"/>
        <v>189.46568875846063</v>
      </c>
      <c r="M27" s="1">
        <f t="shared" si="21"/>
        <v>800</v>
      </c>
      <c r="N27" s="1">
        <f t="shared" si="22"/>
        <v>960</v>
      </c>
      <c r="O27" s="1">
        <f t="shared" si="19"/>
        <v>21.12</v>
      </c>
      <c r="P27" s="1">
        <f t="shared" si="20"/>
        <v>12.504735458058402</v>
      </c>
    </row>
    <row r="28" spans="8:16" x14ac:dyDescent="0.3">
      <c r="J28">
        <v>5</v>
      </c>
      <c r="K28" s="1">
        <f t="shared" si="17"/>
        <v>266.66666666666669</v>
      </c>
      <c r="L28" s="1">
        <f t="shared" si="18"/>
        <v>138.49831049595073</v>
      </c>
      <c r="M28" s="1">
        <f t="shared" si="21"/>
        <v>533.33333333333326</v>
      </c>
      <c r="N28" s="1">
        <f t="shared" si="22"/>
        <v>666.66666666666663</v>
      </c>
      <c r="O28" s="1">
        <f t="shared" si="19"/>
        <v>14.666666666666668</v>
      </c>
      <c r="P28" s="1">
        <f t="shared" si="20"/>
        <v>7.6174070772772913</v>
      </c>
    </row>
    <row r="29" spans="8:16" x14ac:dyDescent="0.3">
      <c r="J29">
        <v>6</v>
      </c>
      <c r="K29" s="1">
        <f t="shared" si="17"/>
        <v>213.33333333333334</v>
      </c>
      <c r="L29" s="1">
        <f t="shared" si="18"/>
        <v>97.19179683926366</v>
      </c>
      <c r="M29" s="1">
        <f t="shared" si="21"/>
        <v>319.99999999999989</v>
      </c>
      <c r="N29" s="1">
        <f t="shared" si="22"/>
        <v>426.66666666666657</v>
      </c>
      <c r="O29" s="1">
        <f t="shared" si="19"/>
        <v>9.3866666666666649</v>
      </c>
      <c r="P29" s="1">
        <f t="shared" si="20"/>
        <v>4.2764390609276006</v>
      </c>
    </row>
    <row r="30" spans="8:16" x14ac:dyDescent="0.3">
      <c r="J30">
        <v>7</v>
      </c>
      <c r="K30" s="1">
        <f t="shared" si="17"/>
        <v>160</v>
      </c>
      <c r="L30" s="1">
        <f t="shared" si="18"/>
        <v>63.941971604778715</v>
      </c>
      <c r="M30" s="1">
        <f t="shared" si="21"/>
        <v>159.99999999999989</v>
      </c>
      <c r="N30" s="1">
        <f t="shared" si="22"/>
        <v>239.99999999999989</v>
      </c>
      <c r="O30" s="1">
        <f t="shared" si="19"/>
        <v>5.2799999999999976</v>
      </c>
      <c r="P30" s="1">
        <f t="shared" si="20"/>
        <v>2.1100850629576966</v>
      </c>
    </row>
    <row r="31" spans="8:16" x14ac:dyDescent="0.3">
      <c r="J31">
        <v>8</v>
      </c>
      <c r="K31" s="1">
        <f t="shared" si="17"/>
        <v>106.66666666666667</v>
      </c>
      <c r="L31" s="1">
        <f t="shared" si="18"/>
        <v>37.392965850747785</v>
      </c>
      <c r="M31" s="1">
        <f t="shared" si="21"/>
        <v>53.333333333333215</v>
      </c>
      <c r="N31" s="1">
        <f t="shared" si="22"/>
        <v>106.66666666666654</v>
      </c>
      <c r="O31" s="1">
        <f t="shared" si="19"/>
        <v>2.346666666666664</v>
      </c>
      <c r="P31" s="1">
        <f t="shared" si="20"/>
        <v>0.82264524871645028</v>
      </c>
    </row>
    <row r="32" spans="8:16" x14ac:dyDescent="0.3">
      <c r="J32">
        <v>9</v>
      </c>
      <c r="K32" s="1">
        <f t="shared" si="17"/>
        <v>53.333333333333336</v>
      </c>
      <c r="L32" s="1">
        <f t="shared" si="18"/>
        <v>16.400423618749027</v>
      </c>
      <c r="M32" s="1">
        <f t="shared" si="21"/>
        <v>-1.2079226507921703E-13</v>
      </c>
      <c r="N32" s="1">
        <f t="shared" si="22"/>
        <v>26.666666666666547</v>
      </c>
      <c r="O32" s="1">
        <f t="shared" si="19"/>
        <v>0.58666666666666412</v>
      </c>
      <c r="P32" s="1">
        <f t="shared" si="20"/>
        <v>0.18040465980623849</v>
      </c>
    </row>
  </sheetData>
  <mergeCells count="1"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2023-10-07T09:53:11Z</dcterms:modified>
</cp:coreProperties>
</file>