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_03" sheetId="1" r:id="rId4"/>
  </sheets>
  <definedNames/>
  <calcPr/>
</workbook>
</file>

<file path=xl/sharedStrings.xml><?xml version="1.0" encoding="utf-8"?>
<sst xmlns="http://schemas.openxmlformats.org/spreadsheetml/2006/main" count="42" uniqueCount="40">
  <si>
    <t>Income Statement</t>
  </si>
  <si>
    <t>2021A</t>
  </si>
  <si>
    <t>Parameters</t>
  </si>
  <si>
    <t>2022E</t>
  </si>
  <si>
    <t>2023E</t>
  </si>
  <si>
    <t>2024E</t>
  </si>
  <si>
    <t>2025E</t>
  </si>
  <si>
    <t>2026E</t>
  </si>
  <si>
    <t>Sales (growth rate)</t>
  </si>
  <si>
    <t>Cost of Goods Sold</t>
  </si>
  <si>
    <t>Gross Profit (margin)</t>
  </si>
  <si>
    <t>Operating Expenses (% of sales)</t>
  </si>
  <si>
    <t>Depreciation (% of gross fixed assets)</t>
  </si>
  <si>
    <t>Net Operating Income (EBIT)</t>
  </si>
  <si>
    <t>Taxes (rate = 40%)</t>
  </si>
  <si>
    <t>Net Income</t>
  </si>
  <si>
    <t>Balance Sheet</t>
  </si>
  <si>
    <t>Current Assets</t>
  </si>
  <si>
    <t>Cash (% of sales)</t>
  </si>
  <si>
    <t>Accounts Receivable  (turnover)</t>
  </si>
  <si>
    <t>Inventory   (turnover)</t>
  </si>
  <si>
    <t>Total Current Assets</t>
  </si>
  <si>
    <t>Gross Fixed Assets</t>
  </si>
  <si>
    <t>Accumulated Depreciation</t>
  </si>
  <si>
    <t>Net Fixed Assets</t>
  </si>
  <si>
    <t>Total Assets</t>
  </si>
  <si>
    <t>Liabilities and Equity</t>
  </si>
  <si>
    <t>Current Liabilities</t>
  </si>
  <si>
    <t>Accounts Payable (turnover)</t>
  </si>
  <si>
    <t>Accruals (% of operating expenses)</t>
  </si>
  <si>
    <t>Total Current Liabilities</t>
  </si>
  <si>
    <t>Long Term Liabilities</t>
  </si>
  <si>
    <t>Total Liabilities</t>
  </si>
  <si>
    <t>Net Worth</t>
  </si>
  <si>
    <t>Common Equity</t>
  </si>
  <si>
    <t>Retained Earnings</t>
  </si>
  <si>
    <t>Available Capital (before plug)</t>
  </si>
  <si>
    <t>Capital Shortfall/(Excess)</t>
  </si>
  <si>
    <t>Total Liabilities and Equity</t>
  </si>
  <si>
    <t>External Financing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</si>
</sst>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\(&quot;$&quot;#,##0\)"/>
  </numFmts>
  <fonts count="9">
    <font>
      <sz val="11.0"/>
      <color theme="1"/>
      <name val="Arial"/>
    </font>
    <font>
      <b/>
      <i/>
      <sz val="10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B050"/>
      <name val="Calibri"/>
    </font>
    <font>
      <b/>
      <sz val="11.0"/>
      <color theme="1"/>
      <name val="Calibri"/>
    </font>
    <font>
      <b/>
      <sz val="11.0"/>
      <color rgb="FF00B050"/>
      <name val="Calibri"/>
    </font>
    <font>
      <i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3" numFmtId="9" xfId="0" applyFont="1" applyNumberFormat="1"/>
    <xf borderId="0" fillId="0" fontId="4" numFmtId="0" xfId="0" applyFont="1"/>
    <xf borderId="0" fillId="0" fontId="3" numFmtId="164" xfId="0" applyFont="1" applyNumberFormat="1"/>
    <xf borderId="1" fillId="0" fontId="5" numFmtId="164" xfId="0" applyBorder="1" applyFont="1" applyNumberFormat="1"/>
    <xf borderId="0" fillId="0" fontId="5" numFmtId="164" xfId="0" applyFont="1" applyNumberFormat="1"/>
    <xf borderId="2" fillId="2" fontId="6" numFmtId="0" xfId="0" applyBorder="1" applyFill="1" applyFont="1"/>
    <xf borderId="2" fillId="2" fontId="6" numFmtId="164" xfId="0" applyBorder="1" applyFont="1" applyNumberFormat="1"/>
    <xf borderId="3" fillId="2" fontId="7" numFmtId="164" xfId="0" applyBorder="1" applyFont="1" applyNumberFormat="1"/>
    <xf borderId="2" fillId="2" fontId="7" numFmtId="164" xfId="0" applyBorder="1" applyFont="1" applyNumberFormat="1"/>
    <xf borderId="0" fillId="0" fontId="8" numFmtId="0" xfId="0" applyFont="1"/>
    <xf borderId="1" fillId="0" fontId="3" numFmtId="164" xfId="0" applyBorder="1" applyFont="1" applyNumberFormat="1"/>
    <xf borderId="1" fillId="0" fontId="5" numFmtId="0" xfId="0" applyBorder="1" applyFont="1"/>
    <xf borderId="0" fillId="0" fontId="3" numFmtId="3" xfId="0" applyFont="1" applyNumberFormat="1"/>
    <xf borderId="0" fillId="0" fontId="6" numFmtId="0" xfId="0" applyFont="1"/>
    <xf borderId="1" fillId="0" fontId="6" numFmtId="0" xfId="0" applyBorder="1" applyFon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8.38"/>
    <col customWidth="1" min="3" max="3" width="9.38"/>
    <col customWidth="1" min="4" max="4" width="12.0"/>
    <col customWidth="1" min="5" max="5" width="10.13"/>
    <col customWidth="1" min="6" max="9" width="8.5"/>
    <col customWidth="1" min="10" max="26" width="7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4.25" customHeight="1">
      <c r="D2" s="5"/>
      <c r="E2" s="6"/>
      <c r="F2" s="6"/>
      <c r="G2" s="6"/>
    </row>
    <row r="3" ht="14.25" customHeight="1">
      <c r="A3" s="7" t="s">
        <v>8</v>
      </c>
      <c r="B3" s="8">
        <v>200000.0</v>
      </c>
      <c r="C3" s="6">
        <v>0.06</v>
      </c>
      <c r="D3" s="9">
        <f t="shared" ref="D3:D10" si="2">B3</f>
        <v>200000</v>
      </c>
      <c r="E3" s="10">
        <f t="shared" ref="E3:I3" si="1">D3*(1+$C$3)</f>
        <v>212000</v>
      </c>
      <c r="F3" s="10">
        <f t="shared" si="1"/>
        <v>224720</v>
      </c>
      <c r="G3" s="10">
        <f t="shared" si="1"/>
        <v>238203.2</v>
      </c>
      <c r="H3" s="10">
        <f t="shared" si="1"/>
        <v>252495.392</v>
      </c>
      <c r="I3" s="10">
        <f t="shared" si="1"/>
        <v>267645.1155</v>
      </c>
    </row>
    <row r="4" ht="14.25" customHeight="1">
      <c r="A4" s="7" t="s">
        <v>9</v>
      </c>
      <c r="B4" s="8">
        <v>-95000.0</v>
      </c>
      <c r="D4" s="9">
        <f t="shared" si="2"/>
        <v>-95000</v>
      </c>
      <c r="E4" s="10">
        <f t="shared" ref="E4:I4" si="3">E5-E3</f>
        <v>-116600</v>
      </c>
      <c r="F4" s="10">
        <f t="shared" si="3"/>
        <v>-123596</v>
      </c>
      <c r="G4" s="10">
        <f t="shared" si="3"/>
        <v>-131011.76</v>
      </c>
      <c r="H4" s="10">
        <f t="shared" si="3"/>
        <v>-138872.4656</v>
      </c>
      <c r="I4" s="10">
        <f t="shared" si="3"/>
        <v>-147204.8135</v>
      </c>
    </row>
    <row r="5" ht="14.25" customHeight="1">
      <c r="A5" s="7" t="s">
        <v>10</v>
      </c>
      <c r="B5" s="8">
        <f>B3+B4</f>
        <v>105000</v>
      </c>
      <c r="C5" s="6">
        <v>0.45</v>
      </c>
      <c r="D5" s="9">
        <f t="shared" si="2"/>
        <v>105000</v>
      </c>
      <c r="E5" s="10">
        <f t="shared" ref="E5:I5" si="4">E3*$C$5</f>
        <v>95400</v>
      </c>
      <c r="F5" s="10">
        <f t="shared" si="4"/>
        <v>101124</v>
      </c>
      <c r="G5" s="10">
        <f t="shared" si="4"/>
        <v>107191.44</v>
      </c>
      <c r="H5" s="10">
        <f t="shared" si="4"/>
        <v>113622.9264</v>
      </c>
      <c r="I5" s="10">
        <f t="shared" si="4"/>
        <v>120440.302</v>
      </c>
    </row>
    <row r="6" ht="14.25" customHeight="1">
      <c r="A6" s="7" t="s">
        <v>11</v>
      </c>
      <c r="B6" s="8">
        <v>-24000.0</v>
      </c>
      <c r="C6" s="6">
        <v>0.26</v>
      </c>
      <c r="D6" s="9">
        <f t="shared" si="2"/>
        <v>-24000</v>
      </c>
      <c r="E6" s="10">
        <f t="shared" ref="E6:I6" si="5">-$C$6*E3</f>
        <v>-55120</v>
      </c>
      <c r="F6" s="10">
        <f t="shared" si="5"/>
        <v>-58427.2</v>
      </c>
      <c r="G6" s="10">
        <f t="shared" si="5"/>
        <v>-61932.832</v>
      </c>
      <c r="H6" s="10">
        <f t="shared" si="5"/>
        <v>-65648.80192</v>
      </c>
      <c r="I6" s="10">
        <f t="shared" si="5"/>
        <v>-69587.73004</v>
      </c>
    </row>
    <row r="7" ht="14.25" customHeight="1">
      <c r="A7" s="7" t="s">
        <v>12</v>
      </c>
      <c r="B7" s="8">
        <v>-14000.0</v>
      </c>
      <c r="C7" s="6">
        <v>0.08</v>
      </c>
      <c r="D7" s="9">
        <f t="shared" si="2"/>
        <v>-14000</v>
      </c>
      <c r="E7" s="10">
        <f t="shared" ref="E7:I7" si="6">D19*-$C$7</f>
        <v>-15200</v>
      </c>
      <c r="F7" s="10">
        <f t="shared" si="6"/>
        <v>-17616</v>
      </c>
      <c r="G7" s="10">
        <f t="shared" si="6"/>
        <v>-20225.28</v>
      </c>
      <c r="H7" s="10">
        <f t="shared" si="6"/>
        <v>-23043.3024</v>
      </c>
      <c r="I7" s="10">
        <f t="shared" si="6"/>
        <v>-26086.76659</v>
      </c>
    </row>
    <row r="8" ht="14.25" customHeight="1">
      <c r="A8" s="7" t="s">
        <v>13</v>
      </c>
      <c r="B8" s="8">
        <f>B5+B6+B7</f>
        <v>67000</v>
      </c>
      <c r="D8" s="9">
        <f t="shared" si="2"/>
        <v>67000</v>
      </c>
      <c r="E8" s="10">
        <f t="shared" ref="E8:I8" si="7">SUM(E5:E7)</f>
        <v>25080</v>
      </c>
      <c r="F8" s="10">
        <f t="shared" si="7"/>
        <v>25080.8</v>
      </c>
      <c r="G8" s="10">
        <f t="shared" si="7"/>
        <v>25033.328</v>
      </c>
      <c r="H8" s="10">
        <f t="shared" si="7"/>
        <v>24930.82208</v>
      </c>
      <c r="I8" s="10">
        <f t="shared" si="7"/>
        <v>24765.80536</v>
      </c>
    </row>
    <row r="9" ht="14.25" customHeight="1">
      <c r="A9" s="7" t="s">
        <v>14</v>
      </c>
      <c r="B9" s="8">
        <f>B8*-C9</f>
        <v>-26800</v>
      </c>
      <c r="C9" s="6">
        <v>0.4</v>
      </c>
      <c r="D9" s="9">
        <f t="shared" si="2"/>
        <v>-26800</v>
      </c>
      <c r="E9" s="10">
        <f t="shared" ref="E9:I9" si="8">E8*-$C$9</f>
        <v>-10032</v>
      </c>
      <c r="F9" s="10">
        <f t="shared" si="8"/>
        <v>-10032.32</v>
      </c>
      <c r="G9" s="10">
        <f t="shared" si="8"/>
        <v>-10013.3312</v>
      </c>
      <c r="H9" s="10">
        <f t="shared" si="8"/>
        <v>-9972.328832</v>
      </c>
      <c r="I9" s="10">
        <f t="shared" si="8"/>
        <v>-9906.322143</v>
      </c>
    </row>
    <row r="10" ht="14.25" customHeight="1">
      <c r="A10" s="11" t="s">
        <v>15</v>
      </c>
      <c r="B10" s="12">
        <f>B8+B9</f>
        <v>40200</v>
      </c>
      <c r="C10" s="11"/>
      <c r="D10" s="13">
        <f t="shared" si="2"/>
        <v>40200</v>
      </c>
      <c r="E10" s="14">
        <f t="shared" ref="E10:I10" si="9">SUM(E8:E9)</f>
        <v>15048</v>
      </c>
      <c r="F10" s="14">
        <f t="shared" si="9"/>
        <v>15048.48</v>
      </c>
      <c r="G10" s="14">
        <f t="shared" si="9"/>
        <v>15019.9968</v>
      </c>
      <c r="H10" s="14">
        <f t="shared" si="9"/>
        <v>14958.49325</v>
      </c>
      <c r="I10" s="14">
        <f t="shared" si="9"/>
        <v>14859.48321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B11" s="8"/>
      <c r="D11" s="9"/>
      <c r="E11" s="10"/>
      <c r="F11" s="10"/>
      <c r="G11" s="10"/>
      <c r="H11" s="10"/>
      <c r="I11" s="10"/>
    </row>
    <row r="12" ht="14.25" customHeight="1">
      <c r="A12" s="1" t="s">
        <v>16</v>
      </c>
      <c r="B12" s="8"/>
      <c r="D12" s="9"/>
      <c r="E12" s="10"/>
      <c r="F12" s="10"/>
      <c r="G12" s="10"/>
      <c r="H12" s="10"/>
      <c r="I12" s="10"/>
    </row>
    <row r="13" ht="14.25" customHeight="1">
      <c r="A13" s="15" t="s">
        <v>17</v>
      </c>
      <c r="B13" s="8"/>
      <c r="D13" s="9"/>
      <c r="E13" s="10"/>
      <c r="F13" s="10"/>
      <c r="G13" s="10"/>
      <c r="H13" s="10"/>
      <c r="I13" s="10"/>
    </row>
    <row r="14" ht="14.25" customHeight="1">
      <c r="A14" s="7" t="s">
        <v>18</v>
      </c>
      <c r="B14" s="8">
        <v>6000.0</v>
      </c>
      <c r="C14" s="6">
        <f>B14/B3</f>
        <v>0.03</v>
      </c>
      <c r="D14" s="9">
        <f t="shared" ref="D14:D17" si="11">B14</f>
        <v>6000</v>
      </c>
      <c r="E14" s="10">
        <f t="shared" ref="E14:I14" si="10">E3*$C$14</f>
        <v>6360</v>
      </c>
      <c r="F14" s="10">
        <f t="shared" si="10"/>
        <v>6741.6</v>
      </c>
      <c r="G14" s="10">
        <f t="shared" si="10"/>
        <v>7146.096</v>
      </c>
      <c r="H14" s="10">
        <f t="shared" si="10"/>
        <v>7574.86176</v>
      </c>
      <c r="I14" s="10">
        <f t="shared" si="10"/>
        <v>8029.353466</v>
      </c>
    </row>
    <row r="15" ht="14.25" customHeight="1">
      <c r="A15" s="7" t="s">
        <v>19</v>
      </c>
      <c r="B15" s="8">
        <v>18000.0</v>
      </c>
      <c r="C15" s="7">
        <v>10.0</v>
      </c>
      <c r="D15" s="9">
        <f t="shared" si="11"/>
        <v>18000</v>
      </c>
      <c r="E15" s="10">
        <f t="shared" ref="E15:I15" si="12">E3/$C$15</f>
        <v>21200</v>
      </c>
      <c r="F15" s="10">
        <f t="shared" si="12"/>
        <v>22472</v>
      </c>
      <c r="G15" s="10">
        <f t="shared" si="12"/>
        <v>23820.32</v>
      </c>
      <c r="H15" s="10">
        <f t="shared" si="12"/>
        <v>25249.5392</v>
      </c>
      <c r="I15" s="10">
        <f t="shared" si="12"/>
        <v>26764.51155</v>
      </c>
    </row>
    <row r="16" ht="14.25" customHeight="1">
      <c r="A16" s="7" t="s">
        <v>20</v>
      </c>
      <c r="B16" s="8">
        <v>24000.0</v>
      </c>
      <c r="C16" s="7">
        <v>4.0</v>
      </c>
      <c r="D16" s="9">
        <f t="shared" si="11"/>
        <v>24000</v>
      </c>
      <c r="E16" s="10">
        <f t="shared" ref="E16:I16" si="13">-E4/$C$16</f>
        <v>29150</v>
      </c>
      <c r="F16" s="10">
        <f t="shared" si="13"/>
        <v>30899</v>
      </c>
      <c r="G16" s="10">
        <f t="shared" si="13"/>
        <v>32752.94</v>
      </c>
      <c r="H16" s="10">
        <f t="shared" si="13"/>
        <v>34718.1164</v>
      </c>
      <c r="I16" s="10">
        <f t="shared" si="13"/>
        <v>36801.20338</v>
      </c>
    </row>
    <row r="17" ht="14.25" customHeight="1">
      <c r="A17" s="15" t="s">
        <v>21</v>
      </c>
      <c r="B17" s="8">
        <f>SUM(B14:B16)</f>
        <v>48000</v>
      </c>
      <c r="D17" s="9">
        <f t="shared" si="11"/>
        <v>48000</v>
      </c>
      <c r="E17" s="10">
        <f t="shared" ref="E17:I17" si="14">SUM(E14:E16)</f>
        <v>56710</v>
      </c>
      <c r="F17" s="10">
        <f t="shared" si="14"/>
        <v>60112.6</v>
      </c>
      <c r="G17" s="10">
        <f t="shared" si="14"/>
        <v>63719.356</v>
      </c>
      <c r="H17" s="10">
        <f t="shared" si="14"/>
        <v>67542.51736</v>
      </c>
      <c r="I17" s="10">
        <f t="shared" si="14"/>
        <v>71595.0684</v>
      </c>
    </row>
    <row r="18" ht="14.25" customHeight="1">
      <c r="B18" s="8"/>
      <c r="D18" s="9"/>
      <c r="E18" s="10"/>
      <c r="F18" s="10"/>
      <c r="G18" s="10"/>
      <c r="H18" s="10"/>
      <c r="I18" s="10"/>
    </row>
    <row r="19" ht="14.25" customHeight="1">
      <c r="A19" s="7" t="s">
        <v>22</v>
      </c>
      <c r="B19" s="8">
        <v>190000.0</v>
      </c>
      <c r="C19" s="8">
        <v>15000.0</v>
      </c>
      <c r="D19" s="9">
        <f t="shared" ref="D19:D22" si="16">B19</f>
        <v>190000</v>
      </c>
      <c r="E19" s="10">
        <f t="shared" ref="E19:I19" si="15">D19-E7+$C$19</f>
        <v>220200</v>
      </c>
      <c r="F19" s="10">
        <f t="shared" si="15"/>
        <v>252816</v>
      </c>
      <c r="G19" s="10">
        <f t="shared" si="15"/>
        <v>288041.28</v>
      </c>
      <c r="H19" s="10">
        <f t="shared" si="15"/>
        <v>326084.5824</v>
      </c>
      <c r="I19" s="10">
        <f t="shared" si="15"/>
        <v>367171.349</v>
      </c>
    </row>
    <row r="20" ht="14.25" customHeight="1">
      <c r="A20" s="7" t="s">
        <v>23</v>
      </c>
      <c r="B20" s="8">
        <v>-26000.0</v>
      </c>
      <c r="D20" s="9">
        <f t="shared" si="16"/>
        <v>-26000</v>
      </c>
      <c r="E20" s="10">
        <f t="shared" ref="E20:I20" si="17">D20+E7</f>
        <v>-41200</v>
      </c>
      <c r="F20" s="10">
        <f t="shared" si="17"/>
        <v>-58816</v>
      </c>
      <c r="G20" s="10">
        <f t="shared" si="17"/>
        <v>-79041.28</v>
      </c>
      <c r="H20" s="10">
        <f t="shared" si="17"/>
        <v>-102084.5824</v>
      </c>
      <c r="I20" s="10">
        <f t="shared" si="17"/>
        <v>-128171.349</v>
      </c>
    </row>
    <row r="21" ht="14.25" customHeight="1">
      <c r="A21" s="15" t="s">
        <v>24</v>
      </c>
      <c r="B21" s="8">
        <f>SUM(B19:B20)</f>
        <v>164000</v>
      </c>
      <c r="D21" s="9">
        <f t="shared" si="16"/>
        <v>164000</v>
      </c>
      <c r="E21" s="10">
        <f t="shared" ref="E21:I21" si="18">SUM(E19:E20)</f>
        <v>179000</v>
      </c>
      <c r="F21" s="10">
        <f t="shared" si="18"/>
        <v>194000</v>
      </c>
      <c r="G21" s="10">
        <f t="shared" si="18"/>
        <v>209000</v>
      </c>
      <c r="H21" s="10">
        <f t="shared" si="18"/>
        <v>224000</v>
      </c>
      <c r="I21" s="10">
        <f t="shared" si="18"/>
        <v>239000</v>
      </c>
    </row>
    <row r="22" ht="14.25" customHeight="1">
      <c r="A22" s="1" t="s">
        <v>25</v>
      </c>
      <c r="B22" s="8">
        <f>B21+B17</f>
        <v>212000</v>
      </c>
      <c r="D22" s="9">
        <f t="shared" si="16"/>
        <v>212000</v>
      </c>
      <c r="E22" s="10">
        <f t="shared" ref="E22:I22" si="19">SUM(E17,E21)</f>
        <v>235710</v>
      </c>
      <c r="F22" s="10">
        <f t="shared" si="19"/>
        <v>254112.6</v>
      </c>
      <c r="G22" s="10">
        <f t="shared" si="19"/>
        <v>272719.356</v>
      </c>
      <c r="H22" s="10">
        <f t="shared" si="19"/>
        <v>291542.5174</v>
      </c>
      <c r="I22" s="10">
        <f t="shared" si="19"/>
        <v>310595.0684</v>
      </c>
    </row>
    <row r="23" ht="14.25" customHeight="1">
      <c r="B23" s="8"/>
      <c r="D23" s="16"/>
      <c r="E23" s="8"/>
      <c r="F23" s="8"/>
      <c r="G23" s="8"/>
      <c r="H23" s="8"/>
      <c r="I23" s="8"/>
    </row>
    <row r="24" ht="14.25" customHeight="1">
      <c r="A24" s="1" t="s">
        <v>26</v>
      </c>
      <c r="B24" s="8"/>
      <c r="D24" s="16"/>
      <c r="E24" s="8"/>
      <c r="F24" s="8"/>
      <c r="G24" s="8"/>
      <c r="H24" s="8"/>
      <c r="I24" s="8"/>
    </row>
    <row r="25" ht="14.25" customHeight="1">
      <c r="A25" s="15" t="s">
        <v>27</v>
      </c>
      <c r="B25" s="8"/>
      <c r="D25" s="16"/>
      <c r="E25" s="8"/>
      <c r="F25" s="8"/>
      <c r="G25" s="8"/>
      <c r="H25" s="8"/>
      <c r="I25" s="8"/>
    </row>
    <row r="26" ht="14.25" customHeight="1">
      <c r="A26" s="7" t="s">
        <v>28</v>
      </c>
      <c r="B26" s="8">
        <v>9000.0</v>
      </c>
      <c r="C26" s="7">
        <v>10.0</v>
      </c>
      <c r="D26" s="9">
        <f t="shared" ref="D26:D29" si="21">B26</f>
        <v>9000</v>
      </c>
      <c r="E26" s="10">
        <f t="shared" ref="E26:I26" si="20">E4/-$C$26</f>
        <v>11660</v>
      </c>
      <c r="F26" s="10">
        <f t="shared" si="20"/>
        <v>12359.6</v>
      </c>
      <c r="G26" s="10">
        <f t="shared" si="20"/>
        <v>13101.176</v>
      </c>
      <c r="H26" s="10">
        <f t="shared" si="20"/>
        <v>13887.24656</v>
      </c>
      <c r="I26" s="10">
        <f t="shared" si="20"/>
        <v>14720.48135</v>
      </c>
    </row>
    <row r="27" ht="14.25" customHeight="1">
      <c r="A27" s="7" t="s">
        <v>29</v>
      </c>
      <c r="B27" s="8">
        <v>3000.0</v>
      </c>
      <c r="C27" s="6">
        <f>-B27/B6</f>
        <v>0.125</v>
      </c>
      <c r="D27" s="9">
        <f t="shared" si="21"/>
        <v>3000</v>
      </c>
      <c r="E27" s="10">
        <f t="shared" ref="E27:I27" si="22">E6*-$C$27</f>
        <v>6890</v>
      </c>
      <c r="F27" s="10">
        <f t="shared" si="22"/>
        <v>7303.4</v>
      </c>
      <c r="G27" s="10">
        <f t="shared" si="22"/>
        <v>7741.604</v>
      </c>
      <c r="H27" s="10">
        <f t="shared" si="22"/>
        <v>8206.10024</v>
      </c>
      <c r="I27" s="10">
        <f t="shared" si="22"/>
        <v>8698.466254</v>
      </c>
    </row>
    <row r="28" ht="14.25" customHeight="1">
      <c r="A28" s="15" t="s">
        <v>30</v>
      </c>
      <c r="B28" s="8">
        <f>SUM(B26:B27)</f>
        <v>12000</v>
      </c>
      <c r="D28" s="9">
        <f t="shared" si="21"/>
        <v>12000</v>
      </c>
      <c r="E28" s="10">
        <f t="shared" ref="E28:I28" si="23">SUM(E26:E27)</f>
        <v>18550</v>
      </c>
      <c r="F28" s="10">
        <f t="shared" si="23"/>
        <v>19663</v>
      </c>
      <c r="G28" s="10">
        <f t="shared" si="23"/>
        <v>20842.78</v>
      </c>
      <c r="H28" s="10">
        <f t="shared" si="23"/>
        <v>22093.3468</v>
      </c>
      <c r="I28" s="10">
        <f t="shared" si="23"/>
        <v>23418.94761</v>
      </c>
    </row>
    <row r="29" ht="14.25" customHeight="1">
      <c r="A29" s="15" t="s">
        <v>31</v>
      </c>
      <c r="B29" s="8">
        <v>51000.0</v>
      </c>
      <c r="D29" s="9">
        <f t="shared" si="21"/>
        <v>51000</v>
      </c>
      <c r="E29" s="10">
        <f t="shared" ref="E29:I29" si="24">D29</f>
        <v>51000</v>
      </c>
      <c r="F29" s="10">
        <f t="shared" si="24"/>
        <v>51000</v>
      </c>
      <c r="G29" s="10">
        <f t="shared" si="24"/>
        <v>51000</v>
      </c>
      <c r="H29" s="10">
        <f t="shared" si="24"/>
        <v>51000</v>
      </c>
      <c r="I29" s="10">
        <f t="shared" si="24"/>
        <v>51000</v>
      </c>
    </row>
    <row r="30" ht="14.25" customHeight="1">
      <c r="D30" s="17"/>
      <c r="E30" s="10"/>
      <c r="F30" s="10"/>
      <c r="G30" s="10"/>
      <c r="H30" s="10"/>
      <c r="I30" s="10"/>
    </row>
    <row r="31" ht="14.25" customHeight="1">
      <c r="A31" s="15" t="s">
        <v>32</v>
      </c>
      <c r="B31" s="8">
        <f>SUM(B28,B29)</f>
        <v>63000</v>
      </c>
      <c r="D31" s="9">
        <f>B31</f>
        <v>63000</v>
      </c>
      <c r="E31" s="10">
        <f t="shared" ref="E31:I31" si="25">SUM(E28,E29)</f>
        <v>69550</v>
      </c>
      <c r="F31" s="10">
        <f t="shared" si="25"/>
        <v>70663</v>
      </c>
      <c r="G31" s="10">
        <f t="shared" si="25"/>
        <v>71842.78</v>
      </c>
      <c r="H31" s="10">
        <f t="shared" si="25"/>
        <v>73093.3468</v>
      </c>
      <c r="I31" s="10">
        <f t="shared" si="25"/>
        <v>74418.94761</v>
      </c>
    </row>
    <row r="32" ht="14.25" customHeight="1">
      <c r="D32" s="17"/>
      <c r="E32" s="10"/>
      <c r="F32" s="10"/>
      <c r="G32" s="10"/>
      <c r="H32" s="10"/>
      <c r="I32" s="10"/>
    </row>
    <row r="33" ht="14.25" customHeight="1">
      <c r="A33" s="1" t="s">
        <v>33</v>
      </c>
      <c r="D33" s="17"/>
      <c r="E33" s="10"/>
      <c r="F33" s="10"/>
      <c r="G33" s="10"/>
      <c r="H33" s="10"/>
      <c r="I33" s="10"/>
    </row>
    <row r="34" ht="14.25" customHeight="1">
      <c r="A34" s="7" t="s">
        <v>34</v>
      </c>
      <c r="B34" s="8">
        <v>20000.0</v>
      </c>
      <c r="D34" s="9">
        <f t="shared" ref="D34:D36" si="27">B34</f>
        <v>20000</v>
      </c>
      <c r="E34" s="10">
        <f t="shared" ref="E34:I34" si="26">D34</f>
        <v>20000</v>
      </c>
      <c r="F34" s="10">
        <f t="shared" si="26"/>
        <v>20000</v>
      </c>
      <c r="G34" s="10">
        <f t="shared" si="26"/>
        <v>20000</v>
      </c>
      <c r="H34" s="10">
        <f t="shared" si="26"/>
        <v>20000</v>
      </c>
      <c r="I34" s="10">
        <f t="shared" si="26"/>
        <v>20000</v>
      </c>
    </row>
    <row r="35" ht="14.25" customHeight="1">
      <c r="A35" s="7" t="s">
        <v>35</v>
      </c>
      <c r="B35" s="8">
        <f>B22-(B31+B34)</f>
        <v>129000</v>
      </c>
      <c r="D35" s="9">
        <f t="shared" si="27"/>
        <v>129000</v>
      </c>
      <c r="E35" s="10">
        <f t="shared" ref="E35:I35" si="28">D35+E10</f>
        <v>144048</v>
      </c>
      <c r="F35" s="10">
        <f t="shared" si="28"/>
        <v>159096.48</v>
      </c>
      <c r="G35" s="10">
        <f t="shared" si="28"/>
        <v>174116.4768</v>
      </c>
      <c r="H35" s="10">
        <f t="shared" si="28"/>
        <v>189074.97</v>
      </c>
      <c r="I35" s="10">
        <f t="shared" si="28"/>
        <v>203934.4533</v>
      </c>
    </row>
    <row r="36" ht="14.25" customHeight="1">
      <c r="A36" s="7" t="s">
        <v>33</v>
      </c>
      <c r="B36" s="8">
        <f>SUM(B34:B35)</f>
        <v>149000</v>
      </c>
      <c r="D36" s="9">
        <f t="shared" si="27"/>
        <v>149000</v>
      </c>
      <c r="E36" s="10">
        <f t="shared" ref="E36:I36" si="29">SUM(E34:E35)</f>
        <v>164048</v>
      </c>
      <c r="F36" s="10">
        <f t="shared" si="29"/>
        <v>179096.48</v>
      </c>
      <c r="G36" s="10">
        <f t="shared" si="29"/>
        <v>194116.4768</v>
      </c>
      <c r="H36" s="10">
        <f t="shared" si="29"/>
        <v>209074.97</v>
      </c>
      <c r="I36" s="10">
        <f t="shared" si="29"/>
        <v>223934.4533</v>
      </c>
    </row>
    <row r="37" ht="14.25" customHeight="1">
      <c r="B37" s="18"/>
      <c r="D37" s="5"/>
      <c r="E37" s="8"/>
      <c r="F37" s="8"/>
      <c r="G37" s="8"/>
      <c r="H37" s="8"/>
      <c r="I37" s="8"/>
    </row>
    <row r="38" ht="14.25" customHeight="1">
      <c r="A38" s="7" t="s">
        <v>36</v>
      </c>
      <c r="B38" s="18"/>
      <c r="D38" s="5"/>
      <c r="E38" s="8">
        <f t="shared" ref="E38:I38" si="30">SUM(E31,E36)</f>
        <v>233598</v>
      </c>
      <c r="F38" s="8">
        <f t="shared" si="30"/>
        <v>249759.48</v>
      </c>
      <c r="G38" s="8">
        <f t="shared" si="30"/>
        <v>265959.2568</v>
      </c>
      <c r="H38" s="8">
        <f t="shared" si="30"/>
        <v>282168.3168</v>
      </c>
      <c r="I38" s="8">
        <f t="shared" si="30"/>
        <v>298353.4009</v>
      </c>
    </row>
    <row r="39" ht="14.25" customHeight="1">
      <c r="B39" s="18"/>
      <c r="D39" s="5"/>
      <c r="E39" s="8"/>
      <c r="F39" s="8"/>
      <c r="G39" s="8"/>
      <c r="H39" s="8"/>
      <c r="I39" s="8"/>
    </row>
    <row r="40" ht="14.25" customHeight="1">
      <c r="A40" s="19" t="s">
        <v>37</v>
      </c>
      <c r="B40" s="19"/>
      <c r="C40" s="19"/>
      <c r="D40" s="20"/>
      <c r="E40" s="21">
        <f t="shared" ref="E40:I40" si="31">E22-E38</f>
        <v>2112</v>
      </c>
      <c r="F40" s="21">
        <f t="shared" si="31"/>
        <v>4353.12</v>
      </c>
      <c r="G40" s="21">
        <f t="shared" si="31"/>
        <v>6760.0992</v>
      </c>
      <c r="H40" s="21">
        <f t="shared" si="31"/>
        <v>9374.200512</v>
      </c>
      <c r="I40" s="21">
        <f t="shared" si="31"/>
        <v>12241.66753</v>
      </c>
    </row>
    <row r="41" ht="14.25" customHeight="1">
      <c r="D41" s="5"/>
      <c r="E41" s="8"/>
      <c r="F41" s="8"/>
      <c r="G41" s="8"/>
      <c r="H41" s="8"/>
      <c r="I41" s="8"/>
    </row>
    <row r="42" ht="14.25" customHeight="1">
      <c r="A42" s="7" t="s">
        <v>38</v>
      </c>
      <c r="B42" s="8">
        <f>SUM(B31,B36)</f>
        <v>212000</v>
      </c>
      <c r="D42" s="16">
        <f>B42</f>
        <v>212000</v>
      </c>
      <c r="E42" s="8">
        <f t="shared" ref="E42:I42" si="32">SUM(E38,E40)</f>
        <v>235710</v>
      </c>
      <c r="F42" s="8">
        <f t="shared" si="32"/>
        <v>254112.6</v>
      </c>
      <c r="G42" s="8">
        <f t="shared" si="32"/>
        <v>272719.356</v>
      </c>
      <c r="H42" s="8">
        <f t="shared" si="32"/>
        <v>291542.5174</v>
      </c>
      <c r="I42" s="8">
        <f t="shared" si="32"/>
        <v>310595.0684</v>
      </c>
    </row>
    <row r="43" ht="14.25" customHeight="1">
      <c r="D43" s="5"/>
      <c r="E43" s="8"/>
      <c r="F43" s="8"/>
      <c r="G43" s="8"/>
      <c r="H43" s="8"/>
      <c r="I43" s="8"/>
    </row>
    <row r="44" ht="14.25" customHeight="1">
      <c r="A44" s="19" t="s">
        <v>39</v>
      </c>
      <c r="B44" s="19"/>
      <c r="C44" s="19"/>
      <c r="D44" s="20"/>
      <c r="E44" s="21">
        <f t="shared" ref="E44:I44" si="33">E40-D40</f>
        <v>2112</v>
      </c>
      <c r="F44" s="21">
        <f t="shared" si="33"/>
        <v>2241.12</v>
      </c>
      <c r="G44" s="21">
        <f t="shared" si="33"/>
        <v>2406.9792</v>
      </c>
      <c r="H44" s="21">
        <f t="shared" si="33"/>
        <v>2614.101312</v>
      </c>
      <c r="I44" s="21">
        <f t="shared" si="33"/>
        <v>2867.46702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