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uren_elvis/Desktop/"/>
    </mc:Choice>
  </mc:AlternateContent>
  <xr:revisionPtr revIDLastSave="0" documentId="13_ncr:1_{093CED22-4F59-FE43-9855-41B791276020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Budget" sheetId="1" r:id="rId1"/>
    <sheet name="Saving&amp;Spending" sheetId="2" r:id="rId2"/>
    <sheet name="Comparing" sheetId="3" r:id="rId3"/>
    <sheet name="Actual" sheetId="4" r:id="rId4"/>
    <sheet name="Sheet5" sheetId="5" r:id="rId5"/>
    <sheet name="GLMT" sheetId="6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N37" i="4"/>
  <c r="M37" i="4"/>
  <c r="L37" i="4"/>
  <c r="K37" i="4"/>
  <c r="J37" i="4"/>
  <c r="I37" i="4"/>
  <c r="H37" i="4"/>
  <c r="G37" i="4"/>
  <c r="F37" i="4"/>
  <c r="E37" i="4"/>
  <c r="D37" i="4"/>
  <c r="N35" i="4"/>
  <c r="N41" i="4" s="1"/>
  <c r="M35" i="4"/>
  <c r="M41" i="4" s="1"/>
  <c r="L35" i="4"/>
  <c r="L41" i="4" s="1"/>
  <c r="K35" i="4"/>
  <c r="K41" i="4" s="1"/>
  <c r="J35" i="4"/>
  <c r="J41" i="4" s="1"/>
  <c r="I35" i="4"/>
  <c r="I41" i="4" s="1"/>
  <c r="H35" i="4"/>
  <c r="H41" i="4" s="1"/>
  <c r="G35" i="4"/>
  <c r="F35" i="4"/>
  <c r="F41" i="4" s="1"/>
  <c r="E35" i="4"/>
  <c r="E41" i="4" s="1"/>
  <c r="D35" i="4"/>
  <c r="D41" i="4" s="1"/>
  <c r="C27" i="4"/>
  <c r="N20" i="4"/>
  <c r="N22" i="4" s="1"/>
  <c r="N29" i="4" s="1"/>
  <c r="M20" i="4"/>
  <c r="L20" i="4"/>
  <c r="K20" i="4"/>
  <c r="J20" i="4"/>
  <c r="J22" i="4" s="1"/>
  <c r="J29" i="4" s="1"/>
  <c r="I20" i="4"/>
  <c r="H20" i="4"/>
  <c r="G20" i="4"/>
  <c r="F20" i="4"/>
  <c r="F22" i="4" s="1"/>
  <c r="F29" i="4" s="1"/>
  <c r="E20" i="4"/>
  <c r="D20" i="4"/>
  <c r="C19" i="4"/>
  <c r="C20" i="4" s="1"/>
  <c r="N9" i="4"/>
  <c r="M9" i="4"/>
  <c r="M22" i="4" s="1"/>
  <c r="M29" i="4" s="1"/>
  <c r="L9" i="4"/>
  <c r="L22" i="4" s="1"/>
  <c r="L29" i="4" s="1"/>
  <c r="K9" i="4"/>
  <c r="K22" i="4" s="1"/>
  <c r="K29" i="4" s="1"/>
  <c r="J9" i="4"/>
  <c r="I9" i="4"/>
  <c r="I22" i="4" s="1"/>
  <c r="I29" i="4" s="1"/>
  <c r="H9" i="4"/>
  <c r="H22" i="4" s="1"/>
  <c r="H29" i="4" s="1"/>
  <c r="G9" i="4"/>
  <c r="G22" i="4" s="1"/>
  <c r="G29" i="4" s="1"/>
  <c r="G34" i="4" s="1"/>
  <c r="G41" i="4" s="1"/>
  <c r="F9" i="4"/>
  <c r="E9" i="4"/>
  <c r="E22" i="4" s="1"/>
  <c r="E29" i="4" s="1"/>
  <c r="D9" i="4"/>
  <c r="D22" i="4" s="1"/>
  <c r="C9" i="4"/>
  <c r="C22" i="4" s="1"/>
  <c r="C29" i="4" s="1"/>
  <c r="N43" i="3"/>
  <c r="M43" i="3"/>
  <c r="J43" i="3"/>
  <c r="H43" i="3"/>
  <c r="D43" i="3"/>
  <c r="P39" i="3"/>
  <c r="O39" i="3"/>
  <c r="N39" i="3"/>
  <c r="M39" i="3"/>
  <c r="L39" i="3"/>
  <c r="K39" i="3"/>
  <c r="J39" i="3"/>
  <c r="H39" i="3"/>
  <c r="G39" i="3"/>
  <c r="F39" i="3"/>
  <c r="D39" i="3"/>
  <c r="P37" i="3"/>
  <c r="P43" i="3" s="1"/>
  <c r="O37" i="3"/>
  <c r="O43" i="3" s="1"/>
  <c r="N37" i="3"/>
  <c r="M37" i="3"/>
  <c r="L37" i="3"/>
  <c r="L43" i="3" s="1"/>
  <c r="K37" i="3"/>
  <c r="K43" i="3" s="1"/>
  <c r="J37" i="3"/>
  <c r="H37" i="3"/>
  <c r="G37" i="3"/>
  <c r="G43" i="3" s="1"/>
  <c r="F37" i="3"/>
  <c r="F43" i="3" s="1"/>
  <c r="D37" i="3"/>
  <c r="L32" i="3"/>
  <c r="J32" i="3"/>
  <c r="E30" i="3"/>
  <c r="F29" i="3"/>
  <c r="E29" i="3"/>
  <c r="D29" i="3"/>
  <c r="E28" i="3"/>
  <c r="E27" i="3"/>
  <c r="P26" i="3"/>
  <c r="O26" i="3"/>
  <c r="N26" i="3"/>
  <c r="M26" i="3"/>
  <c r="L26" i="3"/>
  <c r="K26" i="3"/>
  <c r="J26" i="3"/>
  <c r="H26" i="3"/>
  <c r="G26" i="3"/>
  <c r="F26" i="3"/>
  <c r="E26" i="3"/>
  <c r="D26" i="3"/>
  <c r="E25" i="3"/>
  <c r="E23" i="3"/>
  <c r="I22" i="3"/>
  <c r="E22" i="3"/>
  <c r="P21" i="3"/>
  <c r="O21" i="3"/>
  <c r="N21" i="3"/>
  <c r="M21" i="3"/>
  <c r="L21" i="3"/>
  <c r="K21" i="3"/>
  <c r="I21" i="3"/>
  <c r="H21" i="3"/>
  <c r="G21" i="3"/>
  <c r="F21" i="3"/>
  <c r="E21" i="3"/>
  <c r="D21" i="3"/>
  <c r="P20" i="3"/>
  <c r="O20" i="3"/>
  <c r="N20" i="3"/>
  <c r="M20" i="3"/>
  <c r="L20" i="3"/>
  <c r="K20" i="3"/>
  <c r="J20" i="3"/>
  <c r="I20" i="3"/>
  <c r="E20" i="3"/>
  <c r="P19" i="3"/>
  <c r="L19" i="3"/>
  <c r="I19" i="3"/>
  <c r="E19" i="3"/>
  <c r="J18" i="3"/>
  <c r="I18" i="3"/>
  <c r="E18" i="3"/>
  <c r="I17" i="3"/>
  <c r="E17" i="3"/>
  <c r="K16" i="3"/>
  <c r="I16" i="3"/>
  <c r="E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I14" i="3"/>
  <c r="E14" i="3"/>
  <c r="J13" i="3"/>
  <c r="I13" i="3"/>
  <c r="E13" i="3"/>
  <c r="E12" i="3"/>
  <c r="I11" i="3"/>
  <c r="I24" i="3" s="1"/>
  <c r="I31" i="3" s="1"/>
  <c r="E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P8" i="3"/>
  <c r="O8" i="3"/>
  <c r="N8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I6" i="3"/>
  <c r="E6" i="3"/>
  <c r="G50" i="2"/>
  <c r="M45" i="2"/>
  <c r="L45" i="2"/>
  <c r="K45" i="2"/>
  <c r="J45" i="2"/>
  <c r="J35" i="1" s="1"/>
  <c r="M17" i="3" s="1"/>
  <c r="I45" i="2"/>
  <c r="H45" i="2"/>
  <c r="G45" i="2"/>
  <c r="E45" i="2"/>
  <c r="D45" i="2"/>
  <c r="D35" i="1" s="1"/>
  <c r="F17" i="3" s="1"/>
  <c r="F39" i="2"/>
  <c r="F45" i="2" s="1"/>
  <c r="F35" i="1" s="1"/>
  <c r="H17" i="3" s="1"/>
  <c r="C38" i="2"/>
  <c r="C45" i="2" s="1"/>
  <c r="C26" i="2"/>
  <c r="M23" i="2"/>
  <c r="L23" i="2"/>
  <c r="K23" i="2"/>
  <c r="J23" i="2"/>
  <c r="I23" i="2"/>
  <c r="H23" i="2"/>
  <c r="G23" i="2"/>
  <c r="F23" i="2"/>
  <c r="E23" i="2"/>
  <c r="D23" i="2"/>
  <c r="C23" i="2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M22" i="2"/>
  <c r="L22" i="2"/>
  <c r="K22" i="2"/>
  <c r="J22" i="2"/>
  <c r="I22" i="2"/>
  <c r="H22" i="2"/>
  <c r="G22" i="2"/>
  <c r="F22" i="2"/>
  <c r="E22" i="2"/>
  <c r="D22" i="2"/>
  <c r="C22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M21" i="2"/>
  <c r="L21" i="2"/>
  <c r="K21" i="2"/>
  <c r="J21" i="2"/>
  <c r="I21" i="2"/>
  <c r="H21" i="2"/>
  <c r="G21" i="2"/>
  <c r="F21" i="2"/>
  <c r="F24" i="2" s="1"/>
  <c r="F50" i="1" s="1"/>
  <c r="H32" i="3" s="1"/>
  <c r="E21" i="2"/>
  <c r="E24" i="2" s="1"/>
  <c r="E50" i="1" s="1"/>
  <c r="G32" i="3" s="1"/>
  <c r="D21" i="2"/>
  <c r="C21" i="2"/>
  <c r="C27" i="2" s="1"/>
  <c r="D27" i="2" s="1"/>
  <c r="M20" i="2"/>
  <c r="L20" i="2"/>
  <c r="L24" i="2" s="1"/>
  <c r="L50" i="1" s="1"/>
  <c r="O32" i="3" s="1"/>
  <c r="K20" i="2"/>
  <c r="J20" i="2"/>
  <c r="I20" i="2"/>
  <c r="H20" i="2"/>
  <c r="H24" i="2" s="1"/>
  <c r="H50" i="1" s="1"/>
  <c r="K32" i="3" s="1"/>
  <c r="G20" i="2"/>
  <c r="F20" i="2"/>
  <c r="E20" i="2"/>
  <c r="D20" i="2"/>
  <c r="D24" i="2" s="1"/>
  <c r="D50" i="1" s="1"/>
  <c r="F32" i="3" s="1"/>
  <c r="C20" i="2"/>
  <c r="G9" i="2"/>
  <c r="F7" i="2"/>
  <c r="D7" i="2"/>
  <c r="F6" i="2"/>
  <c r="D6" i="2"/>
  <c r="F5" i="2"/>
  <c r="D5" i="2"/>
  <c r="F4" i="2"/>
  <c r="D4" i="2"/>
  <c r="M57" i="1"/>
  <c r="L57" i="1"/>
  <c r="K57" i="1"/>
  <c r="J57" i="1"/>
  <c r="I57" i="1"/>
  <c r="H57" i="1"/>
  <c r="G57" i="1"/>
  <c r="F57" i="1"/>
  <c r="E57" i="1"/>
  <c r="D57" i="1"/>
  <c r="C57" i="1"/>
  <c r="D47" i="1"/>
  <c r="C47" i="1"/>
  <c r="G39" i="1"/>
  <c r="J21" i="3" s="1"/>
  <c r="F38" i="1"/>
  <c r="H20" i="3" s="1"/>
  <c r="E38" i="1"/>
  <c r="G20" i="3" s="1"/>
  <c r="D38" i="1"/>
  <c r="F20" i="3" s="1"/>
  <c r="C38" i="1"/>
  <c r="D20" i="3" s="1"/>
  <c r="M37" i="1"/>
  <c r="L37" i="1"/>
  <c r="O19" i="3" s="1"/>
  <c r="K37" i="1"/>
  <c r="N19" i="3" s="1"/>
  <c r="J37" i="1"/>
  <c r="M19" i="3" s="1"/>
  <c r="I37" i="1"/>
  <c r="H37" i="1"/>
  <c r="K19" i="3" s="1"/>
  <c r="G37" i="1"/>
  <c r="J19" i="3" s="1"/>
  <c r="F37" i="1"/>
  <c r="H19" i="3" s="1"/>
  <c r="E37" i="1"/>
  <c r="G19" i="3" s="1"/>
  <c r="D37" i="1"/>
  <c r="F19" i="3" s="1"/>
  <c r="C37" i="1"/>
  <c r="D19" i="3" s="1"/>
  <c r="M36" i="1"/>
  <c r="P18" i="3" s="1"/>
  <c r="L36" i="1"/>
  <c r="O18" i="3" s="1"/>
  <c r="K36" i="1"/>
  <c r="N18" i="3" s="1"/>
  <c r="J36" i="1"/>
  <c r="M18" i="3" s="1"/>
  <c r="I36" i="1"/>
  <c r="L18" i="3" s="1"/>
  <c r="H36" i="1"/>
  <c r="K18" i="3" s="1"/>
  <c r="F36" i="1"/>
  <c r="H18" i="3" s="1"/>
  <c r="E36" i="1"/>
  <c r="G18" i="3" s="1"/>
  <c r="D36" i="1"/>
  <c r="F18" i="3" s="1"/>
  <c r="C36" i="1"/>
  <c r="D18" i="3" s="1"/>
  <c r="M35" i="1"/>
  <c r="P17" i="3" s="1"/>
  <c r="L35" i="1"/>
  <c r="O17" i="3" s="1"/>
  <c r="K35" i="1"/>
  <c r="N17" i="3" s="1"/>
  <c r="I35" i="1"/>
  <c r="L17" i="3" s="1"/>
  <c r="H35" i="1"/>
  <c r="K17" i="3" s="1"/>
  <c r="G35" i="1"/>
  <c r="J17" i="3" s="1"/>
  <c r="E35" i="1"/>
  <c r="G17" i="3" s="1"/>
  <c r="C35" i="1"/>
  <c r="D17" i="3" s="1"/>
  <c r="M34" i="1"/>
  <c r="P16" i="3" s="1"/>
  <c r="L34" i="1"/>
  <c r="O16" i="3" s="1"/>
  <c r="K34" i="1"/>
  <c r="N16" i="3" s="1"/>
  <c r="J34" i="1"/>
  <c r="M16" i="3" s="1"/>
  <c r="I34" i="1"/>
  <c r="L16" i="3" s="1"/>
  <c r="G34" i="1"/>
  <c r="J16" i="3" s="1"/>
  <c r="F34" i="1"/>
  <c r="H16" i="3" s="1"/>
  <c r="E34" i="1"/>
  <c r="G16" i="3" s="1"/>
  <c r="D34" i="1"/>
  <c r="F16" i="3" s="1"/>
  <c r="C34" i="1"/>
  <c r="D16" i="3" s="1"/>
  <c r="M32" i="1"/>
  <c r="P14" i="3" s="1"/>
  <c r="L32" i="1"/>
  <c r="O14" i="3" s="1"/>
  <c r="K32" i="1"/>
  <c r="N14" i="3" s="1"/>
  <c r="J32" i="1"/>
  <c r="J40" i="1" s="1"/>
  <c r="I32" i="1"/>
  <c r="L14" i="3" s="1"/>
  <c r="H32" i="1"/>
  <c r="K14" i="3" s="1"/>
  <c r="G32" i="1"/>
  <c r="J14" i="3" s="1"/>
  <c r="F32" i="1"/>
  <c r="H14" i="3" s="1"/>
  <c r="E32" i="1"/>
  <c r="G14" i="3" s="1"/>
  <c r="D32" i="1"/>
  <c r="F14" i="3" s="1"/>
  <c r="C32" i="1"/>
  <c r="D14" i="3" s="1"/>
  <c r="M31" i="1"/>
  <c r="L31" i="1"/>
  <c r="O13" i="3" s="1"/>
  <c r="K31" i="1"/>
  <c r="K40" i="1" s="1"/>
  <c r="J31" i="1"/>
  <c r="M13" i="3" s="1"/>
  <c r="I31" i="1"/>
  <c r="H31" i="1"/>
  <c r="K13" i="3" s="1"/>
  <c r="F31" i="1"/>
  <c r="H13" i="3" s="1"/>
  <c r="E31" i="1"/>
  <c r="G13" i="3" s="1"/>
  <c r="D31" i="1"/>
  <c r="F13" i="3" s="1"/>
  <c r="F22" i="3" s="1"/>
  <c r="C31" i="1"/>
  <c r="D13" i="3" s="1"/>
  <c r="C2" i="1"/>
  <c r="K24" i="1" s="1"/>
  <c r="N6" i="3" l="1"/>
  <c r="N11" i="3" s="1"/>
  <c r="K29" i="1"/>
  <c r="K42" i="1" s="1"/>
  <c r="K49" i="1" s="1"/>
  <c r="M22" i="3"/>
  <c r="H24" i="1"/>
  <c r="L13" i="3"/>
  <c r="L22" i="3" s="1"/>
  <c r="I40" i="1"/>
  <c r="C31" i="2"/>
  <c r="C55" i="1" s="1"/>
  <c r="C61" i="1" s="1"/>
  <c r="J22" i="3"/>
  <c r="M14" i="3"/>
  <c r="G40" i="1"/>
  <c r="L40" i="1"/>
  <c r="E24" i="1"/>
  <c r="I24" i="1"/>
  <c r="M24" i="1"/>
  <c r="G22" i="3"/>
  <c r="C40" i="1"/>
  <c r="H40" i="1"/>
  <c r="I24" i="2"/>
  <c r="M24" i="2"/>
  <c r="M50" i="1" s="1"/>
  <c r="P32" i="3" s="1"/>
  <c r="N13" i="3"/>
  <c r="N22" i="3" s="1"/>
  <c r="E24" i="3"/>
  <c r="D29" i="4"/>
  <c r="E31" i="3" s="1"/>
  <c r="F24" i="1"/>
  <c r="J24" i="1"/>
  <c r="D40" i="1"/>
  <c r="J24" i="2"/>
  <c r="J50" i="1" s="1"/>
  <c r="M32" i="3" s="1"/>
  <c r="E27" i="2"/>
  <c r="F27" i="2" s="1"/>
  <c r="G27" i="2" s="1"/>
  <c r="H27" i="2" s="1"/>
  <c r="I27" i="2" s="1"/>
  <c r="J27" i="2" s="1"/>
  <c r="K27" i="2" s="1"/>
  <c r="L27" i="2" s="1"/>
  <c r="M27" i="2" s="1"/>
  <c r="D24" i="1"/>
  <c r="L24" i="1"/>
  <c r="P13" i="3"/>
  <c r="P22" i="3" s="1"/>
  <c r="M40" i="1"/>
  <c r="H22" i="3"/>
  <c r="C24" i="1"/>
  <c r="G24" i="1"/>
  <c r="D22" i="3"/>
  <c r="K22" i="3"/>
  <c r="O22" i="3"/>
  <c r="F40" i="1"/>
  <c r="C24" i="2"/>
  <c r="C50" i="1" s="1"/>
  <c r="D32" i="3" s="1"/>
  <c r="G24" i="2"/>
  <c r="K24" i="2"/>
  <c r="K50" i="1" s="1"/>
  <c r="N32" i="3" s="1"/>
  <c r="E40" i="1"/>
  <c r="D26" i="2"/>
  <c r="J6" i="3" l="1"/>
  <c r="J11" i="3" s="1"/>
  <c r="J24" i="3" s="1"/>
  <c r="J31" i="3" s="1"/>
  <c r="G29" i="1"/>
  <c r="G42" i="1" s="1"/>
  <c r="G49" i="1" s="1"/>
  <c r="F6" i="3"/>
  <c r="F11" i="3" s="1"/>
  <c r="F24" i="3" s="1"/>
  <c r="F31" i="3" s="1"/>
  <c r="D29" i="1"/>
  <c r="D42" i="1" s="1"/>
  <c r="D49" i="1" s="1"/>
  <c r="J29" i="1"/>
  <c r="J42" i="1" s="1"/>
  <c r="J49" i="1" s="1"/>
  <c r="M6" i="3"/>
  <c r="M11" i="3" s="1"/>
  <c r="M24" i="3" s="1"/>
  <c r="M31" i="3" s="1"/>
  <c r="G6" i="3"/>
  <c r="G11" i="3" s="1"/>
  <c r="G24" i="3" s="1"/>
  <c r="G31" i="3" s="1"/>
  <c r="E29" i="1"/>
  <c r="E42" i="1" s="1"/>
  <c r="E49" i="1" s="1"/>
  <c r="K6" i="3"/>
  <c r="K11" i="3" s="1"/>
  <c r="K24" i="3" s="1"/>
  <c r="K31" i="3" s="1"/>
  <c r="H29" i="1"/>
  <c r="H42" i="1" s="1"/>
  <c r="H49" i="1" s="1"/>
  <c r="H6" i="3"/>
  <c r="H11" i="3" s="1"/>
  <c r="H24" i="3" s="1"/>
  <c r="H31" i="3" s="1"/>
  <c r="F29" i="1"/>
  <c r="F42" i="1" s="1"/>
  <c r="F49" i="1" s="1"/>
  <c r="D31" i="2"/>
  <c r="D55" i="1" s="1"/>
  <c r="D61" i="1" s="1"/>
  <c r="E26" i="2"/>
  <c r="P6" i="3"/>
  <c r="P11" i="3" s="1"/>
  <c r="P24" i="3" s="1"/>
  <c r="P31" i="3" s="1"/>
  <c r="M29" i="1"/>
  <c r="M42" i="1" s="1"/>
  <c r="M49" i="1" s="1"/>
  <c r="D6" i="3"/>
  <c r="D11" i="3" s="1"/>
  <c r="D24" i="3" s="1"/>
  <c r="D31" i="3" s="1"/>
  <c r="C29" i="1"/>
  <c r="C42" i="1" s="1"/>
  <c r="C49" i="1" s="1"/>
  <c r="O6" i="3"/>
  <c r="O11" i="3" s="1"/>
  <c r="O24" i="3" s="1"/>
  <c r="O31" i="3" s="1"/>
  <c r="L29" i="1"/>
  <c r="L42" i="1" s="1"/>
  <c r="L49" i="1" s="1"/>
  <c r="L6" i="3"/>
  <c r="L11" i="3" s="1"/>
  <c r="L24" i="3" s="1"/>
  <c r="L31" i="3" s="1"/>
  <c r="I29" i="1"/>
  <c r="I42" i="1" s="1"/>
  <c r="I49" i="1" s="1"/>
  <c r="N24" i="3"/>
  <c r="N31" i="3" s="1"/>
  <c r="F26" i="2" l="1"/>
  <c r="E31" i="2"/>
  <c r="E55" i="1" s="1"/>
  <c r="E61" i="1" s="1"/>
  <c r="G26" i="2" l="1"/>
  <c r="F31" i="2"/>
  <c r="F55" i="1" s="1"/>
  <c r="F61" i="1" s="1"/>
  <c r="G31" i="2" l="1"/>
  <c r="G55" i="1" s="1"/>
  <c r="G61" i="1" s="1"/>
  <c r="H26" i="2"/>
  <c r="H31" i="2" l="1"/>
  <c r="H55" i="1" s="1"/>
  <c r="H61" i="1" s="1"/>
  <c r="I26" i="2"/>
  <c r="J26" i="2" l="1"/>
  <c r="I31" i="2"/>
  <c r="I55" i="1" s="1"/>
  <c r="I61" i="1" s="1"/>
  <c r="K26" i="2" l="1"/>
  <c r="J31" i="2"/>
  <c r="J55" i="1" s="1"/>
  <c r="J61" i="1" s="1"/>
  <c r="K31" i="2" l="1"/>
  <c r="K55" i="1" s="1"/>
  <c r="K61" i="1" s="1"/>
  <c r="L26" i="2"/>
  <c r="L31" i="2" l="1"/>
  <c r="L55" i="1" s="1"/>
  <c r="L61" i="1" s="1"/>
  <c r="M26" i="2"/>
  <c r="M31" i="2" s="1"/>
  <c r="M55" i="1" s="1"/>
  <c r="M61" i="1" s="1"/>
</calcChain>
</file>

<file path=xl/sharedStrings.xml><?xml version="1.0" encoding="utf-8"?>
<sst xmlns="http://schemas.openxmlformats.org/spreadsheetml/2006/main" count="1018" uniqueCount="503">
  <si>
    <t>Төсөөлөл</t>
  </si>
  <si>
    <t>Үндсэн цалин</t>
  </si>
  <si>
    <t xml:space="preserve">Дагалдан </t>
  </si>
  <si>
    <t>Татвар</t>
  </si>
  <si>
    <t>Чөлөө</t>
  </si>
  <si>
    <t>Ажлын өдөр</t>
  </si>
  <si>
    <t xml:space="preserve">Өдрийн зууш </t>
  </si>
  <si>
    <t>Сарын гадуур хоололт</t>
  </si>
  <si>
    <t>Такси барих тоо</t>
  </si>
  <si>
    <t>Нэг удаагийн такси зардал</t>
  </si>
  <si>
    <t>Цэнгэл сард</t>
  </si>
  <si>
    <t>Хөгжил сард</t>
  </si>
  <si>
    <t>Сард үсээ засуулах</t>
  </si>
  <si>
    <t>Нэгж</t>
  </si>
  <si>
    <t>Орлого үр дүн</t>
  </si>
  <si>
    <t>Орлого</t>
  </si>
  <si>
    <t>Цалин</t>
  </si>
  <si>
    <t xml:space="preserve">Шагнал </t>
  </si>
  <si>
    <t xml:space="preserve">Бэлэг </t>
  </si>
  <si>
    <t>Hustle</t>
  </si>
  <si>
    <t xml:space="preserve">Бусад </t>
  </si>
  <si>
    <t>Нийт орлого</t>
  </si>
  <si>
    <t>Зардал</t>
  </si>
  <si>
    <t>Хоол</t>
  </si>
  <si>
    <t xml:space="preserve">Унаа </t>
  </si>
  <si>
    <t>Coffee</t>
  </si>
  <si>
    <t xml:space="preserve">Цэнгэл </t>
  </si>
  <si>
    <t>Үлдэх</t>
  </si>
  <si>
    <t>Хөгжил</t>
  </si>
  <si>
    <t>Үс</t>
  </si>
  <si>
    <t>Харилцаа холбоо</t>
  </si>
  <si>
    <t xml:space="preserve">Нийт зардал </t>
  </si>
  <si>
    <t>Ашиг</t>
  </si>
  <si>
    <t>Цэвэр ашиг</t>
  </si>
  <si>
    <t>Орох</t>
  </si>
  <si>
    <t>Авлага цуглуулалт</t>
  </si>
  <si>
    <t xml:space="preserve">Гарах </t>
  </si>
  <si>
    <t>Зээлийн эргэн төлөлт</t>
  </si>
  <si>
    <t xml:space="preserve">Хуримтлуулах боломжтой </t>
  </si>
  <si>
    <t xml:space="preserve">Хадгаламж </t>
  </si>
  <si>
    <t xml:space="preserve">Хөрөнгө оруулалт </t>
  </si>
  <si>
    <t>Баланс</t>
  </si>
  <si>
    <t xml:space="preserve">Бэлэн мөнгө </t>
  </si>
  <si>
    <t>Хөрөнгө оруулалт</t>
  </si>
  <si>
    <t xml:space="preserve">Зээл </t>
  </si>
  <si>
    <t xml:space="preserve">Жаргал эгч </t>
  </si>
  <si>
    <t>Кредит карт</t>
  </si>
  <si>
    <t xml:space="preserve">Улаанаа эгч </t>
  </si>
  <si>
    <t xml:space="preserve">Цэвэр өөрийн хөрөнгө </t>
  </si>
  <si>
    <t xml:space="preserve">Тухай бүр идэхээр худалдан авсан хоол, зууш. Үндсэн хоол болон зуушийг тусд нь харуулна. Хоолыг мөн салган гараа ороо эсэхийг тодруулна </t>
  </si>
  <si>
    <t xml:space="preserve">Ажилд явах, харих зэрэг үндсэн үйл хөдлөлдТакси болон автобусыг тусгана </t>
  </si>
  <si>
    <t>Уух юм, гараа ороо, таксины төлбөр</t>
  </si>
  <si>
    <t xml:space="preserve">Өөрийн зорилгод нийцсэн худалдан авалт </t>
  </si>
  <si>
    <t xml:space="preserve">Хөгжил </t>
  </si>
  <si>
    <t xml:space="preserve">Тоглох, жүжиг үзэх </t>
  </si>
  <si>
    <t>Зорилгууд</t>
  </si>
  <si>
    <t>Хүрэх дүн</t>
  </si>
  <si>
    <t>Шаардлагатай өдөр</t>
  </si>
  <si>
    <t>Хугацаа</t>
  </si>
  <si>
    <t xml:space="preserve">Шаардлагатай </t>
  </si>
  <si>
    <t>Сарын хуримтлал</t>
  </si>
  <si>
    <t>Хүү</t>
  </si>
  <si>
    <t>USA явах</t>
  </si>
  <si>
    <t>Хараагаа 0</t>
  </si>
  <si>
    <t>CFA шалгалт</t>
  </si>
  <si>
    <t xml:space="preserve">Cartier watch </t>
  </si>
  <si>
    <t>Нийт</t>
  </si>
  <si>
    <t>Хадгаламж</t>
  </si>
  <si>
    <t xml:space="preserve">Нийт </t>
  </si>
  <si>
    <t>Хүслүүд</t>
  </si>
  <si>
    <t>Англи хэлний сургалт</t>
  </si>
  <si>
    <t xml:space="preserve">gym </t>
  </si>
  <si>
    <t>Гутал</t>
  </si>
  <si>
    <t>Хослол</t>
  </si>
  <si>
    <t>Шүдээ засуулах</t>
  </si>
  <si>
    <t xml:space="preserve">Цаг </t>
  </si>
  <si>
    <t xml:space="preserve">тооны машин </t>
  </si>
  <si>
    <t xml:space="preserve">IELTS төлбөр </t>
  </si>
  <si>
    <t>Sweater</t>
  </si>
  <si>
    <t>Vest</t>
  </si>
  <si>
    <t>CFA</t>
  </si>
  <si>
    <t xml:space="preserve">Buy this things </t>
  </si>
  <si>
    <t>source</t>
  </si>
  <si>
    <t>price</t>
  </si>
  <si>
    <t xml:space="preserve">niacimide </t>
  </si>
  <si>
    <t xml:space="preserve">ordinary facabook </t>
  </si>
  <si>
    <t>royal watch</t>
  </si>
  <si>
    <t>calculator</t>
  </si>
  <si>
    <t>jacket</t>
  </si>
  <si>
    <t>https://www.nordstrom.com/s/eisenhower-water-repellent-insulated-jacket/7586781?origin=coordinating-7586781-0-2-PDP_1-recbot-also_viewed_graph&amp;recs_placement=PDP_1&amp;recs_strategy=also_viewed_graph&amp;recs_source=recbot&amp;recs_page_type=product&amp;recs_seed=7173055&amp;color=DARK%20NAVY&amp;size=xx-large</t>
  </si>
  <si>
    <t>Zugaalga</t>
  </si>
  <si>
    <t>Rombo</t>
  </si>
  <si>
    <t xml:space="preserve">credit card </t>
  </si>
  <si>
    <t>tsetsteg</t>
  </si>
  <si>
    <r>
      <rPr>
        <sz val="10"/>
        <rFont val="Calibri"/>
        <family val="2"/>
      </rPr>
      <t>Хуулганы огноо</t>
    </r>
  </si>
  <si>
    <r>
      <rPr>
        <sz val="10"/>
        <rFont val="Calibri"/>
        <family val="2"/>
      </rPr>
      <t>2024-07-31</t>
    </r>
  </si>
  <si>
    <r>
      <rPr>
        <b/>
        <sz val="10"/>
        <rFont val="Calibri"/>
        <family val="2"/>
      </rPr>
      <t>ДАНСНЫ ХУУЛГА</t>
    </r>
  </si>
  <si>
    <r>
      <rPr>
        <b/>
        <sz val="10"/>
        <rFont val="Calibri"/>
        <family val="2"/>
      </rPr>
      <t>Дансны дугаар</t>
    </r>
  </si>
  <si>
    <r>
      <rPr>
        <sz val="10"/>
        <rFont val="Calibri"/>
        <family val="2"/>
      </rPr>
      <t>1105308220 [MNT]</t>
    </r>
  </si>
  <si>
    <r>
      <rPr>
        <b/>
        <sz val="10"/>
        <rFont val="Calibri"/>
        <family val="2"/>
      </rPr>
      <t>IBAN</t>
    </r>
  </si>
  <si>
    <r>
      <rPr>
        <sz val="10"/>
        <rFont val="Calibri"/>
        <family val="2"/>
      </rPr>
      <t>MN69 0015 0011 0530 8220</t>
    </r>
  </si>
  <si>
    <r>
      <rPr>
        <b/>
        <sz val="10"/>
        <rFont val="Calibri"/>
        <family val="2"/>
      </rPr>
      <t>Харилцагчийн нэр</t>
    </r>
  </si>
  <si>
    <r>
      <rPr>
        <sz val="10"/>
        <rFont val="Calibri"/>
        <family val="2"/>
      </rPr>
      <t>МӨРӨН БАТСАЙХАН</t>
    </r>
  </si>
  <si>
    <r>
      <rPr>
        <b/>
        <sz val="10"/>
        <rFont val="Calibri"/>
        <family val="2"/>
      </rPr>
      <t>Гүйлгээний огноо</t>
    </r>
  </si>
  <si>
    <r>
      <rPr>
        <sz val="10"/>
        <rFont val="Calibri"/>
        <family val="2"/>
      </rPr>
      <t>2024-06-01 - 2024-07-31</t>
    </r>
  </si>
  <si>
    <r>
      <rPr>
        <b/>
        <sz val="10"/>
        <rFont val="Calibri"/>
        <family val="2"/>
      </rPr>
      <t>Эхний үлдэгдэл</t>
    </r>
  </si>
  <si>
    <r>
      <rPr>
        <b/>
        <sz val="10"/>
        <rFont val="Calibri"/>
        <family val="2"/>
      </rPr>
      <t>Гүйлгээний утга</t>
    </r>
  </si>
  <si>
    <r>
      <rPr>
        <b/>
        <sz val="10"/>
        <rFont val="Calibri"/>
        <family val="2"/>
      </rPr>
      <t>Харьцсан дансны нэр</t>
    </r>
  </si>
  <si>
    <r>
      <rPr>
        <b/>
        <sz val="10"/>
        <rFont val="Calibri"/>
        <family val="2"/>
      </rPr>
      <t>Харьцсан данс</t>
    </r>
  </si>
  <si>
    <r>
      <rPr>
        <b/>
        <sz val="10"/>
        <rFont val="Calibri"/>
        <family val="2"/>
      </rPr>
      <t>Ханш</t>
    </r>
  </si>
  <si>
    <r>
      <rPr>
        <b/>
        <sz val="10"/>
        <rFont val="Calibri"/>
        <family val="2"/>
      </rPr>
      <t>Орлого</t>
    </r>
  </si>
  <si>
    <r>
      <rPr>
        <b/>
        <sz val="10"/>
        <rFont val="Calibri"/>
        <family val="2"/>
      </rPr>
      <t>Зарлага</t>
    </r>
  </si>
  <si>
    <r>
      <rPr>
        <sz val="8"/>
        <rFont val="Calibri"/>
        <family val="2"/>
      </rPr>
      <t>2024-06-01T12:28:28</t>
    </r>
  </si>
  <si>
    <r>
      <rPr>
        <sz val="8"/>
        <rFont val="Calibri"/>
        <family val="2"/>
      </rPr>
      <t>Шилжүүлэг 379892*******742</t>
    </r>
  </si>
  <si>
    <t/>
  </si>
  <si>
    <r>
      <rPr>
        <sz val="8"/>
        <rFont val="Calibri"/>
        <family val="2"/>
      </rPr>
      <t>2024-06-01T12:29:19</t>
    </r>
  </si>
  <si>
    <r>
      <rPr>
        <sz val="8"/>
        <rFont val="Calibri"/>
        <family val="2"/>
      </rPr>
      <t>Charges for PORD Customer Payment :000288062517</t>
    </r>
  </si>
  <si>
    <r>
      <rPr>
        <sz val="8"/>
        <rFont val="Calibri"/>
        <family val="2"/>
      </rPr>
      <t>НЭРГҮЙ АНГАРАГТУЯА</t>
    </r>
  </si>
  <si>
    <r>
      <rPr>
        <sz val="8"/>
        <rFont val="Calibri"/>
        <family val="2"/>
      </rPr>
      <t>5069161644</t>
    </r>
  </si>
  <si>
    <r>
      <rPr>
        <sz val="8"/>
        <rFont val="Calibri"/>
        <family val="2"/>
      </rPr>
      <t>SocialPay гүйлгээ,НЭРГҮЙ АНГАРАГТУЯА,ХАА</t>
    </r>
  </si>
  <si>
    <r>
      <rPr>
        <sz val="8"/>
        <rFont val="Calibri"/>
        <family val="2"/>
      </rPr>
      <t>2024-06-04T10:31:14</t>
    </r>
  </si>
  <si>
    <r>
      <rPr>
        <sz val="8"/>
        <rFont val="Calibri"/>
        <family val="2"/>
      </rPr>
      <t>621000******0237:03-06-2024 19:12:36:POS:CU SOCIAL</t>
    </r>
  </si>
  <si>
    <r>
      <rPr>
        <sz val="8"/>
        <rFont val="Calibri"/>
        <family val="2"/>
      </rPr>
      <t>2024-06-04T11:55:41</t>
    </r>
  </si>
  <si>
    <r>
      <rPr>
        <sz val="8"/>
        <rFont val="Calibri"/>
        <family val="2"/>
      </rPr>
      <t>БИЛГҮҮН-С М***Н-Д</t>
    </r>
  </si>
  <si>
    <r>
      <rPr>
        <sz val="8"/>
        <rFont val="Calibri"/>
        <family val="2"/>
      </rPr>
      <t>БИЛГҮҮН НАРАНТУЯА</t>
    </r>
  </si>
  <si>
    <r>
      <rPr>
        <sz val="8"/>
        <rFont val="Calibri"/>
        <family val="2"/>
      </rPr>
      <t>1605230959</t>
    </r>
  </si>
  <si>
    <r>
      <rPr>
        <sz val="8"/>
        <rFont val="Calibri"/>
        <family val="2"/>
      </rPr>
      <t>2024-06-04T22:59:53</t>
    </r>
  </si>
  <si>
    <r>
      <rPr>
        <sz val="8"/>
        <rFont val="Calibri"/>
        <family val="2"/>
      </rPr>
      <t>379892*****4742:5 monthly payment for card number</t>
    </r>
  </si>
  <si>
    <r>
      <rPr>
        <sz val="8"/>
        <rFont val="Calibri"/>
        <family val="2"/>
      </rPr>
      <t>2024-06-05T15:37:26</t>
    </r>
  </si>
  <si>
    <r>
      <rPr>
        <sz val="8"/>
        <rFont val="Calibri"/>
        <family val="2"/>
      </rPr>
      <t>EB -BUS-МӨРӨН БАТСАЙХАН</t>
    </r>
  </si>
  <si>
    <r>
      <rPr>
        <sz val="8"/>
        <rFont val="Calibri"/>
        <family val="2"/>
      </rPr>
      <t>МӨРӨН БАТСАЙХАН</t>
    </r>
  </si>
  <si>
    <r>
      <rPr>
        <sz val="8"/>
        <rFont val="Calibri"/>
        <family val="2"/>
      </rPr>
      <t>0815002903</t>
    </r>
  </si>
  <si>
    <r>
      <rPr>
        <sz val="8"/>
        <rFont val="Calibri"/>
        <family val="2"/>
      </rPr>
      <t>2024-06-05T15:38:52</t>
    </r>
  </si>
  <si>
    <r>
      <rPr>
        <sz val="8"/>
        <rFont val="Calibri"/>
        <family val="2"/>
      </rPr>
      <t>PRORECTOR UGCHIIN</t>
    </r>
  </si>
  <si>
    <r>
      <rPr>
        <sz val="8"/>
        <rFont val="Calibri"/>
        <family val="2"/>
      </rPr>
      <t>АНУДАРЬ ХОСБАЯР</t>
    </r>
  </si>
  <si>
    <r>
      <rPr>
        <sz val="8"/>
        <rFont val="Calibri"/>
        <family val="2"/>
      </rPr>
      <t>3155107983</t>
    </r>
  </si>
  <si>
    <r>
      <rPr>
        <sz val="8"/>
        <rFont val="Calibri"/>
        <family val="2"/>
      </rPr>
      <t>2024-06-05T15:39:23</t>
    </r>
  </si>
  <si>
    <r>
      <rPr>
        <sz val="8"/>
        <rFont val="Calibri"/>
        <family val="2"/>
      </rPr>
      <t>Charges for PORD Customer Payment :000289358011</t>
    </r>
  </si>
  <si>
    <r>
      <rPr>
        <sz val="8"/>
        <rFont val="Calibri"/>
        <family val="2"/>
      </rPr>
      <t>АЙЛТГҮЙ ОЮУННОМИН</t>
    </r>
  </si>
  <si>
    <r>
      <rPr>
        <sz val="8"/>
        <rFont val="Calibri"/>
        <family val="2"/>
      </rPr>
      <t>5023612489</t>
    </r>
  </si>
  <si>
    <r>
      <rPr>
        <sz val="8"/>
        <rFont val="Calibri"/>
        <family val="2"/>
      </rPr>
      <t>Kudos,АЙЛТГҮЙ ОЮУННОМИН,ХААН ТӨВ БАНК</t>
    </r>
  </si>
  <si>
    <r>
      <rPr>
        <sz val="8"/>
        <rFont val="Calibri"/>
        <family val="2"/>
      </rPr>
      <t>2024-06-05T15:41:57</t>
    </r>
  </si>
  <si>
    <r>
      <rPr>
        <sz val="8"/>
        <rFont val="Calibri"/>
        <family val="2"/>
      </rPr>
      <t>Charges for PORD Customer Payment :000289359098</t>
    </r>
  </si>
  <si>
    <r>
      <rPr>
        <sz val="8"/>
        <rFont val="Calibri"/>
        <family val="2"/>
      </rPr>
      <t>СЭЗИСУРГУУЛЬ</t>
    </r>
  </si>
  <si>
    <r>
      <rPr>
        <sz val="8"/>
        <rFont val="Calibri"/>
        <family val="2"/>
      </rPr>
      <t>2612007984</t>
    </r>
  </si>
  <si>
    <r>
      <rPr>
        <sz val="8"/>
        <rFont val="Calibri"/>
        <family val="2"/>
      </rPr>
      <t>Батсайханы Мөрөн B20fa1172 ромбо ди плом</t>
    </r>
  </si>
  <si>
    <r>
      <rPr>
        <sz val="8"/>
        <rFont val="Calibri"/>
        <family val="2"/>
      </rPr>
      <t>2024-06-05T15:42:52</t>
    </r>
  </si>
  <si>
    <r>
      <rPr>
        <sz val="8"/>
        <rFont val="Calibri"/>
        <family val="2"/>
      </rPr>
      <t>379892*****4742:Credit card orlogo 3798********474</t>
    </r>
  </si>
  <si>
    <r>
      <rPr>
        <sz val="8"/>
        <rFont val="Calibri"/>
        <family val="2"/>
      </rPr>
      <t>2024-06-05T19:44:34</t>
    </r>
  </si>
  <si>
    <r>
      <rPr>
        <sz val="8"/>
        <rFont val="Calibri"/>
        <family val="2"/>
      </rPr>
      <t>621000******0237:04-06-2024 18:22:30:POS:WWW MANDA</t>
    </r>
  </si>
  <si>
    <r>
      <rPr>
        <sz val="8"/>
        <rFont val="Calibri"/>
        <family val="2"/>
      </rPr>
      <t>2024-06-06T13:44:59</t>
    </r>
  </si>
  <si>
    <r>
      <rPr>
        <sz val="8"/>
        <rFont val="Calibri"/>
        <family val="2"/>
      </rPr>
      <t>Charges for PORD Customer Payment :000289705595</t>
    </r>
  </si>
  <si>
    <r>
      <rPr>
        <sz val="8"/>
        <rFont val="Calibri"/>
        <family val="2"/>
      </rPr>
      <t>ЖОЖИЙНЯМ УРАНЧИМЭГ</t>
    </r>
  </si>
  <si>
    <r>
      <rPr>
        <sz val="8"/>
        <rFont val="Calibri"/>
        <family val="2"/>
      </rPr>
      <t>5062220745</t>
    </r>
  </si>
  <si>
    <r>
      <rPr>
        <sz val="8"/>
        <rFont val="Calibri"/>
        <family val="2"/>
      </rPr>
      <t>Banana,ЖОЖИЙНЯМ УРАНЧИМЭГ,ХААН ТӨВ БАНК</t>
    </r>
  </si>
  <si>
    <r>
      <rPr>
        <sz val="8"/>
        <rFont val="Calibri"/>
        <family val="2"/>
      </rPr>
      <t>2024-06-06T14:25:43</t>
    </r>
  </si>
  <si>
    <r>
      <rPr>
        <sz val="8"/>
        <rFont val="Calibri"/>
        <family val="2"/>
      </rPr>
      <t>Charges for PORD Customer Payment :000289722972</t>
    </r>
  </si>
  <si>
    <r>
      <rPr>
        <sz val="8"/>
        <rFont val="Calibri"/>
        <family val="2"/>
      </rPr>
      <t>ДАГДАН ЭРХЭМБАЯР</t>
    </r>
  </si>
  <si>
    <r>
      <rPr>
        <sz val="8"/>
        <rFont val="Calibri"/>
        <family val="2"/>
      </rPr>
      <t>5025858294</t>
    </r>
  </si>
  <si>
    <r>
      <rPr>
        <sz val="8"/>
        <rFont val="Calibri"/>
        <family val="2"/>
      </rPr>
      <t>6 сарын 8,9-ны аяллын урьдчилгаа. 9 5001</t>
    </r>
  </si>
  <si>
    <r>
      <rPr>
        <sz val="8"/>
        <rFont val="Calibri"/>
        <family val="2"/>
      </rPr>
      <t>2024-06-06T15:08:27</t>
    </r>
  </si>
  <si>
    <r>
      <rPr>
        <sz val="8"/>
        <rFont val="Calibri"/>
        <family val="2"/>
      </rPr>
      <t>EB -AMARBOLD-АМАРБОЛД ЧУЛУУНБААТАР</t>
    </r>
  </si>
  <si>
    <r>
      <rPr>
        <sz val="8"/>
        <rFont val="Calibri"/>
        <family val="2"/>
      </rPr>
      <t>АМАРБОЛД ЧУЛУУНБААТАР</t>
    </r>
  </si>
  <si>
    <r>
      <rPr>
        <sz val="8"/>
        <rFont val="Calibri"/>
        <family val="2"/>
      </rPr>
      <t>0410056835</t>
    </r>
  </si>
  <si>
    <r>
      <rPr>
        <sz val="8"/>
        <rFont val="Calibri"/>
        <family val="2"/>
      </rPr>
      <t>2024-06-07T10:55:10</t>
    </r>
  </si>
  <si>
    <r>
      <rPr>
        <sz val="8"/>
        <rFont val="Calibri"/>
        <family val="2"/>
      </rPr>
      <t>qpay 851726011260670, 2406071055009 , 21</t>
    </r>
  </si>
  <si>
    <r>
      <rPr>
        <sz val="8"/>
        <rFont val="Calibri"/>
        <family val="2"/>
      </rPr>
      <t>УУГАНЦЭЦЭГ БАТДЭЛГЭР</t>
    </r>
  </si>
  <si>
    <r>
      <rPr>
        <sz val="8"/>
        <rFont val="Calibri"/>
        <family val="2"/>
      </rPr>
      <t>406061053</t>
    </r>
  </si>
  <si>
    <r>
      <rPr>
        <sz val="8"/>
        <rFont val="Calibri"/>
        <family val="2"/>
      </rPr>
      <t>2024-06-07T10:55:15</t>
    </r>
  </si>
  <si>
    <r>
      <rPr>
        <sz val="8"/>
        <rFont val="Calibri"/>
        <family val="2"/>
      </rPr>
      <t>QPAY 997177889944504 УУГАНЦЭЦЭГ 231</t>
    </r>
  </si>
  <si>
    <r>
      <rPr>
        <sz val="8"/>
        <rFont val="Calibri"/>
        <family val="2"/>
      </rPr>
      <t>ККТТ ХХК</t>
    </r>
  </si>
  <si>
    <r>
      <rPr>
        <sz val="8"/>
        <rFont val="Calibri"/>
        <family val="2"/>
      </rPr>
      <t>2015113727</t>
    </r>
  </si>
  <si>
    <r>
      <rPr>
        <sz val="8"/>
        <rFont val="Calibri"/>
        <family val="2"/>
      </rPr>
      <t>2024-06-07T13:15:49</t>
    </r>
  </si>
  <si>
    <r>
      <rPr>
        <sz val="8"/>
        <rFont val="Calibri"/>
        <family val="2"/>
      </rPr>
      <t>EB -V-АЮУШ ДААРИЙМАА</t>
    </r>
  </si>
  <si>
    <r>
      <rPr>
        <sz val="8"/>
        <rFont val="Calibri"/>
        <family val="2"/>
      </rPr>
      <t>АЮУШ ДААРИЙМАА</t>
    </r>
  </si>
  <si>
    <r>
      <rPr>
        <sz val="8"/>
        <rFont val="Calibri"/>
        <family val="2"/>
      </rPr>
      <t>0499428277</t>
    </r>
  </si>
  <si>
    <r>
      <rPr>
        <sz val="8"/>
        <rFont val="Calibri"/>
        <family val="2"/>
      </rPr>
      <t>2024-06-07T13:24:14</t>
    </r>
  </si>
  <si>
    <r>
      <rPr>
        <sz val="8"/>
        <rFont val="Calibri"/>
        <family val="2"/>
      </rPr>
      <t>621000******0237:06-06-2024 18:42:56:POS:JACK COFF</t>
    </r>
  </si>
  <si>
    <r>
      <rPr>
        <sz val="8"/>
        <rFont val="Calibri"/>
        <family val="2"/>
      </rPr>
      <t>2024-06-07T13:44:03</t>
    </r>
  </si>
  <si>
    <r>
      <rPr>
        <sz val="8"/>
        <rFont val="Calibri"/>
        <family val="2"/>
      </rPr>
      <t>621000******0237:06-06-2024 18:40:21:POS:JACK COFF</t>
    </r>
  </si>
  <si>
    <r>
      <rPr>
        <sz val="8"/>
        <rFont val="Calibri"/>
        <family val="2"/>
      </rPr>
      <t>2024-06-07T14:09:56</t>
    </r>
  </si>
  <si>
    <r>
      <rPr>
        <sz val="8"/>
        <rFont val="Calibri"/>
        <family val="2"/>
      </rPr>
      <t>2024-06-07T14:58:52</t>
    </r>
  </si>
  <si>
    <r>
      <rPr>
        <sz val="8"/>
        <rFont val="Calibri"/>
        <family val="2"/>
      </rPr>
      <t>Charges for PORD Customer Payment :000290110660</t>
    </r>
  </si>
  <si>
    <r>
      <rPr>
        <sz val="8"/>
        <rFont val="Calibri"/>
        <family val="2"/>
      </rPr>
      <t>ЭНЭРЭЛ ЭНХ-АМГАЛАН</t>
    </r>
  </si>
  <si>
    <r>
      <rPr>
        <sz val="8"/>
        <rFont val="Calibri"/>
        <family val="2"/>
      </rPr>
      <t>820002065</t>
    </r>
  </si>
  <si>
    <r>
      <rPr>
        <sz val="8"/>
        <rFont val="Calibri"/>
        <family val="2"/>
      </rPr>
      <t>SocialPay гүйлгээ,ЭНЭРЭЛ ЭНХ-АМГАЛАН,ХУД</t>
    </r>
  </si>
  <si>
    <r>
      <rPr>
        <sz val="8"/>
        <rFont val="Calibri"/>
        <family val="2"/>
      </rPr>
      <t>2024-06-07T17:15:50</t>
    </r>
  </si>
  <si>
    <r>
      <rPr>
        <sz val="8"/>
        <rFont val="Calibri"/>
        <family val="2"/>
      </rPr>
      <t>621000******0237:06-06-2024 18:29:33:POS:CU SOCIAL</t>
    </r>
  </si>
  <si>
    <r>
      <rPr>
        <sz val="8"/>
        <rFont val="Calibri"/>
        <family val="2"/>
      </rPr>
      <t>2024-06-07T18:21:02</t>
    </r>
  </si>
  <si>
    <r>
      <rPr>
        <sz val="8"/>
        <rFont val="Calibri"/>
        <family val="2"/>
      </rPr>
      <t>qpay 051801746563040, 64801b59af211 750a</t>
    </r>
  </si>
  <si>
    <r>
      <rPr>
        <sz val="8"/>
        <rFont val="Calibri"/>
        <family val="2"/>
      </rPr>
      <t>ЖЕТ ШАРИНГ МОНГОЛИА ХХК</t>
    </r>
  </si>
  <si>
    <r>
      <rPr>
        <sz val="8"/>
        <rFont val="Calibri"/>
        <family val="2"/>
      </rPr>
      <t>490035984</t>
    </r>
  </si>
  <si>
    <r>
      <rPr>
        <sz val="8"/>
        <rFont val="Calibri"/>
        <family val="2"/>
      </rPr>
      <t>2024-06-07T18:35:46</t>
    </r>
  </si>
  <si>
    <r>
      <rPr>
        <sz val="8"/>
        <rFont val="Calibri"/>
        <family val="2"/>
      </rPr>
      <t>qpay 803060145268289, 64801b59af211 750a</t>
    </r>
  </si>
  <si>
    <r>
      <rPr>
        <sz val="8"/>
        <rFont val="Calibri"/>
        <family val="2"/>
      </rPr>
      <t>2024-06-07T21:55:53</t>
    </r>
  </si>
  <si>
    <r>
      <rPr>
        <sz val="8"/>
        <rFont val="Calibri"/>
        <family val="2"/>
      </rPr>
      <t>621000******0237:06-06-2024 14:01:39:POS:CU SOCIAL</t>
    </r>
  </si>
  <si>
    <r>
      <rPr>
        <sz val="8"/>
        <rFont val="Calibri"/>
        <family val="2"/>
      </rPr>
      <t>2024-06-08T09:32:14</t>
    </r>
  </si>
  <si>
    <r>
      <rPr>
        <sz val="8"/>
        <rFont val="Calibri"/>
        <family val="2"/>
      </rPr>
      <t>621000******0237:06-06-2024 13:59:34:POS:CU SOCIAL</t>
    </r>
  </si>
  <si>
    <r>
      <rPr>
        <sz val="8"/>
        <rFont val="Calibri"/>
        <family val="2"/>
      </rPr>
      <t>2024-06-08T17:34:15</t>
    </r>
  </si>
  <si>
    <r>
      <rPr>
        <sz val="8"/>
        <rFont val="Calibri"/>
        <family val="2"/>
      </rPr>
      <t>Charges for PORD Customer Payment :000290508101</t>
    </r>
  </si>
  <si>
    <r>
      <rPr>
        <sz val="8"/>
        <rFont val="Calibri"/>
        <family val="2"/>
      </rPr>
      <t>Uldegdlee margaash hiichiy,ДАГДАН ЭРХЭМБ</t>
    </r>
  </si>
  <si>
    <r>
      <rPr>
        <sz val="8"/>
        <rFont val="Calibri"/>
        <family val="2"/>
      </rPr>
      <t>2024-06-08T21:46:42</t>
    </r>
  </si>
  <si>
    <r>
      <rPr>
        <sz val="8"/>
        <rFont val="Calibri"/>
        <family val="2"/>
      </rPr>
      <t>621000******0237:07-06-2024 09:22:07:POS:MOBICOM A</t>
    </r>
  </si>
  <si>
    <r>
      <rPr>
        <sz val="8"/>
        <rFont val="Calibri"/>
        <family val="2"/>
      </rPr>
      <t>2024-06-09T10:56:13</t>
    </r>
  </si>
  <si>
    <r>
      <rPr>
        <sz val="8"/>
        <rFont val="Calibri"/>
        <family val="2"/>
      </rPr>
      <t>2024-06-09T10:56:28</t>
    </r>
  </si>
  <si>
    <r>
      <rPr>
        <sz val="8"/>
        <rFont val="Calibri"/>
        <family val="2"/>
      </rPr>
      <t>Charges for PORD Customer Payment :000290676507</t>
    </r>
  </si>
  <si>
    <r>
      <rPr>
        <sz val="8"/>
        <rFont val="Calibri"/>
        <family val="2"/>
      </rPr>
      <t>SocialPay гүйлгээ,ДАГДАН ЭРХЭМБАЯР,ХААН</t>
    </r>
  </si>
  <si>
    <r>
      <rPr>
        <sz val="8"/>
        <rFont val="Calibri"/>
        <family val="2"/>
      </rPr>
      <t>2024-06-10T09:03:42</t>
    </r>
  </si>
  <si>
    <r>
      <rPr>
        <sz val="8"/>
        <rFont val="Calibri"/>
        <family val="2"/>
      </rPr>
      <t>2024-06-10T09:04:52</t>
    </r>
  </si>
  <si>
    <r>
      <rPr>
        <sz val="8"/>
        <rFont val="Calibri"/>
        <family val="2"/>
      </rPr>
      <t>Charges for PORD Customer Payment :000290930009</t>
    </r>
  </si>
  <si>
    <r>
      <rPr>
        <sz val="8"/>
        <rFont val="Calibri"/>
        <family val="2"/>
      </rPr>
      <t>ЦОГБАЯР АЛТАН-ОРГИЛ</t>
    </r>
  </si>
  <si>
    <r>
      <rPr>
        <sz val="8"/>
        <rFont val="Calibri"/>
        <family val="2"/>
      </rPr>
      <t>5074030238</t>
    </r>
  </si>
  <si>
    <r>
      <rPr>
        <sz val="8"/>
        <rFont val="Calibri"/>
        <family val="2"/>
      </rPr>
      <t>SocialPay гүйлгээ,ЦОГБАЯР АЛТАН-ОРГИЛ,ХА</t>
    </r>
  </si>
  <si>
    <r>
      <rPr>
        <sz val="8"/>
        <rFont val="Calibri"/>
        <family val="2"/>
      </rPr>
      <t>2024-06-10T16:19:06</t>
    </r>
  </si>
  <si>
    <r>
      <rPr>
        <sz val="8"/>
        <rFont val="Calibri"/>
        <family val="2"/>
      </rPr>
      <t>2024-06-10T18:14:43</t>
    </r>
  </si>
  <si>
    <r>
      <rPr>
        <sz val="8"/>
        <rFont val="Calibri"/>
        <family val="2"/>
      </rPr>
      <t>qpay 470219878678233, 64801b59af211 750a</t>
    </r>
  </si>
  <si>
    <r>
      <rPr>
        <sz val="8"/>
        <rFont val="Calibri"/>
        <family val="2"/>
      </rPr>
      <t>2024-06-11T08:50:15</t>
    </r>
  </si>
  <si>
    <r>
      <rPr>
        <sz val="8"/>
        <rFont val="Calibri"/>
        <family val="2"/>
      </rPr>
      <t>Charges for PORD Customer Payment :000291294640</t>
    </r>
  </si>
  <si>
    <r>
      <rPr>
        <sz val="8"/>
        <rFont val="Calibri"/>
        <family val="2"/>
      </rPr>
      <t>ЭНХБАЯР ОДОНБАЯР</t>
    </r>
  </si>
  <si>
    <r>
      <rPr>
        <sz val="8"/>
        <rFont val="Calibri"/>
        <family val="2"/>
      </rPr>
      <t>5137161503</t>
    </r>
  </si>
  <si>
    <r>
      <rPr>
        <sz val="8"/>
        <rFont val="Calibri"/>
        <family val="2"/>
      </rPr>
      <t>Taxi,ЭНХБАЯР ОДОНБАЯР,ХААН ТӨВ БАНК</t>
    </r>
  </si>
  <si>
    <r>
      <rPr>
        <sz val="8"/>
        <rFont val="Calibri"/>
        <family val="2"/>
      </rPr>
      <t>2024-06-11T10:49:54</t>
    </r>
  </si>
  <si>
    <r>
      <rPr>
        <sz val="8"/>
        <rFont val="Calibri"/>
        <family val="2"/>
      </rPr>
      <t>621000******0237:10-06-2024 16:19:17:POS:GS-25 NII</t>
    </r>
  </si>
  <si>
    <r>
      <rPr>
        <sz val="8"/>
        <rFont val="Calibri"/>
        <family val="2"/>
      </rPr>
      <t>2024-06-11T17:29:54</t>
    </r>
  </si>
  <si>
    <r>
      <rPr>
        <sz val="8"/>
        <rFont val="Calibri"/>
        <family val="2"/>
      </rPr>
      <t>EB -U-МӨРӨН БАТСАЙХАН</t>
    </r>
  </si>
  <si>
    <r>
      <rPr>
        <sz val="8"/>
        <rFont val="Calibri"/>
        <family val="2"/>
      </rPr>
      <t>0499464067</t>
    </r>
  </si>
  <si>
    <r>
      <rPr>
        <sz val="8"/>
        <rFont val="Calibri"/>
        <family val="2"/>
      </rPr>
      <t>2024-06-11T17:45:45</t>
    </r>
  </si>
  <si>
    <r>
      <rPr>
        <sz val="8"/>
        <rFont val="Calibri"/>
        <family val="2"/>
      </rPr>
      <t>Charges for PORD Customer Payment :000291497834</t>
    </r>
  </si>
  <si>
    <r>
      <rPr>
        <sz val="8"/>
        <rFont val="Calibri"/>
        <family val="2"/>
      </rPr>
      <t>510096300075</t>
    </r>
  </si>
  <si>
    <r>
      <rPr>
        <sz val="8"/>
        <rFont val="Calibri"/>
        <family val="2"/>
      </rPr>
      <t>2024-06-11T17:45:46</t>
    </r>
  </si>
  <si>
    <r>
      <rPr>
        <sz val="8"/>
        <rFont val="Calibri"/>
        <family val="2"/>
      </rPr>
      <t>Khan stock,МӨРӨН БАТСАЙХАН,ХАЙ ПЭЙМЭНТ С</t>
    </r>
  </si>
  <si>
    <r>
      <rPr>
        <sz val="8"/>
        <rFont val="Calibri"/>
        <family val="2"/>
      </rPr>
      <t>2024-06-11T17:47:58</t>
    </r>
  </si>
  <si>
    <r>
      <rPr>
        <sz val="8"/>
        <rFont val="Calibri"/>
        <family val="2"/>
      </rPr>
      <t>Charges for PORD Customer Payment :000291498537</t>
    </r>
  </si>
  <si>
    <r>
      <rPr>
        <sz val="8"/>
        <rFont val="Calibri"/>
        <family val="2"/>
      </rPr>
      <t>8000993000</t>
    </r>
  </si>
  <si>
    <r>
      <rPr>
        <sz val="8"/>
        <rFont val="Calibri"/>
        <family val="2"/>
      </rPr>
      <t>Depo,МӨРӨН БАТСАЙХАН,M BANK</t>
    </r>
  </si>
  <si>
    <r>
      <rPr>
        <sz val="8"/>
        <rFont val="Calibri"/>
        <family val="2"/>
      </rPr>
      <t>2024-06-11T19:14:31</t>
    </r>
  </si>
  <si>
    <r>
      <rPr>
        <sz val="8"/>
        <rFont val="Calibri"/>
        <family val="2"/>
      </rPr>
      <t>Charges for PORD Customer Payment :000291531757</t>
    </r>
  </si>
  <si>
    <r>
      <rPr>
        <sz val="8"/>
        <rFont val="Calibri"/>
        <family val="2"/>
      </rPr>
      <t>ДААРИЙМАА АЮУШ</t>
    </r>
  </si>
  <si>
    <r>
      <rPr>
        <sz val="8"/>
        <rFont val="Calibri"/>
        <family val="2"/>
      </rPr>
      <t>5434107944</t>
    </r>
  </si>
  <si>
    <r>
      <rPr>
        <sz val="8"/>
        <rFont val="Calibri"/>
        <family val="2"/>
      </rPr>
      <t>Back,ДААРИЙМАА АЮУШ,ХААН ТӨВ БАНК</t>
    </r>
  </si>
  <si>
    <r>
      <rPr>
        <sz val="8"/>
        <rFont val="Calibri"/>
        <family val="2"/>
      </rPr>
      <t>2024-06-13T13:49:37</t>
    </r>
  </si>
  <si>
    <r>
      <rPr>
        <sz val="8"/>
        <rFont val="Calibri"/>
        <family val="2"/>
      </rPr>
      <t>qpay 176961129527326, 2406131349285 , Or</t>
    </r>
  </si>
  <si>
    <r>
      <rPr>
        <sz val="8"/>
        <rFont val="Calibri"/>
        <family val="2"/>
      </rPr>
      <t>ЖАК ИНТЕРНЭЙШНЛ ХХК</t>
    </r>
  </si>
  <si>
    <r>
      <rPr>
        <sz val="8"/>
        <rFont val="Calibri"/>
        <family val="2"/>
      </rPr>
      <t>423022230</t>
    </r>
  </si>
  <si>
    <r>
      <rPr>
        <sz val="8"/>
        <rFont val="Calibri"/>
        <family val="2"/>
      </rPr>
      <t>2024-06-13T13:49:41</t>
    </r>
  </si>
  <si>
    <r>
      <rPr>
        <sz val="8"/>
        <rFont val="Calibri"/>
        <family val="2"/>
      </rPr>
      <t>QPAY 397134661522436 ЖАК ИНТЕРНЭЙШН</t>
    </r>
  </si>
  <si>
    <r>
      <rPr>
        <sz val="8"/>
        <rFont val="Calibri"/>
        <family val="2"/>
      </rPr>
      <t>2024-06-13T15:44:15</t>
    </r>
  </si>
  <si>
    <r>
      <rPr>
        <sz val="8"/>
        <rFont val="Calibri"/>
        <family val="2"/>
      </rPr>
      <t>SOCIALPAY JUNIOR X COLOR</t>
    </r>
  </si>
  <si>
    <r>
      <rPr>
        <sz val="8"/>
        <rFont val="Calibri"/>
        <family val="2"/>
      </rPr>
      <t>КЛАУД НАЙН БЬЮТИ ХХК</t>
    </r>
  </si>
  <si>
    <r>
      <rPr>
        <sz val="8"/>
        <rFont val="Calibri"/>
        <family val="2"/>
      </rPr>
      <t>3005135297</t>
    </r>
  </si>
  <si>
    <r>
      <rPr>
        <sz val="8"/>
        <rFont val="Calibri"/>
        <family val="2"/>
      </rPr>
      <t>2024-06-13T18:26:12</t>
    </r>
  </si>
  <si>
    <r>
      <rPr>
        <sz val="8"/>
        <rFont val="Calibri"/>
        <family val="2"/>
      </rPr>
      <t>621000******0237:12-06-2024 16:20:56:POS:FATCATJAZ</t>
    </r>
  </si>
  <si>
    <r>
      <rPr>
        <sz val="8"/>
        <rFont val="Calibri"/>
        <family val="2"/>
      </rPr>
      <t>2024-06-13T19:46</t>
    </r>
  </si>
  <si>
    <r>
      <rPr>
        <sz val="8"/>
        <rFont val="Calibri"/>
        <family val="2"/>
      </rPr>
      <t>Charges for PORD Customer Payment :000292221164</t>
    </r>
  </si>
  <si>
    <r>
      <rPr>
        <sz val="8"/>
        <rFont val="Calibri"/>
        <family val="2"/>
      </rPr>
      <t>815002903</t>
    </r>
  </si>
  <si>
    <r>
      <rPr>
        <sz val="8"/>
        <rFont val="Calibri"/>
        <family val="2"/>
      </rPr>
      <t>SocialPay гүйлгээ,МӨРӨН БАТСАЙХАН,ХУД ХӨ</t>
    </r>
  </si>
  <si>
    <r>
      <rPr>
        <sz val="8"/>
        <rFont val="Calibri"/>
        <family val="2"/>
      </rPr>
      <t>2024-06-14T04:12:10</t>
    </r>
  </si>
  <si>
    <r>
      <rPr>
        <sz val="8"/>
        <rFont val="Calibri"/>
        <family val="2"/>
      </rPr>
      <t>621000******0237:12-06-2024 08:37:45:POS:CU-1</t>
    </r>
  </si>
  <si>
    <r>
      <rPr>
        <sz val="8"/>
        <rFont val="Calibri"/>
        <family val="2"/>
      </rPr>
      <t>2024-06-16T09:26:17</t>
    </r>
  </si>
  <si>
    <r>
      <rPr>
        <sz val="8"/>
        <rFont val="Calibri"/>
        <family val="2"/>
      </rPr>
      <t>Charges for PORD Customer Payment :000293025237</t>
    </r>
  </si>
  <si>
    <r>
      <rPr>
        <sz val="8"/>
        <rFont val="Calibri"/>
        <family val="2"/>
      </rPr>
      <t>ЛХАМХҮҮ БОЛДБААТАР</t>
    </r>
  </si>
  <si>
    <r>
      <rPr>
        <sz val="8"/>
        <rFont val="Calibri"/>
        <family val="2"/>
      </rPr>
      <t>5069094507</t>
    </r>
  </si>
  <si>
    <r>
      <rPr>
        <sz val="8"/>
        <rFont val="Calibri"/>
        <family val="2"/>
      </rPr>
      <t>SocialPay гүйлгээ,ЛХАМХҮҮ БОЛДБААТАР,ХАА</t>
    </r>
  </si>
  <si>
    <r>
      <rPr>
        <sz val="8"/>
        <rFont val="Calibri"/>
        <family val="2"/>
      </rPr>
      <t>2024-06-23T11:43:58</t>
    </r>
  </si>
  <si>
    <r>
      <rPr>
        <sz val="8"/>
        <rFont val="Calibri"/>
        <family val="2"/>
      </rPr>
      <t>4992</t>
    </r>
  </si>
  <si>
    <r>
      <rPr>
        <sz val="8"/>
        <rFont val="Calibri"/>
        <family val="2"/>
      </rPr>
      <t>БАЙГАЛМАА ДАВААНЯМ</t>
    </r>
  </si>
  <si>
    <r>
      <rPr>
        <sz val="8"/>
        <rFont val="Calibri"/>
        <family val="2"/>
      </rPr>
      <t>1105393918</t>
    </r>
  </si>
  <si>
    <r>
      <rPr>
        <sz val="8"/>
        <rFont val="Calibri"/>
        <family val="2"/>
      </rPr>
      <t>2024-06-23T12:28:06</t>
    </r>
  </si>
  <si>
    <r>
      <rPr>
        <sz val="8"/>
        <rFont val="Calibri"/>
        <family val="2"/>
      </rPr>
      <t>Charges for PORD Customer Payment :000295386682</t>
    </r>
  </si>
  <si>
    <r>
      <rPr>
        <sz val="8"/>
        <rFont val="Calibri"/>
        <family val="2"/>
      </rPr>
      <t>СҮХБААТАР ОЮУНЧУЛУУН</t>
    </r>
  </si>
  <si>
    <r>
      <rPr>
        <sz val="8"/>
        <rFont val="Calibri"/>
        <family val="2"/>
      </rPr>
      <t>458048379</t>
    </r>
  </si>
  <si>
    <r>
      <rPr>
        <sz val="8"/>
        <rFont val="Calibri"/>
        <family val="2"/>
      </rPr>
      <t>2024-06-23T12:28:07</t>
    </r>
  </si>
  <si>
    <r>
      <rPr>
        <sz val="8"/>
        <rFont val="Calibri"/>
        <family val="2"/>
      </rPr>
      <t>Uss,СҮХБААТАР ОЮУНЧУЛУУН,ХУД ХӨГЖ ТӨВ БА</t>
    </r>
  </si>
  <si>
    <r>
      <rPr>
        <sz val="8"/>
        <rFont val="Calibri"/>
        <family val="2"/>
      </rPr>
      <t>2024-06-24T16:11:40</t>
    </r>
  </si>
  <si>
    <r>
      <rPr>
        <sz val="8"/>
        <rFont val="Calibri"/>
        <family val="2"/>
      </rPr>
      <t>qpay 395464139463623, Qpay114, Qpay 115</t>
    </r>
  </si>
  <si>
    <r>
      <rPr>
        <sz val="8"/>
        <rFont val="Calibri"/>
        <family val="2"/>
      </rPr>
      <t>КАППЭ БЭНЭ МОНГОЛИА ХХК</t>
    </r>
  </si>
  <si>
    <r>
      <rPr>
        <sz val="8"/>
        <rFont val="Calibri"/>
        <family val="2"/>
      </rPr>
      <t>441002070</t>
    </r>
  </si>
  <si>
    <r>
      <rPr>
        <sz val="8"/>
        <rFont val="Calibri"/>
        <family val="2"/>
      </rPr>
      <t>2024-06-24T16:11:45</t>
    </r>
  </si>
  <si>
    <r>
      <rPr>
        <sz val="8"/>
        <rFont val="Calibri"/>
        <family val="2"/>
      </rPr>
      <t>QPAY 958373573182798 КАППЭ БЭНЭ 740</t>
    </r>
  </si>
  <si>
    <r>
      <rPr>
        <sz val="8"/>
        <rFont val="Calibri"/>
        <family val="2"/>
      </rPr>
      <t>2024-06-24T21:19:34</t>
    </r>
  </si>
  <si>
    <r>
      <rPr>
        <sz val="8"/>
        <rFont val="Calibri"/>
        <family val="2"/>
      </rPr>
      <t>SOCIALPAY ГҮЙЛГЭЭ</t>
    </r>
  </si>
  <si>
    <r>
      <rPr>
        <sz val="8"/>
        <rFont val="Calibri"/>
        <family val="2"/>
      </rPr>
      <t>БАЯРЖАВХЛАН ЧИНБАТ</t>
    </r>
  </si>
  <si>
    <r>
      <rPr>
        <sz val="8"/>
        <rFont val="Calibri"/>
        <family val="2"/>
      </rPr>
      <t>1105265039</t>
    </r>
  </si>
  <si>
    <r>
      <rPr>
        <sz val="8"/>
        <rFont val="Calibri"/>
        <family val="2"/>
      </rPr>
      <t>2024-06-24T21:34:25</t>
    </r>
  </si>
  <si>
    <r>
      <rPr>
        <sz val="8"/>
        <rFont val="Calibri"/>
        <family val="2"/>
      </rPr>
      <t>ENKHBAATARIIHAAS BAYAR HURGEYE</t>
    </r>
  </si>
  <si>
    <r>
      <rPr>
        <sz val="8"/>
        <rFont val="Calibri"/>
        <family val="2"/>
      </rPr>
      <t>ЦЭЛМЭГ ГАЛБАДРАХ</t>
    </r>
  </si>
  <si>
    <r>
      <rPr>
        <sz val="8"/>
        <rFont val="Calibri"/>
        <family val="2"/>
      </rPr>
      <t>1509371015</t>
    </r>
  </si>
  <si>
    <r>
      <rPr>
        <sz val="8"/>
        <rFont val="Calibri"/>
        <family val="2"/>
      </rPr>
      <t>2024-06-24T23:48:44</t>
    </r>
  </si>
  <si>
    <r>
      <rPr>
        <sz val="8"/>
        <rFont val="Calibri"/>
        <family val="2"/>
      </rPr>
      <t>Charges for PORD Customer Payment :000295915702</t>
    </r>
  </si>
  <si>
    <r>
      <rPr>
        <sz val="8"/>
        <rFont val="Calibri"/>
        <family val="2"/>
      </rPr>
      <t>2024-06-25T02:15:03</t>
    </r>
  </si>
  <si>
    <r>
      <rPr>
        <sz val="8"/>
        <rFont val="Calibri"/>
        <family val="2"/>
      </rPr>
      <t>Charges for PORD Customer Payment :000295929570</t>
    </r>
  </si>
  <si>
    <r>
      <rPr>
        <sz val="8"/>
        <rFont val="Calibri"/>
        <family val="2"/>
      </rPr>
      <t>БААСАНЖАВ БАТЛХАГВА</t>
    </r>
  </si>
  <si>
    <r>
      <rPr>
        <sz val="8"/>
        <rFont val="Calibri"/>
        <family val="2"/>
      </rPr>
      <t>5102086385</t>
    </r>
  </si>
  <si>
    <r>
      <rPr>
        <sz val="8"/>
        <rFont val="Calibri"/>
        <family val="2"/>
      </rPr>
      <t>Taxi,БААСАНЖАВ БАТЛХАГВА,ХААН ТӨВ БАНК</t>
    </r>
  </si>
  <si>
    <r>
      <rPr>
        <sz val="8"/>
        <rFont val="Calibri"/>
        <family val="2"/>
      </rPr>
      <t>2024-06-25T03:25:41</t>
    </r>
  </si>
  <si>
    <r>
      <rPr>
        <sz val="8"/>
        <rFont val="Calibri"/>
        <family val="2"/>
      </rPr>
      <t>621000******0237:23-06-2024 11:58:35:POS:CU SOCIAL</t>
    </r>
  </si>
  <si>
    <r>
      <rPr>
        <sz val="8"/>
        <rFont val="Calibri"/>
        <family val="2"/>
      </rPr>
      <t>2024-06-25T11:49:41</t>
    </r>
  </si>
  <si>
    <r>
      <rPr>
        <sz val="8"/>
        <rFont val="Calibri"/>
        <family val="2"/>
      </rPr>
      <t>Charges for PORD Customer Payment :000296003517</t>
    </r>
  </si>
  <si>
    <r>
      <rPr>
        <sz val="8"/>
        <rFont val="Calibri"/>
        <family val="2"/>
      </rPr>
      <t>ГАЛСАННОРОВ ГАНДАРЬ</t>
    </r>
  </si>
  <si>
    <r>
      <rPr>
        <sz val="8"/>
        <rFont val="Calibri"/>
        <family val="2"/>
      </rPr>
      <t>5063268801</t>
    </r>
  </si>
  <si>
    <r>
      <rPr>
        <sz val="8"/>
        <rFont val="Calibri"/>
        <family val="2"/>
      </rPr>
      <t>2024-06-25T11:49:42</t>
    </r>
  </si>
  <si>
    <r>
      <rPr>
        <sz val="8"/>
        <rFont val="Calibri"/>
        <family val="2"/>
      </rPr>
      <t>Behelgee,ГАЛСАННОРОВ ГАНДАРЬ,ХААН ТӨВ БА</t>
    </r>
  </si>
  <si>
    <r>
      <rPr>
        <sz val="8"/>
        <rFont val="Calibri"/>
        <family val="2"/>
      </rPr>
      <t>2024-06-25T20:08:27</t>
    </r>
  </si>
  <si>
    <r>
      <rPr>
        <sz val="8"/>
        <rFont val="Calibri"/>
        <family val="2"/>
      </rPr>
      <t>EB -G-МӨРӨН БАТСАЙХАН</t>
    </r>
  </si>
  <si>
    <r>
      <rPr>
        <sz val="8"/>
        <rFont val="Calibri"/>
        <family val="2"/>
      </rPr>
      <t>2024-06-25T20:08:42</t>
    </r>
  </si>
  <si>
    <r>
      <rPr>
        <sz val="8"/>
        <rFont val="Calibri"/>
        <family val="2"/>
      </rPr>
      <t>2024-06-25T22:06:13</t>
    </r>
  </si>
  <si>
    <r>
      <rPr>
        <sz val="8"/>
        <rFont val="Calibri"/>
        <family val="2"/>
      </rPr>
      <t>621000******0237:24-06-2024 14:09:27:POS:CU SOCIAL</t>
    </r>
  </si>
  <si>
    <r>
      <rPr>
        <sz val="8"/>
        <rFont val="Calibri"/>
        <family val="2"/>
      </rPr>
      <t>2024-06-26T01:51:14</t>
    </r>
  </si>
  <si>
    <r>
      <rPr>
        <sz val="8"/>
        <rFont val="Calibri"/>
        <family val="2"/>
      </rPr>
      <t>THE COLOR CARD X SOCIALPA</t>
    </r>
  </si>
  <si>
    <r>
      <rPr>
        <sz val="8"/>
        <rFont val="Calibri"/>
        <family val="2"/>
      </rPr>
      <t>КАРТЫН ДОТООДЫН ГҮЙЛГЭЭНИЙ CASHBACK</t>
    </r>
  </si>
  <si>
    <r>
      <rPr>
        <sz val="8"/>
        <rFont val="Calibri"/>
        <family val="2"/>
      </rPr>
      <t>8865100007</t>
    </r>
  </si>
  <si>
    <r>
      <rPr>
        <sz val="8"/>
        <rFont val="Calibri"/>
        <family val="2"/>
      </rPr>
      <t>2024-06-26T10:46:40</t>
    </r>
  </si>
  <si>
    <r>
      <rPr>
        <sz val="8"/>
        <rFont val="Calibri"/>
        <family val="2"/>
      </rPr>
      <t>621000******0237:25-06-2024 13:03:06:POS:WWW ARIGA</t>
    </r>
  </si>
  <si>
    <r>
      <rPr>
        <sz val="8"/>
        <rFont val="Calibri"/>
        <family val="2"/>
      </rPr>
      <t>2024-06-26T13:24:48</t>
    </r>
  </si>
  <si>
    <r>
      <rPr>
        <sz val="8"/>
        <rFont val="Calibri"/>
        <family val="2"/>
      </rPr>
      <t>621000******0237:25-06-2024 11:55:15:POS:CU SOCIAL</t>
    </r>
  </si>
  <si>
    <r>
      <rPr>
        <sz val="8"/>
        <rFont val="Calibri"/>
        <family val="2"/>
      </rPr>
      <t>2024-06-26T22:49:49</t>
    </r>
  </si>
  <si>
    <r>
      <rPr>
        <sz val="8"/>
        <rFont val="Calibri"/>
        <family val="2"/>
      </rPr>
      <t>UBCAB-4YCO-36100</t>
    </r>
  </si>
  <si>
    <r>
      <rPr>
        <sz val="8"/>
        <rFont val="Calibri"/>
        <family val="2"/>
      </rPr>
      <t>ЮБИКАБ ХХК</t>
    </r>
  </si>
  <si>
    <r>
      <rPr>
        <sz val="8"/>
        <rFont val="Calibri"/>
        <family val="2"/>
      </rPr>
      <t>1605152947</t>
    </r>
  </si>
  <si>
    <r>
      <rPr>
        <sz val="8"/>
        <rFont val="Calibri"/>
        <family val="2"/>
      </rPr>
      <t>Гүйлгээний  шимтгэл</t>
    </r>
  </si>
  <si>
    <r>
      <rPr>
        <sz val="8"/>
        <rFont val="Calibri"/>
        <family val="2"/>
      </rPr>
      <t>2024-06-27T12:52:11</t>
    </r>
  </si>
  <si>
    <r>
      <rPr>
        <sz val="8"/>
        <rFont val="Calibri"/>
        <family val="2"/>
      </rPr>
      <t>qpay 059469046194929, bistro1, bist ro1,</t>
    </r>
  </si>
  <si>
    <r>
      <rPr>
        <sz val="8"/>
        <rFont val="Calibri"/>
        <family val="2"/>
      </rPr>
      <t>НОМАДСХОСПИТАЛИТИ ХХК</t>
    </r>
  </si>
  <si>
    <r>
      <rPr>
        <sz val="8"/>
        <rFont val="Calibri"/>
        <family val="2"/>
      </rPr>
      <t>490051296</t>
    </r>
  </si>
  <si>
    <r>
      <rPr>
        <sz val="8"/>
        <rFont val="Calibri"/>
        <family val="2"/>
      </rPr>
      <t>2024-06-28T21:57:48</t>
    </r>
  </si>
  <si>
    <r>
      <rPr>
        <sz val="8"/>
        <rFont val="Calibri"/>
        <family val="2"/>
      </rPr>
      <t>99161188!4000_OPT1!F</t>
    </r>
  </si>
  <si>
    <r>
      <rPr>
        <sz val="8"/>
        <rFont val="Calibri"/>
        <family val="2"/>
      </rPr>
      <t>МОБИКОМ КОРПОРАЦИ ХХК</t>
    </r>
  </si>
  <si>
    <r>
      <rPr>
        <sz val="8"/>
        <rFont val="Calibri"/>
        <family val="2"/>
      </rPr>
      <t>2020001511</t>
    </r>
  </si>
  <si>
    <r>
      <rPr>
        <sz val="8"/>
        <rFont val="Calibri"/>
        <family val="2"/>
      </rPr>
      <t>2024-06-29T19:35:25</t>
    </r>
  </si>
  <si>
    <r>
      <rPr>
        <sz val="8"/>
        <rFont val="Calibri"/>
        <family val="2"/>
      </rPr>
      <t>2024-06-29T19:35:40</t>
    </r>
  </si>
  <si>
    <r>
      <rPr>
        <sz val="8"/>
        <rFont val="Calibri"/>
        <family val="2"/>
      </rPr>
      <t>2024-07-01T13:41:21</t>
    </r>
  </si>
  <si>
    <r>
      <rPr>
        <sz val="8"/>
        <rFont val="Calibri"/>
        <family val="2"/>
      </rPr>
      <t>EB -TUR-ХИШИГЖАРГАЛ ЖАМЪЯНШАРАВ</t>
    </r>
  </si>
  <si>
    <r>
      <rPr>
        <sz val="8"/>
        <rFont val="Calibri"/>
        <family val="2"/>
      </rPr>
      <t>ХИШИГЖАРГАЛ ЖАМЪЯНШАРАВ</t>
    </r>
  </si>
  <si>
    <r>
      <rPr>
        <sz val="8"/>
        <rFont val="Calibri"/>
        <family val="2"/>
      </rPr>
      <t>0458101839</t>
    </r>
  </si>
  <si>
    <r>
      <rPr>
        <sz val="8"/>
        <rFont val="Calibri"/>
        <family val="2"/>
      </rPr>
      <t>2024-07-01T13:46:40</t>
    </r>
  </si>
  <si>
    <r>
      <rPr>
        <sz val="8"/>
        <rFont val="Calibri"/>
        <family val="2"/>
      </rPr>
      <t>2024-07-01T21:27:17</t>
    </r>
  </si>
  <si>
    <r>
      <rPr>
        <sz val="8"/>
        <rFont val="Calibri"/>
        <family val="2"/>
      </rPr>
      <t>Charges for PORD Customer Payment :000298168097</t>
    </r>
  </si>
  <si>
    <r>
      <rPr>
        <sz val="8"/>
        <rFont val="Calibri"/>
        <family val="2"/>
      </rPr>
      <t>2024-07-01T21:27:18</t>
    </r>
  </si>
  <si>
    <r>
      <rPr>
        <sz val="8"/>
        <rFont val="Calibri"/>
        <family val="2"/>
      </rPr>
      <t>2024-07-01T23:17:43</t>
    </r>
  </si>
  <si>
    <r>
      <rPr>
        <sz val="8"/>
        <rFont val="Calibri"/>
        <family val="2"/>
      </rPr>
      <t>Charges for PORD Customer Payment :000298199228</t>
    </r>
  </si>
  <si>
    <r>
      <rPr>
        <sz val="8"/>
        <rFont val="Calibri"/>
        <family val="2"/>
      </rPr>
      <t>ТҮМЭНЖАРГАЛ ДЭЛГЭРСУУРЬ</t>
    </r>
  </si>
  <si>
    <r>
      <rPr>
        <sz val="8"/>
        <rFont val="Calibri"/>
        <family val="2"/>
      </rPr>
      <t>5166246723</t>
    </r>
  </si>
  <si>
    <r>
      <rPr>
        <sz val="8"/>
        <rFont val="Calibri"/>
        <family val="2"/>
      </rPr>
      <t>SocialPay гүйлгээ,ТҮМЭНЖАРГАЛ ДЭЛГЭРСУУР</t>
    </r>
  </si>
  <si>
    <r>
      <rPr>
        <sz val="8"/>
        <rFont val="Calibri"/>
        <family val="2"/>
      </rPr>
      <t>2024-07-02T00:45:44</t>
    </r>
  </si>
  <si>
    <r>
      <rPr>
        <sz val="8"/>
        <rFont val="Calibri"/>
        <family val="2"/>
      </rPr>
      <t>NMUNA</t>
    </r>
  </si>
  <si>
    <r>
      <rPr>
        <sz val="8"/>
        <rFont val="Calibri"/>
        <family val="2"/>
      </rPr>
      <t>НАМУУНАА БАЯРАА</t>
    </r>
  </si>
  <si>
    <r>
      <rPr>
        <sz val="8"/>
        <rFont val="Calibri"/>
        <family val="2"/>
      </rPr>
      <t>2715141892</t>
    </r>
  </si>
  <si>
    <r>
      <rPr>
        <sz val="8"/>
        <rFont val="Calibri"/>
        <family val="2"/>
      </rPr>
      <t>2024-07-02T09:48:27</t>
    </r>
  </si>
  <si>
    <r>
      <rPr>
        <sz val="8"/>
        <rFont val="Calibri"/>
        <family val="2"/>
      </rPr>
      <t>qpay 959739325794608, 2024-00678932 , Av</t>
    </r>
  </si>
  <si>
    <r>
      <rPr>
        <sz val="8"/>
        <rFont val="Calibri"/>
        <family val="2"/>
      </rPr>
      <t>АЗИ ФАРМА МЕД</t>
    </r>
  </si>
  <si>
    <r>
      <rPr>
        <sz val="8"/>
        <rFont val="Calibri"/>
        <family val="2"/>
      </rPr>
      <t>5038117884</t>
    </r>
  </si>
  <si>
    <r>
      <rPr>
        <sz val="8"/>
        <rFont val="Calibri"/>
        <family val="2"/>
      </rPr>
      <t>2024-07-02T10:13:06</t>
    </r>
  </si>
  <si>
    <r>
      <rPr>
        <sz val="8"/>
        <rFont val="Calibri"/>
        <family val="2"/>
      </rPr>
      <t>Charges for PORD Customer Payment :000298266495</t>
    </r>
  </si>
  <si>
    <r>
      <rPr>
        <sz val="8"/>
        <rFont val="Calibri"/>
        <family val="2"/>
      </rPr>
      <t>БАТТУЛГА МӨНХТӨР</t>
    </r>
  </si>
  <si>
    <r>
      <rPr>
        <sz val="8"/>
        <rFont val="Calibri"/>
        <family val="2"/>
      </rPr>
      <t>5021499327</t>
    </r>
  </si>
  <si>
    <r>
      <rPr>
        <sz val="8"/>
        <rFont val="Calibri"/>
        <family val="2"/>
      </rPr>
      <t>2024-07-02T10:13:07</t>
    </r>
  </si>
  <si>
    <r>
      <rPr>
        <sz val="8"/>
        <rFont val="Calibri"/>
        <family val="2"/>
      </rPr>
      <t>SocialPay гүйлгээ,БАТТУЛГА МӨНХТӨР,ХААН</t>
    </r>
  </si>
  <si>
    <r>
      <rPr>
        <sz val="8"/>
        <rFont val="Calibri"/>
        <family val="2"/>
      </rPr>
      <t>2024-07-02T18:39:56</t>
    </r>
  </si>
  <si>
    <r>
      <rPr>
        <sz val="8"/>
        <rFont val="Calibri"/>
        <family val="2"/>
      </rPr>
      <t>621000******0237:01-07-2024 10:22:15:POS:WWW MANDA</t>
    </r>
  </si>
  <si>
    <r>
      <rPr>
        <sz val="8"/>
        <rFont val="Calibri"/>
        <family val="2"/>
      </rPr>
      <t>2024-07-02T19:06:17</t>
    </r>
  </si>
  <si>
    <r>
      <rPr>
        <sz val="8"/>
        <rFont val="Calibri"/>
        <family val="2"/>
      </rPr>
      <t>2024-07-03T05:33:46</t>
    </r>
  </si>
  <si>
    <r>
      <rPr>
        <sz val="8"/>
        <rFont val="Calibri"/>
        <family val="2"/>
      </rPr>
      <t>621000******0237:01-07-2024 14:24:51:POS:WWW URGOO</t>
    </r>
  </si>
  <si>
    <r>
      <rPr>
        <sz val="8"/>
        <rFont val="Calibri"/>
        <family val="2"/>
      </rPr>
      <t>2024-07-03T05:38:50</t>
    </r>
  </si>
  <si>
    <r>
      <rPr>
        <sz val="8"/>
        <rFont val="Calibri"/>
        <family val="2"/>
      </rPr>
      <t>621000******0237:01-07-2024 13:44:35:POS:WWW URGOO</t>
    </r>
  </si>
  <si>
    <r>
      <rPr>
        <sz val="8"/>
        <rFont val="Calibri"/>
        <family val="2"/>
      </rPr>
      <t>2024-07-03T10:32:17</t>
    </r>
  </si>
  <si>
    <r>
      <rPr>
        <sz val="8"/>
        <rFont val="Calibri"/>
        <family val="2"/>
      </rPr>
      <t>379892*****4742:6 monthly payment for card number</t>
    </r>
  </si>
  <si>
    <r>
      <rPr>
        <sz val="8"/>
        <rFont val="Calibri"/>
        <family val="2"/>
      </rPr>
      <t>2024-07-03T17:11:43</t>
    </r>
  </si>
  <si>
    <r>
      <rPr>
        <sz val="8"/>
        <rFont val="Calibri"/>
        <family val="2"/>
      </rPr>
      <t>qpay 114215223232902, KHAN500306, 0 1 ,</t>
    </r>
  </si>
  <si>
    <r>
      <rPr>
        <sz val="8"/>
        <rFont val="Calibri"/>
        <family val="2"/>
      </rPr>
      <t>РАВЖАА ЖАВЗМАА</t>
    </r>
  </si>
  <si>
    <r>
      <rPr>
        <sz val="8"/>
        <rFont val="Calibri"/>
        <family val="2"/>
      </rPr>
      <t>5134198195</t>
    </r>
  </si>
  <si>
    <r>
      <rPr>
        <sz val="8"/>
        <rFont val="Calibri"/>
        <family val="2"/>
      </rPr>
      <t>2024-07-03T17:11:45</t>
    </r>
  </si>
  <si>
    <r>
      <rPr>
        <sz val="8"/>
        <rFont val="Calibri"/>
        <family val="2"/>
      </rPr>
      <t>QPAY 547458295380352 РАВЖАА ЖАВЗМАА</t>
    </r>
  </si>
  <si>
    <r>
      <rPr>
        <sz val="8"/>
        <rFont val="Calibri"/>
        <family val="2"/>
      </rPr>
      <t>2024-07-04T09:40:13</t>
    </r>
  </si>
  <si>
    <r>
      <rPr>
        <sz val="8"/>
        <rFont val="Calibri"/>
        <family val="2"/>
      </rPr>
      <t>2024-07-04T09:40:38</t>
    </r>
  </si>
  <si>
    <r>
      <rPr>
        <sz val="8"/>
        <rFont val="Calibri"/>
        <family val="2"/>
      </rPr>
      <t>Charges for PORD Customer Payment :000298943939</t>
    </r>
  </si>
  <si>
    <r>
      <rPr>
        <sz val="8"/>
        <rFont val="Calibri"/>
        <family val="2"/>
      </rPr>
      <t>820006614</t>
    </r>
  </si>
  <si>
    <r>
      <rPr>
        <sz val="8"/>
        <rFont val="Calibri"/>
        <family val="2"/>
      </rPr>
      <t>Muren fund,ЭНЭРЭЛ ЭНХ-АМГАЛАН,ХУД ХӨГЖ Т</t>
    </r>
  </si>
  <si>
    <r>
      <rPr>
        <sz val="8"/>
        <rFont val="Calibri"/>
        <family val="2"/>
      </rPr>
      <t>2024-07-04T22:01:13</t>
    </r>
  </si>
  <si>
    <r>
      <rPr>
        <sz val="8"/>
        <rFont val="Calibri"/>
        <family val="2"/>
      </rPr>
      <t>99912050!4000_OPT1!F</t>
    </r>
  </si>
  <si>
    <r>
      <rPr>
        <sz val="8"/>
        <rFont val="Calibri"/>
        <family val="2"/>
      </rPr>
      <t>2024-07-09T19:04:46</t>
    </r>
  </si>
  <si>
    <r>
      <rPr>
        <sz val="8"/>
        <rFont val="Calibri"/>
        <family val="2"/>
      </rPr>
      <t>EB -СЭЗИС ТӨЛБӨРИЙН БУЦААЛТ Б.МӨРӨН-САНХҮҮ ЭДИЙН З</t>
    </r>
  </si>
  <si>
    <r>
      <rPr>
        <sz val="8"/>
        <rFont val="Calibri"/>
        <family val="2"/>
      </rPr>
      <t>САНХҮҮ ЭДИЙН ЗАСГИЙН ИХ СУРГУУЛЬ НҮ</t>
    </r>
  </si>
  <si>
    <r>
      <rPr>
        <sz val="8"/>
        <rFont val="Calibri"/>
        <family val="2"/>
      </rPr>
      <t>0457036489</t>
    </r>
  </si>
  <si>
    <r>
      <rPr>
        <sz val="8"/>
        <rFont val="Calibri"/>
        <family val="2"/>
      </rPr>
      <t>2024-07-11T15:17:01</t>
    </r>
  </si>
  <si>
    <r>
      <rPr>
        <sz val="8"/>
        <rFont val="Calibri"/>
        <family val="2"/>
      </rPr>
      <t>BAYAR HURGEY EE GARAMJAVAAS-ГАРАМЖАВ МӨНХБАТ</t>
    </r>
  </si>
  <si>
    <r>
      <rPr>
        <sz val="8"/>
        <rFont val="Calibri"/>
        <family val="2"/>
      </rPr>
      <t>ГАРАМЖАВ МӨНХБАТ</t>
    </r>
  </si>
  <si>
    <r>
      <rPr>
        <sz val="8"/>
        <rFont val="Calibri"/>
        <family val="2"/>
      </rPr>
      <t>5004229935</t>
    </r>
  </si>
  <si>
    <r>
      <rPr>
        <sz val="8"/>
        <rFont val="Calibri"/>
        <family val="2"/>
      </rPr>
      <t>2024-07-12T13:46:13</t>
    </r>
  </si>
  <si>
    <r>
      <rPr>
        <sz val="8"/>
        <rFont val="Calibri"/>
        <family val="2"/>
      </rPr>
      <t>Charges for PORD Customer Payment :000301833537</t>
    </r>
  </si>
  <si>
    <r>
      <rPr>
        <sz val="8"/>
        <rFont val="Calibri"/>
        <family val="2"/>
      </rPr>
      <t>ГОНГОРЖАВ БАТБАЯР</t>
    </r>
  </si>
  <si>
    <r>
      <rPr>
        <sz val="8"/>
        <rFont val="Calibri"/>
        <family val="2"/>
      </rPr>
      <t>5498143434</t>
    </r>
  </si>
  <si>
    <r>
      <rPr>
        <sz val="8"/>
        <rFont val="Calibri"/>
        <family val="2"/>
      </rPr>
      <t>2024-07-12T13:46:14</t>
    </r>
  </si>
  <si>
    <r>
      <rPr>
        <sz val="8"/>
        <rFont val="Calibri"/>
        <family val="2"/>
      </rPr>
      <t>Haluun us,ГОНГОРЖАВ БАТБАЯР,ХААН ТӨВ БАН</t>
    </r>
  </si>
  <si>
    <r>
      <rPr>
        <sz val="8"/>
        <rFont val="Calibri"/>
        <family val="2"/>
      </rPr>
      <t>2024-07-15T16:02:35</t>
    </r>
  </si>
  <si>
    <r>
      <rPr>
        <sz val="8"/>
        <rFont val="Calibri"/>
        <family val="2"/>
      </rPr>
      <t>Charges for PORD Customer Payment :000302453254</t>
    </r>
  </si>
  <si>
    <r>
      <rPr>
        <sz val="8"/>
        <rFont val="Calibri"/>
        <family val="2"/>
      </rPr>
      <t>ҮРДЭЭ ЦЭВЭГЖАВ</t>
    </r>
  </si>
  <si>
    <r>
      <rPr>
        <sz val="8"/>
        <rFont val="Calibri"/>
        <family val="2"/>
      </rPr>
      <t>5024530036</t>
    </r>
  </si>
  <si>
    <r>
      <rPr>
        <sz val="8"/>
        <rFont val="Calibri"/>
        <family val="2"/>
      </rPr>
      <t>Us,ҮРДЭЭ ЦЭВЭГЖАВ,ХААН ТӨВ БАНК</t>
    </r>
  </si>
  <si>
    <r>
      <rPr>
        <sz val="8"/>
        <rFont val="Calibri"/>
        <family val="2"/>
      </rPr>
      <t>2024-07-15T23:12:13</t>
    </r>
  </si>
  <si>
    <r>
      <rPr>
        <sz val="8"/>
        <rFont val="Calibri"/>
        <family val="2"/>
      </rPr>
      <t>Charges for PORD Customer Payment :000302555183</t>
    </r>
  </si>
  <si>
    <r>
      <rPr>
        <sz val="8"/>
        <rFont val="Calibri"/>
        <family val="2"/>
      </rPr>
      <t>2024-07-15T23:15:25</t>
    </r>
  </si>
  <si>
    <r>
      <rPr>
        <sz val="8"/>
        <rFont val="Calibri"/>
        <family val="2"/>
      </rPr>
      <t>Charges for PORD Customer Payment :000302555528</t>
    </r>
  </si>
  <si>
    <r>
      <rPr>
        <sz val="8"/>
        <rFont val="Calibri"/>
        <family val="2"/>
      </rPr>
      <t>2024-07-16T20:26:49</t>
    </r>
  </si>
  <si>
    <r>
      <rPr>
        <sz val="8"/>
        <rFont val="Calibri"/>
        <family val="2"/>
      </rPr>
      <t>2024-07-17T14:19:35</t>
    </r>
  </si>
  <si>
    <r>
      <rPr>
        <sz val="8"/>
        <rFont val="Calibri"/>
        <family val="2"/>
      </rPr>
      <t>621000******0237:16-07-2024 13:19:56:POS:GOOD PRIC</t>
    </r>
  </si>
  <si>
    <r>
      <rPr>
        <sz val="8"/>
        <rFont val="Calibri"/>
        <family val="2"/>
      </rPr>
      <t>2024-07-17T17:53:22</t>
    </r>
  </si>
  <si>
    <r>
      <rPr>
        <sz val="8"/>
        <rFont val="Calibri"/>
        <family val="2"/>
      </rPr>
      <t>Charges for PORD Customer Payment :000303049224</t>
    </r>
  </si>
  <si>
    <r>
      <rPr>
        <sz val="8"/>
        <rFont val="Calibri"/>
        <family val="2"/>
      </rPr>
      <t>ОЧИРБАТ ӨНӨРЖАРГАЛ</t>
    </r>
  </si>
  <si>
    <r>
      <rPr>
        <sz val="8"/>
        <rFont val="Calibri"/>
        <family val="2"/>
      </rPr>
      <t>5062221783</t>
    </r>
  </si>
  <si>
    <r>
      <rPr>
        <sz val="8"/>
        <rFont val="Calibri"/>
        <family val="2"/>
      </rPr>
      <t>Тор,ОЧИРБАТ ӨНӨРЖАРГАЛ,ХААН ТӨВ БАНК</t>
    </r>
  </si>
  <si>
    <r>
      <rPr>
        <sz val="8"/>
        <rFont val="Calibri"/>
        <family val="2"/>
      </rPr>
      <t>2024-07-19T10:29:10</t>
    </r>
  </si>
  <si>
    <r>
      <rPr>
        <sz val="8"/>
        <rFont val="Calibri"/>
        <family val="2"/>
      </rPr>
      <t>621000******0237:18-07-2024 13:34:28:POS:CU SOCIAL</t>
    </r>
  </si>
  <si>
    <r>
      <rPr>
        <sz val="8"/>
        <rFont val="Calibri"/>
        <family val="2"/>
      </rPr>
      <t>2024-07-19T14:52:35</t>
    </r>
  </si>
  <si>
    <r>
      <rPr>
        <sz val="8"/>
        <rFont val="Calibri"/>
        <family val="2"/>
      </rPr>
      <t>621000******0237:18-07-2024 18:02:20:POS:CU SOCIAL</t>
    </r>
  </si>
  <si>
    <r>
      <rPr>
        <sz val="8"/>
        <rFont val="Calibri"/>
        <family val="2"/>
      </rPr>
      <t>2024-07-20T01:03:27</t>
    </r>
  </si>
  <si>
    <r>
      <rPr>
        <sz val="8"/>
        <rFont val="Calibri"/>
        <family val="2"/>
      </rPr>
      <t>Charges for PORD Customer Payment :000303803042</t>
    </r>
  </si>
  <si>
    <r>
      <rPr>
        <sz val="8"/>
        <rFont val="Calibri"/>
        <family val="2"/>
      </rPr>
      <t>МЭГЗЭРСҮРЭН ГАЛХҮҮ</t>
    </r>
  </si>
  <si>
    <r>
      <rPr>
        <sz val="8"/>
        <rFont val="Calibri"/>
        <family val="2"/>
      </rPr>
      <t>5429521056</t>
    </r>
  </si>
  <si>
    <r>
      <rPr>
        <sz val="8"/>
        <rFont val="Calibri"/>
        <family val="2"/>
      </rPr>
      <t>SocialPay гүйлгээ,МЭГЗЭРСҮРЭН ГАЛХҮҮ,ХАА</t>
    </r>
  </si>
  <si>
    <r>
      <rPr>
        <sz val="8"/>
        <rFont val="Calibri"/>
        <family val="2"/>
      </rPr>
      <t>2024-07-20T02:21:47</t>
    </r>
  </si>
  <si>
    <r>
      <rPr>
        <sz val="8"/>
        <rFont val="Calibri"/>
        <family val="2"/>
      </rPr>
      <t>2024-07-20T02:22:19</t>
    </r>
  </si>
  <si>
    <r>
      <rPr>
        <sz val="8"/>
        <rFont val="Calibri"/>
        <family val="2"/>
      </rPr>
      <t>Charges for PORD Customer Payment :000303810966</t>
    </r>
  </si>
  <si>
    <r>
      <rPr>
        <sz val="8"/>
        <rFont val="Calibri"/>
        <family val="2"/>
      </rPr>
      <t>БААСАН ЦОЛМОН</t>
    </r>
  </si>
  <si>
    <r>
      <rPr>
        <sz val="8"/>
        <rFont val="Calibri"/>
        <family val="2"/>
      </rPr>
      <t>5014356252</t>
    </r>
  </si>
  <si>
    <r>
      <rPr>
        <sz val="8"/>
        <rFont val="Calibri"/>
        <family val="2"/>
      </rPr>
      <t>Taxi,БААСАН ЦОЛМОН,ХААН ТӨВ БАНК</t>
    </r>
  </si>
  <si>
    <r>
      <rPr>
        <sz val="8"/>
        <rFont val="Calibri"/>
        <family val="2"/>
      </rPr>
      <t>2024-07-21T06:00:43</t>
    </r>
  </si>
  <si>
    <r>
      <rPr>
        <sz val="8"/>
        <rFont val="Calibri"/>
        <family val="2"/>
      </rPr>
      <t>621000******0237:19-07-2024 18:30:15:POS:CU SOCIAL</t>
    </r>
  </si>
  <si>
    <r>
      <rPr>
        <sz val="8"/>
        <rFont val="Calibri"/>
        <family val="2"/>
      </rPr>
      <t>2024-07-21T15:55:18</t>
    </r>
  </si>
  <si>
    <r>
      <rPr>
        <sz val="8"/>
        <rFont val="Calibri"/>
        <family val="2"/>
      </rPr>
      <t>2024-07-22T17:31:35</t>
    </r>
  </si>
  <si>
    <r>
      <rPr>
        <sz val="8"/>
        <rFont val="Calibri"/>
        <family val="2"/>
      </rPr>
      <t>Charges for PORD Customer Payment :000304545436</t>
    </r>
  </si>
  <si>
    <r>
      <rPr>
        <sz val="8"/>
        <rFont val="Calibri"/>
        <family val="2"/>
      </rPr>
      <t>БУЯНЖАРГАЛ ОЮУНДОЛГОР</t>
    </r>
  </si>
  <si>
    <r>
      <rPr>
        <sz val="8"/>
        <rFont val="Calibri"/>
        <family val="2"/>
      </rPr>
      <t>5035450158</t>
    </r>
  </si>
  <si>
    <r>
      <rPr>
        <sz val="8"/>
        <rFont val="Calibri"/>
        <family val="2"/>
      </rPr>
      <t>Delguur,БУЯНЖАРГАЛ ОЮУНДОЛГОР,ХААН ТӨВ Б</t>
    </r>
  </si>
  <si>
    <r>
      <rPr>
        <sz val="8"/>
        <rFont val="Calibri"/>
        <family val="2"/>
      </rPr>
      <t>2024-07-25T16:41</t>
    </r>
  </si>
  <si>
    <r>
      <rPr>
        <sz val="8"/>
        <rFont val="Calibri"/>
        <family val="2"/>
      </rPr>
      <t>BAYARLALAA BENZIN HSEN MUNGU</t>
    </r>
  </si>
  <si>
    <r>
      <rPr>
        <sz val="8"/>
        <rFont val="Calibri"/>
        <family val="2"/>
      </rPr>
      <t>2024-07-28T16:00:07</t>
    </r>
  </si>
  <si>
    <r>
      <rPr>
        <sz val="8"/>
        <rFont val="Calibri"/>
        <family val="2"/>
      </rPr>
      <t>НОМИН-ЭРДЭНЭ МАЙНБОЛД</t>
    </r>
  </si>
  <si>
    <r>
      <rPr>
        <sz val="8"/>
        <rFont val="Calibri"/>
        <family val="2"/>
      </rPr>
      <t>1105200447</t>
    </r>
  </si>
  <si>
    <r>
      <rPr>
        <sz val="8"/>
        <rFont val="Calibri"/>
        <family val="2"/>
      </rPr>
      <t>2024-07-30T11:04:02</t>
    </r>
  </si>
  <si>
    <r>
      <rPr>
        <sz val="8"/>
        <rFont val="Calibri"/>
        <family val="2"/>
      </rPr>
      <t>2024-07-30T21:45:37</t>
    </r>
  </si>
  <si>
    <r>
      <rPr>
        <sz val="8"/>
        <rFont val="Calibri"/>
        <family val="2"/>
      </rPr>
      <t>2024.II УЛИРАЛ БУЦ.ОЛГОЛТ</t>
    </r>
  </si>
  <si>
    <r>
      <rPr>
        <sz val="8"/>
        <rFont val="Calibri"/>
        <family val="2"/>
      </rPr>
      <t>2024-07-31T12:07:25</t>
    </r>
  </si>
  <si>
    <r>
      <rPr>
        <sz val="8"/>
        <rFont val="Calibri"/>
        <family val="2"/>
      </rPr>
      <t>621000******0237:21-07-2024 15:55:31:POS:GS-25 PEA</t>
    </r>
  </si>
  <si>
    <r>
      <rPr>
        <b/>
        <sz val="10"/>
        <rFont val="Calibri"/>
        <family val="2"/>
      </rPr>
      <t>Нийт орлого</t>
    </r>
  </si>
  <si>
    <r>
      <rPr>
        <b/>
        <sz val="10"/>
        <rFont val="Calibri"/>
        <family val="2"/>
      </rPr>
      <t>Нийт зарлага</t>
    </r>
  </si>
  <si>
    <r>
      <rPr>
        <b/>
        <sz val="10"/>
        <rFont val="Calibri"/>
        <family val="2"/>
      </rPr>
      <t>Эцсийн үлдэгдэл</t>
    </r>
  </si>
  <si>
    <t xml:space="preserve">Хэвлэсэн огноо:  2024/07/31 </t>
  </si>
  <si>
    <t>Депозит дансны хуулга - Иргэн</t>
  </si>
  <si>
    <r>
      <t xml:space="preserve">Харилцагч:  </t>
    </r>
    <r>
      <rPr>
        <sz val="10"/>
        <color indexed="8"/>
        <rFont val="Tahoma"/>
        <family val="2"/>
      </rPr>
      <t>МӨРӨН БАТСАЙХАН (90815000610)</t>
    </r>
  </si>
  <si>
    <r>
      <t xml:space="preserve">Дансны дугаар:  </t>
    </r>
    <r>
      <rPr>
        <b/>
        <sz val="10"/>
        <color indexed="8"/>
        <rFont val="Tahoma"/>
        <family val="2"/>
      </rPr>
      <t>499464067 MNT</t>
    </r>
  </si>
  <si>
    <r>
      <t xml:space="preserve">Эхний үлдэгдэл:  </t>
    </r>
    <r>
      <rPr>
        <b/>
        <sz val="10"/>
        <color indexed="8"/>
        <rFont val="Tahoma"/>
        <family val="2"/>
      </rPr>
      <t>3,880.00</t>
    </r>
  </si>
  <si>
    <r>
      <t xml:space="preserve">Битүүмж:  </t>
    </r>
    <r>
      <rPr>
        <b/>
        <sz val="10"/>
        <color indexed="8"/>
        <rFont val="Tahoma"/>
        <family val="2"/>
      </rPr>
      <t>0.00</t>
    </r>
  </si>
  <si>
    <r>
      <t xml:space="preserve">Хамрах хугацаа:  </t>
    </r>
    <r>
      <rPr>
        <sz val="10"/>
        <color indexed="8"/>
        <rFont val="Tahoma"/>
        <family val="2"/>
      </rPr>
      <t>2024.06.01 - 2024.07.31</t>
    </r>
  </si>
  <si>
    <r>
      <t xml:space="preserve">Эцсийн үлдэгдэл:  </t>
    </r>
    <r>
      <rPr>
        <b/>
        <sz val="10"/>
        <color indexed="8"/>
        <rFont val="Tahoma"/>
        <family val="2"/>
      </rPr>
      <t>823,141.00</t>
    </r>
  </si>
  <si>
    <r>
      <t xml:space="preserve">Боломжит үлдэгдэл:  </t>
    </r>
    <r>
      <rPr>
        <b/>
        <sz val="10"/>
        <color indexed="8"/>
        <rFont val="Tahoma"/>
        <family val="2"/>
      </rPr>
      <t>823,141.00</t>
    </r>
  </si>
  <si>
    <t>Огноо</t>
  </si>
  <si>
    <t>Теллер</t>
  </si>
  <si>
    <t>Зарлага</t>
  </si>
  <si>
    <t>Ханш</t>
  </si>
  <si>
    <t>Харьцсан данс</t>
  </si>
  <si>
    <t>Үлдэгдэл</t>
  </si>
  <si>
    <t>Гүйлгээний утга</t>
  </si>
  <si>
    <t>400 - 5185</t>
  </si>
  <si>
    <t>400009968</t>
  </si>
  <si>
    <t>ХХБАНК СХТООЦООНЫ ТҮР ДАНС</t>
  </si>
  <si>
    <t>490 - 50</t>
  </si>
  <si>
    <t>815002903</t>
  </si>
  <si>
    <t>МӨРӨН БАТСАЙХАН</t>
  </si>
  <si>
    <t>EB -g</t>
  </si>
  <si>
    <t>EB -h</t>
  </si>
  <si>
    <t>1105308220</t>
  </si>
  <si>
    <t>EB -u  : 499-(499464067-МӨРӨН БАТСАЙХАН)-&gt; 150000-Голомт тєв банк(1105308220-МӨРӨН БАТСАЙХАН)</t>
  </si>
  <si>
    <t>EB-БАНК ХООРОНД ШИЛЖҮҮЛГИЙН ШИМТГЭЛ 3.7.2, 3.7.4</t>
  </si>
  <si>
    <t>400 - 3183</t>
  </si>
  <si>
    <t>8000993000</t>
  </si>
  <si>
    <t>EB -g  : 499-(499464067-МӨРӨН БАТСАЙХАН)-&gt; 390000-М банк(8000993000-МӨРӨН БАТСАЙХАН)</t>
  </si>
  <si>
    <t>429002613</t>
  </si>
  <si>
    <t>МОБИКОМ КОРПОРАЦИ ХХК</t>
  </si>
  <si>
    <t>EB -qpay 200000449104776 MBA_PAYMENT172053078047942813 1 PREPAID</t>
  </si>
  <si>
    <t>И-БАНК ГҮЙЛГЭЭНИЙ ШИМТГЭЛ; Шимтгэлийн дугаар: 0046</t>
  </si>
  <si>
    <t>5003037195</t>
  </si>
  <si>
    <t>МЕГА МЕД ХХК</t>
  </si>
  <si>
    <t>EB -үзлэг  : 499-(499464067-МӨРӨН БАТСАЙХАН)-&gt; 320000-Хас банк(5003037195-МЕГА МЕД ХХК)</t>
  </si>
  <si>
    <t>TDB PAY ГҮЙЛГЭЭНИЙ ТҮР ДАНС</t>
  </si>
  <si>
    <t>EB -qpay 241999835491089, 2407281621510501371, CHARGE: 1258.00 ₮</t>
  </si>
  <si>
    <t>5176041304</t>
  </si>
  <si>
    <t>ДОРЖПАЛАМ АЛТАНЦЭЦЭГ</t>
  </si>
  <si>
    <t>EB -us  : 499-(499464067-МӨРӨН БАТСАЙХАН)-&gt; 050000-ХААН Банк(5176041304-ДОРЖПАЛАМ АЛТАНЦЭЦЭГ)</t>
  </si>
  <si>
    <t>432000705</t>
  </si>
  <si>
    <t>СЭНТРАЛ ЭКСПРЕСС СИ ВИ ЭС ХК</t>
  </si>
  <si>
    <t>EB -qpay 728515791018343, 155a4b1f10104787bd63, FS039</t>
  </si>
  <si>
    <t>5011186418</t>
  </si>
  <si>
    <t>БЭГЗ ГАНГАМАА</t>
  </si>
  <si>
    <t>EB -sauce  : 499-(499464067-МӨРӨН БАТСАЙХАН)-&gt; 050000-ХААН Банк(5011186418-БЭГЗ ГАНГАМАА)</t>
  </si>
  <si>
    <t>5057458005</t>
  </si>
  <si>
    <t>НЯМЖАВ ОЧГЭРЭЛ</t>
  </si>
  <si>
    <t>EB -moisturizer  : 499-(499464067-МӨРӨН БАТСАЙХАН)-&gt; 050000-ХААН Банк(5057458005-НЯМЖАВ ОЧГЭРЭЛ)</t>
  </si>
  <si>
    <t>EB -qpay 654788560858064, f94be2bfd21e42aa81bc9446b93307c4, 0003, CHARGE: 1</t>
  </si>
  <si>
    <t>820006614</t>
  </si>
  <si>
    <t>ЭНЭРЭЛ ЭНХ-АМГАЛАН</t>
  </si>
  <si>
    <t>EB -muren</t>
  </si>
  <si>
    <t>Нийт:</t>
  </si>
  <si>
    <t>Хуудас:  2 - 2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</si>
</sst>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\.d&quot;  &quot;h\:mm\:ss\ AM/PM"/>
  </numFmts>
  <fonts count="29">
    <font>
      <sz val="10"/>
      <color rgb="FF000000"/>
      <name val="Arial"/>
      <scheme val="minor"/>
    </font>
    <font>
      <sz val="10"/>
      <color theme="1"/>
      <name val="Roboto"/>
    </font>
    <font>
      <sz val="10"/>
      <color rgb="FFFFFFFF"/>
      <name val="Roboto"/>
    </font>
    <font>
      <b/>
      <sz val="10"/>
      <color rgb="FFFFFFFF"/>
      <name val="Roboto"/>
    </font>
    <font>
      <b/>
      <sz val="10"/>
      <color theme="1"/>
      <name val="Roboto"/>
    </font>
    <font>
      <sz val="10"/>
      <color rgb="FF000000"/>
      <name val="Roboto"/>
    </font>
    <font>
      <i/>
      <sz val="10"/>
      <color theme="1"/>
      <name val="Roboto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SansSerif"/>
      <family val="2"/>
    </font>
    <font>
      <sz val="10"/>
      <name val="Calibri"/>
      <family val="2"/>
    </font>
    <font>
      <b/>
      <sz val="10"/>
      <color rgb="FF000000"/>
      <name val="SansSerif"/>
      <family val="2"/>
    </font>
    <font>
      <b/>
      <sz val="10"/>
      <name val="Calibri"/>
      <family val="2"/>
    </font>
    <font>
      <sz val="8"/>
      <color rgb="FF000000"/>
      <name val="SansSerif"/>
      <family val="2"/>
    </font>
    <font>
      <sz val="8"/>
      <name val="Calibri"/>
      <family val="2"/>
    </font>
    <font>
      <i/>
      <sz val="9"/>
      <color indexed="8"/>
      <name val="Tahoma"/>
      <family val="2"/>
    </font>
    <font>
      <b/>
      <sz val="12"/>
      <color indexed="8"/>
      <name val="Tahoma"/>
      <family val="2"/>
    </font>
    <font>
      <sz val="9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7"/>
      <color indexed="8"/>
      <name val="Tahoma"/>
      <family val="2"/>
    </font>
    <font>
      <sz val="7"/>
      <color indexed="17"/>
      <name val="Tahoma"/>
      <family val="2"/>
    </font>
    <font>
      <sz val="7"/>
      <color indexed="11"/>
      <name val="Tahoma"/>
      <family val="2"/>
    </font>
    <font>
      <b/>
      <sz val="8"/>
      <color indexed="8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7"/>
        <bgColor theme="7"/>
      </patternFill>
    </fill>
    <fill>
      <patternFill patternType="solid">
        <fgColor rgb="FF0000FF"/>
        <bgColor rgb="FF0000FF"/>
      </patternFill>
    </fill>
    <fill>
      <patternFill patternType="solid">
        <fgColor theme="1"/>
        <bgColor theme="1"/>
      </patternFill>
    </fill>
    <fill>
      <patternFill patternType="solid">
        <fgColor indexed="10"/>
        <bgColor indexed="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3" fontId="1" fillId="4" borderId="0" xfId="0" applyNumberFormat="1" applyFont="1" applyFill="1"/>
    <xf numFmtId="0" fontId="4" fillId="4" borderId="0" xfId="0" applyFont="1" applyFill="1"/>
    <xf numFmtId="3" fontId="4" fillId="4" borderId="0" xfId="0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0" fontId="1" fillId="6" borderId="0" xfId="0" applyFont="1" applyFill="1"/>
    <xf numFmtId="3" fontId="1" fillId="6" borderId="0" xfId="0" applyNumberFormat="1" applyFont="1" applyFill="1"/>
    <xf numFmtId="0" fontId="4" fillId="6" borderId="0" xfId="0" applyFont="1" applyFill="1"/>
    <xf numFmtId="3" fontId="4" fillId="6" borderId="0" xfId="0" applyNumberFormat="1" applyFont="1" applyFill="1"/>
    <xf numFmtId="0" fontId="1" fillId="7" borderId="0" xfId="0" applyFont="1" applyFill="1"/>
    <xf numFmtId="3" fontId="1" fillId="7" borderId="0" xfId="0" applyNumberFormat="1" applyFont="1" applyFill="1"/>
    <xf numFmtId="0" fontId="1" fillId="8" borderId="0" xfId="0" applyFont="1" applyFill="1"/>
    <xf numFmtId="0" fontId="4" fillId="8" borderId="0" xfId="0" applyFont="1" applyFill="1"/>
    <xf numFmtId="3" fontId="4" fillId="8" borderId="0" xfId="0" applyNumberFormat="1" applyFont="1" applyFill="1"/>
    <xf numFmtId="0" fontId="5" fillId="4" borderId="0" xfId="0" applyFont="1" applyFill="1"/>
    <xf numFmtId="3" fontId="5" fillId="4" borderId="0" xfId="0" applyNumberFormat="1" applyFont="1" applyFill="1"/>
    <xf numFmtId="0" fontId="5" fillId="6" borderId="0" xfId="0" applyFont="1" applyFill="1"/>
    <xf numFmtId="3" fontId="5" fillId="6" borderId="0" xfId="0" applyNumberFormat="1" applyFont="1" applyFill="1"/>
    <xf numFmtId="0" fontId="4" fillId="9" borderId="0" xfId="0" applyFont="1" applyFill="1"/>
    <xf numFmtId="3" fontId="4" fillId="9" borderId="0" xfId="0" applyNumberFormat="1" applyFont="1" applyFill="1"/>
    <xf numFmtId="0" fontId="1" fillId="9" borderId="0" xfId="0" applyFont="1" applyFill="1"/>
    <xf numFmtId="0" fontId="6" fillId="9" borderId="0" xfId="0" applyFont="1" applyFill="1" applyAlignment="1">
      <alignment horizontal="right"/>
    </xf>
    <xf numFmtId="3" fontId="1" fillId="9" borderId="0" xfId="0" applyNumberFormat="1" applyFont="1" applyFill="1"/>
    <xf numFmtId="0" fontId="4" fillId="0" borderId="0" xfId="0" applyFont="1"/>
    <xf numFmtId="3" fontId="4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3" fontId="7" fillId="0" borderId="0" xfId="0" applyNumberFormat="1" applyFont="1"/>
    <xf numFmtId="14" fontId="7" fillId="0" borderId="0" xfId="0" applyNumberFormat="1" applyFont="1"/>
    <xf numFmtId="0" fontId="7" fillId="0" borderId="0" xfId="0" applyFont="1"/>
    <xf numFmtId="9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3" fillId="0" borderId="0" xfId="0" applyFont="1" applyAlignment="1">
      <alignment horizontal="center"/>
    </xf>
    <xf numFmtId="0" fontId="7" fillId="0" borderId="1" xfId="0" applyFont="1" applyBorder="1"/>
    <xf numFmtId="3" fontId="7" fillId="0" borderId="1" xfId="0" applyNumberFormat="1" applyFont="1" applyBorder="1"/>
    <xf numFmtId="0" fontId="9" fillId="10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3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4" fontId="7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 applyProtection="1">
      <alignment horizontal="left" vertical="center" wrapText="1"/>
      <protection locked="0"/>
    </xf>
    <xf numFmtId="0" fontId="12" fillId="0" borderId="2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  <protection locked="0"/>
    </xf>
    <xf numFmtId="4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4" fontId="16" fillId="0" borderId="3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4" fontId="16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 applyProtection="1">
      <alignment horizontal="left" vertical="top" wrapText="1"/>
      <protection locked="0"/>
    </xf>
    <xf numFmtId="4" fontId="12" fillId="0" borderId="2" xfId="0" applyNumberFormat="1" applyFont="1" applyBorder="1" applyAlignment="1">
      <alignment horizontal="left" vertical="top" wrapText="1"/>
    </xf>
    <xf numFmtId="0" fontId="12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/>
    </xf>
    <xf numFmtId="0" fontId="18" fillId="0" borderId="0" xfId="0" applyFont="1" applyAlignment="1">
      <alignment horizontal="right" vertical="top" wrapText="1" readingOrder="1"/>
    </xf>
    <xf numFmtId="0" fontId="19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 wrapText="1" readingOrder="1"/>
    </xf>
    <xf numFmtId="0" fontId="20" fillId="0" borderId="0" xfId="0" applyFont="1" applyAlignment="1">
      <alignment horizontal="justify" vertical="top" wrapText="1" readingOrder="1"/>
    </xf>
    <xf numFmtId="0" fontId="23" fillId="12" borderId="0" xfId="0" applyFont="1" applyFill="1" applyAlignment="1">
      <alignment vertical="top"/>
    </xf>
    <xf numFmtId="0" fontId="24" fillId="12" borderId="0" xfId="0" applyFont="1" applyFill="1" applyAlignment="1">
      <alignment horizontal="center" vertical="top" wrapText="1"/>
    </xf>
    <xf numFmtId="0" fontId="24" fillId="12" borderId="0" xfId="0" applyFont="1" applyFill="1" applyAlignment="1">
      <alignment horizontal="center" vertical="top" wrapText="1"/>
    </xf>
    <xf numFmtId="164" fontId="25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4" fontId="26" fillId="0" borderId="0" xfId="0" applyNumberFormat="1" applyFont="1" applyAlignment="1">
      <alignment horizontal="right" vertical="top" wrapText="1"/>
    </xf>
    <xf numFmtId="4" fontId="27" fillId="0" borderId="0" xfId="0" applyNumberFormat="1" applyFont="1" applyAlignment="1">
      <alignment horizontal="right" vertical="top" wrapText="1"/>
    </xf>
    <xf numFmtId="4" fontId="25" fillId="0" borderId="0" xfId="0" applyNumberFormat="1" applyFont="1" applyAlignment="1">
      <alignment horizontal="right" vertical="top" wrapText="1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 readingOrder="1"/>
    </xf>
    <xf numFmtId="4" fontId="25" fillId="0" borderId="0" xfId="0" applyNumberFormat="1" applyFont="1" applyAlignment="1">
      <alignment horizontal="right" vertical="top" wrapText="1"/>
    </xf>
    <xf numFmtId="0" fontId="28" fillId="0" borderId="0" xfId="0" applyFont="1" applyAlignment="1">
      <alignment horizontal="left" vertical="top" wrapText="1" readingOrder="1"/>
    </xf>
    <xf numFmtId="4" fontId="28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482600</xdr:colOff>
      <xdr:row>4</xdr:row>
      <xdr:rowOff>139700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2A49FAA0-E217-7944-9A81-F8B6B470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381000"/>
          <a:ext cx="1308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ordstrom.com/s/eisenhower-water-repellent-insulated-jacket/7586781?origin=coordinating-7586781-0-2-PDP_1-recbot-also_viewed_graph&amp;recs_placement=PDP_1&amp;recs_strategy=also_viewed_graph&amp;recs_source=recbot&amp;recs_page_type=product&amp;recs_seed=7173055&amp;color=DARK%20NAVY&amp;size=xx-large" TargetMode="External"/><Relationship Id="rId1" Type="http://schemas.openxmlformats.org/officeDocument/2006/relationships/hyperlink" Target="https://www.amazon.com/s?k=ba+ii+plus+financial+calculator&amp;crid=2G0PPS8H7KJJ7&amp;sprefix=BA+II+Plus%2Caps%2C570&amp;ref=nb_sb_ss_ts-doa-p_2_1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baseColWidth="10" defaultColWidth="12.6640625" defaultRowHeight="15.75" customHeight="1"/>
  <cols>
    <col min="1" max="1" width="3.6640625" customWidth="1"/>
    <col min="2" max="2" width="25" customWidth="1"/>
  </cols>
  <sheetData>
    <row r="1" spans="1:26" ht="1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>
      <c r="A2" s="1"/>
      <c r="B2" s="1" t="s">
        <v>1</v>
      </c>
      <c r="C2" s="2">
        <f>21*10^5/0.7</f>
        <v>3000000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>
      <c r="A3" s="1"/>
      <c r="B3" s="3" t="s">
        <v>2</v>
      </c>
      <c r="C3" s="4">
        <v>0.7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">
      <c r="A4" s="1"/>
      <c r="B4" s="3" t="s">
        <v>3</v>
      </c>
      <c r="C4" s="4">
        <v>0.2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">
      <c r="A5" s="1"/>
      <c r="B5" s="3" t="s">
        <v>4</v>
      </c>
      <c r="C5" s="4">
        <v>0.2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">
      <c r="A6" s="1"/>
      <c r="B6" s="1" t="s">
        <v>5</v>
      </c>
      <c r="C6" s="1">
        <v>20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>
      <c r="A7" s="1"/>
      <c r="B7" s="1" t="s">
        <v>6</v>
      </c>
      <c r="C7" s="2">
        <v>5000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">
      <c r="A8" s="1"/>
      <c r="B8" s="1" t="s">
        <v>7</v>
      </c>
      <c r="C8" s="2">
        <v>50000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>
      <c r="A9" s="1"/>
      <c r="B9" s="1" t="s">
        <v>8</v>
      </c>
      <c r="C9" s="1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>
      <c r="A10" s="1"/>
      <c r="B10" s="1" t="s">
        <v>9</v>
      </c>
      <c r="C10" s="2">
        <v>9000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">
      <c r="A11" s="1"/>
      <c r="B11" s="1" t="s">
        <v>10</v>
      </c>
      <c r="C11" s="2">
        <v>20000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>
      <c r="A12" s="1"/>
      <c r="B12" s="1" t="s">
        <v>11</v>
      </c>
      <c r="C12" s="1">
        <v>100000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>
      <c r="A13" s="1"/>
      <c r="B13" s="1" t="s">
        <v>12</v>
      </c>
      <c r="C13" s="1">
        <v>15000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">
      <c r="A14" s="1"/>
      <c r="B14" s="1" t="s">
        <v>13</v>
      </c>
      <c r="C14" s="1">
        <v>5000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">
      <c r="A21" s="5"/>
      <c r="B21" s="6" t="s">
        <v>14</v>
      </c>
      <c r="C21" s="7">
        <v>2024</v>
      </c>
      <c r="D21" s="7">
        <v>2024</v>
      </c>
      <c r="E21" s="7">
        <v>2024</v>
      </c>
      <c r="F21" s="7">
        <v>2024</v>
      </c>
      <c r="G21" s="7">
        <v>2024</v>
      </c>
      <c r="H21" s="7">
        <v>2024</v>
      </c>
      <c r="I21" s="7">
        <v>2024</v>
      </c>
      <c r="J21" s="7">
        <v>2024</v>
      </c>
      <c r="K21" s="7">
        <v>2024</v>
      </c>
      <c r="L21" s="7">
        <v>2024</v>
      </c>
      <c r="M21" s="7">
        <v>2024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>
      <c r="A22" s="5"/>
      <c r="B22" s="5"/>
      <c r="C22" s="7">
        <v>2</v>
      </c>
      <c r="D22" s="7">
        <v>3</v>
      </c>
      <c r="E22" s="7">
        <v>4</v>
      </c>
      <c r="F22" s="7">
        <v>5</v>
      </c>
      <c r="G22" s="7">
        <v>6</v>
      </c>
      <c r="H22" s="7">
        <v>7</v>
      </c>
      <c r="I22" s="7">
        <v>8</v>
      </c>
      <c r="J22" s="7">
        <v>9</v>
      </c>
      <c r="K22" s="7">
        <v>10</v>
      </c>
      <c r="L22" s="7">
        <v>11</v>
      </c>
      <c r="M22" s="7">
        <v>12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>
      <c r="A23" s="8" t="s">
        <v>15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>
      <c r="A24" s="9"/>
      <c r="B24" s="9" t="s">
        <v>16</v>
      </c>
      <c r="C24" s="10">
        <f t="shared" ref="C24:D24" si="0">$C$2*$C$3*(1-$C$4)*(1-$C$5)</f>
        <v>1344000</v>
      </c>
      <c r="D24" s="10">
        <f t="shared" si="0"/>
        <v>1344000</v>
      </c>
      <c r="E24" s="10">
        <f t="shared" ref="E24:F24" si="1">$C$2*(1-$C$4)*(1-$C$5)</f>
        <v>1920000</v>
      </c>
      <c r="F24" s="10">
        <f t="shared" si="1"/>
        <v>1920000</v>
      </c>
      <c r="G24" s="10">
        <f t="shared" ref="G24:M24" si="2">$C$2*(1-$C$4)</f>
        <v>2400000</v>
      </c>
      <c r="H24" s="10">
        <f t="shared" si="2"/>
        <v>2400000</v>
      </c>
      <c r="I24" s="10">
        <f t="shared" si="2"/>
        <v>2400000</v>
      </c>
      <c r="J24" s="10">
        <f t="shared" si="2"/>
        <v>2400000</v>
      </c>
      <c r="K24" s="10">
        <f t="shared" si="2"/>
        <v>2400000</v>
      </c>
      <c r="L24" s="10">
        <f t="shared" si="2"/>
        <v>2400000</v>
      </c>
      <c r="M24" s="10">
        <f t="shared" si="2"/>
        <v>2400000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9"/>
      <c r="B25" s="9" t="s">
        <v>17</v>
      </c>
      <c r="C25" s="10"/>
      <c r="D25" s="10">
        <v>250000</v>
      </c>
      <c r="E25" s="10"/>
      <c r="F25" s="10">
        <v>250000</v>
      </c>
      <c r="G25" s="10">
        <v>1600000</v>
      </c>
      <c r="H25" s="10"/>
      <c r="I25" s="10"/>
      <c r="J25" s="10"/>
      <c r="K25" s="10"/>
      <c r="L25" s="10"/>
      <c r="M25" s="1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>
      <c r="A26" s="9"/>
      <c r="B26" s="9" t="s">
        <v>18</v>
      </c>
      <c r="C26" s="10"/>
      <c r="D26" s="10"/>
      <c r="E26" s="10"/>
      <c r="F26" s="10"/>
      <c r="G26" s="10">
        <v>254000</v>
      </c>
      <c r="H26" s="10"/>
      <c r="I26" s="10"/>
      <c r="J26" s="10"/>
      <c r="K26" s="10"/>
      <c r="L26" s="10"/>
      <c r="M26" s="1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>
      <c r="A27" s="9"/>
      <c r="B27" s="9" t="s">
        <v>19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>
      <c r="A28" s="9"/>
      <c r="B28" s="9" t="s">
        <v>20</v>
      </c>
      <c r="C28" s="10"/>
      <c r="D28" s="10"/>
      <c r="E28" s="10"/>
      <c r="F28" s="10"/>
      <c r="G28" s="10">
        <v>20000</v>
      </c>
      <c r="H28" s="10"/>
      <c r="I28" s="10"/>
      <c r="J28" s="10"/>
      <c r="K28" s="10"/>
      <c r="L28" s="10"/>
      <c r="M28" s="1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>
      <c r="A29" s="9"/>
      <c r="B29" s="11" t="s">
        <v>21</v>
      </c>
      <c r="C29" s="12">
        <f t="shared" ref="C29:M29" si="3">SUM(C24:C28)</f>
        <v>1344000</v>
      </c>
      <c r="D29" s="12">
        <f t="shared" si="3"/>
        <v>1594000</v>
      </c>
      <c r="E29" s="12">
        <f t="shared" si="3"/>
        <v>1920000</v>
      </c>
      <c r="F29" s="12">
        <f t="shared" si="3"/>
        <v>2170000</v>
      </c>
      <c r="G29" s="12">
        <f t="shared" si="3"/>
        <v>4274000</v>
      </c>
      <c r="H29" s="12">
        <f t="shared" si="3"/>
        <v>2400000</v>
      </c>
      <c r="I29" s="12">
        <f t="shared" si="3"/>
        <v>2400000</v>
      </c>
      <c r="J29" s="12">
        <f t="shared" si="3"/>
        <v>2400000</v>
      </c>
      <c r="K29" s="12">
        <f t="shared" si="3"/>
        <v>2400000</v>
      </c>
      <c r="L29" s="12">
        <f t="shared" si="3"/>
        <v>2400000</v>
      </c>
      <c r="M29" s="12">
        <f t="shared" si="3"/>
        <v>2400000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13" t="s">
        <v>22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15"/>
      <c r="B31" s="15" t="s">
        <v>23</v>
      </c>
      <c r="C31" s="16">
        <f t="shared" ref="C31:F31" si="4">$C$6*$C$7+$C$8</f>
        <v>150000</v>
      </c>
      <c r="D31" s="16">
        <f t="shared" si="4"/>
        <v>150000</v>
      </c>
      <c r="E31" s="16">
        <f t="shared" si="4"/>
        <v>150000</v>
      </c>
      <c r="F31" s="16">
        <f t="shared" si="4"/>
        <v>150000</v>
      </c>
      <c r="G31" s="16">
        <v>50000</v>
      </c>
      <c r="H31" s="16">
        <f t="shared" ref="H31:M31" si="5">$C$6*$C$7+$C$8</f>
        <v>150000</v>
      </c>
      <c r="I31" s="16">
        <f t="shared" si="5"/>
        <v>150000</v>
      </c>
      <c r="J31" s="16">
        <f t="shared" si="5"/>
        <v>150000</v>
      </c>
      <c r="K31" s="16">
        <f t="shared" si="5"/>
        <v>150000</v>
      </c>
      <c r="L31" s="16">
        <f t="shared" si="5"/>
        <v>150000</v>
      </c>
      <c r="M31" s="16">
        <f t="shared" si="5"/>
        <v>150000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15"/>
      <c r="B32" s="15" t="s">
        <v>24</v>
      </c>
      <c r="C32" s="16">
        <f t="shared" ref="C32:M32" si="6">$C$9*$C$10</f>
        <v>36000</v>
      </c>
      <c r="D32" s="16">
        <f t="shared" si="6"/>
        <v>36000</v>
      </c>
      <c r="E32" s="16">
        <f t="shared" si="6"/>
        <v>36000</v>
      </c>
      <c r="F32" s="16">
        <f t="shared" si="6"/>
        <v>36000</v>
      </c>
      <c r="G32" s="16">
        <f t="shared" si="6"/>
        <v>36000</v>
      </c>
      <c r="H32" s="16">
        <f t="shared" si="6"/>
        <v>36000</v>
      </c>
      <c r="I32" s="16">
        <f t="shared" si="6"/>
        <v>36000</v>
      </c>
      <c r="J32" s="16">
        <f t="shared" si="6"/>
        <v>36000</v>
      </c>
      <c r="K32" s="16">
        <f t="shared" si="6"/>
        <v>36000</v>
      </c>
      <c r="L32" s="16">
        <f t="shared" si="6"/>
        <v>36000</v>
      </c>
      <c r="M32" s="16">
        <f t="shared" si="6"/>
        <v>36000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15"/>
      <c r="B33" s="15" t="s">
        <v>25</v>
      </c>
      <c r="C33" s="16">
        <v>0</v>
      </c>
      <c r="D33" s="16">
        <v>0</v>
      </c>
      <c r="E33" s="16">
        <v>0</v>
      </c>
      <c r="F33" s="16">
        <v>0</v>
      </c>
      <c r="G33" s="16">
        <v>20000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15"/>
      <c r="B34" s="15" t="s">
        <v>26</v>
      </c>
      <c r="C34" s="16">
        <f t="shared" ref="C34:G34" si="7">$C$11</f>
        <v>20000</v>
      </c>
      <c r="D34" s="16">
        <f t="shared" si="7"/>
        <v>20000</v>
      </c>
      <c r="E34" s="16">
        <f t="shared" si="7"/>
        <v>20000</v>
      </c>
      <c r="F34" s="16">
        <f t="shared" si="7"/>
        <v>20000</v>
      </c>
      <c r="G34" s="16">
        <f t="shared" si="7"/>
        <v>20000</v>
      </c>
      <c r="H34" s="16">
        <v>20000</v>
      </c>
      <c r="I34" s="16">
        <f t="shared" ref="I34:M34" si="8">$C$11</f>
        <v>20000</v>
      </c>
      <c r="J34" s="16">
        <f t="shared" si="8"/>
        <v>20000</v>
      </c>
      <c r="K34" s="16">
        <f t="shared" si="8"/>
        <v>20000</v>
      </c>
      <c r="L34" s="16">
        <f t="shared" si="8"/>
        <v>20000</v>
      </c>
      <c r="M34" s="16">
        <f t="shared" si="8"/>
        <v>20000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>
      <c r="A35" s="15"/>
      <c r="B35" s="15" t="s">
        <v>27</v>
      </c>
      <c r="C35" s="16">
        <f>'Saving&amp;Spending'!C45</f>
        <v>550000</v>
      </c>
      <c r="D35" s="16">
        <f>'Saving&amp;Spending'!D45</f>
        <v>0</v>
      </c>
      <c r="E35" s="16">
        <f>'Saving&amp;Spending'!E45</f>
        <v>0</v>
      </c>
      <c r="F35" s="16">
        <f>'Saving&amp;Spending'!F45</f>
        <v>190400</v>
      </c>
      <c r="G35" s="16">
        <f>'Saving&amp;Spending'!G45</f>
        <v>760000</v>
      </c>
      <c r="H35" s="16">
        <f>'Saving&amp;Spending'!H45</f>
        <v>1750000</v>
      </c>
      <c r="I35" s="16">
        <f>'Saving&amp;Spending'!I45</f>
        <v>1400000</v>
      </c>
      <c r="J35" s="16">
        <f>'Saving&amp;Spending'!J45</f>
        <v>250000</v>
      </c>
      <c r="K35" s="16">
        <f>'Saving&amp;Spending'!K45</f>
        <v>0</v>
      </c>
      <c r="L35" s="16">
        <f>'Saving&amp;Spending'!L45</f>
        <v>0</v>
      </c>
      <c r="M35" s="16">
        <f>'Saving&amp;Spending'!M45</f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>
      <c r="A36" s="15"/>
      <c r="B36" s="15" t="s">
        <v>28</v>
      </c>
      <c r="C36" s="16">
        <f t="shared" ref="C36:F36" si="9">$C$12</f>
        <v>100000</v>
      </c>
      <c r="D36" s="16">
        <f t="shared" si="9"/>
        <v>100000</v>
      </c>
      <c r="E36" s="16">
        <f t="shared" si="9"/>
        <v>100000</v>
      </c>
      <c r="F36" s="16">
        <f t="shared" si="9"/>
        <v>100000</v>
      </c>
      <c r="G36" s="16">
        <v>300000</v>
      </c>
      <c r="H36" s="16">
        <f t="shared" ref="H36:M36" si="10">$C$12</f>
        <v>100000</v>
      </c>
      <c r="I36" s="16">
        <f t="shared" si="10"/>
        <v>100000</v>
      </c>
      <c r="J36" s="16">
        <f t="shared" si="10"/>
        <v>100000</v>
      </c>
      <c r="K36" s="16">
        <f t="shared" si="10"/>
        <v>100000</v>
      </c>
      <c r="L36" s="16">
        <f t="shared" si="10"/>
        <v>100000</v>
      </c>
      <c r="M36" s="16">
        <f t="shared" si="10"/>
        <v>100000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>
      <c r="A37" s="15"/>
      <c r="B37" s="15" t="s">
        <v>29</v>
      </c>
      <c r="C37" s="16">
        <f t="shared" ref="C37:M37" si="11">$C$13</f>
        <v>15000</v>
      </c>
      <c r="D37" s="16">
        <f t="shared" si="11"/>
        <v>15000</v>
      </c>
      <c r="E37" s="16">
        <f t="shared" si="11"/>
        <v>15000</v>
      </c>
      <c r="F37" s="16">
        <f t="shared" si="11"/>
        <v>15000</v>
      </c>
      <c r="G37" s="16">
        <f t="shared" si="11"/>
        <v>15000</v>
      </c>
      <c r="H37" s="16">
        <f t="shared" si="11"/>
        <v>15000</v>
      </c>
      <c r="I37" s="16">
        <f t="shared" si="11"/>
        <v>15000</v>
      </c>
      <c r="J37" s="16">
        <f t="shared" si="11"/>
        <v>15000</v>
      </c>
      <c r="K37" s="16">
        <f t="shared" si="11"/>
        <v>15000</v>
      </c>
      <c r="L37" s="16">
        <f t="shared" si="11"/>
        <v>15000</v>
      </c>
      <c r="M37" s="16">
        <f t="shared" si="11"/>
        <v>15000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>
      <c r="A38" s="15"/>
      <c r="B38" s="15" t="s">
        <v>30</v>
      </c>
      <c r="C38" s="16">
        <f t="shared" ref="C38:F38" si="12">$C$14</f>
        <v>5000</v>
      </c>
      <c r="D38" s="16">
        <f t="shared" si="12"/>
        <v>5000</v>
      </c>
      <c r="E38" s="16">
        <f t="shared" si="12"/>
        <v>5000</v>
      </c>
      <c r="F38" s="16">
        <f t="shared" si="12"/>
        <v>5000</v>
      </c>
      <c r="G38" s="16">
        <v>18000</v>
      </c>
      <c r="H38" s="16">
        <v>18000</v>
      </c>
      <c r="I38" s="16">
        <v>18000</v>
      </c>
      <c r="J38" s="16">
        <v>18000</v>
      </c>
      <c r="K38" s="16">
        <v>18000</v>
      </c>
      <c r="L38" s="16">
        <v>18000</v>
      </c>
      <c r="M38" s="16">
        <v>18000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15"/>
      <c r="B39" s="15" t="s">
        <v>20</v>
      </c>
      <c r="C39" s="16">
        <v>150000</v>
      </c>
      <c r="D39" s="16"/>
      <c r="E39" s="16"/>
      <c r="F39" s="16">
        <v>2000000</v>
      </c>
      <c r="G39" s="16">
        <f>520000+60000</f>
        <v>580000</v>
      </c>
      <c r="H39" s="16"/>
      <c r="I39" s="16"/>
      <c r="J39" s="16"/>
      <c r="K39" s="16"/>
      <c r="L39" s="16"/>
      <c r="M39" s="1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15"/>
      <c r="B40" s="17" t="s">
        <v>31</v>
      </c>
      <c r="C40" s="18">
        <f t="shared" ref="C40:M40" si="13">SUM(C31:C39)</f>
        <v>1026000</v>
      </c>
      <c r="D40" s="18">
        <f t="shared" si="13"/>
        <v>326000</v>
      </c>
      <c r="E40" s="18">
        <f t="shared" si="13"/>
        <v>326000</v>
      </c>
      <c r="F40" s="18">
        <f t="shared" si="13"/>
        <v>2516400</v>
      </c>
      <c r="G40" s="18">
        <f t="shared" si="13"/>
        <v>1799000</v>
      </c>
      <c r="H40" s="18">
        <f t="shared" si="13"/>
        <v>2089000</v>
      </c>
      <c r="I40" s="18">
        <f t="shared" si="13"/>
        <v>1739000</v>
      </c>
      <c r="J40" s="18">
        <f t="shared" si="13"/>
        <v>589000</v>
      </c>
      <c r="K40" s="18">
        <f t="shared" si="13"/>
        <v>339000</v>
      </c>
      <c r="L40" s="18">
        <f t="shared" si="13"/>
        <v>339000</v>
      </c>
      <c r="M40" s="18">
        <f t="shared" si="13"/>
        <v>339000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>
      <c r="A41" s="19" t="s">
        <v>32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>
      <c r="A42" s="21"/>
      <c r="B42" s="22" t="s">
        <v>33</v>
      </c>
      <c r="C42" s="23">
        <f t="shared" ref="C42:M42" si="14">C29-C40</f>
        <v>318000</v>
      </c>
      <c r="D42" s="23">
        <f t="shared" si="14"/>
        <v>1268000</v>
      </c>
      <c r="E42" s="23">
        <f t="shared" si="14"/>
        <v>1594000</v>
      </c>
      <c r="F42" s="23">
        <f t="shared" si="14"/>
        <v>-346400</v>
      </c>
      <c r="G42" s="23">
        <f t="shared" si="14"/>
        <v>2475000</v>
      </c>
      <c r="H42" s="23">
        <f t="shared" si="14"/>
        <v>311000</v>
      </c>
      <c r="I42" s="23">
        <f t="shared" si="14"/>
        <v>661000</v>
      </c>
      <c r="J42" s="23">
        <f t="shared" si="14"/>
        <v>1811000</v>
      </c>
      <c r="K42" s="23">
        <f t="shared" si="14"/>
        <v>2061000</v>
      </c>
      <c r="L42" s="23">
        <f t="shared" si="14"/>
        <v>2061000</v>
      </c>
      <c r="M42" s="23">
        <f t="shared" si="14"/>
        <v>2061000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>
      <c r="A43" s="24" t="s">
        <v>34</v>
      </c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>
      <c r="A44" s="24"/>
      <c r="B44" s="24" t="s">
        <v>35</v>
      </c>
      <c r="C44" s="25">
        <v>55000</v>
      </c>
      <c r="D44" s="25"/>
      <c r="E44" s="25">
        <v>200000</v>
      </c>
      <c r="F44" s="25"/>
      <c r="G44" s="25"/>
      <c r="H44" s="25"/>
      <c r="I44" s="25"/>
      <c r="J44" s="25"/>
      <c r="K44" s="25"/>
      <c r="L44" s="25"/>
      <c r="M44" s="2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26" t="s">
        <v>36</v>
      </c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26"/>
      <c r="B47" s="26" t="s">
        <v>37</v>
      </c>
      <c r="C47" s="27">
        <f>-(C58+C59)</f>
        <v>-363000</v>
      </c>
      <c r="D47" s="27">
        <f>-D60</f>
        <v>-150000</v>
      </c>
      <c r="E47" s="27"/>
      <c r="F47" s="27"/>
      <c r="G47" s="27"/>
      <c r="H47" s="27"/>
      <c r="I47" s="27"/>
      <c r="J47" s="27"/>
      <c r="K47" s="27"/>
      <c r="L47" s="27"/>
      <c r="M47" s="2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26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28"/>
      <c r="B49" s="28" t="s">
        <v>38</v>
      </c>
      <c r="C49" s="29">
        <f t="shared" ref="C49:M49" si="15">C42+C47+C44</f>
        <v>10000</v>
      </c>
      <c r="D49" s="29">
        <f t="shared" si="15"/>
        <v>1118000</v>
      </c>
      <c r="E49" s="29">
        <f t="shared" si="15"/>
        <v>1794000</v>
      </c>
      <c r="F49" s="29">
        <f t="shared" si="15"/>
        <v>-346400</v>
      </c>
      <c r="G49" s="29">
        <f t="shared" si="15"/>
        <v>2475000</v>
      </c>
      <c r="H49" s="29">
        <f t="shared" si="15"/>
        <v>311000</v>
      </c>
      <c r="I49" s="29">
        <f t="shared" si="15"/>
        <v>661000</v>
      </c>
      <c r="J49" s="29">
        <f t="shared" si="15"/>
        <v>1811000</v>
      </c>
      <c r="K49" s="29">
        <f t="shared" si="15"/>
        <v>2061000</v>
      </c>
      <c r="L49" s="29">
        <f t="shared" si="15"/>
        <v>2061000</v>
      </c>
      <c r="M49" s="29">
        <f t="shared" si="15"/>
        <v>2061000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30"/>
      <c r="B50" s="31" t="s">
        <v>39</v>
      </c>
      <c r="C50" s="32">
        <f>'Saving&amp;Spending'!C24</f>
        <v>1000000</v>
      </c>
      <c r="D50" s="32">
        <f>'Saving&amp;Spending'!D24</f>
        <v>1000000</v>
      </c>
      <c r="E50" s="32">
        <f>'Saving&amp;Spending'!E24</f>
        <v>1000000</v>
      </c>
      <c r="F50" s="32">
        <f>'Saving&amp;Spending'!F24</f>
        <v>1000000</v>
      </c>
      <c r="G50" s="32">
        <v>1600000</v>
      </c>
      <c r="H50" s="32">
        <f>'Saving&amp;Spending'!H24</f>
        <v>1000000</v>
      </c>
      <c r="I50" s="32">
        <v>1000000</v>
      </c>
      <c r="J50" s="32">
        <f>'Saving&amp;Spending'!J24</f>
        <v>1000000</v>
      </c>
      <c r="K50" s="32">
        <f>'Saving&amp;Spending'!K24</f>
        <v>1000000</v>
      </c>
      <c r="L50" s="32">
        <f>'Saving&amp;Spending'!L24</f>
        <v>1000000</v>
      </c>
      <c r="M50" s="32">
        <f>'Saving&amp;Spending'!M24</f>
        <v>1000000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30"/>
      <c r="B51" s="31" t="s">
        <v>40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5"/>
      <c r="B52" s="6" t="s">
        <v>41</v>
      </c>
      <c r="C52" s="7">
        <v>2024</v>
      </c>
      <c r="D52" s="7">
        <v>2024</v>
      </c>
      <c r="E52" s="7">
        <v>2024</v>
      </c>
      <c r="F52" s="7">
        <v>2024</v>
      </c>
      <c r="G52" s="7">
        <v>2024</v>
      </c>
      <c r="H52" s="7">
        <v>2024</v>
      </c>
      <c r="I52" s="7">
        <v>2024</v>
      </c>
      <c r="J52" s="7">
        <v>2024</v>
      </c>
      <c r="K52" s="7">
        <v>2024</v>
      </c>
      <c r="L52" s="7">
        <v>2024</v>
      </c>
      <c r="M52" s="7">
        <v>2024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5"/>
      <c r="B53" s="5"/>
      <c r="C53" s="7">
        <v>2</v>
      </c>
      <c r="D53" s="7">
        <v>3</v>
      </c>
      <c r="E53" s="7">
        <v>4</v>
      </c>
      <c r="F53" s="7">
        <v>5</v>
      </c>
      <c r="G53" s="7">
        <v>6</v>
      </c>
      <c r="H53" s="7">
        <v>7</v>
      </c>
      <c r="I53" s="7">
        <v>8</v>
      </c>
      <c r="J53" s="7">
        <v>9</v>
      </c>
      <c r="K53" s="7">
        <v>10</v>
      </c>
      <c r="L53" s="7">
        <v>11</v>
      </c>
      <c r="M53" s="7">
        <v>12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1" t="s">
        <v>42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1" t="s">
        <v>39</v>
      </c>
      <c r="C55" s="2">
        <f>'Saving&amp;Spending'!C31</f>
        <v>1000000</v>
      </c>
      <c r="D55" s="2">
        <f>'Saving&amp;Spending'!D31</f>
        <v>2000000</v>
      </c>
      <c r="E55" s="2">
        <f>'Saving&amp;Spending'!E31</f>
        <v>3000000</v>
      </c>
      <c r="F55" s="2">
        <f>'Saving&amp;Spending'!F31</f>
        <v>4000000</v>
      </c>
      <c r="G55" s="2">
        <f>'Saving&amp;Spending'!G31</f>
        <v>5000000</v>
      </c>
      <c r="H55" s="2">
        <f>'Saving&amp;Spending'!H31</f>
        <v>6000000</v>
      </c>
      <c r="I55" s="2">
        <f>'Saving&amp;Spending'!I31</f>
        <v>7000000</v>
      </c>
      <c r="J55" s="2">
        <f>'Saving&amp;Spending'!J31</f>
        <v>8000000</v>
      </c>
      <c r="K55" s="2">
        <f>'Saving&amp;Spending'!K31</f>
        <v>9000000</v>
      </c>
      <c r="L55" s="2">
        <f>'Saving&amp;Spending'!L31</f>
        <v>10000000</v>
      </c>
      <c r="M55" s="2">
        <f>'Saving&amp;Spending'!M31</f>
        <v>12210000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1" t="s">
        <v>43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33" t="s">
        <v>44</v>
      </c>
      <c r="C57" s="34">
        <f t="shared" ref="C57:M57" si="16">SUM(C58:C60)</f>
        <v>513000</v>
      </c>
      <c r="D57" s="34">
        <f t="shared" si="16"/>
        <v>150000</v>
      </c>
      <c r="E57" s="34">
        <f t="shared" si="16"/>
        <v>0</v>
      </c>
      <c r="F57" s="34">
        <f t="shared" si="16"/>
        <v>0</v>
      </c>
      <c r="G57" s="34">
        <f t="shared" si="16"/>
        <v>670000</v>
      </c>
      <c r="H57" s="34">
        <f t="shared" si="16"/>
        <v>0</v>
      </c>
      <c r="I57" s="34">
        <f t="shared" si="16"/>
        <v>0</v>
      </c>
      <c r="J57" s="34">
        <f t="shared" si="16"/>
        <v>0</v>
      </c>
      <c r="K57" s="34">
        <f t="shared" si="16"/>
        <v>0</v>
      </c>
      <c r="L57" s="34">
        <f t="shared" si="16"/>
        <v>0</v>
      </c>
      <c r="M57" s="34">
        <f t="shared" si="16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35" t="s">
        <v>45</v>
      </c>
      <c r="C58" s="2">
        <v>290000</v>
      </c>
      <c r="D58" s="2"/>
      <c r="E58" s="2"/>
      <c r="F58" s="2"/>
      <c r="G58" s="2">
        <v>500000</v>
      </c>
      <c r="H58" s="2"/>
      <c r="I58" s="2"/>
      <c r="J58" s="2"/>
      <c r="K58" s="2"/>
      <c r="L58" s="2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35" t="s">
        <v>46</v>
      </c>
      <c r="C59" s="2">
        <v>73000</v>
      </c>
      <c r="D59" s="2"/>
      <c r="E59" s="2"/>
      <c r="F59" s="2"/>
      <c r="G59" s="2">
        <v>70000</v>
      </c>
      <c r="H59" s="2"/>
      <c r="I59" s="2"/>
      <c r="J59" s="2"/>
      <c r="K59" s="2"/>
      <c r="L59" s="2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35" t="s">
        <v>47</v>
      </c>
      <c r="C60" s="2">
        <v>150000</v>
      </c>
      <c r="D60" s="2">
        <v>150000</v>
      </c>
      <c r="E60" s="2"/>
      <c r="F60" s="2"/>
      <c r="G60" s="2">
        <v>100000</v>
      </c>
      <c r="H60" s="2"/>
      <c r="I60" s="2"/>
      <c r="J60" s="2"/>
      <c r="K60" s="2"/>
      <c r="L60" s="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33" t="s">
        <v>48</v>
      </c>
      <c r="C61" s="2">
        <f t="shared" ref="C61:M61" si="17">C54+C55+C56-C60</f>
        <v>850000</v>
      </c>
      <c r="D61" s="2">
        <f t="shared" si="17"/>
        <v>1850000</v>
      </c>
      <c r="E61" s="2">
        <f t="shared" si="17"/>
        <v>3000000</v>
      </c>
      <c r="F61" s="2">
        <f t="shared" si="17"/>
        <v>4000000</v>
      </c>
      <c r="G61" s="2">
        <f t="shared" si="17"/>
        <v>4900000</v>
      </c>
      <c r="H61" s="2">
        <f t="shared" si="17"/>
        <v>6000000</v>
      </c>
      <c r="I61" s="2">
        <f t="shared" si="17"/>
        <v>7000000</v>
      </c>
      <c r="J61" s="2">
        <f t="shared" si="17"/>
        <v>8000000</v>
      </c>
      <c r="K61" s="2">
        <f t="shared" si="17"/>
        <v>9000000</v>
      </c>
      <c r="L61" s="2">
        <f t="shared" si="17"/>
        <v>10000000</v>
      </c>
      <c r="M61" s="2">
        <f t="shared" si="17"/>
        <v>12210000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1" t="s">
        <v>23</v>
      </c>
      <c r="C68" s="1" t="s">
        <v>49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1" t="s">
        <v>24</v>
      </c>
      <c r="C69" s="1" t="s">
        <v>50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1" t="s">
        <v>26</v>
      </c>
      <c r="C70" s="1" t="s">
        <v>51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1" t="s">
        <v>27</v>
      </c>
      <c r="C71" s="1" t="s">
        <v>52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1" t="s">
        <v>53</v>
      </c>
      <c r="C72" s="1" t="s">
        <v>54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O53"/>
  <sheetViews>
    <sheetView workbookViewId="0"/>
  </sheetViews>
  <sheetFormatPr baseColWidth="10" defaultColWidth="12.6640625" defaultRowHeight="15.75" customHeight="1"/>
  <cols>
    <col min="1" max="1" width="5.83203125" customWidth="1"/>
    <col min="2" max="2" width="20.33203125" customWidth="1"/>
    <col min="5" max="5" width="17.6640625" customWidth="1"/>
  </cols>
  <sheetData>
    <row r="3" spans="2:8" ht="15.75" customHeight="1">
      <c r="B3" s="36" t="s">
        <v>55</v>
      </c>
      <c r="C3" s="36" t="s">
        <v>56</v>
      </c>
      <c r="D3" s="36" t="s">
        <v>57</v>
      </c>
      <c r="E3" s="36" t="s">
        <v>58</v>
      </c>
      <c r="F3" s="36" t="s">
        <v>59</v>
      </c>
      <c r="G3" s="36" t="s">
        <v>60</v>
      </c>
      <c r="H3" s="36" t="s">
        <v>61</v>
      </c>
    </row>
    <row r="4" spans="2:8" ht="15.75" customHeight="1">
      <c r="B4" s="1" t="s">
        <v>62</v>
      </c>
      <c r="C4" s="37">
        <v>8000000</v>
      </c>
      <c r="D4" s="38">
        <f>DATE(2024,10,1)</f>
        <v>45566</v>
      </c>
      <c r="E4" s="39">
        <v>8</v>
      </c>
      <c r="F4" s="37">
        <f t="shared" ref="F4:F7" si="0">C4/E4</f>
        <v>1000000</v>
      </c>
      <c r="G4" s="37">
        <v>350000</v>
      </c>
      <c r="H4" s="40">
        <v>0.11</v>
      </c>
    </row>
    <row r="5" spans="2:8" ht="15.75" customHeight="1">
      <c r="B5" s="1" t="s">
        <v>63</v>
      </c>
      <c r="C5" s="37">
        <v>15000000</v>
      </c>
      <c r="D5" s="38">
        <f>DATE(2024,10,20)</f>
        <v>45585</v>
      </c>
      <c r="E5" s="39">
        <v>8</v>
      </c>
      <c r="F5" s="37">
        <f t="shared" si="0"/>
        <v>1875000</v>
      </c>
      <c r="G5" s="37">
        <v>250000</v>
      </c>
      <c r="H5" s="40">
        <v>0.11</v>
      </c>
    </row>
    <row r="6" spans="2:8" ht="15.75" customHeight="1">
      <c r="B6" s="1" t="s">
        <v>64</v>
      </c>
      <c r="C6" s="37">
        <v>3500000</v>
      </c>
      <c r="D6" s="38">
        <f>DATE(2024,9,1)</f>
        <v>45536</v>
      </c>
      <c r="E6" s="39">
        <v>6</v>
      </c>
      <c r="F6" s="37">
        <f t="shared" si="0"/>
        <v>583333.33333333337</v>
      </c>
      <c r="G6" s="37">
        <v>200000</v>
      </c>
      <c r="H6" s="40">
        <v>0.11</v>
      </c>
    </row>
    <row r="7" spans="2:8" ht="15.75" customHeight="1">
      <c r="B7" s="1" t="s">
        <v>65</v>
      </c>
      <c r="C7" s="37">
        <v>14000000</v>
      </c>
      <c r="D7" s="38">
        <f>DATE(2026,1,1)</f>
        <v>46023</v>
      </c>
      <c r="E7" s="39">
        <v>23</v>
      </c>
      <c r="F7" s="37">
        <f t="shared" si="0"/>
        <v>608695.65217391308</v>
      </c>
      <c r="G7" s="37">
        <v>200000</v>
      </c>
      <c r="H7" s="40">
        <v>0.11</v>
      </c>
    </row>
    <row r="9" spans="2:8" ht="15.75" customHeight="1">
      <c r="B9" s="39" t="s">
        <v>66</v>
      </c>
      <c r="G9" s="37">
        <f>SUM(G4:G8)</f>
        <v>1000000</v>
      </c>
    </row>
    <row r="17" spans="1:13" ht="15.75" customHeight="1">
      <c r="A17" s="5"/>
      <c r="B17" s="6" t="s">
        <v>67</v>
      </c>
      <c r="C17" s="7">
        <v>2024</v>
      </c>
      <c r="D17" s="7">
        <v>2024</v>
      </c>
      <c r="E17" s="7">
        <v>2024</v>
      </c>
      <c r="F17" s="7">
        <v>2024</v>
      </c>
      <c r="G17" s="7">
        <v>2024</v>
      </c>
      <c r="H17" s="7">
        <v>2024</v>
      </c>
      <c r="I17" s="7">
        <v>2024</v>
      </c>
      <c r="J17" s="7">
        <v>2024</v>
      </c>
      <c r="K17" s="7">
        <v>2024</v>
      </c>
      <c r="L17" s="7">
        <v>2024</v>
      </c>
      <c r="M17" s="7">
        <v>2024</v>
      </c>
    </row>
    <row r="18" spans="1:13" ht="15.75" customHeight="1">
      <c r="A18" s="5"/>
      <c r="B18" s="5"/>
      <c r="C18" s="7">
        <v>2</v>
      </c>
      <c r="D18" s="7">
        <v>3</v>
      </c>
      <c r="E18" s="7">
        <v>4</v>
      </c>
      <c r="F18" s="7">
        <v>5</v>
      </c>
      <c r="G18" s="7">
        <v>6</v>
      </c>
      <c r="H18" s="7">
        <v>7</v>
      </c>
      <c r="I18" s="7">
        <v>8</v>
      </c>
      <c r="J18" s="7">
        <v>9</v>
      </c>
      <c r="K18" s="7">
        <v>10</v>
      </c>
      <c r="L18" s="7">
        <v>11</v>
      </c>
      <c r="M18" s="7">
        <v>12</v>
      </c>
    </row>
    <row r="20" spans="1:13" ht="15.75" customHeight="1">
      <c r="B20" s="1" t="s">
        <v>62</v>
      </c>
      <c r="C20" s="37">
        <f t="shared" ref="C20:M20" si="1">$G4</f>
        <v>350000</v>
      </c>
      <c r="D20" s="37">
        <f t="shared" si="1"/>
        <v>350000</v>
      </c>
      <c r="E20" s="37">
        <f t="shared" si="1"/>
        <v>350000</v>
      </c>
      <c r="F20" s="37">
        <f t="shared" si="1"/>
        <v>350000</v>
      </c>
      <c r="G20" s="37">
        <f t="shared" si="1"/>
        <v>350000</v>
      </c>
      <c r="H20" s="37">
        <f t="shared" si="1"/>
        <v>350000</v>
      </c>
      <c r="I20" s="37">
        <f t="shared" si="1"/>
        <v>350000</v>
      </c>
      <c r="J20" s="37">
        <f t="shared" si="1"/>
        <v>350000</v>
      </c>
      <c r="K20" s="37">
        <f t="shared" si="1"/>
        <v>350000</v>
      </c>
      <c r="L20" s="37">
        <f t="shared" si="1"/>
        <v>350000</v>
      </c>
      <c r="M20" s="37">
        <f t="shared" si="1"/>
        <v>350000</v>
      </c>
    </row>
    <row r="21" spans="1:13" ht="15.75" customHeight="1">
      <c r="B21" s="1" t="s">
        <v>63</v>
      </c>
      <c r="C21" s="37">
        <f t="shared" ref="C21:M21" si="2">$G5</f>
        <v>250000</v>
      </c>
      <c r="D21" s="37">
        <f t="shared" si="2"/>
        <v>250000</v>
      </c>
      <c r="E21" s="37">
        <f t="shared" si="2"/>
        <v>250000</v>
      </c>
      <c r="F21" s="37">
        <f t="shared" si="2"/>
        <v>250000</v>
      </c>
      <c r="G21" s="37">
        <f t="shared" si="2"/>
        <v>250000</v>
      </c>
      <c r="H21" s="37">
        <f t="shared" si="2"/>
        <v>250000</v>
      </c>
      <c r="I21" s="37">
        <f t="shared" si="2"/>
        <v>250000</v>
      </c>
      <c r="J21" s="37">
        <f t="shared" si="2"/>
        <v>250000</v>
      </c>
      <c r="K21" s="37">
        <f t="shared" si="2"/>
        <v>250000</v>
      </c>
      <c r="L21" s="37">
        <f t="shared" si="2"/>
        <v>250000</v>
      </c>
      <c r="M21" s="37">
        <f t="shared" si="2"/>
        <v>250000</v>
      </c>
    </row>
    <row r="22" spans="1:13" ht="15.75" customHeight="1">
      <c r="B22" s="1" t="s">
        <v>64</v>
      </c>
      <c r="C22" s="37">
        <f t="shared" ref="C22:M22" si="3">$G6</f>
        <v>200000</v>
      </c>
      <c r="D22" s="37">
        <f t="shared" si="3"/>
        <v>200000</v>
      </c>
      <c r="E22" s="37">
        <f t="shared" si="3"/>
        <v>200000</v>
      </c>
      <c r="F22" s="37">
        <f t="shared" si="3"/>
        <v>200000</v>
      </c>
      <c r="G22" s="37">
        <f t="shared" si="3"/>
        <v>200000</v>
      </c>
      <c r="H22" s="37">
        <f t="shared" si="3"/>
        <v>200000</v>
      </c>
      <c r="I22" s="37">
        <f t="shared" si="3"/>
        <v>200000</v>
      </c>
      <c r="J22" s="37">
        <f t="shared" si="3"/>
        <v>200000</v>
      </c>
      <c r="K22" s="37">
        <f t="shared" si="3"/>
        <v>200000</v>
      </c>
      <c r="L22" s="37">
        <f t="shared" si="3"/>
        <v>200000</v>
      </c>
      <c r="M22" s="37">
        <f t="shared" si="3"/>
        <v>200000</v>
      </c>
    </row>
    <row r="23" spans="1:13" ht="15.75" customHeight="1">
      <c r="B23" s="1" t="s">
        <v>65</v>
      </c>
      <c r="C23" s="37">
        <f t="shared" ref="C23:M23" si="4">$G7</f>
        <v>200000</v>
      </c>
      <c r="D23" s="37">
        <f t="shared" si="4"/>
        <v>200000</v>
      </c>
      <c r="E23" s="37">
        <f t="shared" si="4"/>
        <v>200000</v>
      </c>
      <c r="F23" s="37">
        <f t="shared" si="4"/>
        <v>200000</v>
      </c>
      <c r="G23" s="37">
        <f t="shared" si="4"/>
        <v>200000</v>
      </c>
      <c r="H23" s="37">
        <f t="shared" si="4"/>
        <v>200000</v>
      </c>
      <c r="I23" s="37">
        <f t="shared" si="4"/>
        <v>200000</v>
      </c>
      <c r="J23" s="37">
        <f t="shared" si="4"/>
        <v>200000</v>
      </c>
      <c r="K23" s="37">
        <f t="shared" si="4"/>
        <v>200000</v>
      </c>
      <c r="L23" s="37">
        <f t="shared" si="4"/>
        <v>200000</v>
      </c>
      <c r="M23" s="37">
        <f t="shared" si="4"/>
        <v>200000</v>
      </c>
    </row>
    <row r="24" spans="1:13" ht="15.75" customHeight="1">
      <c r="B24" s="39" t="s">
        <v>66</v>
      </c>
      <c r="C24" s="37">
        <f t="shared" ref="C24:M24" si="5">SUM(C20:C23)</f>
        <v>1000000</v>
      </c>
      <c r="D24" s="37">
        <f t="shared" si="5"/>
        <v>1000000</v>
      </c>
      <c r="E24" s="37">
        <f t="shared" si="5"/>
        <v>1000000</v>
      </c>
      <c r="F24" s="37">
        <f t="shared" si="5"/>
        <v>1000000</v>
      </c>
      <c r="G24" s="37">
        <f t="shared" si="5"/>
        <v>1000000</v>
      </c>
      <c r="H24" s="37">
        <f t="shared" si="5"/>
        <v>1000000</v>
      </c>
      <c r="I24" s="37">
        <f t="shared" si="5"/>
        <v>1000000</v>
      </c>
      <c r="J24" s="37">
        <f t="shared" si="5"/>
        <v>1000000</v>
      </c>
      <c r="K24" s="37">
        <f t="shared" si="5"/>
        <v>1000000</v>
      </c>
      <c r="L24" s="37">
        <f t="shared" si="5"/>
        <v>1000000</v>
      </c>
      <c r="M24" s="37">
        <f t="shared" si="5"/>
        <v>1000000</v>
      </c>
    </row>
    <row r="26" spans="1:13" ht="15.75" customHeight="1">
      <c r="B26" s="1" t="s">
        <v>62</v>
      </c>
      <c r="C26" s="37">
        <f t="shared" ref="C26:C29" si="6">C20</f>
        <v>350000</v>
      </c>
      <c r="D26" s="37">
        <f t="shared" ref="D26:L26" si="7">C26+D20</f>
        <v>700000</v>
      </c>
      <c r="E26" s="37">
        <f t="shared" si="7"/>
        <v>1050000</v>
      </c>
      <c r="F26" s="37">
        <f t="shared" si="7"/>
        <v>1400000</v>
      </c>
      <c r="G26" s="37">
        <f t="shared" si="7"/>
        <v>1750000</v>
      </c>
      <c r="H26" s="37">
        <f t="shared" si="7"/>
        <v>2100000</v>
      </c>
      <c r="I26" s="37">
        <f t="shared" si="7"/>
        <v>2450000</v>
      </c>
      <c r="J26" s="37">
        <f t="shared" si="7"/>
        <v>2800000</v>
      </c>
      <c r="K26" s="37">
        <f t="shared" si="7"/>
        <v>3150000</v>
      </c>
      <c r="L26" s="37">
        <f t="shared" si="7"/>
        <v>3500000</v>
      </c>
      <c r="M26" s="37">
        <f t="shared" ref="M26:M29" si="8">L26+M20+SUM(C20:M20)*H4</f>
        <v>4273500</v>
      </c>
    </row>
    <row r="27" spans="1:13" ht="15.75" customHeight="1">
      <c r="B27" s="1" t="s">
        <v>63</v>
      </c>
      <c r="C27" s="37">
        <f t="shared" si="6"/>
        <v>250000</v>
      </c>
      <c r="D27" s="37">
        <f t="shared" ref="D27:L27" si="9">C27+D21</f>
        <v>500000</v>
      </c>
      <c r="E27" s="37">
        <f t="shared" si="9"/>
        <v>750000</v>
      </c>
      <c r="F27" s="37">
        <f t="shared" si="9"/>
        <v>1000000</v>
      </c>
      <c r="G27" s="37">
        <f t="shared" si="9"/>
        <v>1250000</v>
      </c>
      <c r="H27" s="37">
        <f t="shared" si="9"/>
        <v>1500000</v>
      </c>
      <c r="I27" s="37">
        <f t="shared" si="9"/>
        <v>1750000</v>
      </c>
      <c r="J27" s="37">
        <f t="shared" si="9"/>
        <v>2000000</v>
      </c>
      <c r="K27" s="37">
        <f t="shared" si="9"/>
        <v>2250000</v>
      </c>
      <c r="L27" s="37">
        <f t="shared" si="9"/>
        <v>2500000</v>
      </c>
      <c r="M27" s="37">
        <f t="shared" si="8"/>
        <v>3052500</v>
      </c>
    </row>
    <row r="28" spans="1:13" ht="15.75" customHeight="1">
      <c r="B28" s="1" t="s">
        <v>64</v>
      </c>
      <c r="C28" s="37">
        <f t="shared" si="6"/>
        <v>200000</v>
      </c>
      <c r="D28" s="37">
        <f t="shared" ref="D28:L28" si="10">C28+D22</f>
        <v>400000</v>
      </c>
      <c r="E28" s="37">
        <f t="shared" si="10"/>
        <v>600000</v>
      </c>
      <c r="F28" s="37">
        <f t="shared" si="10"/>
        <v>800000</v>
      </c>
      <c r="G28" s="37">
        <f t="shared" si="10"/>
        <v>1000000</v>
      </c>
      <c r="H28" s="37">
        <f t="shared" si="10"/>
        <v>1200000</v>
      </c>
      <c r="I28" s="37">
        <f t="shared" si="10"/>
        <v>1400000</v>
      </c>
      <c r="J28" s="37">
        <f t="shared" si="10"/>
        <v>1600000</v>
      </c>
      <c r="K28" s="37">
        <f t="shared" si="10"/>
        <v>1800000</v>
      </c>
      <c r="L28" s="37">
        <f t="shared" si="10"/>
        <v>2000000</v>
      </c>
      <c r="M28" s="37">
        <f t="shared" si="8"/>
        <v>2442000</v>
      </c>
    </row>
    <row r="29" spans="1:13" ht="15.75" customHeight="1">
      <c r="B29" s="1" t="s">
        <v>65</v>
      </c>
      <c r="C29" s="37">
        <f t="shared" si="6"/>
        <v>200000</v>
      </c>
      <c r="D29" s="37">
        <f t="shared" ref="D29:L29" si="11">C29+D23</f>
        <v>400000</v>
      </c>
      <c r="E29" s="37">
        <f t="shared" si="11"/>
        <v>600000</v>
      </c>
      <c r="F29" s="37">
        <f t="shared" si="11"/>
        <v>800000</v>
      </c>
      <c r="G29" s="37">
        <f t="shared" si="11"/>
        <v>1000000</v>
      </c>
      <c r="H29" s="37">
        <f t="shared" si="11"/>
        <v>1200000</v>
      </c>
      <c r="I29" s="37">
        <f t="shared" si="11"/>
        <v>1400000</v>
      </c>
      <c r="J29" s="37">
        <f t="shared" si="11"/>
        <v>1600000</v>
      </c>
      <c r="K29" s="37">
        <f t="shared" si="11"/>
        <v>1800000</v>
      </c>
      <c r="L29" s="37">
        <f t="shared" si="11"/>
        <v>2000000</v>
      </c>
      <c r="M29" s="37">
        <f t="shared" si="8"/>
        <v>2442000</v>
      </c>
    </row>
    <row r="31" spans="1:13" ht="15.75" customHeight="1">
      <c r="A31" s="41"/>
      <c r="B31" s="41" t="s">
        <v>68</v>
      </c>
      <c r="C31" s="42">
        <f t="shared" ref="C31:M31" si="12">SUM(C26:C29)</f>
        <v>1000000</v>
      </c>
      <c r="D31" s="42">
        <f t="shared" si="12"/>
        <v>2000000</v>
      </c>
      <c r="E31" s="42">
        <f t="shared" si="12"/>
        <v>3000000</v>
      </c>
      <c r="F31" s="42">
        <f t="shared" si="12"/>
        <v>4000000</v>
      </c>
      <c r="G31" s="42">
        <f t="shared" si="12"/>
        <v>5000000</v>
      </c>
      <c r="H31" s="42">
        <f t="shared" si="12"/>
        <v>6000000</v>
      </c>
      <c r="I31" s="42">
        <f t="shared" si="12"/>
        <v>7000000</v>
      </c>
      <c r="J31" s="42">
        <f t="shared" si="12"/>
        <v>8000000</v>
      </c>
      <c r="K31" s="42">
        <f t="shared" si="12"/>
        <v>9000000</v>
      </c>
      <c r="L31" s="42">
        <f t="shared" si="12"/>
        <v>10000000</v>
      </c>
      <c r="M31" s="42">
        <f t="shared" si="12"/>
        <v>12210000</v>
      </c>
    </row>
    <row r="33" spans="1:15" ht="15.75" customHeight="1">
      <c r="A33" s="5"/>
      <c r="B33" s="5" t="s">
        <v>69</v>
      </c>
      <c r="C33" s="5"/>
      <c r="D33" s="5"/>
      <c r="E33" s="7"/>
      <c r="F33" s="7"/>
      <c r="G33" s="7"/>
      <c r="H33" s="7"/>
      <c r="I33" s="7"/>
      <c r="J33" s="7"/>
      <c r="K33" s="7"/>
      <c r="L33" s="7"/>
      <c r="M33" s="7"/>
      <c r="N33" s="43"/>
      <c r="O33" s="43"/>
    </row>
    <row r="34" spans="1:15" ht="15.75" customHeight="1">
      <c r="B34" s="44" t="s">
        <v>70</v>
      </c>
      <c r="C34" s="45"/>
      <c r="D34" s="45"/>
      <c r="E34" s="45"/>
      <c r="F34" s="45"/>
      <c r="G34" s="44"/>
      <c r="H34" s="45"/>
      <c r="I34" s="45">
        <v>450000</v>
      </c>
      <c r="J34" s="45"/>
      <c r="K34" s="45"/>
      <c r="L34" s="45"/>
      <c r="M34" s="45"/>
    </row>
    <row r="35" spans="1:15" ht="15.75" customHeight="1">
      <c r="B35" s="44" t="s">
        <v>71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5" ht="15.75" customHeight="1">
      <c r="B36" s="44" t="s">
        <v>72</v>
      </c>
      <c r="C36" s="45">
        <v>200000</v>
      </c>
      <c r="D36" s="45"/>
      <c r="E36" s="45"/>
      <c r="F36" s="45"/>
      <c r="G36" s="45">
        <v>200000</v>
      </c>
      <c r="H36" s="45"/>
      <c r="I36" s="45"/>
      <c r="J36" s="45"/>
      <c r="K36" s="45"/>
      <c r="L36" s="45"/>
      <c r="M36" s="45"/>
    </row>
    <row r="37" spans="1:15" ht="15.75" customHeight="1">
      <c r="B37" s="44" t="s">
        <v>73</v>
      </c>
      <c r="C37" s="45"/>
      <c r="D37" s="45"/>
      <c r="E37" s="45"/>
      <c r="F37" s="45"/>
      <c r="G37" s="45">
        <v>300000</v>
      </c>
      <c r="H37" s="45"/>
      <c r="I37" s="45"/>
      <c r="J37" s="45"/>
      <c r="K37" s="45"/>
      <c r="L37" s="45"/>
      <c r="M37" s="45"/>
    </row>
    <row r="38" spans="1:15" ht="15.75" customHeight="1">
      <c r="B38" s="44" t="s">
        <v>74</v>
      </c>
      <c r="C38" s="45">
        <f>(130*2+90)*1000</f>
        <v>350000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5" ht="15.75" customHeight="1">
      <c r="B39" s="44" t="s">
        <v>75</v>
      </c>
      <c r="C39" s="45"/>
      <c r="D39" s="45"/>
      <c r="E39" s="45"/>
      <c r="F39" s="45">
        <f>G50</f>
        <v>190400</v>
      </c>
      <c r="G39" s="45"/>
      <c r="H39" s="45">
        <v>250000</v>
      </c>
      <c r="I39" s="45">
        <v>250000</v>
      </c>
      <c r="J39" s="45">
        <v>250000</v>
      </c>
      <c r="K39" s="45"/>
      <c r="L39" s="45"/>
      <c r="M39" s="45"/>
    </row>
    <row r="40" spans="1:15" ht="15.75" customHeight="1">
      <c r="B40" s="44" t="s">
        <v>76</v>
      </c>
      <c r="C40" s="45"/>
      <c r="D40" s="44"/>
      <c r="E40" s="45"/>
      <c r="F40" s="45"/>
      <c r="G40" s="45">
        <v>100000</v>
      </c>
      <c r="H40" s="45"/>
      <c r="I40" s="45"/>
      <c r="J40" s="45"/>
      <c r="K40" s="45"/>
      <c r="L40" s="45"/>
      <c r="M40" s="45"/>
    </row>
    <row r="41" spans="1:15" ht="15.75" customHeight="1">
      <c r="B41" s="44" t="s">
        <v>77</v>
      </c>
      <c r="C41" s="45"/>
      <c r="D41" s="45"/>
      <c r="E41" s="45"/>
      <c r="F41" s="45"/>
      <c r="G41" s="45"/>
      <c r="H41" s="45">
        <v>800000</v>
      </c>
      <c r="I41" s="45"/>
      <c r="J41" s="45"/>
      <c r="K41" s="45"/>
      <c r="L41" s="45"/>
      <c r="M41" s="45"/>
    </row>
    <row r="42" spans="1:15" ht="15.75" customHeight="1">
      <c r="B42" s="44" t="s">
        <v>78</v>
      </c>
      <c r="C42" s="44"/>
      <c r="D42" s="44"/>
      <c r="E42" s="44"/>
      <c r="F42" s="44"/>
      <c r="G42" s="44">
        <v>80000</v>
      </c>
      <c r="H42" s="45"/>
      <c r="I42" s="45"/>
      <c r="J42" s="44"/>
      <c r="K42" s="44"/>
      <c r="L42" s="44"/>
      <c r="M42" s="44"/>
    </row>
    <row r="43" spans="1:15" ht="15.75" customHeight="1">
      <c r="B43" s="44" t="s">
        <v>79</v>
      </c>
      <c r="C43" s="44"/>
      <c r="D43" s="44"/>
      <c r="E43" s="44"/>
      <c r="F43" s="44"/>
      <c r="G43" s="44">
        <v>80000</v>
      </c>
      <c r="H43" s="45"/>
      <c r="I43" s="45"/>
      <c r="J43" s="44"/>
      <c r="K43" s="44"/>
      <c r="L43" s="44"/>
      <c r="M43" s="44"/>
    </row>
    <row r="44" spans="1:15" ht="15.75" customHeight="1">
      <c r="B44" s="44" t="s">
        <v>80</v>
      </c>
      <c r="C44" s="44"/>
      <c r="D44" s="44"/>
      <c r="E44" s="44"/>
      <c r="F44" s="44"/>
      <c r="G44" s="44"/>
      <c r="H44" s="45">
        <v>700000</v>
      </c>
      <c r="I44" s="45">
        <v>700000</v>
      </c>
      <c r="J44" s="44"/>
      <c r="K44" s="44"/>
      <c r="L44" s="44"/>
      <c r="M44" s="44"/>
    </row>
    <row r="45" spans="1:15" ht="15.75" customHeight="1">
      <c r="A45" s="41"/>
      <c r="B45" s="41" t="s">
        <v>66</v>
      </c>
      <c r="C45" s="42">
        <f t="shared" ref="C45:M45" si="13">SUM(C34:C44)</f>
        <v>550000</v>
      </c>
      <c r="D45" s="42">
        <f t="shared" si="13"/>
        <v>0</v>
      </c>
      <c r="E45" s="42">
        <f t="shared" si="13"/>
        <v>0</v>
      </c>
      <c r="F45" s="42">
        <f t="shared" si="13"/>
        <v>190400</v>
      </c>
      <c r="G45" s="41">
        <f t="shared" si="13"/>
        <v>760000</v>
      </c>
      <c r="H45" s="42">
        <f t="shared" si="13"/>
        <v>1750000</v>
      </c>
      <c r="I45" s="42">
        <f t="shared" si="13"/>
        <v>1400000</v>
      </c>
      <c r="J45" s="42">
        <f t="shared" si="13"/>
        <v>250000</v>
      </c>
      <c r="K45" s="42">
        <f t="shared" si="13"/>
        <v>0</v>
      </c>
      <c r="L45" s="42">
        <f t="shared" si="13"/>
        <v>0</v>
      </c>
      <c r="M45" s="42">
        <f t="shared" si="13"/>
        <v>0</v>
      </c>
    </row>
    <row r="48" spans="1:15" ht="13">
      <c r="D48" s="46" t="s">
        <v>81</v>
      </c>
      <c r="E48" s="46" t="s">
        <v>82</v>
      </c>
      <c r="F48" s="46" t="s">
        <v>83</v>
      </c>
      <c r="G48" s="46"/>
    </row>
    <row r="49" spans="4:7" ht="13">
      <c r="D49" s="44" t="s">
        <v>84</v>
      </c>
      <c r="E49" s="44" t="s">
        <v>85</v>
      </c>
      <c r="F49" s="44">
        <v>35000</v>
      </c>
      <c r="G49" s="44"/>
    </row>
    <row r="50" spans="4:7" ht="13">
      <c r="D50" s="44" t="s">
        <v>86</v>
      </c>
      <c r="E50" s="44"/>
      <c r="F50" s="44">
        <v>56</v>
      </c>
      <c r="G50" s="44">
        <f>F50*3400</f>
        <v>190400</v>
      </c>
    </row>
    <row r="51" spans="4:7" ht="13">
      <c r="D51" s="44" t="s">
        <v>86</v>
      </c>
      <c r="E51" s="44"/>
      <c r="F51" s="44"/>
      <c r="G51" s="44"/>
    </row>
    <row r="52" spans="4:7" ht="13">
      <c r="D52" s="47" t="s">
        <v>87</v>
      </c>
      <c r="E52" s="44"/>
      <c r="F52" s="44">
        <v>39</v>
      </c>
      <c r="G52" s="44"/>
    </row>
    <row r="53" spans="4:7" ht="13">
      <c r="D53" s="44" t="s">
        <v>88</v>
      </c>
      <c r="E53" s="44"/>
      <c r="F53" s="48" t="s">
        <v>89</v>
      </c>
      <c r="G53" s="44"/>
    </row>
  </sheetData>
  <hyperlinks>
    <hyperlink ref="D52" r:id="rId1" xr:uid="{00000000-0004-0000-0100-000000000000}"/>
    <hyperlink ref="F5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P43"/>
  <sheetViews>
    <sheetView workbookViewId="0"/>
  </sheetViews>
  <sheetFormatPr baseColWidth="10" defaultColWidth="12.6640625" defaultRowHeight="15.75" customHeight="1"/>
  <cols>
    <col min="2" max="2" width="26.6640625" customWidth="1"/>
  </cols>
  <sheetData>
    <row r="3" spans="1:16" ht="15.75" customHeight="1">
      <c r="A3" s="5"/>
      <c r="B3" s="6" t="s">
        <v>14</v>
      </c>
      <c r="C3" s="7">
        <v>2024</v>
      </c>
      <c r="D3" s="49">
        <v>2024</v>
      </c>
      <c r="E3" s="49">
        <v>2024</v>
      </c>
      <c r="F3" s="7">
        <v>2024</v>
      </c>
      <c r="G3" s="7">
        <v>2024</v>
      </c>
      <c r="H3" s="50">
        <v>2024</v>
      </c>
      <c r="I3" s="50">
        <v>2024</v>
      </c>
      <c r="J3" s="7">
        <v>2024</v>
      </c>
      <c r="K3" s="7">
        <v>2024</v>
      </c>
      <c r="L3" s="7">
        <v>2024</v>
      </c>
      <c r="M3" s="7">
        <v>2024</v>
      </c>
      <c r="N3" s="7">
        <v>2024</v>
      </c>
      <c r="O3" s="7">
        <v>2024</v>
      </c>
      <c r="P3" s="7">
        <v>2024</v>
      </c>
    </row>
    <row r="4" spans="1:16" ht="15.75" customHeight="1">
      <c r="A4" s="5"/>
      <c r="B4" s="5"/>
      <c r="C4" s="7">
        <v>1</v>
      </c>
      <c r="D4" s="49">
        <v>2</v>
      </c>
      <c r="E4" s="49">
        <v>2</v>
      </c>
      <c r="F4" s="7">
        <v>3</v>
      </c>
      <c r="G4" s="7">
        <v>4</v>
      </c>
      <c r="H4" s="50">
        <v>5</v>
      </c>
      <c r="I4" s="50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</row>
    <row r="5" spans="1:16" ht="15.75" customHeight="1">
      <c r="A5" s="8" t="s">
        <v>15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5.75" customHeight="1">
      <c r="A6" s="9"/>
      <c r="B6" s="9" t="s">
        <v>16</v>
      </c>
      <c r="C6" s="10"/>
      <c r="D6" s="10">
        <f>Budget!C24</f>
        <v>1344000</v>
      </c>
      <c r="E6" s="10">
        <f>Actual!D4</f>
        <v>1065000</v>
      </c>
      <c r="F6" s="10">
        <f>Budget!D24</f>
        <v>1344000</v>
      </c>
      <c r="G6" s="10">
        <f>Budget!E24</f>
        <v>1920000</v>
      </c>
      <c r="H6" s="10">
        <f>Budget!F24</f>
        <v>1920000</v>
      </c>
      <c r="I6" s="10">
        <f>Actual!G4</f>
        <v>2159457</v>
      </c>
      <c r="J6" s="10">
        <f>Budget!G24</f>
        <v>2400000</v>
      </c>
      <c r="K6" s="10">
        <f>Budget!H24</f>
        <v>2400000</v>
      </c>
      <c r="L6" s="10">
        <f>Budget!I24</f>
        <v>2400000</v>
      </c>
      <c r="M6" s="10">
        <f>Budget!J24</f>
        <v>2400000</v>
      </c>
      <c r="N6" s="10">
        <f>Budget!K24</f>
        <v>2400000</v>
      </c>
      <c r="O6" s="10">
        <f>Budget!L24</f>
        <v>2400000</v>
      </c>
      <c r="P6" s="10">
        <f>Budget!M24</f>
        <v>2400000</v>
      </c>
    </row>
    <row r="7" spans="1:16" ht="15.75" customHeight="1">
      <c r="A7" s="9"/>
      <c r="B7" s="9" t="s">
        <v>17</v>
      </c>
      <c r="C7" s="10"/>
      <c r="D7" s="10">
        <f>Budget!C25</f>
        <v>0</v>
      </c>
      <c r="E7" s="10">
        <f>Actual!D5</f>
        <v>0</v>
      </c>
      <c r="F7" s="10">
        <f>Budget!D25</f>
        <v>250000</v>
      </c>
      <c r="G7" s="10">
        <f>Budget!E25</f>
        <v>0</v>
      </c>
      <c r="H7" s="10">
        <f>Budget!F25</f>
        <v>250000</v>
      </c>
      <c r="I7" s="10">
        <f>Actual!G5</f>
        <v>1080000</v>
      </c>
      <c r="J7" s="10">
        <f>Budget!G25</f>
        <v>1600000</v>
      </c>
      <c r="K7" s="10">
        <f>Budget!H25</f>
        <v>0</v>
      </c>
      <c r="L7" s="10">
        <f>Budget!I25</f>
        <v>0</v>
      </c>
      <c r="M7" s="10">
        <f>Budget!J25</f>
        <v>0</v>
      </c>
      <c r="N7" s="10">
        <f>Budget!K25</f>
        <v>0</v>
      </c>
      <c r="O7" s="10">
        <f>Budget!L25</f>
        <v>0</v>
      </c>
      <c r="P7" s="10">
        <f>Budget!M25</f>
        <v>0</v>
      </c>
    </row>
    <row r="8" spans="1:16" ht="15.75" customHeight="1">
      <c r="A8" s="9"/>
      <c r="B8" s="9" t="s">
        <v>18</v>
      </c>
      <c r="C8" s="10"/>
      <c r="D8" s="10">
        <f>Budget!C26</f>
        <v>0</v>
      </c>
      <c r="E8" s="10">
        <f>Actual!D6</f>
        <v>55000</v>
      </c>
      <c r="F8" s="10">
        <f>Budget!D26</f>
        <v>0</v>
      </c>
      <c r="G8" s="10">
        <f>Budget!E26</f>
        <v>0</v>
      </c>
      <c r="H8" s="10">
        <f>Budget!F26</f>
        <v>0</v>
      </c>
      <c r="I8" s="10">
        <f>Actual!G6</f>
        <v>0</v>
      </c>
      <c r="J8" s="10">
        <f>Budget!G26</f>
        <v>254000</v>
      </c>
      <c r="K8" s="10">
        <f>Budget!H26</f>
        <v>0</v>
      </c>
      <c r="L8" s="10">
        <f>Budget!I26</f>
        <v>0</v>
      </c>
      <c r="M8" s="10">
        <f>Budget!J26</f>
        <v>0</v>
      </c>
      <c r="N8" s="10">
        <f>Budget!K26</f>
        <v>0</v>
      </c>
      <c r="O8" s="10">
        <f>Budget!L26</f>
        <v>0</v>
      </c>
      <c r="P8" s="10">
        <f>Budget!M26</f>
        <v>0</v>
      </c>
    </row>
    <row r="9" spans="1:16" ht="15.75" customHeight="1">
      <c r="A9" s="9"/>
      <c r="B9" s="9" t="s">
        <v>19</v>
      </c>
      <c r="C9" s="10"/>
      <c r="D9" s="10">
        <f>Budget!C27</f>
        <v>0</v>
      </c>
      <c r="E9" s="10">
        <f>Actual!D7</f>
        <v>0</v>
      </c>
      <c r="F9" s="10">
        <f>Budget!D27</f>
        <v>0</v>
      </c>
      <c r="G9" s="10">
        <f>Budget!E27</f>
        <v>0</v>
      </c>
      <c r="H9" s="10">
        <f>Budget!F27</f>
        <v>0</v>
      </c>
      <c r="I9" s="10">
        <f>Actual!G7</f>
        <v>200000</v>
      </c>
      <c r="J9" s="10">
        <f>Budget!G27</f>
        <v>0</v>
      </c>
      <c r="K9" s="10">
        <f>Budget!H27</f>
        <v>0</v>
      </c>
      <c r="L9" s="10">
        <f>Budget!I27</f>
        <v>0</v>
      </c>
      <c r="M9" s="10">
        <f>Budget!J27</f>
        <v>0</v>
      </c>
      <c r="N9" s="10">
        <f>Budget!K27</f>
        <v>0</v>
      </c>
      <c r="O9" s="10">
        <f>Budget!L27</f>
        <v>0</v>
      </c>
      <c r="P9" s="10">
        <f>Budget!M27</f>
        <v>0</v>
      </c>
    </row>
    <row r="10" spans="1:16" ht="15.75" customHeight="1">
      <c r="A10" s="9"/>
      <c r="B10" s="9" t="s">
        <v>20</v>
      </c>
      <c r="C10" s="10"/>
      <c r="D10" s="10">
        <f>Budget!C28</f>
        <v>0</v>
      </c>
      <c r="E10" s="10">
        <f>Actual!D8</f>
        <v>120000</v>
      </c>
      <c r="F10" s="10">
        <f>Budget!D28</f>
        <v>0</v>
      </c>
      <c r="G10" s="10">
        <f>Budget!E28</f>
        <v>0</v>
      </c>
      <c r="H10" s="10">
        <f>Budget!F28</f>
        <v>0</v>
      </c>
      <c r="I10" s="10">
        <f>Actual!G8</f>
        <v>50000</v>
      </c>
      <c r="J10" s="10">
        <f>Budget!G28</f>
        <v>20000</v>
      </c>
      <c r="K10" s="10">
        <f>Budget!H28</f>
        <v>0</v>
      </c>
      <c r="L10" s="10">
        <f>Budget!I28</f>
        <v>0</v>
      </c>
      <c r="M10" s="10">
        <f>Budget!J28</f>
        <v>0</v>
      </c>
      <c r="N10" s="10">
        <f>Budget!K28</f>
        <v>0</v>
      </c>
      <c r="O10" s="10">
        <f>Budget!L28</f>
        <v>0</v>
      </c>
      <c r="P10" s="10">
        <f>Budget!M28</f>
        <v>0</v>
      </c>
    </row>
    <row r="11" spans="1:16" ht="15.75" customHeight="1">
      <c r="A11" s="9"/>
      <c r="B11" s="11" t="s">
        <v>21</v>
      </c>
      <c r="C11" s="12"/>
      <c r="D11" s="12">
        <f>SUM(D6:D10)</f>
        <v>1344000</v>
      </c>
      <c r="E11" s="12">
        <f>Actual!D9</f>
        <v>1240000</v>
      </c>
      <c r="F11" s="12">
        <f t="shared" ref="F11:H11" si="0">SUM(F6:F10)</f>
        <v>1594000</v>
      </c>
      <c r="G11" s="12">
        <f t="shared" si="0"/>
        <v>1920000</v>
      </c>
      <c r="H11" s="12">
        <f t="shared" si="0"/>
        <v>2170000</v>
      </c>
      <c r="I11" s="10">
        <f>Actual!G9</f>
        <v>3489457</v>
      </c>
      <c r="J11" s="12">
        <f t="shared" ref="J11:P11" si="1">SUM(J6:J10)</f>
        <v>4274000</v>
      </c>
      <c r="K11" s="12">
        <f t="shared" si="1"/>
        <v>2400000</v>
      </c>
      <c r="L11" s="12">
        <f t="shared" si="1"/>
        <v>2400000</v>
      </c>
      <c r="M11" s="12">
        <f t="shared" si="1"/>
        <v>2400000</v>
      </c>
      <c r="N11" s="12">
        <f t="shared" si="1"/>
        <v>2400000</v>
      </c>
      <c r="O11" s="12">
        <f t="shared" si="1"/>
        <v>2400000</v>
      </c>
      <c r="P11" s="12">
        <f t="shared" si="1"/>
        <v>2400000</v>
      </c>
    </row>
    <row r="12" spans="1:16" ht="15.75" customHeight="1">
      <c r="A12" s="13" t="s">
        <v>22</v>
      </c>
      <c r="B12" s="13"/>
      <c r="C12" s="14"/>
      <c r="D12" s="14"/>
      <c r="E12" s="14">
        <f>Actual!D10</f>
        <v>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15.75" customHeight="1">
      <c r="A13" s="15"/>
      <c r="B13" s="15" t="s">
        <v>23</v>
      </c>
      <c r="C13" s="16"/>
      <c r="D13" s="16">
        <f>Budget!C31</f>
        <v>150000</v>
      </c>
      <c r="E13" s="16">
        <f>Actual!D11</f>
        <v>97850</v>
      </c>
      <c r="F13" s="16">
        <f>Budget!D31</f>
        <v>150000</v>
      </c>
      <c r="G13" s="16">
        <f>Budget!E31</f>
        <v>150000</v>
      </c>
      <c r="H13" s="16">
        <f>Budget!F31</f>
        <v>150000</v>
      </c>
      <c r="I13" s="16">
        <f>Actual!G11</f>
        <v>141876</v>
      </c>
      <c r="J13" s="16">
        <f>Budget!G31</f>
        <v>50000</v>
      </c>
      <c r="K13" s="16">
        <f>Budget!H31</f>
        <v>150000</v>
      </c>
      <c r="L13" s="16">
        <f>Budget!I31</f>
        <v>150000</v>
      </c>
      <c r="M13" s="16">
        <f>Budget!J31</f>
        <v>150000</v>
      </c>
      <c r="N13" s="16">
        <f>Budget!K31</f>
        <v>150000</v>
      </c>
      <c r="O13" s="16">
        <f>Budget!L31</f>
        <v>150000</v>
      </c>
      <c r="P13" s="16">
        <f>Budget!M31</f>
        <v>150000</v>
      </c>
    </row>
    <row r="14" spans="1:16" ht="15.75" customHeight="1">
      <c r="A14" s="15"/>
      <c r="B14" s="15" t="s">
        <v>24</v>
      </c>
      <c r="C14" s="16"/>
      <c r="D14" s="16">
        <f>Budget!C32</f>
        <v>36000</v>
      </c>
      <c r="E14" s="16">
        <f>Actual!D12</f>
        <v>19200</v>
      </c>
      <c r="F14" s="16">
        <f>Budget!D32</f>
        <v>36000</v>
      </c>
      <c r="G14" s="16">
        <f>Budget!E32</f>
        <v>36000</v>
      </c>
      <c r="H14" s="16">
        <f>Budget!F32</f>
        <v>36000</v>
      </c>
      <c r="I14" s="16">
        <f>Actual!G12</f>
        <v>77595</v>
      </c>
      <c r="J14" s="16">
        <f>Budget!G32</f>
        <v>36000</v>
      </c>
      <c r="K14" s="16">
        <f>Budget!H32</f>
        <v>36000</v>
      </c>
      <c r="L14" s="16">
        <f>Budget!I32</f>
        <v>36000</v>
      </c>
      <c r="M14" s="16">
        <f>Budget!J32</f>
        <v>36000</v>
      </c>
      <c r="N14" s="16">
        <f>Budget!K32</f>
        <v>36000</v>
      </c>
      <c r="O14" s="16">
        <f>Budget!L32</f>
        <v>36000</v>
      </c>
      <c r="P14" s="16">
        <f>Budget!M32</f>
        <v>36000</v>
      </c>
    </row>
    <row r="15" spans="1:16" ht="15.75" customHeight="1">
      <c r="A15" s="15"/>
      <c r="B15" s="15" t="s">
        <v>25</v>
      </c>
      <c r="C15" s="16"/>
      <c r="D15" s="16">
        <f>Budget!C33</f>
        <v>0</v>
      </c>
      <c r="E15" s="16">
        <f>Actual!D13</f>
        <v>15000</v>
      </c>
      <c r="F15" s="16">
        <f>Budget!D33</f>
        <v>0</v>
      </c>
      <c r="G15" s="16">
        <f>Budget!E33</f>
        <v>0</v>
      </c>
      <c r="H15" s="16">
        <f>Budget!F33</f>
        <v>0</v>
      </c>
      <c r="I15" s="16">
        <f>Actual!G13</f>
        <v>102383</v>
      </c>
      <c r="J15" s="16">
        <f>Budget!G33</f>
        <v>20000</v>
      </c>
      <c r="K15" s="16">
        <f>Budget!H33</f>
        <v>0</v>
      </c>
      <c r="L15" s="16">
        <f>Budget!I33</f>
        <v>0</v>
      </c>
      <c r="M15" s="16">
        <f>Budget!J33</f>
        <v>0</v>
      </c>
      <c r="N15" s="16">
        <f>Budget!K33</f>
        <v>0</v>
      </c>
      <c r="O15" s="16">
        <f>Budget!L33</f>
        <v>0</v>
      </c>
      <c r="P15" s="16">
        <f>Budget!M33</f>
        <v>0</v>
      </c>
    </row>
    <row r="16" spans="1:16" ht="15.75" customHeight="1">
      <c r="A16" s="15"/>
      <c r="B16" s="15" t="s">
        <v>26</v>
      </c>
      <c r="C16" s="16"/>
      <c r="D16" s="16">
        <f>Budget!C34</f>
        <v>20000</v>
      </c>
      <c r="E16" s="16">
        <f>Actual!D14</f>
        <v>76000</v>
      </c>
      <c r="F16" s="16">
        <f>Budget!D34</f>
        <v>20000</v>
      </c>
      <c r="G16" s="16">
        <f>Budget!E34</f>
        <v>20000</v>
      </c>
      <c r="H16" s="16">
        <f>Budget!F34</f>
        <v>20000</v>
      </c>
      <c r="I16" s="16">
        <f>Actual!G14</f>
        <v>269000</v>
      </c>
      <c r="J16" s="16">
        <f>Budget!G34</f>
        <v>20000</v>
      </c>
      <c r="K16" s="16">
        <f>Budget!H34</f>
        <v>20000</v>
      </c>
      <c r="L16" s="16">
        <f>Budget!I34</f>
        <v>20000</v>
      </c>
      <c r="M16" s="16">
        <f>Budget!J34</f>
        <v>20000</v>
      </c>
      <c r="N16" s="16">
        <f>Budget!K34</f>
        <v>20000</v>
      </c>
      <c r="O16" s="16">
        <f>Budget!L34</f>
        <v>20000</v>
      </c>
      <c r="P16" s="16">
        <f>Budget!M34</f>
        <v>20000</v>
      </c>
    </row>
    <row r="17" spans="1:16" ht="15.75" customHeight="1">
      <c r="A17" s="15"/>
      <c r="B17" s="15" t="s">
        <v>27</v>
      </c>
      <c r="C17" s="16"/>
      <c r="D17" s="16">
        <f>Budget!C35</f>
        <v>550000</v>
      </c>
      <c r="E17" s="16">
        <f>Actual!D15</f>
        <v>130000</v>
      </c>
      <c r="F17" s="16">
        <f>Budget!D35</f>
        <v>0</v>
      </c>
      <c r="G17" s="16">
        <f>Budget!E35</f>
        <v>0</v>
      </c>
      <c r="H17" s="16">
        <f>Budget!F35</f>
        <v>190400</v>
      </c>
      <c r="I17" s="16">
        <f>Actual!G15</f>
        <v>493000</v>
      </c>
      <c r="J17" s="16">
        <f>Budget!G35</f>
        <v>760000</v>
      </c>
      <c r="K17" s="16">
        <f>Budget!H35</f>
        <v>1750000</v>
      </c>
      <c r="L17" s="16">
        <f>Budget!I35</f>
        <v>1400000</v>
      </c>
      <c r="M17" s="16">
        <f>Budget!J35</f>
        <v>250000</v>
      </c>
      <c r="N17" s="16">
        <f>Budget!K35</f>
        <v>0</v>
      </c>
      <c r="O17" s="16">
        <f>Budget!L35</f>
        <v>0</v>
      </c>
      <c r="P17" s="16">
        <f>Budget!M35</f>
        <v>0</v>
      </c>
    </row>
    <row r="18" spans="1:16" ht="15.75" customHeight="1">
      <c r="A18" s="15"/>
      <c r="B18" s="15" t="s">
        <v>28</v>
      </c>
      <c r="C18" s="16"/>
      <c r="D18" s="16">
        <f>Budget!C36</f>
        <v>100000</v>
      </c>
      <c r="E18" s="16">
        <f>Actual!D16</f>
        <v>12000</v>
      </c>
      <c r="F18" s="16">
        <f>Budget!D36</f>
        <v>100000</v>
      </c>
      <c r="G18" s="16">
        <f>Budget!E36</f>
        <v>100000</v>
      </c>
      <c r="H18" s="16">
        <f>Budget!F36</f>
        <v>100000</v>
      </c>
      <c r="I18" s="16">
        <f>Actual!G16</f>
        <v>20000</v>
      </c>
      <c r="J18" s="16">
        <f>Budget!G36</f>
        <v>300000</v>
      </c>
      <c r="K18" s="16">
        <f>Budget!H36</f>
        <v>100000</v>
      </c>
      <c r="L18" s="16">
        <f>Budget!I36</f>
        <v>100000</v>
      </c>
      <c r="M18" s="16">
        <f>Budget!J36</f>
        <v>100000</v>
      </c>
      <c r="N18" s="16">
        <f>Budget!K36</f>
        <v>100000</v>
      </c>
      <c r="O18" s="16">
        <f>Budget!L36</f>
        <v>100000</v>
      </c>
      <c r="P18" s="16">
        <f>Budget!M36</f>
        <v>100000</v>
      </c>
    </row>
    <row r="19" spans="1:16" ht="15.75" customHeight="1">
      <c r="A19" s="15"/>
      <c r="B19" s="15" t="s">
        <v>29</v>
      </c>
      <c r="C19" s="16"/>
      <c r="D19" s="16">
        <f>Budget!C37</f>
        <v>15000</v>
      </c>
      <c r="E19" s="16">
        <f>Actual!D17</f>
        <v>10000</v>
      </c>
      <c r="F19" s="16">
        <f>Budget!D37</f>
        <v>15000</v>
      </c>
      <c r="G19" s="16">
        <f>Budget!E37</f>
        <v>15000</v>
      </c>
      <c r="H19" s="16">
        <f>Budget!F37</f>
        <v>15000</v>
      </c>
      <c r="I19" s="16">
        <f>Actual!G17</f>
        <v>332303</v>
      </c>
      <c r="J19" s="16">
        <f>Budget!G37</f>
        <v>15000</v>
      </c>
      <c r="K19" s="16">
        <f>Budget!H37</f>
        <v>15000</v>
      </c>
      <c r="L19" s="16">
        <f>Budget!I37</f>
        <v>15000</v>
      </c>
      <c r="M19" s="16">
        <f>Budget!J37</f>
        <v>15000</v>
      </c>
      <c r="N19" s="16">
        <f>Budget!K37</f>
        <v>15000</v>
      </c>
      <c r="O19" s="16">
        <f>Budget!L37</f>
        <v>15000</v>
      </c>
      <c r="P19" s="16">
        <f>Budget!M37</f>
        <v>15000</v>
      </c>
    </row>
    <row r="20" spans="1:16" ht="15.75" customHeight="1">
      <c r="A20" s="15"/>
      <c r="B20" s="15" t="s">
        <v>30</v>
      </c>
      <c r="C20" s="16"/>
      <c r="D20" s="16">
        <f>Budget!C38</f>
        <v>5000</v>
      </c>
      <c r="E20" s="16">
        <f>Actual!D18</f>
        <v>2500</v>
      </c>
      <c r="F20" s="16">
        <f>Budget!D38</f>
        <v>5000</v>
      </c>
      <c r="G20" s="16">
        <f>Budget!E38</f>
        <v>5000</v>
      </c>
      <c r="H20" s="16">
        <f>Budget!F38</f>
        <v>5000</v>
      </c>
      <c r="I20" s="16">
        <f>Actual!G18</f>
        <v>0</v>
      </c>
      <c r="J20" s="16">
        <f>Budget!G38</f>
        <v>18000</v>
      </c>
      <c r="K20" s="16">
        <f>Budget!H38</f>
        <v>18000</v>
      </c>
      <c r="L20" s="16">
        <f>Budget!I38</f>
        <v>18000</v>
      </c>
      <c r="M20" s="16">
        <f>Budget!J38</f>
        <v>18000</v>
      </c>
      <c r="N20" s="16">
        <f>Budget!K38</f>
        <v>18000</v>
      </c>
      <c r="O20" s="16">
        <f>Budget!L38</f>
        <v>18000</v>
      </c>
      <c r="P20" s="16">
        <f>Budget!M38</f>
        <v>18000</v>
      </c>
    </row>
    <row r="21" spans="1:16" ht="15.75" customHeight="1">
      <c r="A21" s="15"/>
      <c r="B21" s="15" t="s">
        <v>20</v>
      </c>
      <c r="C21" s="16"/>
      <c r="D21" s="16">
        <f>Budget!C39</f>
        <v>150000</v>
      </c>
      <c r="E21" s="16">
        <f>Actual!D19</f>
        <v>156000</v>
      </c>
      <c r="F21" s="16">
        <f>Budget!D39</f>
        <v>0</v>
      </c>
      <c r="G21" s="16">
        <f>Budget!E39</f>
        <v>0</v>
      </c>
      <c r="H21" s="16">
        <f>Budget!F39</f>
        <v>2000000</v>
      </c>
      <c r="I21" s="16">
        <f>Actual!G19</f>
        <v>607490</v>
      </c>
      <c r="J21" s="16">
        <f>Budget!G39</f>
        <v>580000</v>
      </c>
      <c r="K21" s="16">
        <f>Budget!H39</f>
        <v>0</v>
      </c>
      <c r="L21" s="16">
        <f>Budget!I39</f>
        <v>0</v>
      </c>
      <c r="M21" s="16">
        <f>Budget!J39</f>
        <v>0</v>
      </c>
      <c r="N21" s="16">
        <f>Budget!K39</f>
        <v>0</v>
      </c>
      <c r="O21" s="16">
        <f>Budget!L39</f>
        <v>0</v>
      </c>
      <c r="P21" s="16">
        <f>Budget!M39</f>
        <v>0</v>
      </c>
    </row>
    <row r="22" spans="1:16" ht="15.75" customHeight="1">
      <c r="A22" s="15"/>
      <c r="B22" s="17" t="s">
        <v>31</v>
      </c>
      <c r="C22" s="18"/>
      <c r="D22" s="18">
        <f>SUM(D13:D21)</f>
        <v>1026000</v>
      </c>
      <c r="E22" s="18">
        <f>Actual!D20</f>
        <v>518550</v>
      </c>
      <c r="F22" s="18">
        <f t="shared" ref="F22:H22" si="2">SUM(F13:F21)</f>
        <v>326000</v>
      </c>
      <c r="G22" s="18">
        <f t="shared" si="2"/>
        <v>326000</v>
      </c>
      <c r="H22" s="18">
        <f t="shared" si="2"/>
        <v>2516400</v>
      </c>
      <c r="I22" s="18">
        <f>Actual!G20</f>
        <v>2043647</v>
      </c>
      <c r="J22" s="18">
        <f t="shared" ref="J22:P22" si="3">SUM(J13:J21)</f>
        <v>1799000</v>
      </c>
      <c r="K22" s="18">
        <f t="shared" si="3"/>
        <v>2089000</v>
      </c>
      <c r="L22" s="18">
        <f t="shared" si="3"/>
        <v>1739000</v>
      </c>
      <c r="M22" s="18">
        <f t="shared" si="3"/>
        <v>589000</v>
      </c>
      <c r="N22" s="18">
        <f t="shared" si="3"/>
        <v>339000</v>
      </c>
      <c r="O22" s="18">
        <f t="shared" si="3"/>
        <v>339000</v>
      </c>
      <c r="P22" s="18">
        <f t="shared" si="3"/>
        <v>339000</v>
      </c>
    </row>
    <row r="23" spans="1:16" ht="15.75" customHeight="1">
      <c r="A23" s="19" t="s">
        <v>32</v>
      </c>
      <c r="B23" s="19"/>
      <c r="C23" s="20"/>
      <c r="D23" s="20"/>
      <c r="E23" s="20">
        <f>Actual!D21</f>
        <v>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15.75" customHeight="1">
      <c r="A24" s="21"/>
      <c r="B24" s="22" t="s">
        <v>33</v>
      </c>
      <c r="C24" s="23"/>
      <c r="D24" s="23">
        <f>D11-D22</f>
        <v>318000</v>
      </c>
      <c r="E24" s="23">
        <f>Actual!D22</f>
        <v>721450</v>
      </c>
      <c r="F24" s="23">
        <f t="shared" ref="F24:P24" si="4">F11-F22</f>
        <v>1268000</v>
      </c>
      <c r="G24" s="23">
        <f t="shared" si="4"/>
        <v>1594000</v>
      </c>
      <c r="H24" s="23">
        <f t="shared" si="4"/>
        <v>-346400</v>
      </c>
      <c r="I24" s="23">
        <f t="shared" si="4"/>
        <v>1445810</v>
      </c>
      <c r="J24" s="23">
        <f t="shared" si="4"/>
        <v>2475000</v>
      </c>
      <c r="K24" s="23">
        <f t="shared" si="4"/>
        <v>311000</v>
      </c>
      <c r="L24" s="23">
        <f t="shared" si="4"/>
        <v>661000</v>
      </c>
      <c r="M24" s="23">
        <f t="shared" si="4"/>
        <v>1811000</v>
      </c>
      <c r="N24" s="23">
        <f t="shared" si="4"/>
        <v>2061000</v>
      </c>
      <c r="O24" s="23">
        <f t="shared" si="4"/>
        <v>2061000</v>
      </c>
      <c r="P24" s="23">
        <f t="shared" si="4"/>
        <v>2061000</v>
      </c>
    </row>
    <row r="25" spans="1:16" ht="15.75" customHeight="1">
      <c r="A25" s="24" t="s">
        <v>34</v>
      </c>
      <c r="B25" s="24"/>
      <c r="C25" s="25"/>
      <c r="D25" s="25"/>
      <c r="E25" s="10">
        <f>Actual!D23</f>
        <v>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ht="15.75" customHeight="1">
      <c r="A26" s="24"/>
      <c r="B26" s="24" t="s">
        <v>35</v>
      </c>
      <c r="C26" s="25"/>
      <c r="D26" s="25">
        <f>Budget!C44</f>
        <v>55000</v>
      </c>
      <c r="E26" s="10">
        <f>Actual!D24</f>
        <v>25000</v>
      </c>
      <c r="F26" s="25">
        <f>Budget!D44</f>
        <v>0</v>
      </c>
      <c r="G26" s="25">
        <f>Budget!E44</f>
        <v>200000</v>
      </c>
      <c r="H26" s="25">
        <f>Budget!F44</f>
        <v>0</v>
      </c>
      <c r="I26" s="25"/>
      <c r="J26" s="25">
        <f>Budget!G44</f>
        <v>0</v>
      </c>
      <c r="K26" s="25">
        <f>Budget!H44</f>
        <v>0</v>
      </c>
      <c r="L26" s="25">
        <f>Budget!I44</f>
        <v>0</v>
      </c>
      <c r="M26" s="25">
        <f>Budget!J44</f>
        <v>0</v>
      </c>
      <c r="N26" s="25">
        <f>Budget!K44</f>
        <v>0</v>
      </c>
      <c r="O26" s="25">
        <f>Budget!L44</f>
        <v>0</v>
      </c>
      <c r="P26" s="25">
        <f>Budget!M44</f>
        <v>0</v>
      </c>
    </row>
    <row r="27" spans="1:16" ht="15.75" customHeight="1">
      <c r="A27" s="24"/>
      <c r="B27" s="24"/>
      <c r="C27" s="25"/>
      <c r="D27" s="25"/>
      <c r="E27" s="10">
        <f>Actual!D25</f>
        <v>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ht="15.75" customHeight="1">
      <c r="A28" s="26" t="s">
        <v>36</v>
      </c>
      <c r="B28" s="26"/>
      <c r="C28" s="27"/>
      <c r="D28" s="27"/>
      <c r="E28" s="16">
        <f>Actual!D26</f>
        <v>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ht="15.75" customHeight="1">
      <c r="A29" s="26"/>
      <c r="B29" s="26" t="s">
        <v>37</v>
      </c>
      <c r="C29" s="27"/>
      <c r="D29" s="27">
        <f>-(D40+D41)</f>
        <v>-363000</v>
      </c>
      <c r="E29" s="16">
        <f>Actual!D27</f>
        <v>-400000</v>
      </c>
      <c r="F29" s="27">
        <f>-F42</f>
        <v>-150000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ht="15.75" customHeight="1">
      <c r="A30" s="26"/>
      <c r="B30" s="26"/>
      <c r="C30" s="27"/>
      <c r="D30" s="27"/>
      <c r="E30" s="16">
        <f>Actual!D28</f>
        <v>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ht="15.75" customHeight="1">
      <c r="A31" s="28"/>
      <c r="B31" s="28" t="s">
        <v>38</v>
      </c>
      <c r="C31" s="29"/>
      <c r="D31" s="29">
        <f>D24+D29+D26</f>
        <v>10000</v>
      </c>
      <c r="E31" s="29">
        <f>Actual!D29</f>
        <v>346450</v>
      </c>
      <c r="F31" s="29">
        <f t="shared" ref="F31:P31" si="5">F24+F29+F26</f>
        <v>1118000</v>
      </c>
      <c r="G31" s="29">
        <f t="shared" si="5"/>
        <v>1794000</v>
      </c>
      <c r="H31" s="29">
        <f t="shared" si="5"/>
        <v>-346400</v>
      </c>
      <c r="I31" s="29">
        <f t="shared" si="5"/>
        <v>1445810</v>
      </c>
      <c r="J31" s="29">
        <f t="shared" si="5"/>
        <v>2475000</v>
      </c>
      <c r="K31" s="29">
        <f t="shared" si="5"/>
        <v>311000</v>
      </c>
      <c r="L31" s="29">
        <f t="shared" si="5"/>
        <v>661000</v>
      </c>
      <c r="M31" s="29">
        <f t="shared" si="5"/>
        <v>1811000</v>
      </c>
      <c r="N31" s="29">
        <f t="shared" si="5"/>
        <v>2061000</v>
      </c>
      <c r="O31" s="29">
        <f t="shared" si="5"/>
        <v>2061000</v>
      </c>
      <c r="P31" s="29">
        <f t="shared" si="5"/>
        <v>2061000</v>
      </c>
    </row>
    <row r="32" spans="1:16" ht="15.75" customHeight="1">
      <c r="A32" s="30"/>
      <c r="B32" s="31" t="s">
        <v>39</v>
      </c>
      <c r="C32" s="32"/>
      <c r="D32" s="32">
        <f>Budget!C50</f>
        <v>1000000</v>
      </c>
      <c r="E32" s="32"/>
      <c r="F32" s="32">
        <f>Budget!D50</f>
        <v>1000000</v>
      </c>
      <c r="G32" s="32">
        <f>Budget!E50</f>
        <v>1000000</v>
      </c>
      <c r="H32" s="32">
        <f>Budget!F50</f>
        <v>1000000</v>
      </c>
      <c r="I32" s="32">
        <v>1300000</v>
      </c>
      <c r="J32" s="32">
        <f>Budget!G50</f>
        <v>1600000</v>
      </c>
      <c r="K32" s="32">
        <f>Budget!H50</f>
        <v>1000000</v>
      </c>
      <c r="L32" s="32">
        <f>Budget!I50</f>
        <v>1000000</v>
      </c>
      <c r="M32" s="32">
        <f>Budget!J50</f>
        <v>1000000</v>
      </c>
      <c r="N32" s="32">
        <f>Budget!K50</f>
        <v>1000000</v>
      </c>
      <c r="O32" s="32">
        <f>Budget!L50</f>
        <v>1000000</v>
      </c>
      <c r="P32" s="32">
        <f>Budget!M50</f>
        <v>1000000</v>
      </c>
    </row>
    <row r="33" spans="1:16" ht="15.75" customHeight="1">
      <c r="A33" s="30"/>
      <c r="B33" s="31" t="s">
        <v>40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ht="15.75" customHeight="1">
      <c r="A34" s="5"/>
      <c r="B34" s="6" t="s">
        <v>41</v>
      </c>
      <c r="C34" s="7"/>
      <c r="D34" s="7">
        <v>2024</v>
      </c>
      <c r="E34" s="7"/>
      <c r="F34" s="7">
        <v>2024</v>
      </c>
      <c r="G34" s="7">
        <v>2024</v>
      </c>
      <c r="H34" s="7">
        <v>2024</v>
      </c>
      <c r="I34" s="7"/>
      <c r="J34" s="7">
        <v>2024</v>
      </c>
      <c r="K34" s="7">
        <v>2024</v>
      </c>
      <c r="L34" s="7">
        <v>2024</v>
      </c>
      <c r="M34" s="7">
        <v>2024</v>
      </c>
      <c r="N34" s="7">
        <v>2024</v>
      </c>
      <c r="O34" s="7">
        <v>2024</v>
      </c>
      <c r="P34" s="7">
        <v>2024</v>
      </c>
    </row>
    <row r="35" spans="1:16" ht="15.75" customHeight="1">
      <c r="A35" s="5"/>
      <c r="B35" s="5"/>
      <c r="C35" s="7"/>
      <c r="D35" s="7">
        <v>2</v>
      </c>
      <c r="E35" s="7"/>
      <c r="F35" s="7">
        <v>3</v>
      </c>
      <c r="G35" s="7">
        <v>4</v>
      </c>
      <c r="H35" s="7">
        <v>5</v>
      </c>
      <c r="I35" s="7"/>
      <c r="J35" s="7">
        <v>6</v>
      </c>
      <c r="K35" s="7">
        <v>7</v>
      </c>
      <c r="L35" s="7">
        <v>8</v>
      </c>
      <c r="M35" s="7">
        <v>9</v>
      </c>
      <c r="N35" s="7">
        <v>10</v>
      </c>
      <c r="O35" s="7">
        <v>11</v>
      </c>
      <c r="P35" s="7">
        <v>12</v>
      </c>
    </row>
    <row r="36" spans="1:16" ht="15.75" customHeight="1">
      <c r="A36" s="1"/>
      <c r="B36" s="1" t="s">
        <v>42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customHeight="1">
      <c r="A37" s="1"/>
      <c r="B37" s="1" t="s">
        <v>39</v>
      </c>
      <c r="C37" s="2"/>
      <c r="D37" s="2">
        <f>'Saving&amp;Spending'!C13</f>
        <v>0</v>
      </c>
      <c r="E37" s="2"/>
      <c r="F37" s="2">
        <f>'Saving&amp;Spending'!D13</f>
        <v>0</v>
      </c>
      <c r="G37" s="2">
        <f>'Saving&amp;Spending'!E13</f>
        <v>0</v>
      </c>
      <c r="H37" s="2">
        <f>'Saving&amp;Spending'!F13</f>
        <v>0</v>
      </c>
      <c r="I37" s="2"/>
      <c r="J37" s="2">
        <f>'Saving&amp;Spending'!G13</f>
        <v>0</v>
      </c>
      <c r="K37" s="2">
        <f>'Saving&amp;Spending'!H13</f>
        <v>0</v>
      </c>
      <c r="L37" s="2">
        <f>'Saving&amp;Spending'!I13</f>
        <v>0</v>
      </c>
      <c r="M37" s="2">
        <f>'Saving&amp;Spending'!J13</f>
        <v>0</v>
      </c>
      <c r="N37" s="2">
        <f>'Saving&amp;Spending'!K13</f>
        <v>0</v>
      </c>
      <c r="O37" s="2">
        <f>'Saving&amp;Spending'!L13</f>
        <v>0</v>
      </c>
      <c r="P37" s="2">
        <f>'Saving&amp;Spending'!M13</f>
        <v>0</v>
      </c>
    </row>
    <row r="38" spans="1:16" ht="15.75" customHeight="1">
      <c r="A38" s="1"/>
      <c r="B38" s="1" t="s">
        <v>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customHeight="1">
      <c r="A39" s="1"/>
      <c r="B39" s="33" t="s">
        <v>44</v>
      </c>
      <c r="C39" s="34"/>
      <c r="D39" s="34">
        <f>SUM(D40:D42)</f>
        <v>513000</v>
      </c>
      <c r="E39" s="34"/>
      <c r="F39" s="34">
        <f t="shared" ref="F39:H39" si="6">SUM(F40:F42)</f>
        <v>150000</v>
      </c>
      <c r="G39" s="34">
        <f t="shared" si="6"/>
        <v>0</v>
      </c>
      <c r="H39" s="34">
        <f t="shared" si="6"/>
        <v>0</v>
      </c>
      <c r="I39" s="34"/>
      <c r="J39" s="34">
        <f t="shared" ref="J39:P39" si="7">SUM(J40:J42)</f>
        <v>0</v>
      </c>
      <c r="K39" s="34">
        <f t="shared" si="7"/>
        <v>0</v>
      </c>
      <c r="L39" s="34">
        <f t="shared" si="7"/>
        <v>0</v>
      </c>
      <c r="M39" s="34">
        <f t="shared" si="7"/>
        <v>0</v>
      </c>
      <c r="N39" s="34">
        <f t="shared" si="7"/>
        <v>0</v>
      </c>
      <c r="O39" s="34">
        <f t="shared" si="7"/>
        <v>0</v>
      </c>
      <c r="P39" s="34">
        <f t="shared" si="7"/>
        <v>0</v>
      </c>
    </row>
    <row r="40" spans="1:16" ht="15.75" customHeight="1">
      <c r="A40" s="1"/>
      <c r="B40" s="35" t="s">
        <v>45</v>
      </c>
      <c r="C40" s="2"/>
      <c r="D40" s="2">
        <v>290000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customHeight="1">
      <c r="A41" s="1"/>
      <c r="B41" s="35" t="s">
        <v>46</v>
      </c>
      <c r="C41" s="2"/>
      <c r="D41" s="2">
        <v>73000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>
      <c r="A42" s="1"/>
      <c r="B42" s="35" t="s">
        <v>47</v>
      </c>
      <c r="C42" s="2"/>
      <c r="D42" s="2">
        <v>150000</v>
      </c>
      <c r="E42" s="2"/>
      <c r="F42" s="2">
        <v>150000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>
      <c r="A43" s="1"/>
      <c r="B43" s="33" t="s">
        <v>48</v>
      </c>
      <c r="C43" s="1"/>
      <c r="D43" s="2">
        <f>D36+D37+D38-D42</f>
        <v>-150000</v>
      </c>
      <c r="E43" s="1"/>
      <c r="F43" s="2">
        <f t="shared" ref="F43:H43" si="8">F36+F37+F38-F42</f>
        <v>-150000</v>
      </c>
      <c r="G43" s="2">
        <f t="shared" si="8"/>
        <v>0</v>
      </c>
      <c r="H43" s="2">
        <f t="shared" si="8"/>
        <v>0</v>
      </c>
      <c r="I43" s="1"/>
      <c r="J43" s="2">
        <f t="shared" ref="J43:P43" si="9">J36+J37+J38-J42</f>
        <v>0</v>
      </c>
      <c r="K43" s="2">
        <f t="shared" si="9"/>
        <v>0</v>
      </c>
      <c r="L43" s="2">
        <f t="shared" si="9"/>
        <v>0</v>
      </c>
      <c r="M43" s="2">
        <f t="shared" si="9"/>
        <v>0</v>
      </c>
      <c r="N43" s="2">
        <f t="shared" si="9"/>
        <v>0</v>
      </c>
      <c r="O43" s="2">
        <f t="shared" si="9"/>
        <v>0</v>
      </c>
      <c r="P43" s="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41"/>
  <sheetViews>
    <sheetView workbookViewId="0"/>
  </sheetViews>
  <sheetFormatPr baseColWidth="10" defaultColWidth="12.6640625" defaultRowHeight="15.75" customHeight="1"/>
  <cols>
    <col min="2" max="2" width="25" customWidth="1"/>
  </cols>
  <sheetData>
    <row r="1" spans="1:14" ht="15.75" customHeight="1">
      <c r="A1" s="5"/>
      <c r="B1" s="6" t="s">
        <v>14</v>
      </c>
      <c r="C1" s="7">
        <v>2024</v>
      </c>
      <c r="D1" s="7">
        <v>2024</v>
      </c>
      <c r="E1" s="7">
        <v>2024</v>
      </c>
      <c r="F1" s="7">
        <v>2024</v>
      </c>
      <c r="G1" s="7">
        <v>2024</v>
      </c>
      <c r="H1" s="7">
        <v>2024</v>
      </c>
      <c r="I1" s="7">
        <v>2024</v>
      </c>
      <c r="J1" s="7">
        <v>2024</v>
      </c>
      <c r="K1" s="7">
        <v>2024</v>
      </c>
      <c r="L1" s="7">
        <v>2024</v>
      </c>
      <c r="M1" s="7">
        <v>2024</v>
      </c>
      <c r="N1" s="7">
        <v>2024</v>
      </c>
    </row>
    <row r="2" spans="1:14" ht="15.75" customHeight="1">
      <c r="A2" s="5"/>
      <c r="B2" s="5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</row>
    <row r="3" spans="1:14" ht="15.75" customHeight="1">
      <c r="A3" s="8" t="s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5.75" customHeight="1">
      <c r="A4" s="9"/>
      <c r="B4" s="9" t="s">
        <v>16</v>
      </c>
      <c r="C4" s="10">
        <v>1849000</v>
      </c>
      <c r="D4" s="10">
        <v>1065000</v>
      </c>
      <c r="E4" s="10"/>
      <c r="F4" s="10"/>
      <c r="G4" s="10">
        <v>2159457</v>
      </c>
      <c r="H4" s="10"/>
      <c r="I4" s="10"/>
      <c r="J4" s="10"/>
      <c r="K4" s="10"/>
      <c r="L4" s="10"/>
      <c r="M4" s="10"/>
      <c r="N4" s="10"/>
    </row>
    <row r="5" spans="1:14" ht="15.75" customHeight="1">
      <c r="A5" s="9"/>
      <c r="B5" s="9" t="s">
        <v>17</v>
      </c>
      <c r="C5" s="10"/>
      <c r="D5" s="10"/>
      <c r="E5" s="10"/>
      <c r="F5" s="10"/>
      <c r="G5" s="10">
        <v>1080000</v>
      </c>
      <c r="H5" s="10"/>
      <c r="I5" s="10"/>
      <c r="J5" s="10"/>
      <c r="K5" s="10"/>
      <c r="L5" s="10"/>
      <c r="M5" s="10"/>
      <c r="N5" s="10"/>
    </row>
    <row r="6" spans="1:14" ht="15.75" customHeight="1">
      <c r="A6" s="9"/>
      <c r="B6" s="9" t="s">
        <v>18</v>
      </c>
      <c r="C6" s="10"/>
      <c r="D6" s="10">
        <v>55000</v>
      </c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5.75" customHeight="1">
      <c r="A7" s="9"/>
      <c r="B7" s="9" t="s">
        <v>19</v>
      </c>
      <c r="C7" s="10"/>
      <c r="D7" s="10"/>
      <c r="E7" s="10"/>
      <c r="F7" s="10"/>
      <c r="G7" s="10">
        <v>200000</v>
      </c>
      <c r="H7" s="10"/>
      <c r="I7" s="10"/>
      <c r="J7" s="10"/>
      <c r="K7" s="10"/>
      <c r="L7" s="10"/>
      <c r="M7" s="10"/>
      <c r="N7" s="10"/>
    </row>
    <row r="8" spans="1:14" ht="15.75" customHeight="1">
      <c r="A8" s="9"/>
      <c r="B8" s="9" t="s">
        <v>20</v>
      </c>
      <c r="C8" s="10">
        <v>60000</v>
      </c>
      <c r="D8" s="10">
        <v>120000</v>
      </c>
      <c r="E8" s="10"/>
      <c r="F8" s="10"/>
      <c r="G8" s="10">
        <v>50000</v>
      </c>
      <c r="H8" s="10"/>
      <c r="I8" s="10"/>
      <c r="J8" s="10"/>
      <c r="K8" s="10"/>
      <c r="L8" s="10"/>
      <c r="M8" s="10"/>
      <c r="N8" s="10"/>
    </row>
    <row r="9" spans="1:14" ht="15.75" customHeight="1">
      <c r="A9" s="9"/>
      <c r="B9" s="11" t="s">
        <v>21</v>
      </c>
      <c r="C9" s="12">
        <f t="shared" ref="C9:N9" si="0">SUM(C4:C8)</f>
        <v>1909000</v>
      </c>
      <c r="D9" s="12">
        <f t="shared" si="0"/>
        <v>1240000</v>
      </c>
      <c r="E9" s="12">
        <f t="shared" si="0"/>
        <v>0</v>
      </c>
      <c r="F9" s="12">
        <f t="shared" si="0"/>
        <v>0</v>
      </c>
      <c r="G9" s="12">
        <f t="shared" si="0"/>
        <v>3489457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</row>
    <row r="10" spans="1:14" ht="15.75" customHeight="1">
      <c r="A10" s="13" t="s">
        <v>22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.75" customHeight="1">
      <c r="A11" s="15"/>
      <c r="B11" s="15" t="s">
        <v>23</v>
      </c>
      <c r="C11" s="16">
        <v>135000</v>
      </c>
      <c r="D11" s="16">
        <v>97850</v>
      </c>
      <c r="E11" s="16"/>
      <c r="F11" s="16"/>
      <c r="G11" s="16">
        <v>141876</v>
      </c>
      <c r="H11" s="16"/>
      <c r="I11" s="16"/>
      <c r="J11" s="16"/>
      <c r="K11" s="16"/>
      <c r="L11" s="16"/>
      <c r="M11" s="16"/>
      <c r="N11" s="16"/>
    </row>
    <row r="12" spans="1:14" ht="15.75" customHeight="1">
      <c r="A12" s="15"/>
      <c r="B12" s="15" t="s">
        <v>24</v>
      </c>
      <c r="C12" s="16">
        <v>33620</v>
      </c>
      <c r="D12" s="16">
        <v>19200</v>
      </c>
      <c r="E12" s="16"/>
      <c r="F12" s="16"/>
      <c r="G12" s="16">
        <v>77595</v>
      </c>
      <c r="H12" s="16"/>
      <c r="I12" s="16"/>
      <c r="J12" s="16"/>
      <c r="K12" s="16"/>
      <c r="L12" s="16"/>
      <c r="M12" s="16"/>
      <c r="N12" s="16"/>
    </row>
    <row r="13" spans="1:14" ht="15.75" customHeight="1">
      <c r="A13" s="15"/>
      <c r="B13" s="15" t="s">
        <v>25</v>
      </c>
      <c r="C13" s="16">
        <v>15800</v>
      </c>
      <c r="D13" s="16">
        <v>15000</v>
      </c>
      <c r="E13" s="16"/>
      <c r="F13" s="16"/>
      <c r="G13" s="16">
        <v>102383</v>
      </c>
      <c r="H13" s="16"/>
      <c r="I13" s="16"/>
      <c r="J13" s="16"/>
      <c r="K13" s="16"/>
      <c r="L13" s="16"/>
      <c r="M13" s="16"/>
      <c r="N13" s="16"/>
    </row>
    <row r="14" spans="1:14" ht="15.75" customHeight="1">
      <c r="A14" s="15"/>
      <c r="B14" s="15" t="s">
        <v>26</v>
      </c>
      <c r="C14" s="16">
        <v>20400</v>
      </c>
      <c r="D14" s="16">
        <v>76000</v>
      </c>
      <c r="E14" s="16"/>
      <c r="F14" s="16"/>
      <c r="G14" s="16">
        <v>269000</v>
      </c>
      <c r="H14" s="16"/>
      <c r="I14" s="16"/>
      <c r="J14" s="16"/>
      <c r="K14" s="16"/>
      <c r="L14" s="16"/>
      <c r="M14" s="16"/>
      <c r="N14" s="16"/>
    </row>
    <row r="15" spans="1:14" ht="15.75" customHeight="1">
      <c r="A15" s="15"/>
      <c r="B15" s="15" t="s">
        <v>27</v>
      </c>
      <c r="C15" s="16">
        <v>24400</v>
      </c>
      <c r="D15" s="16">
        <v>130000</v>
      </c>
      <c r="E15" s="16"/>
      <c r="F15" s="16"/>
      <c r="G15" s="16">
        <v>493000</v>
      </c>
      <c r="H15" s="16"/>
      <c r="I15" s="16"/>
      <c r="J15" s="16"/>
      <c r="K15" s="16"/>
      <c r="L15" s="16"/>
      <c r="M15" s="16"/>
      <c r="N15" s="16"/>
    </row>
    <row r="16" spans="1:14" ht="15.75" customHeight="1">
      <c r="A16" s="15"/>
      <c r="B16" s="15" t="s">
        <v>28</v>
      </c>
      <c r="C16" s="16"/>
      <c r="D16" s="16">
        <v>12000</v>
      </c>
      <c r="E16" s="16"/>
      <c r="F16" s="16"/>
      <c r="G16" s="16">
        <v>20000</v>
      </c>
      <c r="H16" s="16"/>
      <c r="I16" s="16"/>
      <c r="J16" s="16"/>
      <c r="K16" s="16"/>
      <c r="L16" s="16"/>
      <c r="M16" s="16"/>
      <c r="N16" s="16"/>
    </row>
    <row r="17" spans="1:14" ht="15.75" customHeight="1">
      <c r="A17" s="15"/>
      <c r="B17" s="15" t="s">
        <v>29</v>
      </c>
      <c r="C17" s="16">
        <v>10000</v>
      </c>
      <c r="D17" s="16">
        <v>10000</v>
      </c>
      <c r="E17" s="16"/>
      <c r="F17" s="16"/>
      <c r="G17" s="16">
        <v>332303</v>
      </c>
      <c r="H17" s="16"/>
      <c r="I17" s="16"/>
      <c r="J17" s="16"/>
      <c r="K17" s="16"/>
      <c r="L17" s="16"/>
      <c r="M17" s="16"/>
      <c r="N17" s="16"/>
    </row>
    <row r="18" spans="1:14" ht="15.75" customHeight="1">
      <c r="A18" s="15"/>
      <c r="B18" s="15" t="s">
        <v>30</v>
      </c>
      <c r="C18" s="16">
        <v>8000</v>
      </c>
      <c r="D18" s="16">
        <v>2500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5.75" customHeight="1">
      <c r="A19" s="15"/>
      <c r="B19" s="15" t="s">
        <v>20</v>
      </c>
      <c r="C19" s="16">
        <f>537000+10600</f>
        <v>547600</v>
      </c>
      <c r="D19" s="16">
        <v>156000</v>
      </c>
      <c r="E19" s="16"/>
      <c r="F19" s="16"/>
      <c r="G19" s="16">
        <v>607490</v>
      </c>
      <c r="H19" s="16"/>
      <c r="I19" s="16"/>
      <c r="J19" s="16"/>
      <c r="K19" s="16"/>
      <c r="L19" s="16"/>
      <c r="M19" s="16"/>
      <c r="N19" s="16"/>
    </row>
    <row r="20" spans="1:14" ht="15.75" customHeight="1">
      <c r="A20" s="15"/>
      <c r="B20" s="17" t="s">
        <v>31</v>
      </c>
      <c r="C20" s="18">
        <f t="shared" ref="C20:N20" si="1">SUM(C11:C19)</f>
        <v>794820</v>
      </c>
      <c r="D20" s="18">
        <f t="shared" si="1"/>
        <v>518550</v>
      </c>
      <c r="E20" s="18">
        <f t="shared" si="1"/>
        <v>0</v>
      </c>
      <c r="F20" s="18">
        <f t="shared" si="1"/>
        <v>0</v>
      </c>
      <c r="G20" s="18">
        <f t="shared" si="1"/>
        <v>2043647</v>
      </c>
      <c r="H20" s="18">
        <f t="shared" si="1"/>
        <v>0</v>
      </c>
      <c r="I20" s="18">
        <f t="shared" si="1"/>
        <v>0</v>
      </c>
      <c r="J20" s="18">
        <f t="shared" si="1"/>
        <v>0</v>
      </c>
      <c r="K20" s="18">
        <f t="shared" si="1"/>
        <v>0</v>
      </c>
      <c r="L20" s="18">
        <f t="shared" si="1"/>
        <v>0</v>
      </c>
      <c r="M20" s="18">
        <f t="shared" si="1"/>
        <v>0</v>
      </c>
      <c r="N20" s="18">
        <f t="shared" si="1"/>
        <v>0</v>
      </c>
    </row>
    <row r="21" spans="1:14" ht="15.75" customHeight="1">
      <c r="A21" s="19" t="s">
        <v>32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5.75" customHeight="1">
      <c r="A22" s="21"/>
      <c r="B22" s="22" t="s">
        <v>33</v>
      </c>
      <c r="C22" s="23">
        <f t="shared" ref="C22:N22" si="2">C9-C20</f>
        <v>1114180</v>
      </c>
      <c r="D22" s="23">
        <f t="shared" si="2"/>
        <v>721450</v>
      </c>
      <c r="E22" s="23">
        <f t="shared" si="2"/>
        <v>0</v>
      </c>
      <c r="F22" s="23">
        <f t="shared" si="2"/>
        <v>0</v>
      </c>
      <c r="G22" s="23">
        <f t="shared" si="2"/>
        <v>1445810</v>
      </c>
      <c r="H22" s="23">
        <f t="shared" si="2"/>
        <v>0</v>
      </c>
      <c r="I22" s="23">
        <f t="shared" si="2"/>
        <v>0</v>
      </c>
      <c r="J22" s="23">
        <f t="shared" si="2"/>
        <v>0</v>
      </c>
      <c r="K22" s="23">
        <f t="shared" si="2"/>
        <v>0</v>
      </c>
      <c r="L22" s="23">
        <f t="shared" si="2"/>
        <v>0</v>
      </c>
      <c r="M22" s="23">
        <f t="shared" si="2"/>
        <v>0</v>
      </c>
      <c r="N22" s="23">
        <f t="shared" si="2"/>
        <v>0</v>
      </c>
    </row>
    <row r="23" spans="1:14" ht="15.75" customHeight="1">
      <c r="A23" s="24" t="s">
        <v>34</v>
      </c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ht="15.75" customHeight="1">
      <c r="A24" s="24"/>
      <c r="B24" s="24" t="s">
        <v>35</v>
      </c>
      <c r="C24" s="25"/>
      <c r="D24" s="25">
        <v>25000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ht="15.75" customHeight="1">
      <c r="A25" s="24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ht="15.75" customHeight="1">
      <c r="A26" s="26" t="s">
        <v>36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 ht="15.75" customHeight="1">
      <c r="A27" s="26"/>
      <c r="B27" s="26" t="s">
        <v>37</v>
      </c>
      <c r="C27" s="27">
        <f>-650000-88000</f>
        <v>-738000</v>
      </c>
      <c r="D27" s="27">
        <v>-400000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.75" customHeight="1">
      <c r="A28" s="26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customHeight="1">
      <c r="A29" s="28"/>
      <c r="B29" s="28" t="s">
        <v>38</v>
      </c>
      <c r="C29" s="29">
        <f t="shared" ref="C29:N29" si="3">C22+C27+C24</f>
        <v>376180</v>
      </c>
      <c r="D29" s="29">
        <f t="shared" si="3"/>
        <v>346450</v>
      </c>
      <c r="E29" s="29">
        <f t="shared" si="3"/>
        <v>0</v>
      </c>
      <c r="F29" s="29">
        <f t="shared" si="3"/>
        <v>0</v>
      </c>
      <c r="G29" s="29">
        <f t="shared" si="3"/>
        <v>1445810</v>
      </c>
      <c r="H29" s="29">
        <f t="shared" si="3"/>
        <v>0</v>
      </c>
      <c r="I29" s="29">
        <f t="shared" si="3"/>
        <v>0</v>
      </c>
      <c r="J29" s="29">
        <f t="shared" si="3"/>
        <v>0</v>
      </c>
      <c r="K29" s="29">
        <f t="shared" si="3"/>
        <v>0</v>
      </c>
      <c r="L29" s="29">
        <f t="shared" si="3"/>
        <v>0</v>
      </c>
      <c r="M29" s="29">
        <f t="shared" si="3"/>
        <v>0</v>
      </c>
      <c r="N29" s="29">
        <f t="shared" si="3"/>
        <v>0</v>
      </c>
    </row>
    <row r="30" spans="1:14" ht="15.75" customHeight="1">
      <c r="A30" s="30"/>
      <c r="B30" s="31" t="s">
        <v>39</v>
      </c>
      <c r="C30" s="32">
        <v>140000</v>
      </c>
      <c r="D30" s="32">
        <v>30000</v>
      </c>
      <c r="E30" s="32"/>
      <c r="F30" s="32"/>
      <c r="G30" s="32">
        <v>1300000</v>
      </c>
      <c r="H30" s="32"/>
      <c r="I30" s="32"/>
      <c r="J30" s="32"/>
      <c r="K30" s="32"/>
      <c r="L30" s="32"/>
      <c r="M30" s="32"/>
      <c r="N30" s="32"/>
    </row>
    <row r="31" spans="1:14" ht="15.75" customHeight="1">
      <c r="A31" s="30"/>
      <c r="B31" s="31" t="s">
        <v>40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ht="15.75" customHeight="1">
      <c r="A32" s="5"/>
      <c r="B32" s="6" t="s">
        <v>41</v>
      </c>
      <c r="C32" s="7"/>
      <c r="D32" s="7">
        <v>2024</v>
      </c>
      <c r="E32" s="7">
        <v>2024</v>
      </c>
      <c r="F32" s="7">
        <v>2024</v>
      </c>
      <c r="G32" s="7">
        <v>2024</v>
      </c>
      <c r="H32" s="7">
        <v>2024</v>
      </c>
      <c r="I32" s="7">
        <v>2024</v>
      </c>
      <c r="J32" s="7">
        <v>2024</v>
      </c>
      <c r="K32" s="7">
        <v>2024</v>
      </c>
      <c r="L32" s="7">
        <v>2024</v>
      </c>
      <c r="M32" s="7">
        <v>2024</v>
      </c>
      <c r="N32" s="7">
        <v>2024</v>
      </c>
    </row>
    <row r="33" spans="1:14" ht="15.75" customHeight="1">
      <c r="A33" s="5"/>
      <c r="B33" s="5"/>
      <c r="C33" s="7"/>
      <c r="D33" s="7">
        <v>2</v>
      </c>
      <c r="E33" s="7">
        <v>3</v>
      </c>
      <c r="F33" s="7">
        <v>4</v>
      </c>
      <c r="G33" s="7">
        <v>5</v>
      </c>
      <c r="H33" s="7">
        <v>6</v>
      </c>
      <c r="I33" s="7">
        <v>7</v>
      </c>
      <c r="J33" s="7">
        <v>8</v>
      </c>
      <c r="K33" s="7">
        <v>9</v>
      </c>
      <c r="L33" s="7">
        <v>10</v>
      </c>
      <c r="M33" s="7">
        <v>11</v>
      </c>
      <c r="N33" s="7">
        <v>12</v>
      </c>
    </row>
    <row r="34" spans="1:14" ht="15.75" customHeight="1">
      <c r="A34" s="1"/>
      <c r="B34" s="1" t="s">
        <v>42</v>
      </c>
      <c r="C34" s="2"/>
      <c r="D34" s="2"/>
      <c r="E34" s="2"/>
      <c r="F34" s="2"/>
      <c r="G34" s="2">
        <f>G29-G30</f>
        <v>145810</v>
      </c>
      <c r="H34" s="2"/>
      <c r="I34" s="2"/>
      <c r="J34" s="2"/>
      <c r="K34" s="2"/>
      <c r="L34" s="2"/>
      <c r="M34" s="2"/>
      <c r="N34" s="2"/>
    </row>
    <row r="35" spans="1:14" ht="15.75" customHeight="1">
      <c r="A35" s="1"/>
      <c r="B35" s="1" t="s">
        <v>39</v>
      </c>
      <c r="C35" s="2"/>
      <c r="D35" s="2">
        <f>'Saving&amp;Spending'!C11</f>
        <v>0</v>
      </c>
      <c r="E35" s="2">
        <f>'Saving&amp;Spending'!D11</f>
        <v>0</v>
      </c>
      <c r="F35" s="2">
        <f>'Saving&amp;Spending'!E11</f>
        <v>0</v>
      </c>
      <c r="G35" s="2">
        <f>'Saving&amp;Spending'!F11</f>
        <v>0</v>
      </c>
      <c r="H35" s="2">
        <f>'Saving&amp;Spending'!G11</f>
        <v>0</v>
      </c>
      <c r="I35" s="2">
        <f>'Saving&amp;Spending'!H11</f>
        <v>0</v>
      </c>
      <c r="J35" s="2">
        <f>'Saving&amp;Spending'!I11</f>
        <v>0</v>
      </c>
      <c r="K35" s="2">
        <f>'Saving&amp;Spending'!J11</f>
        <v>0</v>
      </c>
      <c r="L35" s="2">
        <f>'Saving&amp;Spending'!K11</f>
        <v>0</v>
      </c>
      <c r="M35" s="2">
        <f>'Saving&amp;Spending'!L11</f>
        <v>0</v>
      </c>
      <c r="N35" s="2">
        <f>'Saving&amp;Spending'!M11</f>
        <v>0</v>
      </c>
    </row>
    <row r="36" spans="1:14" ht="15.75" customHeight="1">
      <c r="A36" s="1"/>
      <c r="B36" s="1" t="s">
        <v>43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>
      <c r="A37" s="1"/>
      <c r="B37" s="33" t="s">
        <v>44</v>
      </c>
      <c r="C37" s="34"/>
      <c r="D37" s="34">
        <f t="shared" ref="D37:N37" si="4">SUM(D38:D40)</f>
        <v>513000</v>
      </c>
      <c r="E37" s="34">
        <f t="shared" si="4"/>
        <v>150000</v>
      </c>
      <c r="F37" s="34">
        <f t="shared" si="4"/>
        <v>0</v>
      </c>
      <c r="G37" s="34">
        <f t="shared" si="4"/>
        <v>0</v>
      </c>
      <c r="H37" s="34">
        <f t="shared" si="4"/>
        <v>0</v>
      </c>
      <c r="I37" s="34">
        <f t="shared" si="4"/>
        <v>0</v>
      </c>
      <c r="J37" s="34">
        <f t="shared" si="4"/>
        <v>0</v>
      </c>
      <c r="K37" s="34">
        <f t="shared" si="4"/>
        <v>0</v>
      </c>
      <c r="L37" s="34">
        <f t="shared" si="4"/>
        <v>0</v>
      </c>
      <c r="M37" s="34">
        <f t="shared" si="4"/>
        <v>0</v>
      </c>
      <c r="N37" s="34">
        <f t="shared" si="4"/>
        <v>0</v>
      </c>
    </row>
    <row r="38" spans="1:14" ht="15.75" customHeight="1">
      <c r="A38" s="1"/>
      <c r="B38" s="35" t="s">
        <v>45</v>
      </c>
      <c r="C38" s="2"/>
      <c r="D38" s="2">
        <v>290000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>
      <c r="A39" s="1"/>
      <c r="B39" s="35" t="s">
        <v>46</v>
      </c>
      <c r="C39" s="2"/>
      <c r="D39" s="2">
        <v>73000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>
      <c r="A40" s="1"/>
      <c r="B40" s="35" t="s">
        <v>47</v>
      </c>
      <c r="C40" s="2"/>
      <c r="D40" s="2">
        <v>150000</v>
      </c>
      <c r="E40" s="2">
        <v>150000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>
      <c r="A41" s="1"/>
      <c r="B41" s="33" t="s">
        <v>48</v>
      </c>
      <c r="C41" s="1"/>
      <c r="D41" s="2">
        <f t="shared" ref="D41:N41" si="5">D34+D35+D36-D40</f>
        <v>-150000</v>
      </c>
      <c r="E41" s="2">
        <f t="shared" si="5"/>
        <v>-150000</v>
      </c>
      <c r="F41" s="2">
        <f t="shared" si="5"/>
        <v>0</v>
      </c>
      <c r="G41" s="2">
        <f t="shared" si="5"/>
        <v>145810</v>
      </c>
      <c r="H41" s="2">
        <f t="shared" si="5"/>
        <v>0</v>
      </c>
      <c r="I41" s="2">
        <f t="shared" si="5"/>
        <v>0</v>
      </c>
      <c r="J41" s="2">
        <f t="shared" si="5"/>
        <v>0</v>
      </c>
      <c r="K41" s="2">
        <f t="shared" si="5"/>
        <v>0</v>
      </c>
      <c r="L41" s="2">
        <f t="shared" si="5"/>
        <v>0</v>
      </c>
      <c r="M41" s="2">
        <f t="shared" si="5"/>
        <v>0</v>
      </c>
      <c r="N41" s="2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E4:H8"/>
  <sheetViews>
    <sheetView workbookViewId="0"/>
  </sheetViews>
  <sheetFormatPr baseColWidth="10" defaultColWidth="12.6640625" defaultRowHeight="15.75" customHeight="1"/>
  <sheetData>
    <row r="4" spans="5:8" ht="15.75" customHeight="1">
      <c r="E4" s="39" t="s">
        <v>90</v>
      </c>
      <c r="F4" s="51">
        <v>520000</v>
      </c>
      <c r="H4" s="39">
        <v>200</v>
      </c>
    </row>
    <row r="5" spans="5:8" ht="15.75" customHeight="1">
      <c r="E5" s="39" t="s">
        <v>91</v>
      </c>
      <c r="F5" s="51">
        <v>60000</v>
      </c>
      <c r="H5" s="39">
        <v>150</v>
      </c>
    </row>
    <row r="6" spans="5:8" ht="15.75" customHeight="1">
      <c r="E6" s="39" t="s">
        <v>92</v>
      </c>
      <c r="F6" s="51">
        <v>70000</v>
      </c>
      <c r="H6" s="39">
        <v>180</v>
      </c>
    </row>
    <row r="7" spans="5:8" ht="15.75" customHeight="1">
      <c r="E7" s="39" t="s">
        <v>93</v>
      </c>
      <c r="F7" s="51">
        <v>100000</v>
      </c>
    </row>
    <row r="8" spans="5:8" ht="15.75" customHeight="1">
      <c r="H8" s="39">
        <f>SUM(H4:H6)</f>
        <v>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EEBA-BAD7-F340-96BA-D1BDB1AD003A}">
  <dimension ref="A1:H149"/>
  <sheetViews>
    <sheetView workbookViewId="0">
      <selection sqref="A1:XFD1048576"/>
    </sheetView>
  </sheetViews>
  <sheetFormatPr baseColWidth="10" defaultColWidth="8.83203125" defaultRowHeight="13"/>
  <cols>
    <col min="1" max="1" width="0.1640625" customWidth="1"/>
    <col min="2" max="2" width="20" customWidth="1"/>
    <col min="3" max="3" width="48.5" customWidth="1"/>
    <col min="4" max="4" width="22.5" customWidth="1"/>
    <col min="5" max="5" width="13.33203125" customWidth="1"/>
    <col min="6" max="6" width="7.5" customWidth="1"/>
    <col min="7" max="8" width="16.6640625" customWidth="1"/>
  </cols>
  <sheetData>
    <row r="1" spans="1:8" ht="20" customHeight="1">
      <c r="A1" s="52"/>
      <c r="B1" s="52"/>
      <c r="C1" s="52"/>
      <c r="D1" s="52"/>
      <c r="E1" s="52"/>
      <c r="F1" s="53" t="s">
        <v>94</v>
      </c>
      <c r="G1" s="54"/>
      <c r="H1" s="55" t="s">
        <v>95</v>
      </c>
    </row>
    <row r="2" spans="1:8" ht="20" customHeight="1">
      <c r="A2" s="56" t="s">
        <v>96</v>
      </c>
      <c r="B2" s="57"/>
      <c r="C2" s="57"/>
      <c r="D2" s="57"/>
      <c r="E2" s="57"/>
      <c r="F2" s="57"/>
      <c r="G2" s="57"/>
      <c r="H2" s="57"/>
    </row>
    <row r="3" spans="1:8" ht="20" customHeight="1">
      <c r="A3" s="52"/>
      <c r="B3" s="58" t="s">
        <v>97</v>
      </c>
      <c r="C3" s="55" t="s">
        <v>98</v>
      </c>
      <c r="D3" s="59" t="s">
        <v>99</v>
      </c>
      <c r="E3" s="60"/>
      <c r="F3" s="53" t="s">
        <v>100</v>
      </c>
      <c r="G3" s="54"/>
      <c r="H3" s="54"/>
    </row>
    <row r="4" spans="1:8" ht="20" customHeight="1">
      <c r="A4" s="52"/>
      <c r="B4" s="58" t="s">
        <v>101</v>
      </c>
      <c r="C4" s="55" t="s">
        <v>102</v>
      </c>
      <c r="D4" s="59" t="s">
        <v>103</v>
      </c>
      <c r="E4" s="60"/>
      <c r="F4" s="53" t="s">
        <v>104</v>
      </c>
      <c r="G4" s="54"/>
      <c r="H4" s="54"/>
    </row>
    <row r="5" spans="1:8" ht="20" customHeight="1">
      <c r="A5" s="52"/>
      <c r="B5" s="58" t="s">
        <v>105</v>
      </c>
      <c r="C5" s="61">
        <v>5663.38</v>
      </c>
      <c r="D5" s="54"/>
      <c r="E5" s="54"/>
      <c r="F5" s="54"/>
      <c r="G5" s="54"/>
      <c r="H5" s="54"/>
    </row>
    <row r="6" spans="1:8" ht="23" customHeight="1">
      <c r="A6" s="52"/>
      <c r="B6" s="62" t="s">
        <v>103</v>
      </c>
      <c r="C6" s="63" t="s">
        <v>106</v>
      </c>
      <c r="D6" s="63" t="s">
        <v>107</v>
      </c>
      <c r="E6" s="63" t="s">
        <v>108</v>
      </c>
      <c r="F6" s="63" t="s">
        <v>109</v>
      </c>
      <c r="G6" s="63" t="s">
        <v>110</v>
      </c>
      <c r="H6" s="62" t="s">
        <v>111</v>
      </c>
    </row>
    <row r="7" spans="1:8" ht="20" customHeight="1">
      <c r="A7" s="52"/>
      <c r="B7" s="64" t="s">
        <v>112</v>
      </c>
      <c r="C7" s="64" t="s">
        <v>113</v>
      </c>
      <c r="D7" s="64" t="s">
        <v>114</v>
      </c>
      <c r="E7" s="64" t="s">
        <v>114</v>
      </c>
      <c r="F7" s="64">
        <v>1</v>
      </c>
      <c r="G7" s="65">
        <v>10000</v>
      </c>
      <c r="H7" s="66" t="s">
        <v>114</v>
      </c>
    </row>
    <row r="8" spans="1:8" ht="20" customHeight="1">
      <c r="A8" s="52"/>
      <c r="B8" s="64" t="s">
        <v>115</v>
      </c>
      <c r="C8" s="64" t="s">
        <v>116</v>
      </c>
      <c r="D8" s="64" t="s">
        <v>117</v>
      </c>
      <c r="E8" s="64" t="s">
        <v>118</v>
      </c>
      <c r="F8" s="64">
        <v>1</v>
      </c>
      <c r="G8" s="64" t="s">
        <v>114</v>
      </c>
      <c r="H8" s="67">
        <v>200</v>
      </c>
    </row>
    <row r="9" spans="1:8" ht="20" customHeight="1">
      <c r="A9" s="52"/>
      <c r="B9" s="64" t="s">
        <v>115</v>
      </c>
      <c r="C9" s="64" t="s">
        <v>119</v>
      </c>
      <c r="D9" s="64" t="s">
        <v>117</v>
      </c>
      <c r="E9" s="64" t="s">
        <v>118</v>
      </c>
      <c r="F9" s="64">
        <v>1</v>
      </c>
      <c r="G9" s="64" t="s">
        <v>114</v>
      </c>
      <c r="H9" s="67">
        <v>10000</v>
      </c>
    </row>
    <row r="10" spans="1:8" ht="20" customHeight="1">
      <c r="A10" s="52"/>
      <c r="B10" s="64" t="s">
        <v>120</v>
      </c>
      <c r="C10" s="64" t="s">
        <v>121</v>
      </c>
      <c r="D10" s="64" t="s">
        <v>114</v>
      </c>
      <c r="E10" s="64" t="s">
        <v>114</v>
      </c>
      <c r="F10" s="64">
        <v>1</v>
      </c>
      <c r="G10" s="64" t="s">
        <v>114</v>
      </c>
      <c r="H10" s="67">
        <v>4450</v>
      </c>
    </row>
    <row r="11" spans="1:8" ht="20" customHeight="1">
      <c r="A11" s="52"/>
      <c r="B11" s="64" t="s">
        <v>122</v>
      </c>
      <c r="C11" s="64" t="s">
        <v>123</v>
      </c>
      <c r="D11" s="64" t="s">
        <v>124</v>
      </c>
      <c r="E11" s="64" t="s">
        <v>125</v>
      </c>
      <c r="F11" s="64">
        <v>1</v>
      </c>
      <c r="G11" s="65">
        <v>56000</v>
      </c>
      <c r="H11" s="66" t="s">
        <v>114</v>
      </c>
    </row>
    <row r="12" spans="1:8" ht="20" customHeight="1">
      <c r="A12" s="52"/>
      <c r="B12" s="64" t="s">
        <v>126</v>
      </c>
      <c r="C12" s="64" t="s">
        <v>127</v>
      </c>
      <c r="D12" s="64" t="s">
        <v>114</v>
      </c>
      <c r="E12" s="64" t="s">
        <v>114</v>
      </c>
      <c r="F12" s="64">
        <v>1</v>
      </c>
      <c r="G12" s="64" t="s">
        <v>114</v>
      </c>
      <c r="H12" s="67">
        <v>6175.6</v>
      </c>
    </row>
    <row r="13" spans="1:8" ht="20" customHeight="1">
      <c r="A13" s="52"/>
      <c r="B13" s="64" t="s">
        <v>128</v>
      </c>
      <c r="C13" s="64" t="s">
        <v>129</v>
      </c>
      <c r="D13" s="64" t="s">
        <v>130</v>
      </c>
      <c r="E13" s="64" t="s">
        <v>131</v>
      </c>
      <c r="F13" s="64">
        <v>1</v>
      </c>
      <c r="G13" s="65">
        <v>440000</v>
      </c>
      <c r="H13" s="66" t="s">
        <v>114</v>
      </c>
    </row>
    <row r="14" spans="1:8" ht="20" customHeight="1">
      <c r="A14" s="52"/>
      <c r="B14" s="64" t="s">
        <v>132</v>
      </c>
      <c r="C14" s="64" t="s">
        <v>133</v>
      </c>
      <c r="D14" s="64" t="s">
        <v>134</v>
      </c>
      <c r="E14" s="64" t="s">
        <v>135</v>
      </c>
      <c r="F14" s="64">
        <v>1</v>
      </c>
      <c r="G14" s="64" t="s">
        <v>114</v>
      </c>
      <c r="H14" s="67">
        <v>54000</v>
      </c>
    </row>
    <row r="15" spans="1:8" ht="20" customHeight="1">
      <c r="A15" s="52"/>
      <c r="B15" s="64" t="s">
        <v>136</v>
      </c>
      <c r="C15" s="64" t="s">
        <v>137</v>
      </c>
      <c r="D15" s="64" t="s">
        <v>138</v>
      </c>
      <c r="E15" s="64" t="s">
        <v>139</v>
      </c>
      <c r="F15" s="64">
        <v>1</v>
      </c>
      <c r="G15" s="64" t="s">
        <v>114</v>
      </c>
      <c r="H15" s="67">
        <v>200</v>
      </c>
    </row>
    <row r="16" spans="1:8" ht="20" customHeight="1">
      <c r="A16" s="52"/>
      <c r="B16" s="64" t="s">
        <v>136</v>
      </c>
      <c r="C16" s="64" t="s">
        <v>140</v>
      </c>
      <c r="D16" s="64" t="s">
        <v>138</v>
      </c>
      <c r="E16" s="64" t="s">
        <v>139</v>
      </c>
      <c r="F16" s="64">
        <v>1</v>
      </c>
      <c r="G16" s="64" t="s">
        <v>114</v>
      </c>
      <c r="H16" s="67">
        <v>54000</v>
      </c>
    </row>
    <row r="17" spans="1:8" ht="20" customHeight="1">
      <c r="A17" s="52"/>
      <c r="B17" s="64" t="s">
        <v>141</v>
      </c>
      <c r="C17" s="64" t="s">
        <v>142</v>
      </c>
      <c r="D17" s="64" t="s">
        <v>143</v>
      </c>
      <c r="E17" s="64" t="s">
        <v>144</v>
      </c>
      <c r="F17" s="64">
        <v>1</v>
      </c>
      <c r="G17" s="64" t="s">
        <v>114</v>
      </c>
      <c r="H17" s="67">
        <v>200</v>
      </c>
    </row>
    <row r="18" spans="1:8" ht="20" customHeight="1">
      <c r="A18" s="52"/>
      <c r="B18" s="64" t="s">
        <v>141</v>
      </c>
      <c r="C18" s="64" t="s">
        <v>145</v>
      </c>
      <c r="D18" s="64" t="s">
        <v>143</v>
      </c>
      <c r="E18" s="64" t="s">
        <v>144</v>
      </c>
      <c r="F18" s="64">
        <v>1</v>
      </c>
      <c r="G18" s="64" t="s">
        <v>114</v>
      </c>
      <c r="H18" s="67">
        <v>60000</v>
      </c>
    </row>
    <row r="19" spans="1:8" ht="20" customHeight="1">
      <c r="A19" s="52"/>
      <c r="B19" s="64" t="s">
        <v>146</v>
      </c>
      <c r="C19" s="64" t="s">
        <v>147</v>
      </c>
      <c r="D19" s="64" t="s">
        <v>114</v>
      </c>
      <c r="E19" s="64" t="s">
        <v>114</v>
      </c>
      <c r="F19" s="64">
        <v>1</v>
      </c>
      <c r="G19" s="64" t="s">
        <v>114</v>
      </c>
      <c r="H19" s="67">
        <v>55580.35</v>
      </c>
    </row>
    <row r="20" spans="1:8" ht="20" customHeight="1">
      <c r="A20" s="52"/>
      <c r="B20" s="64" t="s">
        <v>148</v>
      </c>
      <c r="C20" s="64" t="s">
        <v>149</v>
      </c>
      <c r="D20" s="64" t="s">
        <v>114</v>
      </c>
      <c r="E20" s="64" t="s">
        <v>114</v>
      </c>
      <c r="F20" s="64">
        <v>1</v>
      </c>
      <c r="G20" s="64" t="s">
        <v>114</v>
      </c>
      <c r="H20" s="67">
        <v>6000</v>
      </c>
    </row>
    <row r="21" spans="1:8" ht="20" customHeight="1">
      <c r="A21" s="52"/>
      <c r="B21" s="64" t="s">
        <v>150</v>
      </c>
      <c r="C21" s="64" t="s">
        <v>151</v>
      </c>
      <c r="D21" s="64" t="s">
        <v>152</v>
      </c>
      <c r="E21" s="64" t="s">
        <v>153</v>
      </c>
      <c r="F21" s="64">
        <v>1</v>
      </c>
      <c r="G21" s="64" t="s">
        <v>114</v>
      </c>
      <c r="H21" s="67">
        <v>200</v>
      </c>
    </row>
    <row r="22" spans="1:8" ht="20" customHeight="1">
      <c r="A22" s="52"/>
      <c r="B22" s="64" t="s">
        <v>150</v>
      </c>
      <c r="C22" s="64" t="s">
        <v>154</v>
      </c>
      <c r="D22" s="64" t="s">
        <v>152</v>
      </c>
      <c r="E22" s="64" t="s">
        <v>153</v>
      </c>
      <c r="F22" s="64">
        <v>1</v>
      </c>
      <c r="G22" s="64" t="s">
        <v>114</v>
      </c>
      <c r="H22" s="67">
        <v>2800</v>
      </c>
    </row>
    <row r="23" spans="1:8" ht="20" customHeight="1">
      <c r="A23" s="52"/>
      <c r="B23" s="64" t="s">
        <v>155</v>
      </c>
      <c r="C23" s="64" t="s">
        <v>156</v>
      </c>
      <c r="D23" s="64" t="s">
        <v>157</v>
      </c>
      <c r="E23" s="64" t="s">
        <v>158</v>
      </c>
      <c r="F23" s="64">
        <v>1</v>
      </c>
      <c r="G23" s="64" t="s">
        <v>114</v>
      </c>
      <c r="H23" s="67">
        <v>200</v>
      </c>
    </row>
    <row r="24" spans="1:8" ht="20" customHeight="1">
      <c r="A24" s="52"/>
      <c r="B24" s="64" t="s">
        <v>155</v>
      </c>
      <c r="C24" s="64" t="s">
        <v>159</v>
      </c>
      <c r="D24" s="64" t="s">
        <v>157</v>
      </c>
      <c r="E24" s="64" t="s">
        <v>158</v>
      </c>
      <c r="F24" s="64">
        <v>1</v>
      </c>
      <c r="G24" s="64" t="s">
        <v>114</v>
      </c>
      <c r="H24" s="67">
        <v>100000</v>
      </c>
    </row>
    <row r="25" spans="1:8" ht="20" customHeight="1">
      <c r="A25" s="52"/>
      <c r="B25" s="64" t="s">
        <v>160</v>
      </c>
      <c r="C25" s="64" t="s">
        <v>161</v>
      </c>
      <c r="D25" s="64" t="s">
        <v>162</v>
      </c>
      <c r="E25" s="64" t="s">
        <v>163</v>
      </c>
      <c r="F25" s="64">
        <v>1</v>
      </c>
      <c r="G25" s="65">
        <v>9200</v>
      </c>
      <c r="H25" s="66" t="s">
        <v>114</v>
      </c>
    </row>
    <row r="26" spans="1:8" ht="20" customHeight="1">
      <c r="A26" s="52"/>
      <c r="B26" s="64" t="s">
        <v>164</v>
      </c>
      <c r="C26" s="64" t="s">
        <v>165</v>
      </c>
      <c r="D26" s="64" t="s">
        <v>166</v>
      </c>
      <c r="E26" s="64" t="s">
        <v>167</v>
      </c>
      <c r="F26" s="64">
        <v>1</v>
      </c>
      <c r="G26" s="64" t="s">
        <v>114</v>
      </c>
      <c r="H26" s="67">
        <v>22869</v>
      </c>
    </row>
    <row r="27" spans="1:8" ht="20" customHeight="1">
      <c r="A27" s="52"/>
      <c r="B27" s="64" t="s">
        <v>168</v>
      </c>
      <c r="C27" s="64" t="s">
        <v>169</v>
      </c>
      <c r="D27" s="64" t="s">
        <v>170</v>
      </c>
      <c r="E27" s="64" t="s">
        <v>171</v>
      </c>
      <c r="F27" s="64">
        <v>1</v>
      </c>
      <c r="G27" s="64" t="s">
        <v>114</v>
      </c>
      <c r="H27" s="67">
        <v>231</v>
      </c>
    </row>
    <row r="28" spans="1:8" ht="20" customHeight="1">
      <c r="A28" s="52"/>
      <c r="B28" s="64" t="s">
        <v>172</v>
      </c>
      <c r="C28" s="64" t="s">
        <v>173</v>
      </c>
      <c r="D28" s="64" t="s">
        <v>174</v>
      </c>
      <c r="E28" s="64" t="s">
        <v>175</v>
      </c>
      <c r="F28" s="64">
        <v>1</v>
      </c>
      <c r="G28" s="65">
        <v>300000</v>
      </c>
      <c r="H28" s="66" t="s">
        <v>114</v>
      </c>
    </row>
    <row r="29" spans="1:8" ht="20" customHeight="1">
      <c r="A29" s="52"/>
      <c r="B29" s="64" t="s">
        <v>176</v>
      </c>
      <c r="C29" s="64" t="s">
        <v>177</v>
      </c>
      <c r="D29" s="64" t="s">
        <v>114</v>
      </c>
      <c r="E29" s="64" t="s">
        <v>114</v>
      </c>
      <c r="F29" s="64">
        <v>1</v>
      </c>
      <c r="G29" s="64" t="s">
        <v>114</v>
      </c>
      <c r="H29" s="67">
        <v>7000</v>
      </c>
    </row>
    <row r="30" spans="1:8" ht="20" customHeight="1">
      <c r="A30" s="52"/>
      <c r="B30" s="64" t="s">
        <v>178</v>
      </c>
      <c r="C30" s="64" t="s">
        <v>179</v>
      </c>
      <c r="D30" s="64" t="s">
        <v>114</v>
      </c>
      <c r="E30" s="64" t="s">
        <v>114</v>
      </c>
      <c r="F30" s="64">
        <v>1</v>
      </c>
      <c r="G30" s="64" t="s">
        <v>114</v>
      </c>
      <c r="H30" s="67">
        <v>7000</v>
      </c>
    </row>
    <row r="31" spans="1:8" ht="20" customHeight="1">
      <c r="A31" s="52"/>
      <c r="B31" s="64" t="s">
        <v>180</v>
      </c>
      <c r="C31" s="64" t="s">
        <v>113</v>
      </c>
      <c r="D31" s="64" t="s">
        <v>114</v>
      </c>
      <c r="E31" s="64" t="s">
        <v>114</v>
      </c>
      <c r="F31" s="64">
        <v>1</v>
      </c>
      <c r="G31" s="65">
        <v>40000</v>
      </c>
      <c r="H31" s="66" t="s">
        <v>114</v>
      </c>
    </row>
    <row r="32" spans="1:8" ht="20" customHeight="1">
      <c r="A32" s="52"/>
      <c r="B32" s="64" t="s">
        <v>181</v>
      </c>
      <c r="C32" s="64" t="s">
        <v>182</v>
      </c>
      <c r="D32" s="64" t="s">
        <v>183</v>
      </c>
      <c r="E32" s="64" t="s">
        <v>184</v>
      </c>
      <c r="F32" s="64">
        <v>1</v>
      </c>
      <c r="G32" s="64" t="s">
        <v>114</v>
      </c>
      <c r="H32" s="67">
        <v>200</v>
      </c>
    </row>
    <row r="33" spans="1:8" ht="20" customHeight="1">
      <c r="A33" s="52"/>
      <c r="B33" s="64" t="s">
        <v>181</v>
      </c>
      <c r="C33" s="64" t="s">
        <v>185</v>
      </c>
      <c r="D33" s="64" t="s">
        <v>183</v>
      </c>
      <c r="E33" s="64" t="s">
        <v>184</v>
      </c>
      <c r="F33" s="64">
        <v>1</v>
      </c>
      <c r="G33" s="64" t="s">
        <v>114</v>
      </c>
      <c r="H33" s="67">
        <v>170000</v>
      </c>
    </row>
    <row r="34" spans="1:8" ht="20" customHeight="1">
      <c r="A34" s="52"/>
      <c r="B34" s="64" t="s">
        <v>186</v>
      </c>
      <c r="C34" s="64" t="s">
        <v>187</v>
      </c>
      <c r="D34" s="64" t="s">
        <v>114</v>
      </c>
      <c r="E34" s="64" t="s">
        <v>114</v>
      </c>
      <c r="F34" s="64">
        <v>1</v>
      </c>
      <c r="G34" s="64" t="s">
        <v>114</v>
      </c>
      <c r="H34" s="67">
        <v>10750</v>
      </c>
    </row>
    <row r="35" spans="1:8" ht="20" customHeight="1">
      <c r="A35" s="52"/>
      <c r="B35" s="64" t="s">
        <v>188</v>
      </c>
      <c r="C35" s="64" t="s">
        <v>189</v>
      </c>
      <c r="D35" s="64" t="s">
        <v>190</v>
      </c>
      <c r="E35" s="64" t="s">
        <v>191</v>
      </c>
      <c r="F35" s="64">
        <v>1</v>
      </c>
      <c r="G35" s="64" t="s">
        <v>114</v>
      </c>
      <c r="H35" s="67">
        <v>3000</v>
      </c>
    </row>
    <row r="36" spans="1:8" ht="20" customHeight="1">
      <c r="A36" s="52"/>
      <c r="B36" s="64" t="s">
        <v>192</v>
      </c>
      <c r="C36" s="64" t="s">
        <v>193</v>
      </c>
      <c r="D36" s="64" t="s">
        <v>190</v>
      </c>
      <c r="E36" s="64" t="s">
        <v>191</v>
      </c>
      <c r="F36" s="64">
        <v>1</v>
      </c>
      <c r="G36" s="64" t="s">
        <v>114</v>
      </c>
      <c r="H36" s="67">
        <v>3000</v>
      </c>
    </row>
    <row r="37" spans="1:8" ht="20" customHeight="1">
      <c r="A37" s="52"/>
      <c r="B37" s="64" t="s">
        <v>194</v>
      </c>
      <c r="C37" s="64" t="s">
        <v>195</v>
      </c>
      <c r="D37" s="64" t="s">
        <v>114</v>
      </c>
      <c r="E37" s="64" t="s">
        <v>114</v>
      </c>
      <c r="F37" s="64">
        <v>1</v>
      </c>
      <c r="G37" s="64" t="s">
        <v>114</v>
      </c>
      <c r="H37" s="67">
        <v>3900</v>
      </c>
    </row>
    <row r="38" spans="1:8" ht="20" customHeight="1">
      <c r="A38" s="52"/>
      <c r="B38" s="64" t="s">
        <v>196</v>
      </c>
      <c r="C38" s="64" t="s">
        <v>197</v>
      </c>
      <c r="D38" s="64" t="s">
        <v>114</v>
      </c>
      <c r="E38" s="64" t="s">
        <v>114</v>
      </c>
      <c r="F38" s="64">
        <v>1</v>
      </c>
      <c r="G38" s="64" t="s">
        <v>114</v>
      </c>
      <c r="H38" s="67">
        <v>19800</v>
      </c>
    </row>
    <row r="39" spans="1:8" ht="20" customHeight="1">
      <c r="A39" s="52"/>
      <c r="B39" s="64" t="s">
        <v>198</v>
      </c>
      <c r="C39" s="64" t="s">
        <v>199</v>
      </c>
      <c r="D39" s="64" t="s">
        <v>157</v>
      </c>
      <c r="E39" s="64" t="s">
        <v>158</v>
      </c>
      <c r="F39" s="64">
        <v>1</v>
      </c>
      <c r="G39" s="64" t="s">
        <v>114</v>
      </c>
      <c r="H39" s="67">
        <v>200</v>
      </c>
    </row>
    <row r="40" spans="1:8" ht="20" customHeight="1">
      <c r="A40" s="52"/>
      <c r="B40" s="64" t="s">
        <v>198</v>
      </c>
      <c r="C40" s="64" t="s">
        <v>200</v>
      </c>
      <c r="D40" s="64" t="s">
        <v>157</v>
      </c>
      <c r="E40" s="64" t="s">
        <v>158</v>
      </c>
      <c r="F40" s="64">
        <v>1</v>
      </c>
      <c r="G40" s="64" t="s">
        <v>114</v>
      </c>
      <c r="H40" s="67">
        <v>150000</v>
      </c>
    </row>
    <row r="41" spans="1:8" ht="20" customHeight="1">
      <c r="A41" s="52"/>
      <c r="B41" s="64" t="s">
        <v>201</v>
      </c>
      <c r="C41" s="64" t="s">
        <v>202</v>
      </c>
      <c r="D41" s="64" t="s">
        <v>114</v>
      </c>
      <c r="E41" s="64" t="s">
        <v>114</v>
      </c>
      <c r="F41" s="64">
        <v>1</v>
      </c>
      <c r="G41" s="64" t="s">
        <v>114</v>
      </c>
      <c r="H41" s="67">
        <v>9000</v>
      </c>
    </row>
    <row r="42" spans="1:8" ht="20" customHeight="1">
      <c r="A42" s="52"/>
      <c r="B42" s="64" t="s">
        <v>203</v>
      </c>
      <c r="C42" s="64" t="s">
        <v>113</v>
      </c>
      <c r="D42" s="64" t="s">
        <v>114</v>
      </c>
      <c r="E42" s="64" t="s">
        <v>114</v>
      </c>
      <c r="F42" s="64">
        <v>1</v>
      </c>
      <c r="G42" s="65">
        <v>3000</v>
      </c>
      <c r="H42" s="66" t="s">
        <v>114</v>
      </c>
    </row>
    <row r="43" spans="1:8" ht="20" customHeight="1">
      <c r="A43" s="52"/>
      <c r="B43" s="64" t="s">
        <v>204</v>
      </c>
      <c r="C43" s="64" t="s">
        <v>205</v>
      </c>
      <c r="D43" s="64" t="s">
        <v>157</v>
      </c>
      <c r="E43" s="64" t="s">
        <v>158</v>
      </c>
      <c r="F43" s="64">
        <v>1</v>
      </c>
      <c r="G43" s="64" t="s">
        <v>114</v>
      </c>
      <c r="H43" s="67">
        <v>200</v>
      </c>
    </row>
    <row r="44" spans="1:8" ht="20" customHeight="1">
      <c r="A44" s="52"/>
      <c r="B44" s="64" t="s">
        <v>204</v>
      </c>
      <c r="C44" s="64" t="s">
        <v>206</v>
      </c>
      <c r="D44" s="64" t="s">
        <v>157</v>
      </c>
      <c r="E44" s="64" t="s">
        <v>158</v>
      </c>
      <c r="F44" s="64">
        <v>1</v>
      </c>
      <c r="G44" s="64" t="s">
        <v>114</v>
      </c>
      <c r="H44" s="67">
        <v>100000</v>
      </c>
    </row>
    <row r="45" spans="1:8" ht="20" customHeight="1">
      <c r="A45" s="52"/>
      <c r="B45" s="64" t="s">
        <v>207</v>
      </c>
      <c r="C45" s="64" t="s">
        <v>113</v>
      </c>
      <c r="D45" s="64" t="s">
        <v>114</v>
      </c>
      <c r="E45" s="64" t="s">
        <v>114</v>
      </c>
      <c r="F45" s="64">
        <v>1</v>
      </c>
      <c r="G45" s="65">
        <v>15000</v>
      </c>
      <c r="H45" s="66" t="s">
        <v>114</v>
      </c>
    </row>
    <row r="46" spans="1:8" ht="20" customHeight="1">
      <c r="A46" s="52"/>
      <c r="B46" s="64" t="s">
        <v>208</v>
      </c>
      <c r="C46" s="64" t="s">
        <v>209</v>
      </c>
      <c r="D46" s="64" t="s">
        <v>210</v>
      </c>
      <c r="E46" s="64" t="s">
        <v>211</v>
      </c>
      <c r="F46" s="64">
        <v>1</v>
      </c>
      <c r="G46" s="64" t="s">
        <v>114</v>
      </c>
      <c r="H46" s="67">
        <v>200</v>
      </c>
    </row>
    <row r="47" spans="1:8" ht="20" customHeight="1">
      <c r="A47" s="52"/>
      <c r="B47" s="64" t="s">
        <v>208</v>
      </c>
      <c r="C47" s="64" t="s">
        <v>212</v>
      </c>
      <c r="D47" s="64" t="s">
        <v>210</v>
      </c>
      <c r="E47" s="64" t="s">
        <v>211</v>
      </c>
      <c r="F47" s="64">
        <v>1</v>
      </c>
      <c r="G47" s="64" t="s">
        <v>114</v>
      </c>
      <c r="H47" s="67">
        <v>10000</v>
      </c>
    </row>
    <row r="48" spans="1:8" ht="20" customHeight="1">
      <c r="A48" s="52"/>
      <c r="B48" s="64" t="s">
        <v>213</v>
      </c>
      <c r="C48" s="64" t="s">
        <v>113</v>
      </c>
      <c r="D48" s="64" t="s">
        <v>114</v>
      </c>
      <c r="E48" s="64" t="s">
        <v>114</v>
      </c>
      <c r="F48" s="64">
        <v>1</v>
      </c>
      <c r="G48" s="65">
        <v>15000</v>
      </c>
      <c r="H48" s="66" t="s">
        <v>114</v>
      </c>
    </row>
    <row r="49" spans="1:8" ht="20" customHeight="1">
      <c r="A49" s="52"/>
      <c r="B49" s="64" t="s">
        <v>214</v>
      </c>
      <c r="C49" s="64" t="s">
        <v>215</v>
      </c>
      <c r="D49" s="64" t="s">
        <v>190</v>
      </c>
      <c r="E49" s="64" t="s">
        <v>191</v>
      </c>
      <c r="F49" s="64">
        <v>1</v>
      </c>
      <c r="G49" s="64" t="s">
        <v>114</v>
      </c>
      <c r="H49" s="67">
        <v>3000</v>
      </c>
    </row>
    <row r="50" spans="1:8" ht="20" customHeight="1">
      <c r="A50" s="52"/>
      <c r="B50" s="64" t="s">
        <v>216</v>
      </c>
      <c r="C50" s="64" t="s">
        <v>217</v>
      </c>
      <c r="D50" s="64" t="s">
        <v>218</v>
      </c>
      <c r="E50" s="64" t="s">
        <v>219</v>
      </c>
      <c r="F50" s="64">
        <v>1</v>
      </c>
      <c r="G50" s="64" t="s">
        <v>114</v>
      </c>
      <c r="H50" s="67">
        <v>200</v>
      </c>
    </row>
    <row r="51" spans="1:8" ht="20" customHeight="1">
      <c r="A51" s="52"/>
      <c r="B51" s="64" t="s">
        <v>216</v>
      </c>
      <c r="C51" s="64" t="s">
        <v>220</v>
      </c>
      <c r="D51" s="64" t="s">
        <v>218</v>
      </c>
      <c r="E51" s="64" t="s">
        <v>219</v>
      </c>
      <c r="F51" s="64">
        <v>1</v>
      </c>
      <c r="G51" s="64" t="s">
        <v>114</v>
      </c>
      <c r="H51" s="67">
        <v>6000</v>
      </c>
    </row>
    <row r="52" spans="1:8" ht="20" customHeight="1">
      <c r="A52" s="52"/>
      <c r="B52" s="64" t="s">
        <v>221</v>
      </c>
      <c r="C52" s="64" t="s">
        <v>222</v>
      </c>
      <c r="D52" s="64" t="s">
        <v>114</v>
      </c>
      <c r="E52" s="64" t="s">
        <v>114</v>
      </c>
      <c r="F52" s="64">
        <v>1</v>
      </c>
      <c r="G52" s="64" t="s">
        <v>114</v>
      </c>
      <c r="H52" s="67">
        <v>11500</v>
      </c>
    </row>
    <row r="53" spans="1:8" ht="20" customHeight="1">
      <c r="A53" s="52"/>
      <c r="B53" s="64" t="s">
        <v>223</v>
      </c>
      <c r="C53" s="64" t="s">
        <v>224</v>
      </c>
      <c r="D53" s="64" t="s">
        <v>130</v>
      </c>
      <c r="E53" s="64" t="s">
        <v>225</v>
      </c>
      <c r="F53" s="64">
        <v>1</v>
      </c>
      <c r="G53" s="65">
        <v>1469000</v>
      </c>
      <c r="H53" s="66" t="s">
        <v>114</v>
      </c>
    </row>
    <row r="54" spans="1:8" ht="20" customHeight="1">
      <c r="A54" s="52"/>
      <c r="B54" s="64" t="s">
        <v>226</v>
      </c>
      <c r="C54" s="64" t="s">
        <v>227</v>
      </c>
      <c r="D54" s="64" t="s">
        <v>130</v>
      </c>
      <c r="E54" s="64" t="s">
        <v>228</v>
      </c>
      <c r="F54" s="64">
        <v>1</v>
      </c>
      <c r="G54" s="64" t="s">
        <v>114</v>
      </c>
      <c r="H54" s="67">
        <v>200</v>
      </c>
    </row>
    <row r="55" spans="1:8" ht="20" customHeight="1">
      <c r="A55" s="52"/>
      <c r="B55" s="64" t="s">
        <v>229</v>
      </c>
      <c r="C55" s="64" t="s">
        <v>230</v>
      </c>
      <c r="D55" s="64" t="s">
        <v>130</v>
      </c>
      <c r="E55" s="64" t="s">
        <v>228</v>
      </c>
      <c r="F55" s="64">
        <v>1</v>
      </c>
      <c r="G55" s="64" t="s">
        <v>114</v>
      </c>
      <c r="H55" s="67">
        <v>155000</v>
      </c>
    </row>
    <row r="56" spans="1:8" ht="20" customHeight="1">
      <c r="A56" s="52"/>
      <c r="B56" s="64" t="s">
        <v>231</v>
      </c>
      <c r="C56" s="64" t="s">
        <v>232</v>
      </c>
      <c r="D56" s="64" t="s">
        <v>130</v>
      </c>
      <c r="E56" s="64" t="s">
        <v>233</v>
      </c>
      <c r="F56" s="64">
        <v>1</v>
      </c>
      <c r="G56" s="64" t="s">
        <v>114</v>
      </c>
      <c r="H56" s="67">
        <v>200</v>
      </c>
    </row>
    <row r="57" spans="1:8" ht="20" customHeight="1">
      <c r="A57" s="52"/>
      <c r="B57" s="64" t="s">
        <v>231</v>
      </c>
      <c r="C57" s="64" t="s">
        <v>234</v>
      </c>
      <c r="D57" s="64" t="s">
        <v>130</v>
      </c>
      <c r="E57" s="64" t="s">
        <v>233</v>
      </c>
      <c r="F57" s="64">
        <v>1</v>
      </c>
      <c r="G57" s="64" t="s">
        <v>114</v>
      </c>
      <c r="H57" s="67">
        <v>770000</v>
      </c>
    </row>
    <row r="58" spans="1:8" ht="20" customHeight="1">
      <c r="A58" s="52"/>
      <c r="B58" s="64" t="s">
        <v>235</v>
      </c>
      <c r="C58" s="64" t="s">
        <v>236</v>
      </c>
      <c r="D58" s="64" t="s">
        <v>237</v>
      </c>
      <c r="E58" s="64" t="s">
        <v>238</v>
      </c>
      <c r="F58" s="64">
        <v>1</v>
      </c>
      <c r="G58" s="64" t="s">
        <v>114</v>
      </c>
      <c r="H58" s="67">
        <v>200</v>
      </c>
    </row>
    <row r="59" spans="1:8" ht="20" customHeight="1">
      <c r="A59" s="52"/>
      <c r="B59" s="64" t="s">
        <v>235</v>
      </c>
      <c r="C59" s="64" t="s">
        <v>239</v>
      </c>
      <c r="D59" s="64" t="s">
        <v>237</v>
      </c>
      <c r="E59" s="64" t="s">
        <v>238</v>
      </c>
      <c r="F59" s="64">
        <v>1</v>
      </c>
      <c r="G59" s="64" t="s">
        <v>114</v>
      </c>
      <c r="H59" s="67">
        <v>300000</v>
      </c>
    </row>
    <row r="60" spans="1:8" ht="20" customHeight="1">
      <c r="A60" s="52"/>
      <c r="B60" s="64" t="s">
        <v>240</v>
      </c>
      <c r="C60" s="64" t="s">
        <v>241</v>
      </c>
      <c r="D60" s="64" t="s">
        <v>242</v>
      </c>
      <c r="E60" s="64" t="s">
        <v>243</v>
      </c>
      <c r="F60" s="64">
        <v>1</v>
      </c>
      <c r="G60" s="64" t="s">
        <v>114</v>
      </c>
      <c r="H60" s="67">
        <v>6930</v>
      </c>
    </row>
    <row r="61" spans="1:8" ht="20" customHeight="1">
      <c r="A61" s="52"/>
      <c r="B61" s="64" t="s">
        <v>244</v>
      </c>
      <c r="C61" s="64" t="s">
        <v>245</v>
      </c>
      <c r="D61" s="64" t="s">
        <v>170</v>
      </c>
      <c r="E61" s="64" t="s">
        <v>171</v>
      </c>
      <c r="F61" s="64">
        <v>1</v>
      </c>
      <c r="G61" s="64" t="s">
        <v>114</v>
      </c>
      <c r="H61" s="67">
        <v>70</v>
      </c>
    </row>
    <row r="62" spans="1:8" ht="20" customHeight="1">
      <c r="A62" s="52"/>
      <c r="B62" s="64" t="s">
        <v>246</v>
      </c>
      <c r="C62" s="64" t="s">
        <v>247</v>
      </c>
      <c r="D62" s="64" t="s">
        <v>248</v>
      </c>
      <c r="E62" s="64" t="s">
        <v>249</v>
      </c>
      <c r="F62" s="64">
        <v>1</v>
      </c>
      <c r="G62" s="65">
        <v>910</v>
      </c>
      <c r="H62" s="66" t="s">
        <v>114</v>
      </c>
    </row>
    <row r="63" spans="1:8" ht="20" customHeight="1">
      <c r="A63" s="52"/>
      <c r="B63" s="64" t="s">
        <v>250</v>
      </c>
      <c r="C63" s="64" t="s">
        <v>251</v>
      </c>
      <c r="D63" s="64" t="s">
        <v>114</v>
      </c>
      <c r="E63" s="64" t="s">
        <v>114</v>
      </c>
      <c r="F63" s="64">
        <v>1</v>
      </c>
      <c r="G63" s="64" t="s">
        <v>114</v>
      </c>
      <c r="H63" s="67">
        <v>80000</v>
      </c>
    </row>
    <row r="64" spans="1:8" ht="20" customHeight="1">
      <c r="A64" s="52"/>
      <c r="B64" s="64" t="s">
        <v>252</v>
      </c>
      <c r="C64" s="64" t="s">
        <v>253</v>
      </c>
      <c r="D64" s="64" t="s">
        <v>130</v>
      </c>
      <c r="E64" s="64" t="s">
        <v>254</v>
      </c>
      <c r="F64" s="64">
        <v>1</v>
      </c>
      <c r="G64" s="64" t="s">
        <v>114</v>
      </c>
      <c r="H64" s="67">
        <v>200</v>
      </c>
    </row>
    <row r="65" spans="1:8" ht="20" customHeight="1">
      <c r="A65" s="52"/>
      <c r="B65" s="64" t="s">
        <v>252</v>
      </c>
      <c r="C65" s="64" t="s">
        <v>255</v>
      </c>
      <c r="D65" s="64" t="s">
        <v>130</v>
      </c>
      <c r="E65" s="64" t="s">
        <v>254</v>
      </c>
      <c r="F65" s="64">
        <v>1</v>
      </c>
      <c r="G65" s="64" t="s">
        <v>114</v>
      </c>
      <c r="H65" s="67">
        <v>150000</v>
      </c>
    </row>
    <row r="66" spans="1:8" ht="20" customHeight="1">
      <c r="A66" s="52"/>
      <c r="B66" s="64" t="s">
        <v>256</v>
      </c>
      <c r="C66" s="64" t="s">
        <v>257</v>
      </c>
      <c r="D66" s="64" t="s">
        <v>114</v>
      </c>
      <c r="E66" s="64" t="s">
        <v>114</v>
      </c>
      <c r="F66" s="64">
        <v>1</v>
      </c>
      <c r="G66" s="64" t="s">
        <v>114</v>
      </c>
      <c r="H66" s="67">
        <v>3900</v>
      </c>
    </row>
    <row r="67" spans="1:8" ht="20" customHeight="1">
      <c r="A67" s="52"/>
      <c r="B67" s="64" t="s">
        <v>258</v>
      </c>
      <c r="C67" s="64" t="s">
        <v>259</v>
      </c>
      <c r="D67" s="64" t="s">
        <v>260</v>
      </c>
      <c r="E67" s="64" t="s">
        <v>261</v>
      </c>
      <c r="F67" s="64">
        <v>1</v>
      </c>
      <c r="G67" s="64" t="s">
        <v>114</v>
      </c>
      <c r="H67" s="67">
        <v>200</v>
      </c>
    </row>
    <row r="68" spans="1:8" ht="20" customHeight="1">
      <c r="A68" s="52"/>
      <c r="B68" s="64" t="s">
        <v>258</v>
      </c>
      <c r="C68" s="64" t="s">
        <v>262</v>
      </c>
      <c r="D68" s="64" t="s">
        <v>260</v>
      </c>
      <c r="E68" s="64" t="s">
        <v>261</v>
      </c>
      <c r="F68" s="64">
        <v>1</v>
      </c>
      <c r="G68" s="64" t="s">
        <v>114</v>
      </c>
      <c r="H68" s="67">
        <v>4000</v>
      </c>
    </row>
    <row r="69" spans="1:8" ht="20" customHeight="1">
      <c r="A69" s="52"/>
      <c r="B69" s="64" t="s">
        <v>263</v>
      </c>
      <c r="C69" s="64" t="s">
        <v>264</v>
      </c>
      <c r="D69" s="64" t="s">
        <v>265</v>
      </c>
      <c r="E69" s="64" t="s">
        <v>266</v>
      </c>
      <c r="F69" s="64">
        <v>1</v>
      </c>
      <c r="G69" s="65">
        <v>111931.94</v>
      </c>
      <c r="H69" s="66" t="s">
        <v>114</v>
      </c>
    </row>
    <row r="70" spans="1:8" ht="20" customHeight="1">
      <c r="A70" s="52"/>
      <c r="B70" s="64" t="s">
        <v>267</v>
      </c>
      <c r="C70" s="64" t="s">
        <v>268</v>
      </c>
      <c r="D70" s="64" t="s">
        <v>269</v>
      </c>
      <c r="E70" s="64" t="s">
        <v>270</v>
      </c>
      <c r="F70" s="64">
        <v>1</v>
      </c>
      <c r="G70" s="64" t="s">
        <v>114</v>
      </c>
      <c r="H70" s="67">
        <v>200</v>
      </c>
    </row>
    <row r="71" spans="1:8" ht="20" customHeight="1">
      <c r="A71" s="52"/>
      <c r="B71" s="64" t="s">
        <v>271</v>
      </c>
      <c r="C71" s="64" t="s">
        <v>272</v>
      </c>
      <c r="D71" s="64" t="s">
        <v>269</v>
      </c>
      <c r="E71" s="64" t="s">
        <v>270</v>
      </c>
      <c r="F71" s="64">
        <v>1</v>
      </c>
      <c r="G71" s="64" t="s">
        <v>114</v>
      </c>
      <c r="H71" s="67">
        <v>40000</v>
      </c>
    </row>
    <row r="72" spans="1:8" ht="20" customHeight="1">
      <c r="A72" s="52"/>
      <c r="B72" s="64" t="s">
        <v>273</v>
      </c>
      <c r="C72" s="64" t="s">
        <v>274</v>
      </c>
      <c r="D72" s="64" t="s">
        <v>275</v>
      </c>
      <c r="E72" s="64" t="s">
        <v>276</v>
      </c>
      <c r="F72" s="64">
        <v>1</v>
      </c>
      <c r="G72" s="64" t="s">
        <v>114</v>
      </c>
      <c r="H72" s="67">
        <v>7348.2</v>
      </c>
    </row>
    <row r="73" spans="1:8" ht="20" customHeight="1">
      <c r="A73" s="52"/>
      <c r="B73" s="64" t="s">
        <v>277</v>
      </c>
      <c r="C73" s="64" t="s">
        <v>278</v>
      </c>
      <c r="D73" s="64" t="s">
        <v>170</v>
      </c>
      <c r="E73" s="64" t="s">
        <v>171</v>
      </c>
      <c r="F73" s="64">
        <v>1</v>
      </c>
      <c r="G73" s="64" t="s">
        <v>114</v>
      </c>
      <c r="H73" s="67">
        <v>51.8</v>
      </c>
    </row>
    <row r="74" spans="1:8" ht="20" customHeight="1">
      <c r="A74" s="52"/>
      <c r="B74" s="64" t="s">
        <v>279</v>
      </c>
      <c r="C74" s="64" t="s">
        <v>280</v>
      </c>
      <c r="D74" s="64" t="s">
        <v>281</v>
      </c>
      <c r="E74" s="64" t="s">
        <v>282</v>
      </c>
      <c r="F74" s="64">
        <v>1</v>
      </c>
      <c r="G74" s="65">
        <v>500000</v>
      </c>
      <c r="H74" s="66" t="s">
        <v>114</v>
      </c>
    </row>
    <row r="75" spans="1:8" ht="20" customHeight="1">
      <c r="A75" s="52"/>
      <c r="B75" s="64" t="s">
        <v>283</v>
      </c>
      <c r="C75" s="64" t="s">
        <v>284</v>
      </c>
      <c r="D75" s="64" t="s">
        <v>285</v>
      </c>
      <c r="E75" s="64" t="s">
        <v>286</v>
      </c>
      <c r="F75" s="64">
        <v>1</v>
      </c>
      <c r="G75" s="65">
        <v>100000</v>
      </c>
      <c r="H75" s="66" t="s">
        <v>114</v>
      </c>
    </row>
    <row r="76" spans="1:8" ht="20" customHeight="1">
      <c r="A76" s="52"/>
      <c r="B76" s="64" t="s">
        <v>287</v>
      </c>
      <c r="C76" s="64" t="s">
        <v>288</v>
      </c>
      <c r="D76" s="64" t="s">
        <v>130</v>
      </c>
      <c r="E76" s="64" t="s">
        <v>254</v>
      </c>
      <c r="F76" s="64">
        <v>1</v>
      </c>
      <c r="G76" s="64" t="s">
        <v>114</v>
      </c>
      <c r="H76" s="67">
        <v>200</v>
      </c>
    </row>
    <row r="77" spans="1:8" ht="20" customHeight="1">
      <c r="A77" s="52"/>
      <c r="B77" s="64" t="s">
        <v>287</v>
      </c>
      <c r="C77" s="64" t="s">
        <v>255</v>
      </c>
      <c r="D77" s="64" t="s">
        <v>130</v>
      </c>
      <c r="E77" s="64" t="s">
        <v>254</v>
      </c>
      <c r="F77" s="64">
        <v>1</v>
      </c>
      <c r="G77" s="64" t="s">
        <v>114</v>
      </c>
      <c r="H77" s="67">
        <v>400000</v>
      </c>
    </row>
    <row r="78" spans="1:8" ht="20" customHeight="1">
      <c r="A78" s="52"/>
      <c r="B78" s="64" t="s">
        <v>289</v>
      </c>
      <c r="C78" s="64" t="s">
        <v>290</v>
      </c>
      <c r="D78" s="64" t="s">
        <v>291</v>
      </c>
      <c r="E78" s="64" t="s">
        <v>292</v>
      </c>
      <c r="F78" s="64">
        <v>1</v>
      </c>
      <c r="G78" s="64" t="s">
        <v>114</v>
      </c>
      <c r="H78" s="67">
        <v>200</v>
      </c>
    </row>
    <row r="79" spans="1:8" ht="20" customHeight="1">
      <c r="A79" s="52"/>
      <c r="B79" s="64" t="s">
        <v>289</v>
      </c>
      <c r="C79" s="64" t="s">
        <v>293</v>
      </c>
      <c r="D79" s="64" t="s">
        <v>291</v>
      </c>
      <c r="E79" s="64" t="s">
        <v>292</v>
      </c>
      <c r="F79" s="64">
        <v>1</v>
      </c>
      <c r="G79" s="64" t="s">
        <v>114</v>
      </c>
      <c r="H79" s="67">
        <v>14500</v>
      </c>
    </row>
    <row r="80" spans="1:8" ht="20" customHeight="1">
      <c r="A80" s="52"/>
      <c r="B80" s="64" t="s">
        <v>294</v>
      </c>
      <c r="C80" s="64" t="s">
        <v>295</v>
      </c>
      <c r="D80" s="64" t="s">
        <v>114</v>
      </c>
      <c r="E80" s="64" t="s">
        <v>114</v>
      </c>
      <c r="F80" s="64">
        <v>1</v>
      </c>
      <c r="G80" s="64" t="s">
        <v>114</v>
      </c>
      <c r="H80" s="67">
        <v>30000</v>
      </c>
    </row>
    <row r="81" spans="1:8" ht="20" customHeight="1">
      <c r="A81" s="52"/>
      <c r="B81" s="64" t="s">
        <v>296</v>
      </c>
      <c r="C81" s="64" t="s">
        <v>297</v>
      </c>
      <c r="D81" s="64" t="s">
        <v>298</v>
      </c>
      <c r="E81" s="64" t="s">
        <v>299</v>
      </c>
      <c r="F81" s="64">
        <v>1</v>
      </c>
      <c r="G81" s="64" t="s">
        <v>114</v>
      </c>
      <c r="H81" s="67">
        <v>200</v>
      </c>
    </row>
    <row r="82" spans="1:8" ht="20" customHeight="1">
      <c r="A82" s="52"/>
      <c r="B82" s="64" t="s">
        <v>300</v>
      </c>
      <c r="C82" s="64" t="s">
        <v>301</v>
      </c>
      <c r="D82" s="64" t="s">
        <v>298</v>
      </c>
      <c r="E82" s="64" t="s">
        <v>299</v>
      </c>
      <c r="F82" s="64">
        <v>1</v>
      </c>
      <c r="G82" s="64" t="s">
        <v>114</v>
      </c>
      <c r="H82" s="67">
        <v>45000</v>
      </c>
    </row>
    <row r="83" spans="1:8" ht="20" customHeight="1">
      <c r="A83" s="52"/>
      <c r="B83" s="64" t="s">
        <v>302</v>
      </c>
      <c r="C83" s="64" t="s">
        <v>303</v>
      </c>
      <c r="D83" s="64" t="s">
        <v>130</v>
      </c>
      <c r="E83" s="64" t="s">
        <v>131</v>
      </c>
      <c r="F83" s="64">
        <v>1</v>
      </c>
      <c r="G83" s="65">
        <v>100000</v>
      </c>
      <c r="H83" s="66" t="s">
        <v>114</v>
      </c>
    </row>
    <row r="84" spans="1:8" ht="20" customHeight="1">
      <c r="A84" s="52"/>
      <c r="B84" s="64" t="s">
        <v>304</v>
      </c>
      <c r="C84" s="64" t="s">
        <v>147</v>
      </c>
      <c r="D84" s="64" t="s">
        <v>114</v>
      </c>
      <c r="E84" s="64" t="s">
        <v>114</v>
      </c>
      <c r="F84" s="64">
        <v>1</v>
      </c>
      <c r="G84" s="64" t="s">
        <v>114</v>
      </c>
      <c r="H84" s="67">
        <v>95750</v>
      </c>
    </row>
    <row r="85" spans="1:8" ht="20" customHeight="1">
      <c r="A85" s="52"/>
      <c r="B85" s="64" t="s">
        <v>305</v>
      </c>
      <c r="C85" s="64" t="s">
        <v>306</v>
      </c>
      <c r="D85" s="64" t="s">
        <v>114</v>
      </c>
      <c r="E85" s="64" t="s">
        <v>114</v>
      </c>
      <c r="F85" s="64">
        <v>1</v>
      </c>
      <c r="G85" s="64" t="s">
        <v>114</v>
      </c>
      <c r="H85" s="67">
        <v>7900</v>
      </c>
    </row>
    <row r="86" spans="1:8" ht="20" customHeight="1">
      <c r="A86" s="52"/>
      <c r="B86" s="64" t="s">
        <v>307</v>
      </c>
      <c r="C86" s="64" t="s">
        <v>308</v>
      </c>
      <c r="D86" s="64" t="s">
        <v>309</v>
      </c>
      <c r="E86" s="64" t="s">
        <v>310</v>
      </c>
      <c r="F86" s="64">
        <v>1</v>
      </c>
      <c r="G86" s="65">
        <v>3000</v>
      </c>
      <c r="H86" s="66" t="s">
        <v>114</v>
      </c>
    </row>
    <row r="87" spans="1:8" ht="20" customHeight="1">
      <c r="A87" s="52"/>
      <c r="B87" s="64" t="s">
        <v>311</v>
      </c>
      <c r="C87" s="64" t="s">
        <v>312</v>
      </c>
      <c r="D87" s="64" t="s">
        <v>114</v>
      </c>
      <c r="E87" s="64" t="s">
        <v>114</v>
      </c>
      <c r="F87" s="64">
        <v>1</v>
      </c>
      <c r="G87" s="64" t="s">
        <v>114</v>
      </c>
      <c r="H87" s="67">
        <v>76100</v>
      </c>
    </row>
    <row r="88" spans="1:8" ht="20" customHeight="1">
      <c r="A88" s="52"/>
      <c r="B88" s="64" t="s">
        <v>313</v>
      </c>
      <c r="C88" s="64" t="s">
        <v>314</v>
      </c>
      <c r="D88" s="64" t="s">
        <v>114</v>
      </c>
      <c r="E88" s="64" t="s">
        <v>114</v>
      </c>
      <c r="F88" s="64">
        <v>1</v>
      </c>
      <c r="G88" s="64" t="s">
        <v>114</v>
      </c>
      <c r="H88" s="67">
        <v>1350</v>
      </c>
    </row>
    <row r="89" spans="1:8" ht="20" customHeight="1">
      <c r="A89" s="52"/>
      <c r="B89" s="64" t="s">
        <v>315</v>
      </c>
      <c r="C89" s="64" t="s">
        <v>316</v>
      </c>
      <c r="D89" s="64" t="s">
        <v>317</v>
      </c>
      <c r="E89" s="64" t="s">
        <v>318</v>
      </c>
      <c r="F89" s="64">
        <v>1</v>
      </c>
      <c r="G89" s="64" t="s">
        <v>114</v>
      </c>
      <c r="H89" s="67">
        <v>11140</v>
      </c>
    </row>
    <row r="90" spans="1:8" ht="20" customHeight="1">
      <c r="A90" s="52"/>
      <c r="B90" s="64" t="s">
        <v>315</v>
      </c>
      <c r="C90" s="64" t="s">
        <v>319</v>
      </c>
      <c r="D90" s="64" t="s">
        <v>114</v>
      </c>
      <c r="E90" s="64" t="s">
        <v>114</v>
      </c>
      <c r="F90" s="64">
        <v>1</v>
      </c>
      <c r="G90" s="64" t="s">
        <v>114</v>
      </c>
      <c r="H90" s="67">
        <v>100</v>
      </c>
    </row>
    <row r="91" spans="1:8" ht="20" customHeight="1">
      <c r="A91" s="52"/>
      <c r="B91" s="64" t="s">
        <v>320</v>
      </c>
      <c r="C91" s="64" t="s">
        <v>321</v>
      </c>
      <c r="D91" s="64" t="s">
        <v>322</v>
      </c>
      <c r="E91" s="64" t="s">
        <v>323</v>
      </c>
      <c r="F91" s="64">
        <v>1</v>
      </c>
      <c r="G91" s="64" t="s">
        <v>114</v>
      </c>
      <c r="H91" s="67">
        <v>14900</v>
      </c>
    </row>
    <row r="92" spans="1:8" ht="20" customHeight="1">
      <c r="A92" s="52"/>
      <c r="B92" s="64" t="s">
        <v>324</v>
      </c>
      <c r="C92" s="64" t="s">
        <v>325</v>
      </c>
      <c r="D92" s="64" t="s">
        <v>326</v>
      </c>
      <c r="E92" s="64" t="s">
        <v>327</v>
      </c>
      <c r="F92" s="64">
        <v>1</v>
      </c>
      <c r="G92" s="64" t="s">
        <v>114</v>
      </c>
      <c r="H92" s="67">
        <v>4000</v>
      </c>
    </row>
    <row r="93" spans="1:8" ht="20" customHeight="1">
      <c r="A93" s="52"/>
      <c r="B93" s="64" t="s">
        <v>328</v>
      </c>
      <c r="C93" s="64" t="s">
        <v>113</v>
      </c>
      <c r="D93" s="64" t="s">
        <v>114</v>
      </c>
      <c r="E93" s="64" t="s">
        <v>114</v>
      </c>
      <c r="F93" s="64">
        <v>1</v>
      </c>
      <c r="G93" s="65">
        <v>50000</v>
      </c>
      <c r="H93" s="66" t="s">
        <v>114</v>
      </c>
    </row>
    <row r="94" spans="1:8" ht="20" customHeight="1">
      <c r="A94" s="52"/>
      <c r="B94" s="64" t="s">
        <v>329</v>
      </c>
      <c r="C94" s="64" t="s">
        <v>280</v>
      </c>
      <c r="D94" s="64" t="s">
        <v>281</v>
      </c>
      <c r="E94" s="64" t="s">
        <v>282</v>
      </c>
      <c r="F94" s="64">
        <v>1</v>
      </c>
      <c r="G94" s="64" t="s">
        <v>114</v>
      </c>
      <c r="H94" s="67">
        <v>100000</v>
      </c>
    </row>
    <row r="95" spans="1:8" ht="20" customHeight="1">
      <c r="A95" s="52"/>
      <c r="B95" s="64" t="s">
        <v>330</v>
      </c>
      <c r="C95" s="64" t="s">
        <v>331</v>
      </c>
      <c r="D95" s="64" t="s">
        <v>332</v>
      </c>
      <c r="E95" s="64" t="s">
        <v>333</v>
      </c>
      <c r="F95" s="64">
        <v>1</v>
      </c>
      <c r="G95" s="65">
        <v>200000</v>
      </c>
      <c r="H95" s="66" t="s">
        <v>114</v>
      </c>
    </row>
    <row r="96" spans="1:8" ht="20" customHeight="1">
      <c r="A96" s="52"/>
      <c r="B96" s="64" t="s">
        <v>334</v>
      </c>
      <c r="C96" s="64" t="s">
        <v>147</v>
      </c>
      <c r="D96" s="64" t="s">
        <v>114</v>
      </c>
      <c r="E96" s="64" t="s">
        <v>114</v>
      </c>
      <c r="F96" s="64">
        <v>1</v>
      </c>
      <c r="G96" s="64" t="s">
        <v>114</v>
      </c>
      <c r="H96" s="67">
        <v>74273.210000000006</v>
      </c>
    </row>
    <row r="97" spans="1:8" ht="20" customHeight="1">
      <c r="A97" s="52"/>
      <c r="B97" s="64" t="s">
        <v>335</v>
      </c>
      <c r="C97" s="64" t="s">
        <v>336</v>
      </c>
      <c r="D97" s="64" t="s">
        <v>130</v>
      </c>
      <c r="E97" s="64" t="s">
        <v>254</v>
      </c>
      <c r="F97" s="64">
        <v>1</v>
      </c>
      <c r="G97" s="64" t="s">
        <v>114</v>
      </c>
      <c r="H97" s="67">
        <v>200</v>
      </c>
    </row>
    <row r="98" spans="1:8" ht="20" customHeight="1">
      <c r="A98" s="52"/>
      <c r="B98" s="64" t="s">
        <v>337</v>
      </c>
      <c r="C98" s="64" t="s">
        <v>255</v>
      </c>
      <c r="D98" s="64" t="s">
        <v>130</v>
      </c>
      <c r="E98" s="64" t="s">
        <v>254</v>
      </c>
      <c r="F98" s="64">
        <v>1</v>
      </c>
      <c r="G98" s="64" t="s">
        <v>114</v>
      </c>
      <c r="H98" s="67">
        <v>50000</v>
      </c>
    </row>
    <row r="99" spans="1:8" ht="20" customHeight="1">
      <c r="A99" s="52"/>
      <c r="B99" s="64" t="s">
        <v>338</v>
      </c>
      <c r="C99" s="64" t="s">
        <v>339</v>
      </c>
      <c r="D99" s="64" t="s">
        <v>340</v>
      </c>
      <c r="E99" s="64" t="s">
        <v>341</v>
      </c>
      <c r="F99" s="64">
        <v>1</v>
      </c>
      <c r="G99" s="64" t="s">
        <v>114</v>
      </c>
      <c r="H99" s="67">
        <v>200</v>
      </c>
    </row>
    <row r="100" spans="1:8" ht="20" customHeight="1">
      <c r="A100" s="52"/>
      <c r="B100" s="64" t="s">
        <v>338</v>
      </c>
      <c r="C100" s="64" t="s">
        <v>342</v>
      </c>
      <c r="D100" s="64" t="s">
        <v>340</v>
      </c>
      <c r="E100" s="64" t="s">
        <v>341</v>
      </c>
      <c r="F100" s="64">
        <v>1</v>
      </c>
      <c r="G100" s="64" t="s">
        <v>114</v>
      </c>
      <c r="H100" s="67">
        <v>4000</v>
      </c>
    </row>
    <row r="101" spans="1:8" ht="20" customHeight="1">
      <c r="A101" s="52"/>
      <c r="B101" s="64" t="s">
        <v>343</v>
      </c>
      <c r="C101" s="64" t="s">
        <v>344</v>
      </c>
      <c r="D101" s="64" t="s">
        <v>345</v>
      </c>
      <c r="E101" s="64" t="s">
        <v>346</v>
      </c>
      <c r="F101" s="64">
        <v>1</v>
      </c>
      <c r="G101" s="65">
        <v>45000</v>
      </c>
      <c r="H101" s="66" t="s">
        <v>114</v>
      </c>
    </row>
    <row r="102" spans="1:8" ht="20" customHeight="1">
      <c r="A102" s="52"/>
      <c r="B102" s="64" t="s">
        <v>347</v>
      </c>
      <c r="C102" s="64" t="s">
        <v>348</v>
      </c>
      <c r="D102" s="64" t="s">
        <v>349</v>
      </c>
      <c r="E102" s="64" t="s">
        <v>350</v>
      </c>
      <c r="F102" s="64">
        <v>1</v>
      </c>
      <c r="G102" s="64" t="s">
        <v>114</v>
      </c>
      <c r="H102" s="67">
        <v>47610</v>
      </c>
    </row>
    <row r="103" spans="1:8" ht="20" customHeight="1">
      <c r="A103" s="52"/>
      <c r="B103" s="64" t="s">
        <v>351</v>
      </c>
      <c r="C103" s="64" t="s">
        <v>352</v>
      </c>
      <c r="D103" s="64" t="s">
        <v>353</v>
      </c>
      <c r="E103" s="64" t="s">
        <v>354</v>
      </c>
      <c r="F103" s="64">
        <v>1</v>
      </c>
      <c r="G103" s="64" t="s">
        <v>114</v>
      </c>
      <c r="H103" s="67">
        <v>200</v>
      </c>
    </row>
    <row r="104" spans="1:8" ht="20" customHeight="1">
      <c r="A104" s="52"/>
      <c r="B104" s="64" t="s">
        <v>355</v>
      </c>
      <c r="C104" s="64" t="s">
        <v>356</v>
      </c>
      <c r="D104" s="64" t="s">
        <v>353</v>
      </c>
      <c r="E104" s="64" t="s">
        <v>354</v>
      </c>
      <c r="F104" s="64">
        <v>1</v>
      </c>
      <c r="G104" s="64" t="s">
        <v>114</v>
      </c>
      <c r="H104" s="67">
        <v>5000</v>
      </c>
    </row>
    <row r="105" spans="1:8" ht="20" customHeight="1">
      <c r="A105" s="52"/>
      <c r="B105" s="64" t="s">
        <v>357</v>
      </c>
      <c r="C105" s="64" t="s">
        <v>358</v>
      </c>
      <c r="D105" s="64" t="s">
        <v>114</v>
      </c>
      <c r="E105" s="64" t="s">
        <v>114</v>
      </c>
      <c r="F105" s="64">
        <v>1</v>
      </c>
      <c r="G105" s="64" t="s">
        <v>114</v>
      </c>
      <c r="H105" s="67">
        <v>6000</v>
      </c>
    </row>
    <row r="106" spans="1:8" ht="20" customHeight="1">
      <c r="A106" s="52"/>
      <c r="B106" s="64" t="s">
        <v>359</v>
      </c>
      <c r="C106" s="64" t="s">
        <v>147</v>
      </c>
      <c r="D106" s="64" t="s">
        <v>114</v>
      </c>
      <c r="E106" s="64" t="s">
        <v>114</v>
      </c>
      <c r="F106" s="64">
        <v>1</v>
      </c>
      <c r="G106" s="64" t="s">
        <v>114</v>
      </c>
      <c r="H106" s="67">
        <v>1718.64</v>
      </c>
    </row>
    <row r="107" spans="1:8" ht="20" customHeight="1">
      <c r="A107" s="52"/>
      <c r="B107" s="64" t="s">
        <v>360</v>
      </c>
      <c r="C107" s="64" t="s">
        <v>361</v>
      </c>
      <c r="D107" s="64" t="s">
        <v>114</v>
      </c>
      <c r="E107" s="64" t="s">
        <v>114</v>
      </c>
      <c r="F107" s="64">
        <v>1</v>
      </c>
      <c r="G107" s="64" t="s">
        <v>114</v>
      </c>
      <c r="H107" s="67">
        <v>15000</v>
      </c>
    </row>
    <row r="108" spans="1:8" ht="20" customHeight="1">
      <c r="A108" s="52"/>
      <c r="B108" s="64" t="s">
        <v>362</v>
      </c>
      <c r="C108" s="64" t="s">
        <v>363</v>
      </c>
      <c r="D108" s="64" t="s">
        <v>114</v>
      </c>
      <c r="E108" s="64" t="s">
        <v>114</v>
      </c>
      <c r="F108" s="64">
        <v>1</v>
      </c>
      <c r="G108" s="64" t="s">
        <v>114</v>
      </c>
      <c r="H108" s="67">
        <v>30000</v>
      </c>
    </row>
    <row r="109" spans="1:8" ht="20" customHeight="1">
      <c r="A109" s="52"/>
      <c r="B109" s="64" t="s">
        <v>364</v>
      </c>
      <c r="C109" s="64" t="s">
        <v>365</v>
      </c>
      <c r="D109" s="64" t="s">
        <v>114</v>
      </c>
      <c r="E109" s="64" t="s">
        <v>114</v>
      </c>
      <c r="F109" s="64">
        <v>1</v>
      </c>
      <c r="G109" s="64" t="s">
        <v>114</v>
      </c>
      <c r="H109" s="67">
        <v>171.86</v>
      </c>
    </row>
    <row r="110" spans="1:8" ht="20" customHeight="1">
      <c r="A110" s="52"/>
      <c r="B110" s="64" t="s">
        <v>366</v>
      </c>
      <c r="C110" s="64" t="s">
        <v>367</v>
      </c>
      <c r="D110" s="64" t="s">
        <v>368</v>
      </c>
      <c r="E110" s="64" t="s">
        <v>369</v>
      </c>
      <c r="F110" s="64">
        <v>1</v>
      </c>
      <c r="G110" s="64" t="s">
        <v>114</v>
      </c>
      <c r="H110" s="67">
        <v>15889</v>
      </c>
    </row>
    <row r="111" spans="1:8" ht="20" customHeight="1">
      <c r="A111" s="52"/>
      <c r="B111" s="64" t="s">
        <v>370</v>
      </c>
      <c r="C111" s="64" t="s">
        <v>371</v>
      </c>
      <c r="D111" s="64" t="s">
        <v>170</v>
      </c>
      <c r="E111" s="64" t="s">
        <v>171</v>
      </c>
      <c r="F111" s="64">
        <v>1</v>
      </c>
      <c r="G111" s="64" t="s">
        <v>114</v>
      </c>
      <c r="H111" s="67">
        <v>211</v>
      </c>
    </row>
    <row r="112" spans="1:8" ht="20" customHeight="1">
      <c r="A112" s="52"/>
      <c r="B112" s="64" t="s">
        <v>372</v>
      </c>
      <c r="C112" s="64" t="s">
        <v>113</v>
      </c>
      <c r="D112" s="64" t="s">
        <v>114</v>
      </c>
      <c r="E112" s="64" t="s">
        <v>114</v>
      </c>
      <c r="F112" s="64">
        <v>1</v>
      </c>
      <c r="G112" s="65">
        <v>10000</v>
      </c>
      <c r="H112" s="66" t="s">
        <v>114</v>
      </c>
    </row>
    <row r="113" spans="1:8" ht="20" customHeight="1">
      <c r="A113" s="52"/>
      <c r="B113" s="64" t="s">
        <v>373</v>
      </c>
      <c r="C113" s="64" t="s">
        <v>374</v>
      </c>
      <c r="D113" s="64" t="s">
        <v>183</v>
      </c>
      <c r="E113" s="64" t="s">
        <v>375</v>
      </c>
      <c r="F113" s="64">
        <v>1</v>
      </c>
      <c r="G113" s="64" t="s">
        <v>114</v>
      </c>
      <c r="H113" s="67">
        <v>200</v>
      </c>
    </row>
    <row r="114" spans="1:8" ht="20" customHeight="1">
      <c r="A114" s="52"/>
      <c r="B114" s="64" t="s">
        <v>373</v>
      </c>
      <c r="C114" s="64" t="s">
        <v>376</v>
      </c>
      <c r="D114" s="64" t="s">
        <v>183</v>
      </c>
      <c r="E114" s="64" t="s">
        <v>375</v>
      </c>
      <c r="F114" s="64">
        <v>1</v>
      </c>
      <c r="G114" s="64" t="s">
        <v>114</v>
      </c>
      <c r="H114" s="67">
        <v>15000</v>
      </c>
    </row>
    <row r="115" spans="1:8" ht="20" customHeight="1">
      <c r="A115" s="52"/>
      <c r="B115" s="64" t="s">
        <v>377</v>
      </c>
      <c r="C115" s="64" t="s">
        <v>378</v>
      </c>
      <c r="D115" s="64" t="s">
        <v>326</v>
      </c>
      <c r="E115" s="64" t="s">
        <v>327</v>
      </c>
      <c r="F115" s="64">
        <v>1</v>
      </c>
      <c r="G115" s="64" t="s">
        <v>114</v>
      </c>
      <c r="H115" s="67">
        <v>4000</v>
      </c>
    </row>
    <row r="116" spans="1:8" ht="20" customHeight="1">
      <c r="A116" s="52"/>
      <c r="B116" s="64" t="s">
        <v>379</v>
      </c>
      <c r="C116" s="64" t="s">
        <v>380</v>
      </c>
      <c r="D116" s="64" t="s">
        <v>381</v>
      </c>
      <c r="E116" s="64" t="s">
        <v>382</v>
      </c>
      <c r="F116" s="64">
        <v>1</v>
      </c>
      <c r="G116" s="65">
        <v>1611000</v>
      </c>
      <c r="H116" s="66" t="s">
        <v>114</v>
      </c>
    </row>
    <row r="117" spans="1:8" ht="20" customHeight="1">
      <c r="A117" s="52"/>
      <c r="B117" s="64" t="s">
        <v>383</v>
      </c>
      <c r="C117" s="64" t="s">
        <v>384</v>
      </c>
      <c r="D117" s="64" t="s">
        <v>385</v>
      </c>
      <c r="E117" s="64" t="s">
        <v>386</v>
      </c>
      <c r="F117" s="64">
        <v>1</v>
      </c>
      <c r="G117" s="65">
        <v>100000</v>
      </c>
      <c r="H117" s="66" t="s">
        <v>114</v>
      </c>
    </row>
    <row r="118" spans="1:8" ht="20" customHeight="1">
      <c r="A118" s="52"/>
      <c r="B118" s="64" t="s">
        <v>387</v>
      </c>
      <c r="C118" s="64" t="s">
        <v>388</v>
      </c>
      <c r="D118" s="64" t="s">
        <v>389</v>
      </c>
      <c r="E118" s="64" t="s">
        <v>390</v>
      </c>
      <c r="F118" s="64">
        <v>1</v>
      </c>
      <c r="G118" s="64" t="s">
        <v>114</v>
      </c>
      <c r="H118" s="67">
        <v>200</v>
      </c>
    </row>
    <row r="119" spans="1:8" ht="20" customHeight="1">
      <c r="A119" s="52"/>
      <c r="B119" s="64" t="s">
        <v>391</v>
      </c>
      <c r="C119" s="64" t="s">
        <v>392</v>
      </c>
      <c r="D119" s="64" t="s">
        <v>389</v>
      </c>
      <c r="E119" s="64" t="s">
        <v>390</v>
      </c>
      <c r="F119" s="64">
        <v>1</v>
      </c>
      <c r="G119" s="64" t="s">
        <v>114</v>
      </c>
      <c r="H119" s="67">
        <v>4000</v>
      </c>
    </row>
    <row r="120" spans="1:8" ht="20" customHeight="1">
      <c r="A120" s="52"/>
      <c r="B120" s="64" t="s">
        <v>393</v>
      </c>
      <c r="C120" s="64" t="s">
        <v>394</v>
      </c>
      <c r="D120" s="64" t="s">
        <v>395</v>
      </c>
      <c r="E120" s="64" t="s">
        <v>396</v>
      </c>
      <c r="F120" s="64">
        <v>1</v>
      </c>
      <c r="G120" s="64" t="s">
        <v>114</v>
      </c>
      <c r="H120" s="67">
        <v>200</v>
      </c>
    </row>
    <row r="121" spans="1:8" ht="20" customHeight="1">
      <c r="A121" s="52"/>
      <c r="B121" s="64" t="s">
        <v>393</v>
      </c>
      <c r="C121" s="64" t="s">
        <v>397</v>
      </c>
      <c r="D121" s="64" t="s">
        <v>395</v>
      </c>
      <c r="E121" s="64" t="s">
        <v>396</v>
      </c>
      <c r="F121" s="64">
        <v>1</v>
      </c>
      <c r="G121" s="64" t="s">
        <v>114</v>
      </c>
      <c r="H121" s="67">
        <v>3300</v>
      </c>
    </row>
    <row r="122" spans="1:8" ht="20" customHeight="1">
      <c r="A122" s="52"/>
      <c r="B122" s="64" t="s">
        <v>398</v>
      </c>
      <c r="C122" s="64" t="s">
        <v>399</v>
      </c>
      <c r="D122" s="64" t="s">
        <v>130</v>
      </c>
      <c r="E122" s="64" t="s">
        <v>233</v>
      </c>
      <c r="F122" s="64">
        <v>1</v>
      </c>
      <c r="G122" s="64" t="s">
        <v>114</v>
      </c>
      <c r="H122" s="67">
        <v>200</v>
      </c>
    </row>
    <row r="123" spans="1:8" ht="20" customHeight="1">
      <c r="A123" s="52"/>
      <c r="B123" s="64" t="s">
        <v>398</v>
      </c>
      <c r="C123" s="64" t="s">
        <v>234</v>
      </c>
      <c r="D123" s="64" t="s">
        <v>130</v>
      </c>
      <c r="E123" s="64" t="s">
        <v>233</v>
      </c>
      <c r="F123" s="64">
        <v>1</v>
      </c>
      <c r="G123" s="64" t="s">
        <v>114</v>
      </c>
      <c r="H123" s="67">
        <v>1300000</v>
      </c>
    </row>
    <row r="124" spans="1:8" ht="20" customHeight="1">
      <c r="A124" s="52"/>
      <c r="B124" s="64" t="s">
        <v>400</v>
      </c>
      <c r="C124" s="64" t="s">
        <v>401</v>
      </c>
      <c r="D124" s="64" t="s">
        <v>130</v>
      </c>
      <c r="E124" s="64" t="s">
        <v>228</v>
      </c>
      <c r="F124" s="64">
        <v>1</v>
      </c>
      <c r="G124" s="64" t="s">
        <v>114</v>
      </c>
      <c r="H124" s="67">
        <v>200</v>
      </c>
    </row>
    <row r="125" spans="1:8" ht="20" customHeight="1">
      <c r="A125" s="52"/>
      <c r="B125" s="64" t="s">
        <v>400</v>
      </c>
      <c r="C125" s="64" t="s">
        <v>230</v>
      </c>
      <c r="D125" s="64" t="s">
        <v>130</v>
      </c>
      <c r="E125" s="64" t="s">
        <v>228</v>
      </c>
      <c r="F125" s="64">
        <v>1</v>
      </c>
      <c r="G125" s="64" t="s">
        <v>114</v>
      </c>
      <c r="H125" s="67">
        <v>155000</v>
      </c>
    </row>
    <row r="126" spans="1:8" ht="20" customHeight="1">
      <c r="A126" s="52"/>
      <c r="B126" s="64" t="s">
        <v>402</v>
      </c>
      <c r="C126" s="64" t="s">
        <v>147</v>
      </c>
      <c r="D126" s="64" t="s">
        <v>114</v>
      </c>
      <c r="E126" s="64" t="s">
        <v>114</v>
      </c>
      <c r="F126" s="64">
        <v>1</v>
      </c>
      <c r="G126" s="64" t="s">
        <v>114</v>
      </c>
      <c r="H126" s="67">
        <v>69720.210000000006</v>
      </c>
    </row>
    <row r="127" spans="1:8" ht="20" customHeight="1">
      <c r="A127" s="52"/>
      <c r="B127" s="64" t="s">
        <v>403</v>
      </c>
      <c r="C127" s="64" t="s">
        <v>404</v>
      </c>
      <c r="D127" s="64" t="s">
        <v>114</v>
      </c>
      <c r="E127" s="64" t="s">
        <v>114</v>
      </c>
      <c r="F127" s="64">
        <v>1</v>
      </c>
      <c r="G127" s="64" t="s">
        <v>114</v>
      </c>
      <c r="H127" s="67">
        <v>45441</v>
      </c>
    </row>
    <row r="128" spans="1:8" ht="20" customHeight="1">
      <c r="A128" s="52"/>
      <c r="B128" s="64" t="s">
        <v>405</v>
      </c>
      <c r="C128" s="64" t="s">
        <v>406</v>
      </c>
      <c r="D128" s="64" t="s">
        <v>407</v>
      </c>
      <c r="E128" s="64" t="s">
        <v>408</v>
      </c>
      <c r="F128" s="64">
        <v>1</v>
      </c>
      <c r="G128" s="64" t="s">
        <v>114</v>
      </c>
      <c r="H128" s="67">
        <v>200</v>
      </c>
    </row>
    <row r="129" spans="1:8" ht="20" customHeight="1">
      <c r="A129" s="52"/>
      <c r="B129" s="64" t="s">
        <v>405</v>
      </c>
      <c r="C129" s="64" t="s">
        <v>409</v>
      </c>
      <c r="D129" s="64" t="s">
        <v>407</v>
      </c>
      <c r="E129" s="64" t="s">
        <v>408</v>
      </c>
      <c r="F129" s="64">
        <v>1</v>
      </c>
      <c r="G129" s="64" t="s">
        <v>114</v>
      </c>
      <c r="H129" s="67">
        <v>15000</v>
      </c>
    </row>
    <row r="130" spans="1:8" ht="20" customHeight="1">
      <c r="A130" s="52"/>
      <c r="B130" s="64" t="s">
        <v>410</v>
      </c>
      <c r="C130" s="64" t="s">
        <v>411</v>
      </c>
      <c r="D130" s="64" t="s">
        <v>114</v>
      </c>
      <c r="E130" s="64" t="s">
        <v>114</v>
      </c>
      <c r="F130" s="64">
        <v>1</v>
      </c>
      <c r="G130" s="64" t="s">
        <v>114</v>
      </c>
      <c r="H130" s="67">
        <v>9450</v>
      </c>
    </row>
    <row r="131" spans="1:8" ht="20" customHeight="1">
      <c r="A131" s="52"/>
      <c r="B131" s="64" t="s">
        <v>412</v>
      </c>
      <c r="C131" s="64" t="s">
        <v>413</v>
      </c>
      <c r="D131" s="64" t="s">
        <v>114</v>
      </c>
      <c r="E131" s="64" t="s">
        <v>114</v>
      </c>
      <c r="F131" s="64">
        <v>1</v>
      </c>
      <c r="G131" s="64" t="s">
        <v>114</v>
      </c>
      <c r="H131" s="67">
        <v>3200</v>
      </c>
    </row>
    <row r="132" spans="1:8" ht="20" customHeight="1">
      <c r="A132" s="52"/>
      <c r="B132" s="64" t="s">
        <v>414</v>
      </c>
      <c r="C132" s="64" t="s">
        <v>415</v>
      </c>
      <c r="D132" s="64" t="s">
        <v>416</v>
      </c>
      <c r="E132" s="64" t="s">
        <v>417</v>
      </c>
      <c r="F132" s="64">
        <v>1</v>
      </c>
      <c r="G132" s="64" t="s">
        <v>114</v>
      </c>
      <c r="H132" s="67">
        <v>200</v>
      </c>
    </row>
    <row r="133" spans="1:8" ht="20" customHeight="1">
      <c r="A133" s="52"/>
      <c r="B133" s="64" t="s">
        <v>414</v>
      </c>
      <c r="C133" s="64" t="s">
        <v>418</v>
      </c>
      <c r="D133" s="64" t="s">
        <v>416</v>
      </c>
      <c r="E133" s="64" t="s">
        <v>417</v>
      </c>
      <c r="F133" s="64">
        <v>1</v>
      </c>
      <c r="G133" s="64" t="s">
        <v>114</v>
      </c>
      <c r="H133" s="67">
        <v>70000</v>
      </c>
    </row>
    <row r="134" spans="1:8" ht="20" customHeight="1">
      <c r="A134" s="52"/>
      <c r="B134" s="64" t="s">
        <v>419</v>
      </c>
      <c r="C134" s="64" t="s">
        <v>113</v>
      </c>
      <c r="D134" s="64" t="s">
        <v>114</v>
      </c>
      <c r="E134" s="64" t="s">
        <v>114</v>
      </c>
      <c r="F134" s="64">
        <v>1</v>
      </c>
      <c r="G134" s="65">
        <v>5000</v>
      </c>
      <c r="H134" s="66" t="s">
        <v>114</v>
      </c>
    </row>
    <row r="135" spans="1:8" ht="20" customHeight="1">
      <c r="A135" s="52"/>
      <c r="B135" s="64" t="s">
        <v>420</v>
      </c>
      <c r="C135" s="64" t="s">
        <v>421</v>
      </c>
      <c r="D135" s="64" t="s">
        <v>422</v>
      </c>
      <c r="E135" s="64" t="s">
        <v>423</v>
      </c>
      <c r="F135" s="64">
        <v>1</v>
      </c>
      <c r="G135" s="64" t="s">
        <v>114</v>
      </c>
      <c r="H135" s="67">
        <v>200</v>
      </c>
    </row>
    <row r="136" spans="1:8" ht="20" customHeight="1">
      <c r="A136" s="52"/>
      <c r="B136" s="64" t="s">
        <v>420</v>
      </c>
      <c r="C136" s="64" t="s">
        <v>424</v>
      </c>
      <c r="D136" s="64" t="s">
        <v>422</v>
      </c>
      <c r="E136" s="64" t="s">
        <v>423</v>
      </c>
      <c r="F136" s="64">
        <v>1</v>
      </c>
      <c r="G136" s="64" t="s">
        <v>114</v>
      </c>
      <c r="H136" s="67">
        <v>7000</v>
      </c>
    </row>
    <row r="137" spans="1:8" ht="20" customHeight="1">
      <c r="A137" s="52"/>
      <c r="B137" s="64" t="s">
        <v>425</v>
      </c>
      <c r="C137" s="64" t="s">
        <v>426</v>
      </c>
      <c r="D137" s="64" t="s">
        <v>114</v>
      </c>
      <c r="E137" s="64" t="s">
        <v>114</v>
      </c>
      <c r="F137" s="64">
        <v>1</v>
      </c>
      <c r="G137" s="64" t="s">
        <v>114</v>
      </c>
      <c r="H137" s="67">
        <v>30000</v>
      </c>
    </row>
    <row r="138" spans="1:8" ht="20" customHeight="1">
      <c r="A138" s="52"/>
      <c r="B138" s="64" t="s">
        <v>427</v>
      </c>
      <c r="C138" s="64" t="s">
        <v>113</v>
      </c>
      <c r="D138" s="64" t="s">
        <v>114</v>
      </c>
      <c r="E138" s="64" t="s">
        <v>114</v>
      </c>
      <c r="F138" s="64">
        <v>1</v>
      </c>
      <c r="G138" s="65">
        <v>20000</v>
      </c>
      <c r="H138" s="66" t="s">
        <v>114</v>
      </c>
    </row>
    <row r="139" spans="1:8" ht="20" customHeight="1">
      <c r="A139" s="52"/>
      <c r="B139" s="64" t="s">
        <v>428</v>
      </c>
      <c r="C139" s="64" t="s">
        <v>429</v>
      </c>
      <c r="D139" s="64" t="s">
        <v>430</v>
      </c>
      <c r="E139" s="64" t="s">
        <v>431</v>
      </c>
      <c r="F139" s="64">
        <v>1</v>
      </c>
      <c r="G139" s="64" t="s">
        <v>114</v>
      </c>
      <c r="H139" s="67">
        <v>200</v>
      </c>
    </row>
    <row r="140" spans="1:8" ht="20" customHeight="1">
      <c r="A140" s="52"/>
      <c r="B140" s="64" t="s">
        <v>428</v>
      </c>
      <c r="C140" s="64" t="s">
        <v>432</v>
      </c>
      <c r="D140" s="64" t="s">
        <v>430</v>
      </c>
      <c r="E140" s="64" t="s">
        <v>431</v>
      </c>
      <c r="F140" s="64">
        <v>1</v>
      </c>
      <c r="G140" s="64" t="s">
        <v>114</v>
      </c>
      <c r="H140" s="67">
        <v>1500</v>
      </c>
    </row>
    <row r="141" spans="1:8" ht="20" customHeight="1">
      <c r="A141" s="52"/>
      <c r="B141" s="64" t="s">
        <v>433</v>
      </c>
      <c r="C141" s="64" t="s">
        <v>434</v>
      </c>
      <c r="D141" s="64" t="s">
        <v>285</v>
      </c>
      <c r="E141" s="64" t="s">
        <v>286</v>
      </c>
      <c r="F141" s="64">
        <v>1</v>
      </c>
      <c r="G141" s="65">
        <v>68100</v>
      </c>
      <c r="H141" s="66" t="s">
        <v>114</v>
      </c>
    </row>
    <row r="142" spans="1:8" ht="20" customHeight="1">
      <c r="A142" s="52"/>
      <c r="B142" s="64" t="s">
        <v>435</v>
      </c>
      <c r="C142" s="64" t="s">
        <v>280</v>
      </c>
      <c r="D142" s="64" t="s">
        <v>436</v>
      </c>
      <c r="E142" s="64" t="s">
        <v>437</v>
      </c>
      <c r="F142" s="64">
        <v>1</v>
      </c>
      <c r="G142" s="64" t="s">
        <v>114</v>
      </c>
      <c r="H142" s="67">
        <v>1500</v>
      </c>
    </row>
    <row r="143" spans="1:8" ht="20" customHeight="1">
      <c r="A143" s="52"/>
      <c r="B143" s="64" t="s">
        <v>435</v>
      </c>
      <c r="C143" s="64" t="s">
        <v>319</v>
      </c>
      <c r="D143" s="64" t="s">
        <v>114</v>
      </c>
      <c r="E143" s="64" t="s">
        <v>114</v>
      </c>
      <c r="F143" s="64">
        <v>1</v>
      </c>
      <c r="G143" s="64" t="s">
        <v>114</v>
      </c>
      <c r="H143" s="67">
        <v>100</v>
      </c>
    </row>
    <row r="144" spans="1:8" ht="20" customHeight="1">
      <c r="A144" s="52"/>
      <c r="B144" s="64" t="s">
        <v>438</v>
      </c>
      <c r="C144" s="64" t="s">
        <v>147</v>
      </c>
      <c r="D144" s="64" t="s">
        <v>114</v>
      </c>
      <c r="E144" s="64" t="s">
        <v>114</v>
      </c>
      <c r="F144" s="64">
        <v>1</v>
      </c>
      <c r="G144" s="64" t="s">
        <v>114</v>
      </c>
      <c r="H144" s="67">
        <v>35202.339999999997</v>
      </c>
    </row>
    <row r="145" spans="1:8" ht="20" customHeight="1">
      <c r="A145" s="52"/>
      <c r="B145" s="64" t="s">
        <v>439</v>
      </c>
      <c r="C145" s="64" t="s">
        <v>440</v>
      </c>
      <c r="D145" s="64" t="s">
        <v>114</v>
      </c>
      <c r="E145" s="64" t="s">
        <v>114</v>
      </c>
      <c r="F145" s="64">
        <v>1</v>
      </c>
      <c r="G145" s="65">
        <v>783.45</v>
      </c>
      <c r="H145" s="66" t="s">
        <v>114</v>
      </c>
    </row>
    <row r="146" spans="1:8" ht="20" customHeight="1">
      <c r="A146" s="52"/>
      <c r="B146" s="64" t="s">
        <v>441</v>
      </c>
      <c r="C146" s="64" t="s">
        <v>442</v>
      </c>
      <c r="D146" s="64" t="s">
        <v>114</v>
      </c>
      <c r="E146" s="64" t="s">
        <v>114</v>
      </c>
      <c r="F146" s="64">
        <v>1</v>
      </c>
      <c r="G146" s="64" t="s">
        <v>114</v>
      </c>
      <c r="H146" s="67">
        <v>13530</v>
      </c>
    </row>
    <row r="147" spans="1:8" ht="20" customHeight="1">
      <c r="A147" s="52"/>
      <c r="B147" s="52"/>
      <c r="C147" s="52"/>
      <c r="D147" s="68" t="s">
        <v>443</v>
      </c>
      <c r="E147" s="69"/>
      <c r="F147" s="70">
        <v>5282925.3899999997</v>
      </c>
      <c r="G147" s="71"/>
      <c r="H147" s="71"/>
    </row>
    <row r="148" spans="1:8" ht="20" customHeight="1">
      <c r="A148" s="52"/>
      <c r="B148" s="52"/>
      <c r="C148" s="52"/>
      <c r="D148" s="68" t="s">
        <v>444</v>
      </c>
      <c r="E148" s="69"/>
      <c r="F148" s="70">
        <v>5247113.21</v>
      </c>
      <c r="G148" s="71"/>
      <c r="H148" s="71"/>
    </row>
    <row r="149" spans="1:8" ht="20" customHeight="1">
      <c r="A149" s="52"/>
      <c r="B149" s="52"/>
      <c r="C149" s="52"/>
      <c r="D149" s="68" t="s">
        <v>445</v>
      </c>
      <c r="E149" s="69"/>
      <c r="F149" s="70">
        <v>41475.56</v>
      </c>
      <c r="G149" s="71"/>
      <c r="H149" s="71"/>
    </row>
  </sheetData>
  <mergeCells count="13">
    <mergeCell ref="C5:H5"/>
    <mergeCell ref="D147:E147"/>
    <mergeCell ref="F147:H147"/>
    <mergeCell ref="D148:E148"/>
    <mergeCell ref="F148:H148"/>
    <mergeCell ref="D149:E149"/>
    <mergeCell ref="F149:H149"/>
    <mergeCell ref="F1:G1"/>
    <mergeCell ref="A2:H2"/>
    <mergeCell ref="D3:E3"/>
    <mergeCell ref="F3:H3"/>
    <mergeCell ref="D4:E4"/>
    <mergeCell ref="F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D99E-4126-7A47-8458-E423A63856F4}">
  <dimension ref="A1:X105"/>
  <sheetViews>
    <sheetView tabSelected="1" workbookViewId="0">
      <selection activeCell="AB38" sqref="AB38"/>
    </sheetView>
  </sheetViews>
  <sheetFormatPr baseColWidth="10" defaultRowHeight="12.75" customHeight="1"/>
  <cols>
    <col min="1" max="1" width="1.1640625" style="72" customWidth="1"/>
    <col min="2" max="2" width="10.6640625" style="72" customWidth="1"/>
    <col min="3" max="3" width="1.33203125" style="72" customWidth="1"/>
    <col min="4" max="4" width="1.1640625" style="72" customWidth="1"/>
    <col min="5" max="5" width="3.83203125" style="72" customWidth="1"/>
    <col min="6" max="7" width="1.6640625" style="72" customWidth="1"/>
    <col min="8" max="8" width="1.1640625" style="72" customWidth="1"/>
    <col min="9" max="9" width="3.5" style="72" customWidth="1"/>
    <col min="10" max="10" width="10.33203125" style="72" customWidth="1"/>
    <col min="11" max="11" width="2.33203125" style="72" customWidth="1"/>
    <col min="12" max="12" width="4.5" style="72" customWidth="1"/>
    <col min="13" max="13" width="6.83203125" style="72" customWidth="1"/>
    <col min="14" max="14" width="1.1640625" style="72" customWidth="1"/>
    <col min="15" max="15" width="5.6640625" style="72" customWidth="1"/>
    <col min="16" max="16" width="1.1640625" style="72" customWidth="1"/>
    <col min="17" max="17" width="6.83203125" style="72" customWidth="1"/>
    <col min="18" max="18" width="9.1640625" style="72" customWidth="1"/>
    <col min="19" max="19" width="4.1640625" style="72" customWidth="1"/>
    <col min="20" max="20" width="1.5" style="72" customWidth="1"/>
    <col min="21" max="21" width="2.33203125" style="72" customWidth="1"/>
    <col min="22" max="22" width="6.5" style="72" customWidth="1"/>
    <col min="23" max="23" width="1.5" style="72" customWidth="1"/>
    <col min="24" max="24" width="19.5" style="72" customWidth="1"/>
    <col min="25" max="256" width="6.83203125" style="72" customWidth="1"/>
    <col min="257" max="257" width="1.1640625" style="72" customWidth="1"/>
    <col min="258" max="258" width="10.6640625" style="72" customWidth="1"/>
    <col min="259" max="259" width="1.33203125" style="72" customWidth="1"/>
    <col min="260" max="260" width="1.1640625" style="72" customWidth="1"/>
    <col min="261" max="261" width="3.83203125" style="72" customWidth="1"/>
    <col min="262" max="263" width="1.6640625" style="72" customWidth="1"/>
    <col min="264" max="264" width="1.1640625" style="72" customWidth="1"/>
    <col min="265" max="265" width="3.5" style="72" customWidth="1"/>
    <col min="266" max="266" width="10.33203125" style="72" customWidth="1"/>
    <col min="267" max="267" width="2.33203125" style="72" customWidth="1"/>
    <col min="268" max="268" width="4.5" style="72" customWidth="1"/>
    <col min="269" max="269" width="6.83203125" style="72" customWidth="1"/>
    <col min="270" max="270" width="1.1640625" style="72" customWidth="1"/>
    <col min="271" max="271" width="5.6640625" style="72" customWidth="1"/>
    <col min="272" max="272" width="1.1640625" style="72" customWidth="1"/>
    <col min="273" max="273" width="6.83203125" style="72" customWidth="1"/>
    <col min="274" max="274" width="9.1640625" style="72" customWidth="1"/>
    <col min="275" max="275" width="4.1640625" style="72" customWidth="1"/>
    <col min="276" max="276" width="1.5" style="72" customWidth="1"/>
    <col min="277" max="277" width="2.33203125" style="72" customWidth="1"/>
    <col min="278" max="278" width="6.5" style="72" customWidth="1"/>
    <col min="279" max="279" width="1.5" style="72" customWidth="1"/>
    <col min="280" max="280" width="19.5" style="72" customWidth="1"/>
    <col min="281" max="512" width="6.83203125" style="72" customWidth="1"/>
    <col min="513" max="513" width="1.1640625" style="72" customWidth="1"/>
    <col min="514" max="514" width="10.6640625" style="72" customWidth="1"/>
    <col min="515" max="515" width="1.33203125" style="72" customWidth="1"/>
    <col min="516" max="516" width="1.1640625" style="72" customWidth="1"/>
    <col min="517" max="517" width="3.83203125" style="72" customWidth="1"/>
    <col min="518" max="519" width="1.6640625" style="72" customWidth="1"/>
    <col min="520" max="520" width="1.1640625" style="72" customWidth="1"/>
    <col min="521" max="521" width="3.5" style="72" customWidth="1"/>
    <col min="522" max="522" width="10.33203125" style="72" customWidth="1"/>
    <col min="523" max="523" width="2.33203125" style="72" customWidth="1"/>
    <col min="524" max="524" width="4.5" style="72" customWidth="1"/>
    <col min="525" max="525" width="6.83203125" style="72" customWidth="1"/>
    <col min="526" max="526" width="1.1640625" style="72" customWidth="1"/>
    <col min="527" max="527" width="5.6640625" style="72" customWidth="1"/>
    <col min="528" max="528" width="1.1640625" style="72" customWidth="1"/>
    <col min="529" max="529" width="6.83203125" style="72" customWidth="1"/>
    <col min="530" max="530" width="9.1640625" style="72" customWidth="1"/>
    <col min="531" max="531" width="4.1640625" style="72" customWidth="1"/>
    <col min="532" max="532" width="1.5" style="72" customWidth="1"/>
    <col min="533" max="533" width="2.33203125" style="72" customWidth="1"/>
    <col min="534" max="534" width="6.5" style="72" customWidth="1"/>
    <col min="535" max="535" width="1.5" style="72" customWidth="1"/>
    <col min="536" max="536" width="19.5" style="72" customWidth="1"/>
    <col min="537" max="768" width="6.83203125" style="72" customWidth="1"/>
    <col min="769" max="769" width="1.1640625" style="72" customWidth="1"/>
    <col min="770" max="770" width="10.6640625" style="72" customWidth="1"/>
    <col min="771" max="771" width="1.33203125" style="72" customWidth="1"/>
    <col min="772" max="772" width="1.1640625" style="72" customWidth="1"/>
    <col min="773" max="773" width="3.83203125" style="72" customWidth="1"/>
    <col min="774" max="775" width="1.6640625" style="72" customWidth="1"/>
    <col min="776" max="776" width="1.1640625" style="72" customWidth="1"/>
    <col min="777" max="777" width="3.5" style="72" customWidth="1"/>
    <col min="778" max="778" width="10.33203125" style="72" customWidth="1"/>
    <col min="779" max="779" width="2.33203125" style="72" customWidth="1"/>
    <col min="780" max="780" width="4.5" style="72" customWidth="1"/>
    <col min="781" max="781" width="6.83203125" style="72" customWidth="1"/>
    <col min="782" max="782" width="1.1640625" style="72" customWidth="1"/>
    <col min="783" max="783" width="5.6640625" style="72" customWidth="1"/>
    <col min="784" max="784" width="1.1640625" style="72" customWidth="1"/>
    <col min="785" max="785" width="6.83203125" style="72" customWidth="1"/>
    <col min="786" max="786" width="9.1640625" style="72" customWidth="1"/>
    <col min="787" max="787" width="4.1640625" style="72" customWidth="1"/>
    <col min="788" max="788" width="1.5" style="72" customWidth="1"/>
    <col min="789" max="789" width="2.33203125" style="72" customWidth="1"/>
    <col min="790" max="790" width="6.5" style="72" customWidth="1"/>
    <col min="791" max="791" width="1.5" style="72" customWidth="1"/>
    <col min="792" max="792" width="19.5" style="72" customWidth="1"/>
    <col min="793" max="1024" width="6.83203125" style="72" customWidth="1"/>
    <col min="1025" max="1025" width="1.1640625" style="72" customWidth="1"/>
    <col min="1026" max="1026" width="10.6640625" style="72" customWidth="1"/>
    <col min="1027" max="1027" width="1.33203125" style="72" customWidth="1"/>
    <col min="1028" max="1028" width="1.1640625" style="72" customWidth="1"/>
    <col min="1029" max="1029" width="3.83203125" style="72" customWidth="1"/>
    <col min="1030" max="1031" width="1.6640625" style="72" customWidth="1"/>
    <col min="1032" max="1032" width="1.1640625" style="72" customWidth="1"/>
    <col min="1033" max="1033" width="3.5" style="72" customWidth="1"/>
    <col min="1034" max="1034" width="10.33203125" style="72" customWidth="1"/>
    <col min="1035" max="1035" width="2.33203125" style="72" customWidth="1"/>
    <col min="1036" max="1036" width="4.5" style="72" customWidth="1"/>
    <col min="1037" max="1037" width="6.83203125" style="72" customWidth="1"/>
    <col min="1038" max="1038" width="1.1640625" style="72" customWidth="1"/>
    <col min="1039" max="1039" width="5.6640625" style="72" customWidth="1"/>
    <col min="1040" max="1040" width="1.1640625" style="72" customWidth="1"/>
    <col min="1041" max="1041" width="6.83203125" style="72" customWidth="1"/>
    <col min="1042" max="1042" width="9.1640625" style="72" customWidth="1"/>
    <col min="1043" max="1043" width="4.1640625" style="72" customWidth="1"/>
    <col min="1044" max="1044" width="1.5" style="72" customWidth="1"/>
    <col min="1045" max="1045" width="2.33203125" style="72" customWidth="1"/>
    <col min="1046" max="1046" width="6.5" style="72" customWidth="1"/>
    <col min="1047" max="1047" width="1.5" style="72" customWidth="1"/>
    <col min="1048" max="1048" width="19.5" style="72" customWidth="1"/>
    <col min="1049" max="1280" width="6.83203125" style="72" customWidth="1"/>
    <col min="1281" max="1281" width="1.1640625" style="72" customWidth="1"/>
    <col min="1282" max="1282" width="10.6640625" style="72" customWidth="1"/>
    <col min="1283" max="1283" width="1.33203125" style="72" customWidth="1"/>
    <col min="1284" max="1284" width="1.1640625" style="72" customWidth="1"/>
    <col min="1285" max="1285" width="3.83203125" style="72" customWidth="1"/>
    <col min="1286" max="1287" width="1.6640625" style="72" customWidth="1"/>
    <col min="1288" max="1288" width="1.1640625" style="72" customWidth="1"/>
    <col min="1289" max="1289" width="3.5" style="72" customWidth="1"/>
    <col min="1290" max="1290" width="10.33203125" style="72" customWidth="1"/>
    <col min="1291" max="1291" width="2.33203125" style="72" customWidth="1"/>
    <col min="1292" max="1292" width="4.5" style="72" customWidth="1"/>
    <col min="1293" max="1293" width="6.83203125" style="72" customWidth="1"/>
    <col min="1294" max="1294" width="1.1640625" style="72" customWidth="1"/>
    <col min="1295" max="1295" width="5.6640625" style="72" customWidth="1"/>
    <col min="1296" max="1296" width="1.1640625" style="72" customWidth="1"/>
    <col min="1297" max="1297" width="6.83203125" style="72" customWidth="1"/>
    <col min="1298" max="1298" width="9.1640625" style="72" customWidth="1"/>
    <col min="1299" max="1299" width="4.1640625" style="72" customWidth="1"/>
    <col min="1300" max="1300" width="1.5" style="72" customWidth="1"/>
    <col min="1301" max="1301" width="2.33203125" style="72" customWidth="1"/>
    <col min="1302" max="1302" width="6.5" style="72" customWidth="1"/>
    <col min="1303" max="1303" width="1.5" style="72" customWidth="1"/>
    <col min="1304" max="1304" width="19.5" style="72" customWidth="1"/>
    <col min="1305" max="1536" width="6.83203125" style="72" customWidth="1"/>
    <col min="1537" max="1537" width="1.1640625" style="72" customWidth="1"/>
    <col min="1538" max="1538" width="10.6640625" style="72" customWidth="1"/>
    <col min="1539" max="1539" width="1.33203125" style="72" customWidth="1"/>
    <col min="1540" max="1540" width="1.1640625" style="72" customWidth="1"/>
    <col min="1541" max="1541" width="3.83203125" style="72" customWidth="1"/>
    <col min="1542" max="1543" width="1.6640625" style="72" customWidth="1"/>
    <col min="1544" max="1544" width="1.1640625" style="72" customWidth="1"/>
    <col min="1545" max="1545" width="3.5" style="72" customWidth="1"/>
    <col min="1546" max="1546" width="10.33203125" style="72" customWidth="1"/>
    <col min="1547" max="1547" width="2.33203125" style="72" customWidth="1"/>
    <col min="1548" max="1548" width="4.5" style="72" customWidth="1"/>
    <col min="1549" max="1549" width="6.83203125" style="72" customWidth="1"/>
    <col min="1550" max="1550" width="1.1640625" style="72" customWidth="1"/>
    <col min="1551" max="1551" width="5.6640625" style="72" customWidth="1"/>
    <col min="1552" max="1552" width="1.1640625" style="72" customWidth="1"/>
    <col min="1553" max="1553" width="6.83203125" style="72" customWidth="1"/>
    <col min="1554" max="1554" width="9.1640625" style="72" customWidth="1"/>
    <col min="1555" max="1555" width="4.1640625" style="72" customWidth="1"/>
    <col min="1556" max="1556" width="1.5" style="72" customWidth="1"/>
    <col min="1557" max="1557" width="2.33203125" style="72" customWidth="1"/>
    <col min="1558" max="1558" width="6.5" style="72" customWidth="1"/>
    <col min="1559" max="1559" width="1.5" style="72" customWidth="1"/>
    <col min="1560" max="1560" width="19.5" style="72" customWidth="1"/>
    <col min="1561" max="1792" width="6.83203125" style="72" customWidth="1"/>
    <col min="1793" max="1793" width="1.1640625" style="72" customWidth="1"/>
    <col min="1794" max="1794" width="10.6640625" style="72" customWidth="1"/>
    <col min="1795" max="1795" width="1.33203125" style="72" customWidth="1"/>
    <col min="1796" max="1796" width="1.1640625" style="72" customWidth="1"/>
    <col min="1797" max="1797" width="3.83203125" style="72" customWidth="1"/>
    <col min="1798" max="1799" width="1.6640625" style="72" customWidth="1"/>
    <col min="1800" max="1800" width="1.1640625" style="72" customWidth="1"/>
    <col min="1801" max="1801" width="3.5" style="72" customWidth="1"/>
    <col min="1802" max="1802" width="10.33203125" style="72" customWidth="1"/>
    <col min="1803" max="1803" width="2.33203125" style="72" customWidth="1"/>
    <col min="1804" max="1804" width="4.5" style="72" customWidth="1"/>
    <col min="1805" max="1805" width="6.83203125" style="72" customWidth="1"/>
    <col min="1806" max="1806" width="1.1640625" style="72" customWidth="1"/>
    <col min="1807" max="1807" width="5.6640625" style="72" customWidth="1"/>
    <col min="1808" max="1808" width="1.1640625" style="72" customWidth="1"/>
    <col min="1809" max="1809" width="6.83203125" style="72" customWidth="1"/>
    <col min="1810" max="1810" width="9.1640625" style="72" customWidth="1"/>
    <col min="1811" max="1811" width="4.1640625" style="72" customWidth="1"/>
    <col min="1812" max="1812" width="1.5" style="72" customWidth="1"/>
    <col min="1813" max="1813" width="2.33203125" style="72" customWidth="1"/>
    <col min="1814" max="1814" width="6.5" style="72" customWidth="1"/>
    <col min="1815" max="1815" width="1.5" style="72" customWidth="1"/>
    <col min="1816" max="1816" width="19.5" style="72" customWidth="1"/>
    <col min="1817" max="2048" width="6.83203125" style="72" customWidth="1"/>
    <col min="2049" max="2049" width="1.1640625" style="72" customWidth="1"/>
    <col min="2050" max="2050" width="10.6640625" style="72" customWidth="1"/>
    <col min="2051" max="2051" width="1.33203125" style="72" customWidth="1"/>
    <col min="2052" max="2052" width="1.1640625" style="72" customWidth="1"/>
    <col min="2053" max="2053" width="3.83203125" style="72" customWidth="1"/>
    <col min="2054" max="2055" width="1.6640625" style="72" customWidth="1"/>
    <col min="2056" max="2056" width="1.1640625" style="72" customWidth="1"/>
    <col min="2057" max="2057" width="3.5" style="72" customWidth="1"/>
    <col min="2058" max="2058" width="10.33203125" style="72" customWidth="1"/>
    <col min="2059" max="2059" width="2.33203125" style="72" customWidth="1"/>
    <col min="2060" max="2060" width="4.5" style="72" customWidth="1"/>
    <col min="2061" max="2061" width="6.83203125" style="72" customWidth="1"/>
    <col min="2062" max="2062" width="1.1640625" style="72" customWidth="1"/>
    <col min="2063" max="2063" width="5.6640625" style="72" customWidth="1"/>
    <col min="2064" max="2064" width="1.1640625" style="72" customWidth="1"/>
    <col min="2065" max="2065" width="6.83203125" style="72" customWidth="1"/>
    <col min="2066" max="2066" width="9.1640625" style="72" customWidth="1"/>
    <col min="2067" max="2067" width="4.1640625" style="72" customWidth="1"/>
    <col min="2068" max="2068" width="1.5" style="72" customWidth="1"/>
    <col min="2069" max="2069" width="2.33203125" style="72" customWidth="1"/>
    <col min="2070" max="2070" width="6.5" style="72" customWidth="1"/>
    <col min="2071" max="2071" width="1.5" style="72" customWidth="1"/>
    <col min="2072" max="2072" width="19.5" style="72" customWidth="1"/>
    <col min="2073" max="2304" width="6.83203125" style="72" customWidth="1"/>
    <col min="2305" max="2305" width="1.1640625" style="72" customWidth="1"/>
    <col min="2306" max="2306" width="10.6640625" style="72" customWidth="1"/>
    <col min="2307" max="2307" width="1.33203125" style="72" customWidth="1"/>
    <col min="2308" max="2308" width="1.1640625" style="72" customWidth="1"/>
    <col min="2309" max="2309" width="3.83203125" style="72" customWidth="1"/>
    <col min="2310" max="2311" width="1.6640625" style="72" customWidth="1"/>
    <col min="2312" max="2312" width="1.1640625" style="72" customWidth="1"/>
    <col min="2313" max="2313" width="3.5" style="72" customWidth="1"/>
    <col min="2314" max="2314" width="10.33203125" style="72" customWidth="1"/>
    <col min="2315" max="2315" width="2.33203125" style="72" customWidth="1"/>
    <col min="2316" max="2316" width="4.5" style="72" customWidth="1"/>
    <col min="2317" max="2317" width="6.83203125" style="72" customWidth="1"/>
    <col min="2318" max="2318" width="1.1640625" style="72" customWidth="1"/>
    <col min="2319" max="2319" width="5.6640625" style="72" customWidth="1"/>
    <col min="2320" max="2320" width="1.1640625" style="72" customWidth="1"/>
    <col min="2321" max="2321" width="6.83203125" style="72" customWidth="1"/>
    <col min="2322" max="2322" width="9.1640625" style="72" customWidth="1"/>
    <col min="2323" max="2323" width="4.1640625" style="72" customWidth="1"/>
    <col min="2324" max="2324" width="1.5" style="72" customWidth="1"/>
    <col min="2325" max="2325" width="2.33203125" style="72" customWidth="1"/>
    <col min="2326" max="2326" width="6.5" style="72" customWidth="1"/>
    <col min="2327" max="2327" width="1.5" style="72" customWidth="1"/>
    <col min="2328" max="2328" width="19.5" style="72" customWidth="1"/>
    <col min="2329" max="2560" width="6.83203125" style="72" customWidth="1"/>
    <col min="2561" max="2561" width="1.1640625" style="72" customWidth="1"/>
    <col min="2562" max="2562" width="10.6640625" style="72" customWidth="1"/>
    <col min="2563" max="2563" width="1.33203125" style="72" customWidth="1"/>
    <col min="2564" max="2564" width="1.1640625" style="72" customWidth="1"/>
    <col min="2565" max="2565" width="3.83203125" style="72" customWidth="1"/>
    <col min="2566" max="2567" width="1.6640625" style="72" customWidth="1"/>
    <col min="2568" max="2568" width="1.1640625" style="72" customWidth="1"/>
    <col min="2569" max="2569" width="3.5" style="72" customWidth="1"/>
    <col min="2570" max="2570" width="10.33203125" style="72" customWidth="1"/>
    <col min="2571" max="2571" width="2.33203125" style="72" customWidth="1"/>
    <col min="2572" max="2572" width="4.5" style="72" customWidth="1"/>
    <col min="2573" max="2573" width="6.83203125" style="72" customWidth="1"/>
    <col min="2574" max="2574" width="1.1640625" style="72" customWidth="1"/>
    <col min="2575" max="2575" width="5.6640625" style="72" customWidth="1"/>
    <col min="2576" max="2576" width="1.1640625" style="72" customWidth="1"/>
    <col min="2577" max="2577" width="6.83203125" style="72" customWidth="1"/>
    <col min="2578" max="2578" width="9.1640625" style="72" customWidth="1"/>
    <col min="2579" max="2579" width="4.1640625" style="72" customWidth="1"/>
    <col min="2580" max="2580" width="1.5" style="72" customWidth="1"/>
    <col min="2581" max="2581" width="2.33203125" style="72" customWidth="1"/>
    <col min="2582" max="2582" width="6.5" style="72" customWidth="1"/>
    <col min="2583" max="2583" width="1.5" style="72" customWidth="1"/>
    <col min="2584" max="2584" width="19.5" style="72" customWidth="1"/>
    <col min="2585" max="2816" width="6.83203125" style="72" customWidth="1"/>
    <col min="2817" max="2817" width="1.1640625" style="72" customWidth="1"/>
    <col min="2818" max="2818" width="10.6640625" style="72" customWidth="1"/>
    <col min="2819" max="2819" width="1.33203125" style="72" customWidth="1"/>
    <col min="2820" max="2820" width="1.1640625" style="72" customWidth="1"/>
    <col min="2821" max="2821" width="3.83203125" style="72" customWidth="1"/>
    <col min="2822" max="2823" width="1.6640625" style="72" customWidth="1"/>
    <col min="2824" max="2824" width="1.1640625" style="72" customWidth="1"/>
    <col min="2825" max="2825" width="3.5" style="72" customWidth="1"/>
    <col min="2826" max="2826" width="10.33203125" style="72" customWidth="1"/>
    <col min="2827" max="2827" width="2.33203125" style="72" customWidth="1"/>
    <col min="2828" max="2828" width="4.5" style="72" customWidth="1"/>
    <col min="2829" max="2829" width="6.83203125" style="72" customWidth="1"/>
    <col min="2830" max="2830" width="1.1640625" style="72" customWidth="1"/>
    <col min="2831" max="2831" width="5.6640625" style="72" customWidth="1"/>
    <col min="2832" max="2832" width="1.1640625" style="72" customWidth="1"/>
    <col min="2833" max="2833" width="6.83203125" style="72" customWidth="1"/>
    <col min="2834" max="2834" width="9.1640625" style="72" customWidth="1"/>
    <col min="2835" max="2835" width="4.1640625" style="72" customWidth="1"/>
    <col min="2836" max="2836" width="1.5" style="72" customWidth="1"/>
    <col min="2837" max="2837" width="2.33203125" style="72" customWidth="1"/>
    <col min="2838" max="2838" width="6.5" style="72" customWidth="1"/>
    <col min="2839" max="2839" width="1.5" style="72" customWidth="1"/>
    <col min="2840" max="2840" width="19.5" style="72" customWidth="1"/>
    <col min="2841" max="3072" width="6.83203125" style="72" customWidth="1"/>
    <col min="3073" max="3073" width="1.1640625" style="72" customWidth="1"/>
    <col min="3074" max="3074" width="10.6640625" style="72" customWidth="1"/>
    <col min="3075" max="3075" width="1.33203125" style="72" customWidth="1"/>
    <col min="3076" max="3076" width="1.1640625" style="72" customWidth="1"/>
    <col min="3077" max="3077" width="3.83203125" style="72" customWidth="1"/>
    <col min="3078" max="3079" width="1.6640625" style="72" customWidth="1"/>
    <col min="3080" max="3080" width="1.1640625" style="72" customWidth="1"/>
    <col min="3081" max="3081" width="3.5" style="72" customWidth="1"/>
    <col min="3082" max="3082" width="10.33203125" style="72" customWidth="1"/>
    <col min="3083" max="3083" width="2.33203125" style="72" customWidth="1"/>
    <col min="3084" max="3084" width="4.5" style="72" customWidth="1"/>
    <col min="3085" max="3085" width="6.83203125" style="72" customWidth="1"/>
    <col min="3086" max="3086" width="1.1640625" style="72" customWidth="1"/>
    <col min="3087" max="3087" width="5.6640625" style="72" customWidth="1"/>
    <col min="3088" max="3088" width="1.1640625" style="72" customWidth="1"/>
    <col min="3089" max="3089" width="6.83203125" style="72" customWidth="1"/>
    <col min="3090" max="3090" width="9.1640625" style="72" customWidth="1"/>
    <col min="3091" max="3091" width="4.1640625" style="72" customWidth="1"/>
    <col min="3092" max="3092" width="1.5" style="72" customWidth="1"/>
    <col min="3093" max="3093" width="2.33203125" style="72" customWidth="1"/>
    <col min="3094" max="3094" width="6.5" style="72" customWidth="1"/>
    <col min="3095" max="3095" width="1.5" style="72" customWidth="1"/>
    <col min="3096" max="3096" width="19.5" style="72" customWidth="1"/>
    <col min="3097" max="3328" width="6.83203125" style="72" customWidth="1"/>
    <col min="3329" max="3329" width="1.1640625" style="72" customWidth="1"/>
    <col min="3330" max="3330" width="10.6640625" style="72" customWidth="1"/>
    <col min="3331" max="3331" width="1.33203125" style="72" customWidth="1"/>
    <col min="3332" max="3332" width="1.1640625" style="72" customWidth="1"/>
    <col min="3333" max="3333" width="3.83203125" style="72" customWidth="1"/>
    <col min="3334" max="3335" width="1.6640625" style="72" customWidth="1"/>
    <col min="3336" max="3336" width="1.1640625" style="72" customWidth="1"/>
    <col min="3337" max="3337" width="3.5" style="72" customWidth="1"/>
    <col min="3338" max="3338" width="10.33203125" style="72" customWidth="1"/>
    <col min="3339" max="3339" width="2.33203125" style="72" customWidth="1"/>
    <col min="3340" max="3340" width="4.5" style="72" customWidth="1"/>
    <col min="3341" max="3341" width="6.83203125" style="72" customWidth="1"/>
    <col min="3342" max="3342" width="1.1640625" style="72" customWidth="1"/>
    <col min="3343" max="3343" width="5.6640625" style="72" customWidth="1"/>
    <col min="3344" max="3344" width="1.1640625" style="72" customWidth="1"/>
    <col min="3345" max="3345" width="6.83203125" style="72" customWidth="1"/>
    <col min="3346" max="3346" width="9.1640625" style="72" customWidth="1"/>
    <col min="3347" max="3347" width="4.1640625" style="72" customWidth="1"/>
    <col min="3348" max="3348" width="1.5" style="72" customWidth="1"/>
    <col min="3349" max="3349" width="2.33203125" style="72" customWidth="1"/>
    <col min="3350" max="3350" width="6.5" style="72" customWidth="1"/>
    <col min="3351" max="3351" width="1.5" style="72" customWidth="1"/>
    <col min="3352" max="3352" width="19.5" style="72" customWidth="1"/>
    <col min="3353" max="3584" width="6.83203125" style="72" customWidth="1"/>
    <col min="3585" max="3585" width="1.1640625" style="72" customWidth="1"/>
    <col min="3586" max="3586" width="10.6640625" style="72" customWidth="1"/>
    <col min="3587" max="3587" width="1.33203125" style="72" customWidth="1"/>
    <col min="3588" max="3588" width="1.1640625" style="72" customWidth="1"/>
    <col min="3589" max="3589" width="3.83203125" style="72" customWidth="1"/>
    <col min="3590" max="3591" width="1.6640625" style="72" customWidth="1"/>
    <col min="3592" max="3592" width="1.1640625" style="72" customWidth="1"/>
    <col min="3593" max="3593" width="3.5" style="72" customWidth="1"/>
    <col min="3594" max="3594" width="10.33203125" style="72" customWidth="1"/>
    <col min="3595" max="3595" width="2.33203125" style="72" customWidth="1"/>
    <col min="3596" max="3596" width="4.5" style="72" customWidth="1"/>
    <col min="3597" max="3597" width="6.83203125" style="72" customWidth="1"/>
    <col min="3598" max="3598" width="1.1640625" style="72" customWidth="1"/>
    <col min="3599" max="3599" width="5.6640625" style="72" customWidth="1"/>
    <col min="3600" max="3600" width="1.1640625" style="72" customWidth="1"/>
    <col min="3601" max="3601" width="6.83203125" style="72" customWidth="1"/>
    <col min="3602" max="3602" width="9.1640625" style="72" customWidth="1"/>
    <col min="3603" max="3603" width="4.1640625" style="72" customWidth="1"/>
    <col min="3604" max="3604" width="1.5" style="72" customWidth="1"/>
    <col min="3605" max="3605" width="2.33203125" style="72" customWidth="1"/>
    <col min="3606" max="3606" width="6.5" style="72" customWidth="1"/>
    <col min="3607" max="3607" width="1.5" style="72" customWidth="1"/>
    <col min="3608" max="3608" width="19.5" style="72" customWidth="1"/>
    <col min="3609" max="3840" width="6.83203125" style="72" customWidth="1"/>
    <col min="3841" max="3841" width="1.1640625" style="72" customWidth="1"/>
    <col min="3842" max="3842" width="10.6640625" style="72" customWidth="1"/>
    <col min="3843" max="3843" width="1.33203125" style="72" customWidth="1"/>
    <col min="3844" max="3844" width="1.1640625" style="72" customWidth="1"/>
    <col min="3845" max="3845" width="3.83203125" style="72" customWidth="1"/>
    <col min="3846" max="3847" width="1.6640625" style="72" customWidth="1"/>
    <col min="3848" max="3848" width="1.1640625" style="72" customWidth="1"/>
    <col min="3849" max="3849" width="3.5" style="72" customWidth="1"/>
    <col min="3850" max="3850" width="10.33203125" style="72" customWidth="1"/>
    <col min="3851" max="3851" width="2.33203125" style="72" customWidth="1"/>
    <col min="3852" max="3852" width="4.5" style="72" customWidth="1"/>
    <col min="3853" max="3853" width="6.83203125" style="72" customWidth="1"/>
    <col min="3854" max="3854" width="1.1640625" style="72" customWidth="1"/>
    <col min="3855" max="3855" width="5.6640625" style="72" customWidth="1"/>
    <col min="3856" max="3856" width="1.1640625" style="72" customWidth="1"/>
    <col min="3857" max="3857" width="6.83203125" style="72" customWidth="1"/>
    <col min="3858" max="3858" width="9.1640625" style="72" customWidth="1"/>
    <col min="3859" max="3859" width="4.1640625" style="72" customWidth="1"/>
    <col min="3860" max="3860" width="1.5" style="72" customWidth="1"/>
    <col min="3861" max="3861" width="2.33203125" style="72" customWidth="1"/>
    <col min="3862" max="3862" width="6.5" style="72" customWidth="1"/>
    <col min="3863" max="3863" width="1.5" style="72" customWidth="1"/>
    <col min="3864" max="3864" width="19.5" style="72" customWidth="1"/>
    <col min="3865" max="4096" width="6.83203125" style="72" customWidth="1"/>
    <col min="4097" max="4097" width="1.1640625" style="72" customWidth="1"/>
    <col min="4098" max="4098" width="10.6640625" style="72" customWidth="1"/>
    <col min="4099" max="4099" width="1.33203125" style="72" customWidth="1"/>
    <col min="4100" max="4100" width="1.1640625" style="72" customWidth="1"/>
    <col min="4101" max="4101" width="3.83203125" style="72" customWidth="1"/>
    <col min="4102" max="4103" width="1.6640625" style="72" customWidth="1"/>
    <col min="4104" max="4104" width="1.1640625" style="72" customWidth="1"/>
    <col min="4105" max="4105" width="3.5" style="72" customWidth="1"/>
    <col min="4106" max="4106" width="10.33203125" style="72" customWidth="1"/>
    <col min="4107" max="4107" width="2.33203125" style="72" customWidth="1"/>
    <col min="4108" max="4108" width="4.5" style="72" customWidth="1"/>
    <col min="4109" max="4109" width="6.83203125" style="72" customWidth="1"/>
    <col min="4110" max="4110" width="1.1640625" style="72" customWidth="1"/>
    <col min="4111" max="4111" width="5.6640625" style="72" customWidth="1"/>
    <col min="4112" max="4112" width="1.1640625" style="72" customWidth="1"/>
    <col min="4113" max="4113" width="6.83203125" style="72" customWidth="1"/>
    <col min="4114" max="4114" width="9.1640625" style="72" customWidth="1"/>
    <col min="4115" max="4115" width="4.1640625" style="72" customWidth="1"/>
    <col min="4116" max="4116" width="1.5" style="72" customWidth="1"/>
    <col min="4117" max="4117" width="2.33203125" style="72" customWidth="1"/>
    <col min="4118" max="4118" width="6.5" style="72" customWidth="1"/>
    <col min="4119" max="4119" width="1.5" style="72" customWidth="1"/>
    <col min="4120" max="4120" width="19.5" style="72" customWidth="1"/>
    <col min="4121" max="4352" width="6.83203125" style="72" customWidth="1"/>
    <col min="4353" max="4353" width="1.1640625" style="72" customWidth="1"/>
    <col min="4354" max="4354" width="10.6640625" style="72" customWidth="1"/>
    <col min="4355" max="4355" width="1.33203125" style="72" customWidth="1"/>
    <col min="4356" max="4356" width="1.1640625" style="72" customWidth="1"/>
    <col min="4357" max="4357" width="3.83203125" style="72" customWidth="1"/>
    <col min="4358" max="4359" width="1.6640625" style="72" customWidth="1"/>
    <col min="4360" max="4360" width="1.1640625" style="72" customWidth="1"/>
    <col min="4361" max="4361" width="3.5" style="72" customWidth="1"/>
    <col min="4362" max="4362" width="10.33203125" style="72" customWidth="1"/>
    <col min="4363" max="4363" width="2.33203125" style="72" customWidth="1"/>
    <col min="4364" max="4364" width="4.5" style="72" customWidth="1"/>
    <col min="4365" max="4365" width="6.83203125" style="72" customWidth="1"/>
    <col min="4366" max="4366" width="1.1640625" style="72" customWidth="1"/>
    <col min="4367" max="4367" width="5.6640625" style="72" customWidth="1"/>
    <col min="4368" max="4368" width="1.1640625" style="72" customWidth="1"/>
    <col min="4369" max="4369" width="6.83203125" style="72" customWidth="1"/>
    <col min="4370" max="4370" width="9.1640625" style="72" customWidth="1"/>
    <col min="4371" max="4371" width="4.1640625" style="72" customWidth="1"/>
    <col min="4372" max="4372" width="1.5" style="72" customWidth="1"/>
    <col min="4373" max="4373" width="2.33203125" style="72" customWidth="1"/>
    <col min="4374" max="4374" width="6.5" style="72" customWidth="1"/>
    <col min="4375" max="4375" width="1.5" style="72" customWidth="1"/>
    <col min="4376" max="4376" width="19.5" style="72" customWidth="1"/>
    <col min="4377" max="4608" width="6.83203125" style="72" customWidth="1"/>
    <col min="4609" max="4609" width="1.1640625" style="72" customWidth="1"/>
    <col min="4610" max="4610" width="10.6640625" style="72" customWidth="1"/>
    <col min="4611" max="4611" width="1.33203125" style="72" customWidth="1"/>
    <col min="4612" max="4612" width="1.1640625" style="72" customWidth="1"/>
    <col min="4613" max="4613" width="3.83203125" style="72" customWidth="1"/>
    <col min="4614" max="4615" width="1.6640625" style="72" customWidth="1"/>
    <col min="4616" max="4616" width="1.1640625" style="72" customWidth="1"/>
    <col min="4617" max="4617" width="3.5" style="72" customWidth="1"/>
    <col min="4618" max="4618" width="10.33203125" style="72" customWidth="1"/>
    <col min="4619" max="4619" width="2.33203125" style="72" customWidth="1"/>
    <col min="4620" max="4620" width="4.5" style="72" customWidth="1"/>
    <col min="4621" max="4621" width="6.83203125" style="72" customWidth="1"/>
    <col min="4622" max="4622" width="1.1640625" style="72" customWidth="1"/>
    <col min="4623" max="4623" width="5.6640625" style="72" customWidth="1"/>
    <col min="4624" max="4624" width="1.1640625" style="72" customWidth="1"/>
    <col min="4625" max="4625" width="6.83203125" style="72" customWidth="1"/>
    <col min="4626" max="4626" width="9.1640625" style="72" customWidth="1"/>
    <col min="4627" max="4627" width="4.1640625" style="72" customWidth="1"/>
    <col min="4628" max="4628" width="1.5" style="72" customWidth="1"/>
    <col min="4629" max="4629" width="2.33203125" style="72" customWidth="1"/>
    <col min="4630" max="4630" width="6.5" style="72" customWidth="1"/>
    <col min="4631" max="4631" width="1.5" style="72" customWidth="1"/>
    <col min="4632" max="4632" width="19.5" style="72" customWidth="1"/>
    <col min="4633" max="4864" width="6.83203125" style="72" customWidth="1"/>
    <col min="4865" max="4865" width="1.1640625" style="72" customWidth="1"/>
    <col min="4866" max="4866" width="10.6640625" style="72" customWidth="1"/>
    <col min="4867" max="4867" width="1.33203125" style="72" customWidth="1"/>
    <col min="4868" max="4868" width="1.1640625" style="72" customWidth="1"/>
    <col min="4869" max="4869" width="3.83203125" style="72" customWidth="1"/>
    <col min="4870" max="4871" width="1.6640625" style="72" customWidth="1"/>
    <col min="4872" max="4872" width="1.1640625" style="72" customWidth="1"/>
    <col min="4873" max="4873" width="3.5" style="72" customWidth="1"/>
    <col min="4874" max="4874" width="10.33203125" style="72" customWidth="1"/>
    <col min="4875" max="4875" width="2.33203125" style="72" customWidth="1"/>
    <col min="4876" max="4876" width="4.5" style="72" customWidth="1"/>
    <col min="4877" max="4877" width="6.83203125" style="72" customWidth="1"/>
    <col min="4878" max="4878" width="1.1640625" style="72" customWidth="1"/>
    <col min="4879" max="4879" width="5.6640625" style="72" customWidth="1"/>
    <col min="4880" max="4880" width="1.1640625" style="72" customWidth="1"/>
    <col min="4881" max="4881" width="6.83203125" style="72" customWidth="1"/>
    <col min="4882" max="4882" width="9.1640625" style="72" customWidth="1"/>
    <col min="4883" max="4883" width="4.1640625" style="72" customWidth="1"/>
    <col min="4884" max="4884" width="1.5" style="72" customWidth="1"/>
    <col min="4885" max="4885" width="2.33203125" style="72" customWidth="1"/>
    <col min="4886" max="4886" width="6.5" style="72" customWidth="1"/>
    <col min="4887" max="4887" width="1.5" style="72" customWidth="1"/>
    <col min="4888" max="4888" width="19.5" style="72" customWidth="1"/>
    <col min="4889" max="5120" width="6.83203125" style="72" customWidth="1"/>
    <col min="5121" max="5121" width="1.1640625" style="72" customWidth="1"/>
    <col min="5122" max="5122" width="10.6640625" style="72" customWidth="1"/>
    <col min="5123" max="5123" width="1.33203125" style="72" customWidth="1"/>
    <col min="5124" max="5124" width="1.1640625" style="72" customWidth="1"/>
    <col min="5125" max="5125" width="3.83203125" style="72" customWidth="1"/>
    <col min="5126" max="5127" width="1.6640625" style="72" customWidth="1"/>
    <col min="5128" max="5128" width="1.1640625" style="72" customWidth="1"/>
    <col min="5129" max="5129" width="3.5" style="72" customWidth="1"/>
    <col min="5130" max="5130" width="10.33203125" style="72" customWidth="1"/>
    <col min="5131" max="5131" width="2.33203125" style="72" customWidth="1"/>
    <col min="5132" max="5132" width="4.5" style="72" customWidth="1"/>
    <col min="5133" max="5133" width="6.83203125" style="72" customWidth="1"/>
    <col min="5134" max="5134" width="1.1640625" style="72" customWidth="1"/>
    <col min="5135" max="5135" width="5.6640625" style="72" customWidth="1"/>
    <col min="5136" max="5136" width="1.1640625" style="72" customWidth="1"/>
    <col min="5137" max="5137" width="6.83203125" style="72" customWidth="1"/>
    <col min="5138" max="5138" width="9.1640625" style="72" customWidth="1"/>
    <col min="5139" max="5139" width="4.1640625" style="72" customWidth="1"/>
    <col min="5140" max="5140" width="1.5" style="72" customWidth="1"/>
    <col min="5141" max="5141" width="2.33203125" style="72" customWidth="1"/>
    <col min="5142" max="5142" width="6.5" style="72" customWidth="1"/>
    <col min="5143" max="5143" width="1.5" style="72" customWidth="1"/>
    <col min="5144" max="5144" width="19.5" style="72" customWidth="1"/>
    <col min="5145" max="5376" width="6.83203125" style="72" customWidth="1"/>
    <col min="5377" max="5377" width="1.1640625" style="72" customWidth="1"/>
    <col min="5378" max="5378" width="10.6640625" style="72" customWidth="1"/>
    <col min="5379" max="5379" width="1.33203125" style="72" customWidth="1"/>
    <col min="5380" max="5380" width="1.1640625" style="72" customWidth="1"/>
    <col min="5381" max="5381" width="3.83203125" style="72" customWidth="1"/>
    <col min="5382" max="5383" width="1.6640625" style="72" customWidth="1"/>
    <col min="5384" max="5384" width="1.1640625" style="72" customWidth="1"/>
    <col min="5385" max="5385" width="3.5" style="72" customWidth="1"/>
    <col min="5386" max="5386" width="10.33203125" style="72" customWidth="1"/>
    <col min="5387" max="5387" width="2.33203125" style="72" customWidth="1"/>
    <col min="5388" max="5388" width="4.5" style="72" customWidth="1"/>
    <col min="5389" max="5389" width="6.83203125" style="72" customWidth="1"/>
    <col min="5390" max="5390" width="1.1640625" style="72" customWidth="1"/>
    <col min="5391" max="5391" width="5.6640625" style="72" customWidth="1"/>
    <col min="5392" max="5392" width="1.1640625" style="72" customWidth="1"/>
    <col min="5393" max="5393" width="6.83203125" style="72" customWidth="1"/>
    <col min="5394" max="5394" width="9.1640625" style="72" customWidth="1"/>
    <col min="5395" max="5395" width="4.1640625" style="72" customWidth="1"/>
    <col min="5396" max="5396" width="1.5" style="72" customWidth="1"/>
    <col min="5397" max="5397" width="2.33203125" style="72" customWidth="1"/>
    <col min="5398" max="5398" width="6.5" style="72" customWidth="1"/>
    <col min="5399" max="5399" width="1.5" style="72" customWidth="1"/>
    <col min="5400" max="5400" width="19.5" style="72" customWidth="1"/>
    <col min="5401" max="5632" width="6.83203125" style="72" customWidth="1"/>
    <col min="5633" max="5633" width="1.1640625" style="72" customWidth="1"/>
    <col min="5634" max="5634" width="10.6640625" style="72" customWidth="1"/>
    <col min="5635" max="5635" width="1.33203125" style="72" customWidth="1"/>
    <col min="5636" max="5636" width="1.1640625" style="72" customWidth="1"/>
    <col min="5637" max="5637" width="3.83203125" style="72" customWidth="1"/>
    <col min="5638" max="5639" width="1.6640625" style="72" customWidth="1"/>
    <col min="5640" max="5640" width="1.1640625" style="72" customWidth="1"/>
    <col min="5641" max="5641" width="3.5" style="72" customWidth="1"/>
    <col min="5642" max="5642" width="10.33203125" style="72" customWidth="1"/>
    <col min="5643" max="5643" width="2.33203125" style="72" customWidth="1"/>
    <col min="5644" max="5644" width="4.5" style="72" customWidth="1"/>
    <col min="5645" max="5645" width="6.83203125" style="72" customWidth="1"/>
    <col min="5646" max="5646" width="1.1640625" style="72" customWidth="1"/>
    <col min="5647" max="5647" width="5.6640625" style="72" customWidth="1"/>
    <col min="5648" max="5648" width="1.1640625" style="72" customWidth="1"/>
    <col min="5649" max="5649" width="6.83203125" style="72" customWidth="1"/>
    <col min="5650" max="5650" width="9.1640625" style="72" customWidth="1"/>
    <col min="5651" max="5651" width="4.1640625" style="72" customWidth="1"/>
    <col min="5652" max="5652" width="1.5" style="72" customWidth="1"/>
    <col min="5653" max="5653" width="2.33203125" style="72" customWidth="1"/>
    <col min="5654" max="5654" width="6.5" style="72" customWidth="1"/>
    <col min="5655" max="5655" width="1.5" style="72" customWidth="1"/>
    <col min="5656" max="5656" width="19.5" style="72" customWidth="1"/>
    <col min="5657" max="5888" width="6.83203125" style="72" customWidth="1"/>
    <col min="5889" max="5889" width="1.1640625" style="72" customWidth="1"/>
    <col min="5890" max="5890" width="10.6640625" style="72" customWidth="1"/>
    <col min="5891" max="5891" width="1.33203125" style="72" customWidth="1"/>
    <col min="5892" max="5892" width="1.1640625" style="72" customWidth="1"/>
    <col min="5893" max="5893" width="3.83203125" style="72" customWidth="1"/>
    <col min="5894" max="5895" width="1.6640625" style="72" customWidth="1"/>
    <col min="5896" max="5896" width="1.1640625" style="72" customWidth="1"/>
    <col min="5897" max="5897" width="3.5" style="72" customWidth="1"/>
    <col min="5898" max="5898" width="10.33203125" style="72" customWidth="1"/>
    <col min="5899" max="5899" width="2.33203125" style="72" customWidth="1"/>
    <col min="5900" max="5900" width="4.5" style="72" customWidth="1"/>
    <col min="5901" max="5901" width="6.83203125" style="72" customWidth="1"/>
    <col min="5902" max="5902" width="1.1640625" style="72" customWidth="1"/>
    <col min="5903" max="5903" width="5.6640625" style="72" customWidth="1"/>
    <col min="5904" max="5904" width="1.1640625" style="72" customWidth="1"/>
    <col min="5905" max="5905" width="6.83203125" style="72" customWidth="1"/>
    <col min="5906" max="5906" width="9.1640625" style="72" customWidth="1"/>
    <col min="5907" max="5907" width="4.1640625" style="72" customWidth="1"/>
    <col min="5908" max="5908" width="1.5" style="72" customWidth="1"/>
    <col min="5909" max="5909" width="2.33203125" style="72" customWidth="1"/>
    <col min="5910" max="5910" width="6.5" style="72" customWidth="1"/>
    <col min="5911" max="5911" width="1.5" style="72" customWidth="1"/>
    <col min="5912" max="5912" width="19.5" style="72" customWidth="1"/>
    <col min="5913" max="6144" width="6.83203125" style="72" customWidth="1"/>
    <col min="6145" max="6145" width="1.1640625" style="72" customWidth="1"/>
    <col min="6146" max="6146" width="10.6640625" style="72" customWidth="1"/>
    <col min="6147" max="6147" width="1.33203125" style="72" customWidth="1"/>
    <col min="6148" max="6148" width="1.1640625" style="72" customWidth="1"/>
    <col min="6149" max="6149" width="3.83203125" style="72" customWidth="1"/>
    <col min="6150" max="6151" width="1.6640625" style="72" customWidth="1"/>
    <col min="6152" max="6152" width="1.1640625" style="72" customWidth="1"/>
    <col min="6153" max="6153" width="3.5" style="72" customWidth="1"/>
    <col min="6154" max="6154" width="10.33203125" style="72" customWidth="1"/>
    <col min="6155" max="6155" width="2.33203125" style="72" customWidth="1"/>
    <col min="6156" max="6156" width="4.5" style="72" customWidth="1"/>
    <col min="6157" max="6157" width="6.83203125" style="72" customWidth="1"/>
    <col min="6158" max="6158" width="1.1640625" style="72" customWidth="1"/>
    <col min="6159" max="6159" width="5.6640625" style="72" customWidth="1"/>
    <col min="6160" max="6160" width="1.1640625" style="72" customWidth="1"/>
    <col min="6161" max="6161" width="6.83203125" style="72" customWidth="1"/>
    <col min="6162" max="6162" width="9.1640625" style="72" customWidth="1"/>
    <col min="6163" max="6163" width="4.1640625" style="72" customWidth="1"/>
    <col min="6164" max="6164" width="1.5" style="72" customWidth="1"/>
    <col min="6165" max="6165" width="2.33203125" style="72" customWidth="1"/>
    <col min="6166" max="6166" width="6.5" style="72" customWidth="1"/>
    <col min="6167" max="6167" width="1.5" style="72" customWidth="1"/>
    <col min="6168" max="6168" width="19.5" style="72" customWidth="1"/>
    <col min="6169" max="6400" width="6.83203125" style="72" customWidth="1"/>
    <col min="6401" max="6401" width="1.1640625" style="72" customWidth="1"/>
    <col min="6402" max="6402" width="10.6640625" style="72" customWidth="1"/>
    <col min="6403" max="6403" width="1.33203125" style="72" customWidth="1"/>
    <col min="6404" max="6404" width="1.1640625" style="72" customWidth="1"/>
    <col min="6405" max="6405" width="3.83203125" style="72" customWidth="1"/>
    <col min="6406" max="6407" width="1.6640625" style="72" customWidth="1"/>
    <col min="6408" max="6408" width="1.1640625" style="72" customWidth="1"/>
    <col min="6409" max="6409" width="3.5" style="72" customWidth="1"/>
    <col min="6410" max="6410" width="10.33203125" style="72" customWidth="1"/>
    <col min="6411" max="6411" width="2.33203125" style="72" customWidth="1"/>
    <col min="6412" max="6412" width="4.5" style="72" customWidth="1"/>
    <col min="6413" max="6413" width="6.83203125" style="72" customWidth="1"/>
    <col min="6414" max="6414" width="1.1640625" style="72" customWidth="1"/>
    <col min="6415" max="6415" width="5.6640625" style="72" customWidth="1"/>
    <col min="6416" max="6416" width="1.1640625" style="72" customWidth="1"/>
    <col min="6417" max="6417" width="6.83203125" style="72" customWidth="1"/>
    <col min="6418" max="6418" width="9.1640625" style="72" customWidth="1"/>
    <col min="6419" max="6419" width="4.1640625" style="72" customWidth="1"/>
    <col min="6420" max="6420" width="1.5" style="72" customWidth="1"/>
    <col min="6421" max="6421" width="2.33203125" style="72" customWidth="1"/>
    <col min="6422" max="6422" width="6.5" style="72" customWidth="1"/>
    <col min="6423" max="6423" width="1.5" style="72" customWidth="1"/>
    <col min="6424" max="6424" width="19.5" style="72" customWidth="1"/>
    <col min="6425" max="6656" width="6.83203125" style="72" customWidth="1"/>
    <col min="6657" max="6657" width="1.1640625" style="72" customWidth="1"/>
    <col min="6658" max="6658" width="10.6640625" style="72" customWidth="1"/>
    <col min="6659" max="6659" width="1.33203125" style="72" customWidth="1"/>
    <col min="6660" max="6660" width="1.1640625" style="72" customWidth="1"/>
    <col min="6661" max="6661" width="3.83203125" style="72" customWidth="1"/>
    <col min="6662" max="6663" width="1.6640625" style="72" customWidth="1"/>
    <col min="6664" max="6664" width="1.1640625" style="72" customWidth="1"/>
    <col min="6665" max="6665" width="3.5" style="72" customWidth="1"/>
    <col min="6666" max="6666" width="10.33203125" style="72" customWidth="1"/>
    <col min="6667" max="6667" width="2.33203125" style="72" customWidth="1"/>
    <col min="6668" max="6668" width="4.5" style="72" customWidth="1"/>
    <col min="6669" max="6669" width="6.83203125" style="72" customWidth="1"/>
    <col min="6670" max="6670" width="1.1640625" style="72" customWidth="1"/>
    <col min="6671" max="6671" width="5.6640625" style="72" customWidth="1"/>
    <col min="6672" max="6672" width="1.1640625" style="72" customWidth="1"/>
    <col min="6673" max="6673" width="6.83203125" style="72" customWidth="1"/>
    <col min="6674" max="6674" width="9.1640625" style="72" customWidth="1"/>
    <col min="6675" max="6675" width="4.1640625" style="72" customWidth="1"/>
    <col min="6676" max="6676" width="1.5" style="72" customWidth="1"/>
    <col min="6677" max="6677" width="2.33203125" style="72" customWidth="1"/>
    <col min="6678" max="6678" width="6.5" style="72" customWidth="1"/>
    <col min="6679" max="6679" width="1.5" style="72" customWidth="1"/>
    <col min="6680" max="6680" width="19.5" style="72" customWidth="1"/>
    <col min="6681" max="6912" width="6.83203125" style="72" customWidth="1"/>
    <col min="6913" max="6913" width="1.1640625" style="72" customWidth="1"/>
    <col min="6914" max="6914" width="10.6640625" style="72" customWidth="1"/>
    <col min="6915" max="6915" width="1.33203125" style="72" customWidth="1"/>
    <col min="6916" max="6916" width="1.1640625" style="72" customWidth="1"/>
    <col min="6917" max="6917" width="3.83203125" style="72" customWidth="1"/>
    <col min="6918" max="6919" width="1.6640625" style="72" customWidth="1"/>
    <col min="6920" max="6920" width="1.1640625" style="72" customWidth="1"/>
    <col min="6921" max="6921" width="3.5" style="72" customWidth="1"/>
    <col min="6922" max="6922" width="10.33203125" style="72" customWidth="1"/>
    <col min="6923" max="6923" width="2.33203125" style="72" customWidth="1"/>
    <col min="6924" max="6924" width="4.5" style="72" customWidth="1"/>
    <col min="6925" max="6925" width="6.83203125" style="72" customWidth="1"/>
    <col min="6926" max="6926" width="1.1640625" style="72" customWidth="1"/>
    <col min="6927" max="6927" width="5.6640625" style="72" customWidth="1"/>
    <col min="6928" max="6928" width="1.1640625" style="72" customWidth="1"/>
    <col min="6929" max="6929" width="6.83203125" style="72" customWidth="1"/>
    <col min="6930" max="6930" width="9.1640625" style="72" customWidth="1"/>
    <col min="6931" max="6931" width="4.1640625" style="72" customWidth="1"/>
    <col min="6932" max="6932" width="1.5" style="72" customWidth="1"/>
    <col min="6933" max="6933" width="2.33203125" style="72" customWidth="1"/>
    <col min="6934" max="6934" width="6.5" style="72" customWidth="1"/>
    <col min="6935" max="6935" width="1.5" style="72" customWidth="1"/>
    <col min="6936" max="6936" width="19.5" style="72" customWidth="1"/>
    <col min="6937" max="7168" width="6.83203125" style="72" customWidth="1"/>
    <col min="7169" max="7169" width="1.1640625" style="72" customWidth="1"/>
    <col min="7170" max="7170" width="10.6640625" style="72" customWidth="1"/>
    <col min="7171" max="7171" width="1.33203125" style="72" customWidth="1"/>
    <col min="7172" max="7172" width="1.1640625" style="72" customWidth="1"/>
    <col min="7173" max="7173" width="3.83203125" style="72" customWidth="1"/>
    <col min="7174" max="7175" width="1.6640625" style="72" customWidth="1"/>
    <col min="7176" max="7176" width="1.1640625" style="72" customWidth="1"/>
    <col min="7177" max="7177" width="3.5" style="72" customWidth="1"/>
    <col min="7178" max="7178" width="10.33203125" style="72" customWidth="1"/>
    <col min="7179" max="7179" width="2.33203125" style="72" customWidth="1"/>
    <col min="7180" max="7180" width="4.5" style="72" customWidth="1"/>
    <col min="7181" max="7181" width="6.83203125" style="72" customWidth="1"/>
    <col min="7182" max="7182" width="1.1640625" style="72" customWidth="1"/>
    <col min="7183" max="7183" width="5.6640625" style="72" customWidth="1"/>
    <col min="7184" max="7184" width="1.1640625" style="72" customWidth="1"/>
    <col min="7185" max="7185" width="6.83203125" style="72" customWidth="1"/>
    <col min="7186" max="7186" width="9.1640625" style="72" customWidth="1"/>
    <col min="7187" max="7187" width="4.1640625" style="72" customWidth="1"/>
    <col min="7188" max="7188" width="1.5" style="72" customWidth="1"/>
    <col min="7189" max="7189" width="2.33203125" style="72" customWidth="1"/>
    <col min="7190" max="7190" width="6.5" style="72" customWidth="1"/>
    <col min="7191" max="7191" width="1.5" style="72" customWidth="1"/>
    <col min="7192" max="7192" width="19.5" style="72" customWidth="1"/>
    <col min="7193" max="7424" width="6.83203125" style="72" customWidth="1"/>
    <col min="7425" max="7425" width="1.1640625" style="72" customWidth="1"/>
    <col min="7426" max="7426" width="10.6640625" style="72" customWidth="1"/>
    <col min="7427" max="7427" width="1.33203125" style="72" customWidth="1"/>
    <col min="7428" max="7428" width="1.1640625" style="72" customWidth="1"/>
    <col min="7429" max="7429" width="3.83203125" style="72" customWidth="1"/>
    <col min="7430" max="7431" width="1.6640625" style="72" customWidth="1"/>
    <col min="7432" max="7432" width="1.1640625" style="72" customWidth="1"/>
    <col min="7433" max="7433" width="3.5" style="72" customWidth="1"/>
    <col min="7434" max="7434" width="10.33203125" style="72" customWidth="1"/>
    <col min="7435" max="7435" width="2.33203125" style="72" customWidth="1"/>
    <col min="7436" max="7436" width="4.5" style="72" customWidth="1"/>
    <col min="7437" max="7437" width="6.83203125" style="72" customWidth="1"/>
    <col min="7438" max="7438" width="1.1640625" style="72" customWidth="1"/>
    <col min="7439" max="7439" width="5.6640625" style="72" customWidth="1"/>
    <col min="7440" max="7440" width="1.1640625" style="72" customWidth="1"/>
    <col min="7441" max="7441" width="6.83203125" style="72" customWidth="1"/>
    <col min="7442" max="7442" width="9.1640625" style="72" customWidth="1"/>
    <col min="7443" max="7443" width="4.1640625" style="72" customWidth="1"/>
    <col min="7444" max="7444" width="1.5" style="72" customWidth="1"/>
    <col min="7445" max="7445" width="2.33203125" style="72" customWidth="1"/>
    <col min="7446" max="7446" width="6.5" style="72" customWidth="1"/>
    <col min="7447" max="7447" width="1.5" style="72" customWidth="1"/>
    <col min="7448" max="7448" width="19.5" style="72" customWidth="1"/>
    <col min="7449" max="7680" width="6.83203125" style="72" customWidth="1"/>
    <col min="7681" max="7681" width="1.1640625" style="72" customWidth="1"/>
    <col min="7682" max="7682" width="10.6640625" style="72" customWidth="1"/>
    <col min="7683" max="7683" width="1.33203125" style="72" customWidth="1"/>
    <col min="7684" max="7684" width="1.1640625" style="72" customWidth="1"/>
    <col min="7685" max="7685" width="3.83203125" style="72" customWidth="1"/>
    <col min="7686" max="7687" width="1.6640625" style="72" customWidth="1"/>
    <col min="7688" max="7688" width="1.1640625" style="72" customWidth="1"/>
    <col min="7689" max="7689" width="3.5" style="72" customWidth="1"/>
    <col min="7690" max="7690" width="10.33203125" style="72" customWidth="1"/>
    <col min="7691" max="7691" width="2.33203125" style="72" customWidth="1"/>
    <col min="7692" max="7692" width="4.5" style="72" customWidth="1"/>
    <col min="7693" max="7693" width="6.83203125" style="72" customWidth="1"/>
    <col min="7694" max="7694" width="1.1640625" style="72" customWidth="1"/>
    <col min="7695" max="7695" width="5.6640625" style="72" customWidth="1"/>
    <col min="7696" max="7696" width="1.1640625" style="72" customWidth="1"/>
    <col min="7697" max="7697" width="6.83203125" style="72" customWidth="1"/>
    <col min="7698" max="7698" width="9.1640625" style="72" customWidth="1"/>
    <col min="7699" max="7699" width="4.1640625" style="72" customWidth="1"/>
    <col min="7700" max="7700" width="1.5" style="72" customWidth="1"/>
    <col min="7701" max="7701" width="2.33203125" style="72" customWidth="1"/>
    <col min="7702" max="7702" width="6.5" style="72" customWidth="1"/>
    <col min="7703" max="7703" width="1.5" style="72" customWidth="1"/>
    <col min="7704" max="7704" width="19.5" style="72" customWidth="1"/>
    <col min="7705" max="7936" width="6.83203125" style="72" customWidth="1"/>
    <col min="7937" max="7937" width="1.1640625" style="72" customWidth="1"/>
    <col min="7938" max="7938" width="10.6640625" style="72" customWidth="1"/>
    <col min="7939" max="7939" width="1.33203125" style="72" customWidth="1"/>
    <col min="7940" max="7940" width="1.1640625" style="72" customWidth="1"/>
    <col min="7941" max="7941" width="3.83203125" style="72" customWidth="1"/>
    <col min="7942" max="7943" width="1.6640625" style="72" customWidth="1"/>
    <col min="7944" max="7944" width="1.1640625" style="72" customWidth="1"/>
    <col min="7945" max="7945" width="3.5" style="72" customWidth="1"/>
    <col min="7946" max="7946" width="10.33203125" style="72" customWidth="1"/>
    <col min="7947" max="7947" width="2.33203125" style="72" customWidth="1"/>
    <col min="7948" max="7948" width="4.5" style="72" customWidth="1"/>
    <col min="7949" max="7949" width="6.83203125" style="72" customWidth="1"/>
    <col min="7950" max="7950" width="1.1640625" style="72" customWidth="1"/>
    <col min="7951" max="7951" width="5.6640625" style="72" customWidth="1"/>
    <col min="7952" max="7952" width="1.1640625" style="72" customWidth="1"/>
    <col min="7953" max="7953" width="6.83203125" style="72" customWidth="1"/>
    <col min="7954" max="7954" width="9.1640625" style="72" customWidth="1"/>
    <col min="7955" max="7955" width="4.1640625" style="72" customWidth="1"/>
    <col min="7956" max="7956" width="1.5" style="72" customWidth="1"/>
    <col min="7957" max="7957" width="2.33203125" style="72" customWidth="1"/>
    <col min="7958" max="7958" width="6.5" style="72" customWidth="1"/>
    <col min="7959" max="7959" width="1.5" style="72" customWidth="1"/>
    <col min="7960" max="7960" width="19.5" style="72" customWidth="1"/>
    <col min="7961" max="8192" width="6.83203125" style="72" customWidth="1"/>
    <col min="8193" max="8193" width="1.1640625" style="72" customWidth="1"/>
    <col min="8194" max="8194" width="10.6640625" style="72" customWidth="1"/>
    <col min="8195" max="8195" width="1.33203125" style="72" customWidth="1"/>
    <col min="8196" max="8196" width="1.1640625" style="72" customWidth="1"/>
    <col min="8197" max="8197" width="3.83203125" style="72" customWidth="1"/>
    <col min="8198" max="8199" width="1.6640625" style="72" customWidth="1"/>
    <col min="8200" max="8200" width="1.1640625" style="72" customWidth="1"/>
    <col min="8201" max="8201" width="3.5" style="72" customWidth="1"/>
    <col min="8202" max="8202" width="10.33203125" style="72" customWidth="1"/>
    <col min="8203" max="8203" width="2.33203125" style="72" customWidth="1"/>
    <col min="8204" max="8204" width="4.5" style="72" customWidth="1"/>
    <col min="8205" max="8205" width="6.83203125" style="72" customWidth="1"/>
    <col min="8206" max="8206" width="1.1640625" style="72" customWidth="1"/>
    <col min="8207" max="8207" width="5.6640625" style="72" customWidth="1"/>
    <col min="8208" max="8208" width="1.1640625" style="72" customWidth="1"/>
    <col min="8209" max="8209" width="6.83203125" style="72" customWidth="1"/>
    <col min="8210" max="8210" width="9.1640625" style="72" customWidth="1"/>
    <col min="8211" max="8211" width="4.1640625" style="72" customWidth="1"/>
    <col min="8212" max="8212" width="1.5" style="72" customWidth="1"/>
    <col min="8213" max="8213" width="2.33203125" style="72" customWidth="1"/>
    <col min="8214" max="8214" width="6.5" style="72" customWidth="1"/>
    <col min="8215" max="8215" width="1.5" style="72" customWidth="1"/>
    <col min="8216" max="8216" width="19.5" style="72" customWidth="1"/>
    <col min="8217" max="8448" width="6.83203125" style="72" customWidth="1"/>
    <col min="8449" max="8449" width="1.1640625" style="72" customWidth="1"/>
    <col min="8450" max="8450" width="10.6640625" style="72" customWidth="1"/>
    <col min="8451" max="8451" width="1.33203125" style="72" customWidth="1"/>
    <col min="8452" max="8452" width="1.1640625" style="72" customWidth="1"/>
    <col min="8453" max="8453" width="3.83203125" style="72" customWidth="1"/>
    <col min="8454" max="8455" width="1.6640625" style="72" customWidth="1"/>
    <col min="8456" max="8456" width="1.1640625" style="72" customWidth="1"/>
    <col min="8457" max="8457" width="3.5" style="72" customWidth="1"/>
    <col min="8458" max="8458" width="10.33203125" style="72" customWidth="1"/>
    <col min="8459" max="8459" width="2.33203125" style="72" customWidth="1"/>
    <col min="8460" max="8460" width="4.5" style="72" customWidth="1"/>
    <col min="8461" max="8461" width="6.83203125" style="72" customWidth="1"/>
    <col min="8462" max="8462" width="1.1640625" style="72" customWidth="1"/>
    <col min="8463" max="8463" width="5.6640625" style="72" customWidth="1"/>
    <col min="8464" max="8464" width="1.1640625" style="72" customWidth="1"/>
    <col min="8465" max="8465" width="6.83203125" style="72" customWidth="1"/>
    <col min="8466" max="8466" width="9.1640625" style="72" customWidth="1"/>
    <col min="8467" max="8467" width="4.1640625" style="72" customWidth="1"/>
    <col min="8468" max="8468" width="1.5" style="72" customWidth="1"/>
    <col min="8469" max="8469" width="2.33203125" style="72" customWidth="1"/>
    <col min="8470" max="8470" width="6.5" style="72" customWidth="1"/>
    <col min="8471" max="8471" width="1.5" style="72" customWidth="1"/>
    <col min="8472" max="8472" width="19.5" style="72" customWidth="1"/>
    <col min="8473" max="8704" width="6.83203125" style="72" customWidth="1"/>
    <col min="8705" max="8705" width="1.1640625" style="72" customWidth="1"/>
    <col min="8706" max="8706" width="10.6640625" style="72" customWidth="1"/>
    <col min="8707" max="8707" width="1.33203125" style="72" customWidth="1"/>
    <col min="8708" max="8708" width="1.1640625" style="72" customWidth="1"/>
    <col min="8709" max="8709" width="3.83203125" style="72" customWidth="1"/>
    <col min="8710" max="8711" width="1.6640625" style="72" customWidth="1"/>
    <col min="8712" max="8712" width="1.1640625" style="72" customWidth="1"/>
    <col min="8713" max="8713" width="3.5" style="72" customWidth="1"/>
    <col min="8714" max="8714" width="10.33203125" style="72" customWidth="1"/>
    <col min="8715" max="8715" width="2.33203125" style="72" customWidth="1"/>
    <col min="8716" max="8716" width="4.5" style="72" customWidth="1"/>
    <col min="8717" max="8717" width="6.83203125" style="72" customWidth="1"/>
    <col min="8718" max="8718" width="1.1640625" style="72" customWidth="1"/>
    <col min="8719" max="8719" width="5.6640625" style="72" customWidth="1"/>
    <col min="8720" max="8720" width="1.1640625" style="72" customWidth="1"/>
    <col min="8721" max="8721" width="6.83203125" style="72" customWidth="1"/>
    <col min="8722" max="8722" width="9.1640625" style="72" customWidth="1"/>
    <col min="8723" max="8723" width="4.1640625" style="72" customWidth="1"/>
    <col min="8724" max="8724" width="1.5" style="72" customWidth="1"/>
    <col min="8725" max="8725" width="2.33203125" style="72" customWidth="1"/>
    <col min="8726" max="8726" width="6.5" style="72" customWidth="1"/>
    <col min="8727" max="8727" width="1.5" style="72" customWidth="1"/>
    <col min="8728" max="8728" width="19.5" style="72" customWidth="1"/>
    <col min="8729" max="8960" width="6.83203125" style="72" customWidth="1"/>
    <col min="8961" max="8961" width="1.1640625" style="72" customWidth="1"/>
    <col min="8962" max="8962" width="10.6640625" style="72" customWidth="1"/>
    <col min="8963" max="8963" width="1.33203125" style="72" customWidth="1"/>
    <col min="8964" max="8964" width="1.1640625" style="72" customWidth="1"/>
    <col min="8965" max="8965" width="3.83203125" style="72" customWidth="1"/>
    <col min="8966" max="8967" width="1.6640625" style="72" customWidth="1"/>
    <col min="8968" max="8968" width="1.1640625" style="72" customWidth="1"/>
    <col min="8969" max="8969" width="3.5" style="72" customWidth="1"/>
    <col min="8970" max="8970" width="10.33203125" style="72" customWidth="1"/>
    <col min="8971" max="8971" width="2.33203125" style="72" customWidth="1"/>
    <col min="8972" max="8972" width="4.5" style="72" customWidth="1"/>
    <col min="8973" max="8973" width="6.83203125" style="72" customWidth="1"/>
    <col min="8974" max="8974" width="1.1640625" style="72" customWidth="1"/>
    <col min="8975" max="8975" width="5.6640625" style="72" customWidth="1"/>
    <col min="8976" max="8976" width="1.1640625" style="72" customWidth="1"/>
    <col min="8977" max="8977" width="6.83203125" style="72" customWidth="1"/>
    <col min="8978" max="8978" width="9.1640625" style="72" customWidth="1"/>
    <col min="8979" max="8979" width="4.1640625" style="72" customWidth="1"/>
    <col min="8980" max="8980" width="1.5" style="72" customWidth="1"/>
    <col min="8981" max="8981" width="2.33203125" style="72" customWidth="1"/>
    <col min="8982" max="8982" width="6.5" style="72" customWidth="1"/>
    <col min="8983" max="8983" width="1.5" style="72" customWidth="1"/>
    <col min="8984" max="8984" width="19.5" style="72" customWidth="1"/>
    <col min="8985" max="9216" width="6.83203125" style="72" customWidth="1"/>
    <col min="9217" max="9217" width="1.1640625" style="72" customWidth="1"/>
    <col min="9218" max="9218" width="10.6640625" style="72" customWidth="1"/>
    <col min="9219" max="9219" width="1.33203125" style="72" customWidth="1"/>
    <col min="9220" max="9220" width="1.1640625" style="72" customWidth="1"/>
    <col min="9221" max="9221" width="3.83203125" style="72" customWidth="1"/>
    <col min="9222" max="9223" width="1.6640625" style="72" customWidth="1"/>
    <col min="9224" max="9224" width="1.1640625" style="72" customWidth="1"/>
    <col min="9225" max="9225" width="3.5" style="72" customWidth="1"/>
    <col min="9226" max="9226" width="10.33203125" style="72" customWidth="1"/>
    <col min="9227" max="9227" width="2.33203125" style="72" customWidth="1"/>
    <col min="9228" max="9228" width="4.5" style="72" customWidth="1"/>
    <col min="9229" max="9229" width="6.83203125" style="72" customWidth="1"/>
    <col min="9230" max="9230" width="1.1640625" style="72" customWidth="1"/>
    <col min="9231" max="9231" width="5.6640625" style="72" customWidth="1"/>
    <col min="9232" max="9232" width="1.1640625" style="72" customWidth="1"/>
    <col min="9233" max="9233" width="6.83203125" style="72" customWidth="1"/>
    <col min="9234" max="9234" width="9.1640625" style="72" customWidth="1"/>
    <col min="9235" max="9235" width="4.1640625" style="72" customWidth="1"/>
    <col min="9236" max="9236" width="1.5" style="72" customWidth="1"/>
    <col min="9237" max="9237" width="2.33203125" style="72" customWidth="1"/>
    <col min="9238" max="9238" width="6.5" style="72" customWidth="1"/>
    <col min="9239" max="9239" width="1.5" style="72" customWidth="1"/>
    <col min="9240" max="9240" width="19.5" style="72" customWidth="1"/>
    <col min="9241" max="9472" width="6.83203125" style="72" customWidth="1"/>
    <col min="9473" max="9473" width="1.1640625" style="72" customWidth="1"/>
    <col min="9474" max="9474" width="10.6640625" style="72" customWidth="1"/>
    <col min="9475" max="9475" width="1.33203125" style="72" customWidth="1"/>
    <col min="9476" max="9476" width="1.1640625" style="72" customWidth="1"/>
    <col min="9477" max="9477" width="3.83203125" style="72" customWidth="1"/>
    <col min="9478" max="9479" width="1.6640625" style="72" customWidth="1"/>
    <col min="9480" max="9480" width="1.1640625" style="72" customWidth="1"/>
    <col min="9481" max="9481" width="3.5" style="72" customWidth="1"/>
    <col min="9482" max="9482" width="10.33203125" style="72" customWidth="1"/>
    <col min="9483" max="9483" width="2.33203125" style="72" customWidth="1"/>
    <col min="9484" max="9484" width="4.5" style="72" customWidth="1"/>
    <col min="9485" max="9485" width="6.83203125" style="72" customWidth="1"/>
    <col min="9486" max="9486" width="1.1640625" style="72" customWidth="1"/>
    <col min="9487" max="9487" width="5.6640625" style="72" customWidth="1"/>
    <col min="9488" max="9488" width="1.1640625" style="72" customWidth="1"/>
    <col min="9489" max="9489" width="6.83203125" style="72" customWidth="1"/>
    <col min="9490" max="9490" width="9.1640625" style="72" customWidth="1"/>
    <col min="9491" max="9491" width="4.1640625" style="72" customWidth="1"/>
    <col min="9492" max="9492" width="1.5" style="72" customWidth="1"/>
    <col min="9493" max="9493" width="2.33203125" style="72" customWidth="1"/>
    <col min="9494" max="9494" width="6.5" style="72" customWidth="1"/>
    <col min="9495" max="9495" width="1.5" style="72" customWidth="1"/>
    <col min="9496" max="9496" width="19.5" style="72" customWidth="1"/>
    <col min="9497" max="9728" width="6.83203125" style="72" customWidth="1"/>
    <col min="9729" max="9729" width="1.1640625" style="72" customWidth="1"/>
    <col min="9730" max="9730" width="10.6640625" style="72" customWidth="1"/>
    <col min="9731" max="9731" width="1.33203125" style="72" customWidth="1"/>
    <col min="9732" max="9732" width="1.1640625" style="72" customWidth="1"/>
    <col min="9733" max="9733" width="3.83203125" style="72" customWidth="1"/>
    <col min="9734" max="9735" width="1.6640625" style="72" customWidth="1"/>
    <col min="9736" max="9736" width="1.1640625" style="72" customWidth="1"/>
    <col min="9737" max="9737" width="3.5" style="72" customWidth="1"/>
    <col min="9738" max="9738" width="10.33203125" style="72" customWidth="1"/>
    <col min="9739" max="9739" width="2.33203125" style="72" customWidth="1"/>
    <col min="9740" max="9740" width="4.5" style="72" customWidth="1"/>
    <col min="9741" max="9741" width="6.83203125" style="72" customWidth="1"/>
    <col min="9742" max="9742" width="1.1640625" style="72" customWidth="1"/>
    <col min="9743" max="9743" width="5.6640625" style="72" customWidth="1"/>
    <col min="9744" max="9744" width="1.1640625" style="72" customWidth="1"/>
    <col min="9745" max="9745" width="6.83203125" style="72" customWidth="1"/>
    <col min="9746" max="9746" width="9.1640625" style="72" customWidth="1"/>
    <col min="9747" max="9747" width="4.1640625" style="72" customWidth="1"/>
    <col min="9748" max="9748" width="1.5" style="72" customWidth="1"/>
    <col min="9749" max="9749" width="2.33203125" style="72" customWidth="1"/>
    <col min="9750" max="9750" width="6.5" style="72" customWidth="1"/>
    <col min="9751" max="9751" width="1.5" style="72" customWidth="1"/>
    <col min="9752" max="9752" width="19.5" style="72" customWidth="1"/>
    <col min="9753" max="9984" width="6.83203125" style="72" customWidth="1"/>
    <col min="9985" max="9985" width="1.1640625" style="72" customWidth="1"/>
    <col min="9986" max="9986" width="10.6640625" style="72" customWidth="1"/>
    <col min="9987" max="9987" width="1.33203125" style="72" customWidth="1"/>
    <col min="9988" max="9988" width="1.1640625" style="72" customWidth="1"/>
    <col min="9989" max="9989" width="3.83203125" style="72" customWidth="1"/>
    <col min="9990" max="9991" width="1.6640625" style="72" customWidth="1"/>
    <col min="9992" max="9992" width="1.1640625" style="72" customWidth="1"/>
    <col min="9993" max="9993" width="3.5" style="72" customWidth="1"/>
    <col min="9994" max="9994" width="10.33203125" style="72" customWidth="1"/>
    <col min="9995" max="9995" width="2.33203125" style="72" customWidth="1"/>
    <col min="9996" max="9996" width="4.5" style="72" customWidth="1"/>
    <col min="9997" max="9997" width="6.83203125" style="72" customWidth="1"/>
    <col min="9998" max="9998" width="1.1640625" style="72" customWidth="1"/>
    <col min="9999" max="9999" width="5.6640625" style="72" customWidth="1"/>
    <col min="10000" max="10000" width="1.1640625" style="72" customWidth="1"/>
    <col min="10001" max="10001" width="6.83203125" style="72" customWidth="1"/>
    <col min="10002" max="10002" width="9.1640625" style="72" customWidth="1"/>
    <col min="10003" max="10003" width="4.1640625" style="72" customWidth="1"/>
    <col min="10004" max="10004" width="1.5" style="72" customWidth="1"/>
    <col min="10005" max="10005" width="2.33203125" style="72" customWidth="1"/>
    <col min="10006" max="10006" width="6.5" style="72" customWidth="1"/>
    <col min="10007" max="10007" width="1.5" style="72" customWidth="1"/>
    <col min="10008" max="10008" width="19.5" style="72" customWidth="1"/>
    <col min="10009" max="10240" width="6.83203125" style="72" customWidth="1"/>
    <col min="10241" max="10241" width="1.1640625" style="72" customWidth="1"/>
    <col min="10242" max="10242" width="10.6640625" style="72" customWidth="1"/>
    <col min="10243" max="10243" width="1.33203125" style="72" customWidth="1"/>
    <col min="10244" max="10244" width="1.1640625" style="72" customWidth="1"/>
    <col min="10245" max="10245" width="3.83203125" style="72" customWidth="1"/>
    <col min="10246" max="10247" width="1.6640625" style="72" customWidth="1"/>
    <col min="10248" max="10248" width="1.1640625" style="72" customWidth="1"/>
    <col min="10249" max="10249" width="3.5" style="72" customWidth="1"/>
    <col min="10250" max="10250" width="10.33203125" style="72" customWidth="1"/>
    <col min="10251" max="10251" width="2.33203125" style="72" customWidth="1"/>
    <col min="10252" max="10252" width="4.5" style="72" customWidth="1"/>
    <col min="10253" max="10253" width="6.83203125" style="72" customWidth="1"/>
    <col min="10254" max="10254" width="1.1640625" style="72" customWidth="1"/>
    <col min="10255" max="10255" width="5.6640625" style="72" customWidth="1"/>
    <col min="10256" max="10256" width="1.1640625" style="72" customWidth="1"/>
    <col min="10257" max="10257" width="6.83203125" style="72" customWidth="1"/>
    <col min="10258" max="10258" width="9.1640625" style="72" customWidth="1"/>
    <col min="10259" max="10259" width="4.1640625" style="72" customWidth="1"/>
    <col min="10260" max="10260" width="1.5" style="72" customWidth="1"/>
    <col min="10261" max="10261" width="2.33203125" style="72" customWidth="1"/>
    <col min="10262" max="10262" width="6.5" style="72" customWidth="1"/>
    <col min="10263" max="10263" width="1.5" style="72" customWidth="1"/>
    <col min="10264" max="10264" width="19.5" style="72" customWidth="1"/>
    <col min="10265" max="10496" width="6.83203125" style="72" customWidth="1"/>
    <col min="10497" max="10497" width="1.1640625" style="72" customWidth="1"/>
    <col min="10498" max="10498" width="10.6640625" style="72" customWidth="1"/>
    <col min="10499" max="10499" width="1.33203125" style="72" customWidth="1"/>
    <col min="10500" max="10500" width="1.1640625" style="72" customWidth="1"/>
    <col min="10501" max="10501" width="3.83203125" style="72" customWidth="1"/>
    <col min="10502" max="10503" width="1.6640625" style="72" customWidth="1"/>
    <col min="10504" max="10504" width="1.1640625" style="72" customWidth="1"/>
    <col min="10505" max="10505" width="3.5" style="72" customWidth="1"/>
    <col min="10506" max="10506" width="10.33203125" style="72" customWidth="1"/>
    <col min="10507" max="10507" width="2.33203125" style="72" customWidth="1"/>
    <col min="10508" max="10508" width="4.5" style="72" customWidth="1"/>
    <col min="10509" max="10509" width="6.83203125" style="72" customWidth="1"/>
    <col min="10510" max="10510" width="1.1640625" style="72" customWidth="1"/>
    <col min="10511" max="10511" width="5.6640625" style="72" customWidth="1"/>
    <col min="10512" max="10512" width="1.1640625" style="72" customWidth="1"/>
    <col min="10513" max="10513" width="6.83203125" style="72" customWidth="1"/>
    <col min="10514" max="10514" width="9.1640625" style="72" customWidth="1"/>
    <col min="10515" max="10515" width="4.1640625" style="72" customWidth="1"/>
    <col min="10516" max="10516" width="1.5" style="72" customWidth="1"/>
    <col min="10517" max="10517" width="2.33203125" style="72" customWidth="1"/>
    <col min="10518" max="10518" width="6.5" style="72" customWidth="1"/>
    <col min="10519" max="10519" width="1.5" style="72" customWidth="1"/>
    <col min="10520" max="10520" width="19.5" style="72" customWidth="1"/>
    <col min="10521" max="10752" width="6.83203125" style="72" customWidth="1"/>
    <col min="10753" max="10753" width="1.1640625" style="72" customWidth="1"/>
    <col min="10754" max="10754" width="10.6640625" style="72" customWidth="1"/>
    <col min="10755" max="10755" width="1.33203125" style="72" customWidth="1"/>
    <col min="10756" max="10756" width="1.1640625" style="72" customWidth="1"/>
    <col min="10757" max="10757" width="3.83203125" style="72" customWidth="1"/>
    <col min="10758" max="10759" width="1.6640625" style="72" customWidth="1"/>
    <col min="10760" max="10760" width="1.1640625" style="72" customWidth="1"/>
    <col min="10761" max="10761" width="3.5" style="72" customWidth="1"/>
    <col min="10762" max="10762" width="10.33203125" style="72" customWidth="1"/>
    <col min="10763" max="10763" width="2.33203125" style="72" customWidth="1"/>
    <col min="10764" max="10764" width="4.5" style="72" customWidth="1"/>
    <col min="10765" max="10765" width="6.83203125" style="72" customWidth="1"/>
    <col min="10766" max="10766" width="1.1640625" style="72" customWidth="1"/>
    <col min="10767" max="10767" width="5.6640625" style="72" customWidth="1"/>
    <col min="10768" max="10768" width="1.1640625" style="72" customWidth="1"/>
    <col min="10769" max="10769" width="6.83203125" style="72" customWidth="1"/>
    <col min="10770" max="10770" width="9.1640625" style="72" customWidth="1"/>
    <col min="10771" max="10771" width="4.1640625" style="72" customWidth="1"/>
    <col min="10772" max="10772" width="1.5" style="72" customWidth="1"/>
    <col min="10773" max="10773" width="2.33203125" style="72" customWidth="1"/>
    <col min="10774" max="10774" width="6.5" style="72" customWidth="1"/>
    <col min="10775" max="10775" width="1.5" style="72" customWidth="1"/>
    <col min="10776" max="10776" width="19.5" style="72" customWidth="1"/>
    <col min="10777" max="11008" width="6.83203125" style="72" customWidth="1"/>
    <col min="11009" max="11009" width="1.1640625" style="72" customWidth="1"/>
    <col min="11010" max="11010" width="10.6640625" style="72" customWidth="1"/>
    <col min="11011" max="11011" width="1.33203125" style="72" customWidth="1"/>
    <col min="11012" max="11012" width="1.1640625" style="72" customWidth="1"/>
    <col min="11013" max="11013" width="3.83203125" style="72" customWidth="1"/>
    <col min="11014" max="11015" width="1.6640625" style="72" customWidth="1"/>
    <col min="11016" max="11016" width="1.1640625" style="72" customWidth="1"/>
    <col min="11017" max="11017" width="3.5" style="72" customWidth="1"/>
    <col min="11018" max="11018" width="10.33203125" style="72" customWidth="1"/>
    <col min="11019" max="11019" width="2.33203125" style="72" customWidth="1"/>
    <col min="11020" max="11020" width="4.5" style="72" customWidth="1"/>
    <col min="11021" max="11021" width="6.83203125" style="72" customWidth="1"/>
    <col min="11022" max="11022" width="1.1640625" style="72" customWidth="1"/>
    <col min="11023" max="11023" width="5.6640625" style="72" customWidth="1"/>
    <col min="11024" max="11024" width="1.1640625" style="72" customWidth="1"/>
    <col min="11025" max="11025" width="6.83203125" style="72" customWidth="1"/>
    <col min="11026" max="11026" width="9.1640625" style="72" customWidth="1"/>
    <col min="11027" max="11027" width="4.1640625" style="72" customWidth="1"/>
    <col min="11028" max="11028" width="1.5" style="72" customWidth="1"/>
    <col min="11029" max="11029" width="2.33203125" style="72" customWidth="1"/>
    <col min="11030" max="11030" width="6.5" style="72" customWidth="1"/>
    <col min="11031" max="11031" width="1.5" style="72" customWidth="1"/>
    <col min="11032" max="11032" width="19.5" style="72" customWidth="1"/>
    <col min="11033" max="11264" width="6.83203125" style="72" customWidth="1"/>
    <col min="11265" max="11265" width="1.1640625" style="72" customWidth="1"/>
    <col min="11266" max="11266" width="10.6640625" style="72" customWidth="1"/>
    <col min="11267" max="11267" width="1.33203125" style="72" customWidth="1"/>
    <col min="11268" max="11268" width="1.1640625" style="72" customWidth="1"/>
    <col min="11269" max="11269" width="3.83203125" style="72" customWidth="1"/>
    <col min="11270" max="11271" width="1.6640625" style="72" customWidth="1"/>
    <col min="11272" max="11272" width="1.1640625" style="72" customWidth="1"/>
    <col min="11273" max="11273" width="3.5" style="72" customWidth="1"/>
    <col min="11274" max="11274" width="10.33203125" style="72" customWidth="1"/>
    <col min="11275" max="11275" width="2.33203125" style="72" customWidth="1"/>
    <col min="11276" max="11276" width="4.5" style="72" customWidth="1"/>
    <col min="11277" max="11277" width="6.83203125" style="72" customWidth="1"/>
    <col min="11278" max="11278" width="1.1640625" style="72" customWidth="1"/>
    <col min="11279" max="11279" width="5.6640625" style="72" customWidth="1"/>
    <col min="11280" max="11280" width="1.1640625" style="72" customWidth="1"/>
    <col min="11281" max="11281" width="6.83203125" style="72" customWidth="1"/>
    <col min="11282" max="11282" width="9.1640625" style="72" customWidth="1"/>
    <col min="11283" max="11283" width="4.1640625" style="72" customWidth="1"/>
    <col min="11284" max="11284" width="1.5" style="72" customWidth="1"/>
    <col min="11285" max="11285" width="2.33203125" style="72" customWidth="1"/>
    <col min="11286" max="11286" width="6.5" style="72" customWidth="1"/>
    <col min="11287" max="11287" width="1.5" style="72" customWidth="1"/>
    <col min="11288" max="11288" width="19.5" style="72" customWidth="1"/>
    <col min="11289" max="11520" width="6.83203125" style="72" customWidth="1"/>
    <col min="11521" max="11521" width="1.1640625" style="72" customWidth="1"/>
    <col min="11522" max="11522" width="10.6640625" style="72" customWidth="1"/>
    <col min="11523" max="11523" width="1.33203125" style="72" customWidth="1"/>
    <col min="11524" max="11524" width="1.1640625" style="72" customWidth="1"/>
    <col min="11525" max="11525" width="3.83203125" style="72" customWidth="1"/>
    <col min="11526" max="11527" width="1.6640625" style="72" customWidth="1"/>
    <col min="11528" max="11528" width="1.1640625" style="72" customWidth="1"/>
    <col min="11529" max="11529" width="3.5" style="72" customWidth="1"/>
    <col min="11530" max="11530" width="10.33203125" style="72" customWidth="1"/>
    <col min="11531" max="11531" width="2.33203125" style="72" customWidth="1"/>
    <col min="11532" max="11532" width="4.5" style="72" customWidth="1"/>
    <col min="11533" max="11533" width="6.83203125" style="72" customWidth="1"/>
    <col min="11534" max="11534" width="1.1640625" style="72" customWidth="1"/>
    <col min="11535" max="11535" width="5.6640625" style="72" customWidth="1"/>
    <col min="11536" max="11536" width="1.1640625" style="72" customWidth="1"/>
    <col min="11537" max="11537" width="6.83203125" style="72" customWidth="1"/>
    <col min="11538" max="11538" width="9.1640625" style="72" customWidth="1"/>
    <col min="11539" max="11539" width="4.1640625" style="72" customWidth="1"/>
    <col min="11540" max="11540" width="1.5" style="72" customWidth="1"/>
    <col min="11541" max="11541" width="2.33203125" style="72" customWidth="1"/>
    <col min="11542" max="11542" width="6.5" style="72" customWidth="1"/>
    <col min="11543" max="11543" width="1.5" style="72" customWidth="1"/>
    <col min="11544" max="11544" width="19.5" style="72" customWidth="1"/>
    <col min="11545" max="11776" width="6.83203125" style="72" customWidth="1"/>
    <col min="11777" max="11777" width="1.1640625" style="72" customWidth="1"/>
    <col min="11778" max="11778" width="10.6640625" style="72" customWidth="1"/>
    <col min="11779" max="11779" width="1.33203125" style="72" customWidth="1"/>
    <col min="11780" max="11780" width="1.1640625" style="72" customWidth="1"/>
    <col min="11781" max="11781" width="3.83203125" style="72" customWidth="1"/>
    <col min="11782" max="11783" width="1.6640625" style="72" customWidth="1"/>
    <col min="11784" max="11784" width="1.1640625" style="72" customWidth="1"/>
    <col min="11785" max="11785" width="3.5" style="72" customWidth="1"/>
    <col min="11786" max="11786" width="10.33203125" style="72" customWidth="1"/>
    <col min="11787" max="11787" width="2.33203125" style="72" customWidth="1"/>
    <col min="11788" max="11788" width="4.5" style="72" customWidth="1"/>
    <col min="11789" max="11789" width="6.83203125" style="72" customWidth="1"/>
    <col min="11790" max="11790" width="1.1640625" style="72" customWidth="1"/>
    <col min="11791" max="11791" width="5.6640625" style="72" customWidth="1"/>
    <col min="11792" max="11792" width="1.1640625" style="72" customWidth="1"/>
    <col min="11793" max="11793" width="6.83203125" style="72" customWidth="1"/>
    <col min="11794" max="11794" width="9.1640625" style="72" customWidth="1"/>
    <col min="11795" max="11795" width="4.1640625" style="72" customWidth="1"/>
    <col min="11796" max="11796" width="1.5" style="72" customWidth="1"/>
    <col min="11797" max="11797" width="2.33203125" style="72" customWidth="1"/>
    <col min="11798" max="11798" width="6.5" style="72" customWidth="1"/>
    <col min="11799" max="11799" width="1.5" style="72" customWidth="1"/>
    <col min="11800" max="11800" width="19.5" style="72" customWidth="1"/>
    <col min="11801" max="12032" width="6.83203125" style="72" customWidth="1"/>
    <col min="12033" max="12033" width="1.1640625" style="72" customWidth="1"/>
    <col min="12034" max="12034" width="10.6640625" style="72" customWidth="1"/>
    <col min="12035" max="12035" width="1.33203125" style="72" customWidth="1"/>
    <col min="12036" max="12036" width="1.1640625" style="72" customWidth="1"/>
    <col min="12037" max="12037" width="3.83203125" style="72" customWidth="1"/>
    <col min="12038" max="12039" width="1.6640625" style="72" customWidth="1"/>
    <col min="12040" max="12040" width="1.1640625" style="72" customWidth="1"/>
    <col min="12041" max="12041" width="3.5" style="72" customWidth="1"/>
    <col min="12042" max="12042" width="10.33203125" style="72" customWidth="1"/>
    <col min="12043" max="12043" width="2.33203125" style="72" customWidth="1"/>
    <col min="12044" max="12044" width="4.5" style="72" customWidth="1"/>
    <col min="12045" max="12045" width="6.83203125" style="72" customWidth="1"/>
    <col min="12046" max="12046" width="1.1640625" style="72" customWidth="1"/>
    <col min="12047" max="12047" width="5.6640625" style="72" customWidth="1"/>
    <col min="12048" max="12048" width="1.1640625" style="72" customWidth="1"/>
    <col min="12049" max="12049" width="6.83203125" style="72" customWidth="1"/>
    <col min="12050" max="12050" width="9.1640625" style="72" customWidth="1"/>
    <col min="12051" max="12051" width="4.1640625" style="72" customWidth="1"/>
    <col min="12052" max="12052" width="1.5" style="72" customWidth="1"/>
    <col min="12053" max="12053" width="2.33203125" style="72" customWidth="1"/>
    <col min="12054" max="12054" width="6.5" style="72" customWidth="1"/>
    <col min="12055" max="12055" width="1.5" style="72" customWidth="1"/>
    <col min="12056" max="12056" width="19.5" style="72" customWidth="1"/>
    <col min="12057" max="12288" width="6.83203125" style="72" customWidth="1"/>
    <col min="12289" max="12289" width="1.1640625" style="72" customWidth="1"/>
    <col min="12290" max="12290" width="10.6640625" style="72" customWidth="1"/>
    <col min="12291" max="12291" width="1.33203125" style="72" customWidth="1"/>
    <col min="12292" max="12292" width="1.1640625" style="72" customWidth="1"/>
    <col min="12293" max="12293" width="3.83203125" style="72" customWidth="1"/>
    <col min="12294" max="12295" width="1.6640625" style="72" customWidth="1"/>
    <col min="12296" max="12296" width="1.1640625" style="72" customWidth="1"/>
    <col min="12297" max="12297" width="3.5" style="72" customWidth="1"/>
    <col min="12298" max="12298" width="10.33203125" style="72" customWidth="1"/>
    <col min="12299" max="12299" width="2.33203125" style="72" customWidth="1"/>
    <col min="12300" max="12300" width="4.5" style="72" customWidth="1"/>
    <col min="12301" max="12301" width="6.83203125" style="72" customWidth="1"/>
    <col min="12302" max="12302" width="1.1640625" style="72" customWidth="1"/>
    <col min="12303" max="12303" width="5.6640625" style="72" customWidth="1"/>
    <col min="12304" max="12304" width="1.1640625" style="72" customWidth="1"/>
    <col min="12305" max="12305" width="6.83203125" style="72" customWidth="1"/>
    <col min="12306" max="12306" width="9.1640625" style="72" customWidth="1"/>
    <col min="12307" max="12307" width="4.1640625" style="72" customWidth="1"/>
    <col min="12308" max="12308" width="1.5" style="72" customWidth="1"/>
    <col min="12309" max="12309" width="2.33203125" style="72" customWidth="1"/>
    <col min="12310" max="12310" width="6.5" style="72" customWidth="1"/>
    <col min="12311" max="12311" width="1.5" style="72" customWidth="1"/>
    <col min="12312" max="12312" width="19.5" style="72" customWidth="1"/>
    <col min="12313" max="12544" width="6.83203125" style="72" customWidth="1"/>
    <col min="12545" max="12545" width="1.1640625" style="72" customWidth="1"/>
    <col min="12546" max="12546" width="10.6640625" style="72" customWidth="1"/>
    <col min="12547" max="12547" width="1.33203125" style="72" customWidth="1"/>
    <col min="12548" max="12548" width="1.1640625" style="72" customWidth="1"/>
    <col min="12549" max="12549" width="3.83203125" style="72" customWidth="1"/>
    <col min="12550" max="12551" width="1.6640625" style="72" customWidth="1"/>
    <col min="12552" max="12552" width="1.1640625" style="72" customWidth="1"/>
    <col min="12553" max="12553" width="3.5" style="72" customWidth="1"/>
    <col min="12554" max="12554" width="10.33203125" style="72" customWidth="1"/>
    <col min="12555" max="12555" width="2.33203125" style="72" customWidth="1"/>
    <col min="12556" max="12556" width="4.5" style="72" customWidth="1"/>
    <col min="12557" max="12557" width="6.83203125" style="72" customWidth="1"/>
    <col min="12558" max="12558" width="1.1640625" style="72" customWidth="1"/>
    <col min="12559" max="12559" width="5.6640625" style="72" customWidth="1"/>
    <col min="12560" max="12560" width="1.1640625" style="72" customWidth="1"/>
    <col min="12561" max="12561" width="6.83203125" style="72" customWidth="1"/>
    <col min="12562" max="12562" width="9.1640625" style="72" customWidth="1"/>
    <col min="12563" max="12563" width="4.1640625" style="72" customWidth="1"/>
    <col min="12564" max="12564" width="1.5" style="72" customWidth="1"/>
    <col min="12565" max="12565" width="2.33203125" style="72" customWidth="1"/>
    <col min="12566" max="12566" width="6.5" style="72" customWidth="1"/>
    <col min="12567" max="12567" width="1.5" style="72" customWidth="1"/>
    <col min="12568" max="12568" width="19.5" style="72" customWidth="1"/>
    <col min="12569" max="12800" width="6.83203125" style="72" customWidth="1"/>
    <col min="12801" max="12801" width="1.1640625" style="72" customWidth="1"/>
    <col min="12802" max="12802" width="10.6640625" style="72" customWidth="1"/>
    <col min="12803" max="12803" width="1.33203125" style="72" customWidth="1"/>
    <col min="12804" max="12804" width="1.1640625" style="72" customWidth="1"/>
    <col min="12805" max="12805" width="3.83203125" style="72" customWidth="1"/>
    <col min="12806" max="12807" width="1.6640625" style="72" customWidth="1"/>
    <col min="12808" max="12808" width="1.1640625" style="72" customWidth="1"/>
    <col min="12809" max="12809" width="3.5" style="72" customWidth="1"/>
    <col min="12810" max="12810" width="10.33203125" style="72" customWidth="1"/>
    <col min="12811" max="12811" width="2.33203125" style="72" customWidth="1"/>
    <col min="12812" max="12812" width="4.5" style="72" customWidth="1"/>
    <col min="12813" max="12813" width="6.83203125" style="72" customWidth="1"/>
    <col min="12814" max="12814" width="1.1640625" style="72" customWidth="1"/>
    <col min="12815" max="12815" width="5.6640625" style="72" customWidth="1"/>
    <col min="12816" max="12816" width="1.1640625" style="72" customWidth="1"/>
    <col min="12817" max="12817" width="6.83203125" style="72" customWidth="1"/>
    <col min="12818" max="12818" width="9.1640625" style="72" customWidth="1"/>
    <col min="12819" max="12819" width="4.1640625" style="72" customWidth="1"/>
    <col min="12820" max="12820" width="1.5" style="72" customWidth="1"/>
    <col min="12821" max="12821" width="2.33203125" style="72" customWidth="1"/>
    <col min="12822" max="12822" width="6.5" style="72" customWidth="1"/>
    <col min="12823" max="12823" width="1.5" style="72" customWidth="1"/>
    <col min="12824" max="12824" width="19.5" style="72" customWidth="1"/>
    <col min="12825" max="13056" width="6.83203125" style="72" customWidth="1"/>
    <col min="13057" max="13057" width="1.1640625" style="72" customWidth="1"/>
    <col min="13058" max="13058" width="10.6640625" style="72" customWidth="1"/>
    <col min="13059" max="13059" width="1.33203125" style="72" customWidth="1"/>
    <col min="13060" max="13060" width="1.1640625" style="72" customWidth="1"/>
    <col min="13061" max="13061" width="3.83203125" style="72" customWidth="1"/>
    <col min="13062" max="13063" width="1.6640625" style="72" customWidth="1"/>
    <col min="13064" max="13064" width="1.1640625" style="72" customWidth="1"/>
    <col min="13065" max="13065" width="3.5" style="72" customWidth="1"/>
    <col min="13066" max="13066" width="10.33203125" style="72" customWidth="1"/>
    <col min="13067" max="13067" width="2.33203125" style="72" customWidth="1"/>
    <col min="13068" max="13068" width="4.5" style="72" customWidth="1"/>
    <col min="13069" max="13069" width="6.83203125" style="72" customWidth="1"/>
    <col min="13070" max="13070" width="1.1640625" style="72" customWidth="1"/>
    <col min="13071" max="13071" width="5.6640625" style="72" customWidth="1"/>
    <col min="13072" max="13072" width="1.1640625" style="72" customWidth="1"/>
    <col min="13073" max="13073" width="6.83203125" style="72" customWidth="1"/>
    <col min="13074" max="13074" width="9.1640625" style="72" customWidth="1"/>
    <col min="13075" max="13075" width="4.1640625" style="72" customWidth="1"/>
    <col min="13076" max="13076" width="1.5" style="72" customWidth="1"/>
    <col min="13077" max="13077" width="2.33203125" style="72" customWidth="1"/>
    <col min="13078" max="13078" width="6.5" style="72" customWidth="1"/>
    <col min="13079" max="13079" width="1.5" style="72" customWidth="1"/>
    <col min="13080" max="13080" width="19.5" style="72" customWidth="1"/>
    <col min="13081" max="13312" width="6.83203125" style="72" customWidth="1"/>
    <col min="13313" max="13313" width="1.1640625" style="72" customWidth="1"/>
    <col min="13314" max="13314" width="10.6640625" style="72" customWidth="1"/>
    <col min="13315" max="13315" width="1.33203125" style="72" customWidth="1"/>
    <col min="13316" max="13316" width="1.1640625" style="72" customWidth="1"/>
    <col min="13317" max="13317" width="3.83203125" style="72" customWidth="1"/>
    <col min="13318" max="13319" width="1.6640625" style="72" customWidth="1"/>
    <col min="13320" max="13320" width="1.1640625" style="72" customWidth="1"/>
    <col min="13321" max="13321" width="3.5" style="72" customWidth="1"/>
    <col min="13322" max="13322" width="10.33203125" style="72" customWidth="1"/>
    <col min="13323" max="13323" width="2.33203125" style="72" customWidth="1"/>
    <col min="13324" max="13324" width="4.5" style="72" customWidth="1"/>
    <col min="13325" max="13325" width="6.83203125" style="72" customWidth="1"/>
    <col min="13326" max="13326" width="1.1640625" style="72" customWidth="1"/>
    <col min="13327" max="13327" width="5.6640625" style="72" customWidth="1"/>
    <col min="13328" max="13328" width="1.1640625" style="72" customWidth="1"/>
    <col min="13329" max="13329" width="6.83203125" style="72" customWidth="1"/>
    <col min="13330" max="13330" width="9.1640625" style="72" customWidth="1"/>
    <col min="13331" max="13331" width="4.1640625" style="72" customWidth="1"/>
    <col min="13332" max="13332" width="1.5" style="72" customWidth="1"/>
    <col min="13333" max="13333" width="2.33203125" style="72" customWidth="1"/>
    <col min="13334" max="13334" width="6.5" style="72" customWidth="1"/>
    <col min="13335" max="13335" width="1.5" style="72" customWidth="1"/>
    <col min="13336" max="13336" width="19.5" style="72" customWidth="1"/>
    <col min="13337" max="13568" width="6.83203125" style="72" customWidth="1"/>
    <col min="13569" max="13569" width="1.1640625" style="72" customWidth="1"/>
    <col min="13570" max="13570" width="10.6640625" style="72" customWidth="1"/>
    <col min="13571" max="13571" width="1.33203125" style="72" customWidth="1"/>
    <col min="13572" max="13572" width="1.1640625" style="72" customWidth="1"/>
    <col min="13573" max="13573" width="3.83203125" style="72" customWidth="1"/>
    <col min="13574" max="13575" width="1.6640625" style="72" customWidth="1"/>
    <col min="13576" max="13576" width="1.1640625" style="72" customWidth="1"/>
    <col min="13577" max="13577" width="3.5" style="72" customWidth="1"/>
    <col min="13578" max="13578" width="10.33203125" style="72" customWidth="1"/>
    <col min="13579" max="13579" width="2.33203125" style="72" customWidth="1"/>
    <col min="13580" max="13580" width="4.5" style="72" customWidth="1"/>
    <col min="13581" max="13581" width="6.83203125" style="72" customWidth="1"/>
    <col min="13582" max="13582" width="1.1640625" style="72" customWidth="1"/>
    <col min="13583" max="13583" width="5.6640625" style="72" customWidth="1"/>
    <col min="13584" max="13584" width="1.1640625" style="72" customWidth="1"/>
    <col min="13585" max="13585" width="6.83203125" style="72" customWidth="1"/>
    <col min="13586" max="13586" width="9.1640625" style="72" customWidth="1"/>
    <col min="13587" max="13587" width="4.1640625" style="72" customWidth="1"/>
    <col min="13588" max="13588" width="1.5" style="72" customWidth="1"/>
    <col min="13589" max="13589" width="2.33203125" style="72" customWidth="1"/>
    <col min="13590" max="13590" width="6.5" style="72" customWidth="1"/>
    <col min="13591" max="13591" width="1.5" style="72" customWidth="1"/>
    <col min="13592" max="13592" width="19.5" style="72" customWidth="1"/>
    <col min="13593" max="13824" width="6.83203125" style="72" customWidth="1"/>
    <col min="13825" max="13825" width="1.1640625" style="72" customWidth="1"/>
    <col min="13826" max="13826" width="10.6640625" style="72" customWidth="1"/>
    <col min="13827" max="13827" width="1.33203125" style="72" customWidth="1"/>
    <col min="13828" max="13828" width="1.1640625" style="72" customWidth="1"/>
    <col min="13829" max="13829" width="3.83203125" style="72" customWidth="1"/>
    <col min="13830" max="13831" width="1.6640625" style="72" customWidth="1"/>
    <col min="13832" max="13832" width="1.1640625" style="72" customWidth="1"/>
    <col min="13833" max="13833" width="3.5" style="72" customWidth="1"/>
    <col min="13834" max="13834" width="10.33203125" style="72" customWidth="1"/>
    <col min="13835" max="13835" width="2.33203125" style="72" customWidth="1"/>
    <col min="13836" max="13836" width="4.5" style="72" customWidth="1"/>
    <col min="13837" max="13837" width="6.83203125" style="72" customWidth="1"/>
    <col min="13838" max="13838" width="1.1640625" style="72" customWidth="1"/>
    <col min="13839" max="13839" width="5.6640625" style="72" customWidth="1"/>
    <col min="13840" max="13840" width="1.1640625" style="72" customWidth="1"/>
    <col min="13841" max="13841" width="6.83203125" style="72" customWidth="1"/>
    <col min="13842" max="13842" width="9.1640625" style="72" customWidth="1"/>
    <col min="13843" max="13843" width="4.1640625" style="72" customWidth="1"/>
    <col min="13844" max="13844" width="1.5" style="72" customWidth="1"/>
    <col min="13845" max="13845" width="2.33203125" style="72" customWidth="1"/>
    <col min="13846" max="13846" width="6.5" style="72" customWidth="1"/>
    <col min="13847" max="13847" width="1.5" style="72" customWidth="1"/>
    <col min="13848" max="13848" width="19.5" style="72" customWidth="1"/>
    <col min="13849" max="14080" width="6.83203125" style="72" customWidth="1"/>
    <col min="14081" max="14081" width="1.1640625" style="72" customWidth="1"/>
    <col min="14082" max="14082" width="10.6640625" style="72" customWidth="1"/>
    <col min="14083" max="14083" width="1.33203125" style="72" customWidth="1"/>
    <col min="14084" max="14084" width="1.1640625" style="72" customWidth="1"/>
    <col min="14085" max="14085" width="3.83203125" style="72" customWidth="1"/>
    <col min="14086" max="14087" width="1.6640625" style="72" customWidth="1"/>
    <col min="14088" max="14088" width="1.1640625" style="72" customWidth="1"/>
    <col min="14089" max="14089" width="3.5" style="72" customWidth="1"/>
    <col min="14090" max="14090" width="10.33203125" style="72" customWidth="1"/>
    <col min="14091" max="14091" width="2.33203125" style="72" customWidth="1"/>
    <col min="14092" max="14092" width="4.5" style="72" customWidth="1"/>
    <col min="14093" max="14093" width="6.83203125" style="72" customWidth="1"/>
    <col min="14094" max="14094" width="1.1640625" style="72" customWidth="1"/>
    <col min="14095" max="14095" width="5.6640625" style="72" customWidth="1"/>
    <col min="14096" max="14096" width="1.1640625" style="72" customWidth="1"/>
    <col min="14097" max="14097" width="6.83203125" style="72" customWidth="1"/>
    <col min="14098" max="14098" width="9.1640625" style="72" customWidth="1"/>
    <col min="14099" max="14099" width="4.1640625" style="72" customWidth="1"/>
    <col min="14100" max="14100" width="1.5" style="72" customWidth="1"/>
    <col min="14101" max="14101" width="2.33203125" style="72" customWidth="1"/>
    <col min="14102" max="14102" width="6.5" style="72" customWidth="1"/>
    <col min="14103" max="14103" width="1.5" style="72" customWidth="1"/>
    <col min="14104" max="14104" width="19.5" style="72" customWidth="1"/>
    <col min="14105" max="14336" width="6.83203125" style="72" customWidth="1"/>
    <col min="14337" max="14337" width="1.1640625" style="72" customWidth="1"/>
    <col min="14338" max="14338" width="10.6640625" style="72" customWidth="1"/>
    <col min="14339" max="14339" width="1.33203125" style="72" customWidth="1"/>
    <col min="14340" max="14340" width="1.1640625" style="72" customWidth="1"/>
    <col min="14341" max="14341" width="3.83203125" style="72" customWidth="1"/>
    <col min="14342" max="14343" width="1.6640625" style="72" customWidth="1"/>
    <col min="14344" max="14344" width="1.1640625" style="72" customWidth="1"/>
    <col min="14345" max="14345" width="3.5" style="72" customWidth="1"/>
    <col min="14346" max="14346" width="10.33203125" style="72" customWidth="1"/>
    <col min="14347" max="14347" width="2.33203125" style="72" customWidth="1"/>
    <col min="14348" max="14348" width="4.5" style="72" customWidth="1"/>
    <col min="14349" max="14349" width="6.83203125" style="72" customWidth="1"/>
    <col min="14350" max="14350" width="1.1640625" style="72" customWidth="1"/>
    <col min="14351" max="14351" width="5.6640625" style="72" customWidth="1"/>
    <col min="14352" max="14352" width="1.1640625" style="72" customWidth="1"/>
    <col min="14353" max="14353" width="6.83203125" style="72" customWidth="1"/>
    <col min="14354" max="14354" width="9.1640625" style="72" customWidth="1"/>
    <col min="14355" max="14355" width="4.1640625" style="72" customWidth="1"/>
    <col min="14356" max="14356" width="1.5" style="72" customWidth="1"/>
    <col min="14357" max="14357" width="2.33203125" style="72" customWidth="1"/>
    <col min="14358" max="14358" width="6.5" style="72" customWidth="1"/>
    <col min="14359" max="14359" width="1.5" style="72" customWidth="1"/>
    <col min="14360" max="14360" width="19.5" style="72" customWidth="1"/>
    <col min="14361" max="14592" width="6.83203125" style="72" customWidth="1"/>
    <col min="14593" max="14593" width="1.1640625" style="72" customWidth="1"/>
    <col min="14594" max="14594" width="10.6640625" style="72" customWidth="1"/>
    <col min="14595" max="14595" width="1.33203125" style="72" customWidth="1"/>
    <col min="14596" max="14596" width="1.1640625" style="72" customWidth="1"/>
    <col min="14597" max="14597" width="3.83203125" style="72" customWidth="1"/>
    <col min="14598" max="14599" width="1.6640625" style="72" customWidth="1"/>
    <col min="14600" max="14600" width="1.1640625" style="72" customWidth="1"/>
    <col min="14601" max="14601" width="3.5" style="72" customWidth="1"/>
    <col min="14602" max="14602" width="10.33203125" style="72" customWidth="1"/>
    <col min="14603" max="14603" width="2.33203125" style="72" customWidth="1"/>
    <col min="14604" max="14604" width="4.5" style="72" customWidth="1"/>
    <col min="14605" max="14605" width="6.83203125" style="72" customWidth="1"/>
    <col min="14606" max="14606" width="1.1640625" style="72" customWidth="1"/>
    <col min="14607" max="14607" width="5.6640625" style="72" customWidth="1"/>
    <col min="14608" max="14608" width="1.1640625" style="72" customWidth="1"/>
    <col min="14609" max="14609" width="6.83203125" style="72" customWidth="1"/>
    <col min="14610" max="14610" width="9.1640625" style="72" customWidth="1"/>
    <col min="14611" max="14611" width="4.1640625" style="72" customWidth="1"/>
    <col min="14612" max="14612" width="1.5" style="72" customWidth="1"/>
    <col min="14613" max="14613" width="2.33203125" style="72" customWidth="1"/>
    <col min="14614" max="14614" width="6.5" style="72" customWidth="1"/>
    <col min="14615" max="14615" width="1.5" style="72" customWidth="1"/>
    <col min="14616" max="14616" width="19.5" style="72" customWidth="1"/>
    <col min="14617" max="14848" width="6.83203125" style="72" customWidth="1"/>
    <col min="14849" max="14849" width="1.1640625" style="72" customWidth="1"/>
    <col min="14850" max="14850" width="10.6640625" style="72" customWidth="1"/>
    <col min="14851" max="14851" width="1.33203125" style="72" customWidth="1"/>
    <col min="14852" max="14852" width="1.1640625" style="72" customWidth="1"/>
    <col min="14853" max="14853" width="3.83203125" style="72" customWidth="1"/>
    <col min="14854" max="14855" width="1.6640625" style="72" customWidth="1"/>
    <col min="14856" max="14856" width="1.1640625" style="72" customWidth="1"/>
    <col min="14857" max="14857" width="3.5" style="72" customWidth="1"/>
    <col min="14858" max="14858" width="10.33203125" style="72" customWidth="1"/>
    <col min="14859" max="14859" width="2.33203125" style="72" customWidth="1"/>
    <col min="14860" max="14860" width="4.5" style="72" customWidth="1"/>
    <col min="14861" max="14861" width="6.83203125" style="72" customWidth="1"/>
    <col min="14862" max="14862" width="1.1640625" style="72" customWidth="1"/>
    <col min="14863" max="14863" width="5.6640625" style="72" customWidth="1"/>
    <col min="14864" max="14864" width="1.1640625" style="72" customWidth="1"/>
    <col min="14865" max="14865" width="6.83203125" style="72" customWidth="1"/>
    <col min="14866" max="14866" width="9.1640625" style="72" customWidth="1"/>
    <col min="14867" max="14867" width="4.1640625" style="72" customWidth="1"/>
    <col min="14868" max="14868" width="1.5" style="72" customWidth="1"/>
    <col min="14869" max="14869" width="2.33203125" style="72" customWidth="1"/>
    <col min="14870" max="14870" width="6.5" style="72" customWidth="1"/>
    <col min="14871" max="14871" width="1.5" style="72" customWidth="1"/>
    <col min="14872" max="14872" width="19.5" style="72" customWidth="1"/>
    <col min="14873" max="15104" width="6.83203125" style="72" customWidth="1"/>
    <col min="15105" max="15105" width="1.1640625" style="72" customWidth="1"/>
    <col min="15106" max="15106" width="10.6640625" style="72" customWidth="1"/>
    <col min="15107" max="15107" width="1.33203125" style="72" customWidth="1"/>
    <col min="15108" max="15108" width="1.1640625" style="72" customWidth="1"/>
    <col min="15109" max="15109" width="3.83203125" style="72" customWidth="1"/>
    <col min="15110" max="15111" width="1.6640625" style="72" customWidth="1"/>
    <col min="15112" max="15112" width="1.1640625" style="72" customWidth="1"/>
    <col min="15113" max="15113" width="3.5" style="72" customWidth="1"/>
    <col min="15114" max="15114" width="10.33203125" style="72" customWidth="1"/>
    <col min="15115" max="15115" width="2.33203125" style="72" customWidth="1"/>
    <col min="15116" max="15116" width="4.5" style="72" customWidth="1"/>
    <col min="15117" max="15117" width="6.83203125" style="72" customWidth="1"/>
    <col min="15118" max="15118" width="1.1640625" style="72" customWidth="1"/>
    <col min="15119" max="15119" width="5.6640625" style="72" customWidth="1"/>
    <col min="15120" max="15120" width="1.1640625" style="72" customWidth="1"/>
    <col min="15121" max="15121" width="6.83203125" style="72" customWidth="1"/>
    <col min="15122" max="15122" width="9.1640625" style="72" customWidth="1"/>
    <col min="15123" max="15123" width="4.1640625" style="72" customWidth="1"/>
    <col min="15124" max="15124" width="1.5" style="72" customWidth="1"/>
    <col min="15125" max="15125" width="2.33203125" style="72" customWidth="1"/>
    <col min="15126" max="15126" width="6.5" style="72" customWidth="1"/>
    <col min="15127" max="15127" width="1.5" style="72" customWidth="1"/>
    <col min="15128" max="15128" width="19.5" style="72" customWidth="1"/>
    <col min="15129" max="15360" width="6.83203125" style="72" customWidth="1"/>
    <col min="15361" max="15361" width="1.1640625" style="72" customWidth="1"/>
    <col min="15362" max="15362" width="10.6640625" style="72" customWidth="1"/>
    <col min="15363" max="15363" width="1.33203125" style="72" customWidth="1"/>
    <col min="15364" max="15364" width="1.1640625" style="72" customWidth="1"/>
    <col min="15365" max="15365" width="3.83203125" style="72" customWidth="1"/>
    <col min="15366" max="15367" width="1.6640625" style="72" customWidth="1"/>
    <col min="15368" max="15368" width="1.1640625" style="72" customWidth="1"/>
    <col min="15369" max="15369" width="3.5" style="72" customWidth="1"/>
    <col min="15370" max="15370" width="10.33203125" style="72" customWidth="1"/>
    <col min="15371" max="15371" width="2.33203125" style="72" customWidth="1"/>
    <col min="15372" max="15372" width="4.5" style="72" customWidth="1"/>
    <col min="15373" max="15373" width="6.83203125" style="72" customWidth="1"/>
    <col min="15374" max="15374" width="1.1640625" style="72" customWidth="1"/>
    <col min="15375" max="15375" width="5.6640625" style="72" customWidth="1"/>
    <col min="15376" max="15376" width="1.1640625" style="72" customWidth="1"/>
    <col min="15377" max="15377" width="6.83203125" style="72" customWidth="1"/>
    <col min="15378" max="15378" width="9.1640625" style="72" customWidth="1"/>
    <col min="15379" max="15379" width="4.1640625" style="72" customWidth="1"/>
    <col min="15380" max="15380" width="1.5" style="72" customWidth="1"/>
    <col min="15381" max="15381" width="2.33203125" style="72" customWidth="1"/>
    <col min="15382" max="15382" width="6.5" style="72" customWidth="1"/>
    <col min="15383" max="15383" width="1.5" style="72" customWidth="1"/>
    <col min="15384" max="15384" width="19.5" style="72" customWidth="1"/>
    <col min="15385" max="15616" width="6.83203125" style="72" customWidth="1"/>
    <col min="15617" max="15617" width="1.1640625" style="72" customWidth="1"/>
    <col min="15618" max="15618" width="10.6640625" style="72" customWidth="1"/>
    <col min="15619" max="15619" width="1.33203125" style="72" customWidth="1"/>
    <col min="15620" max="15620" width="1.1640625" style="72" customWidth="1"/>
    <col min="15621" max="15621" width="3.83203125" style="72" customWidth="1"/>
    <col min="15622" max="15623" width="1.6640625" style="72" customWidth="1"/>
    <col min="15624" max="15624" width="1.1640625" style="72" customWidth="1"/>
    <col min="15625" max="15625" width="3.5" style="72" customWidth="1"/>
    <col min="15626" max="15626" width="10.33203125" style="72" customWidth="1"/>
    <col min="15627" max="15627" width="2.33203125" style="72" customWidth="1"/>
    <col min="15628" max="15628" width="4.5" style="72" customWidth="1"/>
    <col min="15629" max="15629" width="6.83203125" style="72" customWidth="1"/>
    <col min="15630" max="15630" width="1.1640625" style="72" customWidth="1"/>
    <col min="15631" max="15631" width="5.6640625" style="72" customWidth="1"/>
    <col min="15632" max="15632" width="1.1640625" style="72" customWidth="1"/>
    <col min="15633" max="15633" width="6.83203125" style="72" customWidth="1"/>
    <col min="15634" max="15634" width="9.1640625" style="72" customWidth="1"/>
    <col min="15635" max="15635" width="4.1640625" style="72" customWidth="1"/>
    <col min="15636" max="15636" width="1.5" style="72" customWidth="1"/>
    <col min="15637" max="15637" width="2.33203125" style="72" customWidth="1"/>
    <col min="15638" max="15638" width="6.5" style="72" customWidth="1"/>
    <col min="15639" max="15639" width="1.5" style="72" customWidth="1"/>
    <col min="15640" max="15640" width="19.5" style="72" customWidth="1"/>
    <col min="15641" max="15872" width="6.83203125" style="72" customWidth="1"/>
    <col min="15873" max="15873" width="1.1640625" style="72" customWidth="1"/>
    <col min="15874" max="15874" width="10.6640625" style="72" customWidth="1"/>
    <col min="15875" max="15875" width="1.33203125" style="72" customWidth="1"/>
    <col min="15876" max="15876" width="1.1640625" style="72" customWidth="1"/>
    <col min="15877" max="15877" width="3.83203125" style="72" customWidth="1"/>
    <col min="15878" max="15879" width="1.6640625" style="72" customWidth="1"/>
    <col min="15880" max="15880" width="1.1640625" style="72" customWidth="1"/>
    <col min="15881" max="15881" width="3.5" style="72" customWidth="1"/>
    <col min="15882" max="15882" width="10.33203125" style="72" customWidth="1"/>
    <col min="15883" max="15883" width="2.33203125" style="72" customWidth="1"/>
    <col min="15884" max="15884" width="4.5" style="72" customWidth="1"/>
    <col min="15885" max="15885" width="6.83203125" style="72" customWidth="1"/>
    <col min="15886" max="15886" width="1.1640625" style="72" customWidth="1"/>
    <col min="15887" max="15887" width="5.6640625" style="72" customWidth="1"/>
    <col min="15888" max="15888" width="1.1640625" style="72" customWidth="1"/>
    <col min="15889" max="15889" width="6.83203125" style="72" customWidth="1"/>
    <col min="15890" max="15890" width="9.1640625" style="72" customWidth="1"/>
    <col min="15891" max="15891" width="4.1640625" style="72" customWidth="1"/>
    <col min="15892" max="15892" width="1.5" style="72" customWidth="1"/>
    <col min="15893" max="15893" width="2.33203125" style="72" customWidth="1"/>
    <col min="15894" max="15894" width="6.5" style="72" customWidth="1"/>
    <col min="15895" max="15895" width="1.5" style="72" customWidth="1"/>
    <col min="15896" max="15896" width="19.5" style="72" customWidth="1"/>
    <col min="15897" max="16128" width="6.83203125" style="72" customWidth="1"/>
    <col min="16129" max="16129" width="1.1640625" style="72" customWidth="1"/>
    <col min="16130" max="16130" width="10.6640625" style="72" customWidth="1"/>
    <col min="16131" max="16131" width="1.33203125" style="72" customWidth="1"/>
    <col min="16132" max="16132" width="1.1640625" style="72" customWidth="1"/>
    <col min="16133" max="16133" width="3.83203125" style="72" customWidth="1"/>
    <col min="16134" max="16135" width="1.6640625" style="72" customWidth="1"/>
    <col min="16136" max="16136" width="1.1640625" style="72" customWidth="1"/>
    <col min="16137" max="16137" width="3.5" style="72" customWidth="1"/>
    <col min="16138" max="16138" width="10.33203125" style="72" customWidth="1"/>
    <col min="16139" max="16139" width="2.33203125" style="72" customWidth="1"/>
    <col min="16140" max="16140" width="4.5" style="72" customWidth="1"/>
    <col min="16141" max="16141" width="6.83203125" style="72" customWidth="1"/>
    <col min="16142" max="16142" width="1.1640625" style="72" customWidth="1"/>
    <col min="16143" max="16143" width="5.6640625" style="72" customWidth="1"/>
    <col min="16144" max="16144" width="1.1640625" style="72" customWidth="1"/>
    <col min="16145" max="16145" width="6.83203125" style="72" customWidth="1"/>
    <col min="16146" max="16146" width="9.1640625" style="72" customWidth="1"/>
    <col min="16147" max="16147" width="4.1640625" style="72" customWidth="1"/>
    <col min="16148" max="16148" width="1.5" style="72" customWidth="1"/>
    <col min="16149" max="16149" width="2.33203125" style="72" customWidth="1"/>
    <col min="16150" max="16150" width="6.5" style="72" customWidth="1"/>
    <col min="16151" max="16151" width="1.5" style="72" customWidth="1"/>
    <col min="16152" max="16152" width="19.5" style="72" customWidth="1"/>
    <col min="16153" max="16384" width="6.83203125" style="72" customWidth="1"/>
  </cols>
  <sheetData>
    <row r="1" spans="1:24" ht="6" customHeight="1"/>
    <row r="2" spans="1:24" ht="9.75" customHeight="1">
      <c r="U2" s="73" t="s">
        <v>446</v>
      </c>
      <c r="V2" s="73"/>
      <c r="W2" s="73"/>
      <c r="X2" s="73"/>
    </row>
    <row r="3" spans="1:24" ht="15" customHeight="1"/>
    <row r="4" spans="1:24" ht="27" customHeight="1">
      <c r="J4" s="74" t="s">
        <v>447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4" ht="18" customHeight="1"/>
    <row r="6" spans="1:24" ht="13.5" customHeight="1">
      <c r="B6" s="75" t="s">
        <v>448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</row>
    <row r="7" spans="1:24" ht="15" customHeight="1">
      <c r="B7" s="75" t="s">
        <v>449</v>
      </c>
      <c r="C7" s="75"/>
      <c r="D7" s="75"/>
      <c r="E7" s="75"/>
      <c r="F7" s="75"/>
      <c r="G7" s="75"/>
      <c r="H7" s="75"/>
      <c r="I7" s="75"/>
      <c r="J7" s="75"/>
      <c r="K7" s="75"/>
      <c r="M7" s="75" t="s">
        <v>450</v>
      </c>
      <c r="N7" s="75"/>
      <c r="O7" s="75"/>
      <c r="P7" s="75"/>
      <c r="Q7" s="75"/>
      <c r="R7" s="75"/>
      <c r="T7" s="76" t="s">
        <v>451</v>
      </c>
      <c r="U7" s="76"/>
      <c r="V7" s="76"/>
      <c r="W7" s="76"/>
      <c r="X7" s="76"/>
    </row>
    <row r="8" spans="1:24" ht="13">
      <c r="B8" s="75" t="s">
        <v>452</v>
      </c>
      <c r="C8" s="75"/>
      <c r="D8" s="75"/>
      <c r="E8" s="75"/>
      <c r="F8" s="75"/>
      <c r="G8" s="75"/>
      <c r="H8" s="75"/>
      <c r="I8" s="75"/>
      <c r="J8" s="75"/>
      <c r="K8" s="75"/>
      <c r="M8" s="76" t="s">
        <v>453</v>
      </c>
      <c r="N8" s="76"/>
      <c r="O8" s="76"/>
      <c r="P8" s="76"/>
      <c r="Q8" s="76"/>
      <c r="R8" s="76"/>
      <c r="T8" s="76" t="s">
        <v>454</v>
      </c>
      <c r="U8" s="76"/>
      <c r="V8" s="76"/>
      <c r="W8" s="76"/>
      <c r="X8" s="76"/>
    </row>
    <row r="9" spans="1:24" ht="9" customHeight="1"/>
    <row r="10" spans="1:24" s="77" customFormat="1" ht="6" customHeight="1"/>
    <row r="11" spans="1:24" s="77" customFormat="1" ht="10.5" customHeight="1">
      <c r="B11" s="78" t="s">
        <v>455</v>
      </c>
      <c r="D11" s="79" t="s">
        <v>456</v>
      </c>
      <c r="E11" s="79"/>
      <c r="F11" s="79"/>
      <c r="G11" s="79"/>
      <c r="H11" s="79"/>
      <c r="I11" s="79" t="s">
        <v>15</v>
      </c>
      <c r="J11" s="79"/>
      <c r="K11" s="79" t="s">
        <v>457</v>
      </c>
      <c r="L11" s="79"/>
      <c r="M11" s="79"/>
      <c r="N11" s="79"/>
      <c r="O11" s="78" t="s">
        <v>458</v>
      </c>
      <c r="Q11" s="79" t="s">
        <v>459</v>
      </c>
      <c r="R11" s="79"/>
      <c r="S11" s="79"/>
      <c r="T11" s="79" t="s">
        <v>460</v>
      </c>
      <c r="U11" s="79"/>
      <c r="V11" s="79"/>
      <c r="X11" s="78" t="s">
        <v>461</v>
      </c>
    </row>
    <row r="12" spans="1:24" s="77" customFormat="1" ht="15" customHeight="1"/>
    <row r="13" spans="1:24" ht="12" customHeight="1">
      <c r="A13" s="80">
        <v>45453.540717592594</v>
      </c>
      <c r="B13" s="80"/>
      <c r="E13" s="81" t="s">
        <v>462</v>
      </c>
      <c r="F13" s="81"/>
      <c r="H13" s="82">
        <v>1521450</v>
      </c>
      <c r="I13" s="82"/>
      <c r="J13" s="82"/>
      <c r="K13" s="83">
        <v>0</v>
      </c>
      <c r="L13" s="83"/>
      <c r="M13" s="83"/>
      <c r="N13" s="83"/>
      <c r="O13" s="84">
        <v>1</v>
      </c>
      <c r="Q13" s="85" t="s">
        <v>463</v>
      </c>
      <c r="R13" s="86" t="s">
        <v>464</v>
      </c>
      <c r="S13" s="86"/>
      <c r="T13" s="87">
        <v>1525330</v>
      </c>
      <c r="U13" s="87"/>
      <c r="V13" s="87"/>
      <c r="X13" s="85" t="s">
        <v>16</v>
      </c>
    </row>
    <row r="14" spans="1:24" ht="6.75" customHeight="1">
      <c r="R14" s="86"/>
      <c r="S14" s="86"/>
    </row>
    <row r="15" spans="1:24" ht="9" customHeight="1">
      <c r="R15" s="86"/>
      <c r="S15" s="86"/>
    </row>
    <row r="16" spans="1:24" ht="12" customHeight="1">
      <c r="A16" s="80">
        <v>45453.86010416667</v>
      </c>
      <c r="B16" s="80"/>
      <c r="E16" s="81" t="s">
        <v>465</v>
      </c>
      <c r="F16" s="81"/>
      <c r="H16" s="82">
        <v>0</v>
      </c>
      <c r="I16" s="82"/>
      <c r="J16" s="82"/>
      <c r="K16" s="83">
        <v>100000</v>
      </c>
      <c r="L16" s="83"/>
      <c r="M16" s="83"/>
      <c r="N16" s="83"/>
      <c r="O16" s="84">
        <v>1</v>
      </c>
      <c r="Q16" s="85" t="s">
        <v>466</v>
      </c>
      <c r="R16" s="86" t="s">
        <v>467</v>
      </c>
      <c r="S16" s="86"/>
      <c r="T16" s="87">
        <v>1425330</v>
      </c>
      <c r="U16" s="87"/>
      <c r="V16" s="87"/>
      <c r="X16" s="85" t="s">
        <v>468</v>
      </c>
    </row>
    <row r="17" spans="1:24" ht="6.75" customHeight="1">
      <c r="R17" s="86"/>
      <c r="S17" s="86"/>
    </row>
    <row r="18" spans="1:24" ht="12" customHeight="1">
      <c r="A18" s="80">
        <v>45454.728587962964</v>
      </c>
      <c r="B18" s="80"/>
      <c r="E18" s="81" t="s">
        <v>465</v>
      </c>
      <c r="F18" s="81"/>
      <c r="H18" s="82">
        <v>44000</v>
      </c>
      <c r="I18" s="82"/>
      <c r="J18" s="82"/>
      <c r="K18" s="83">
        <v>0</v>
      </c>
      <c r="L18" s="83"/>
      <c r="M18" s="83"/>
      <c r="N18" s="83"/>
      <c r="O18" s="84">
        <v>1</v>
      </c>
      <c r="Q18" s="85" t="s">
        <v>466</v>
      </c>
      <c r="R18" s="86" t="s">
        <v>467</v>
      </c>
      <c r="S18" s="86"/>
      <c r="T18" s="87">
        <v>1469330</v>
      </c>
      <c r="U18" s="87"/>
      <c r="V18" s="87"/>
      <c r="X18" s="85" t="s">
        <v>469</v>
      </c>
    </row>
    <row r="19" spans="1:24" ht="6.75" customHeight="1">
      <c r="R19" s="86"/>
      <c r="S19" s="86"/>
    </row>
    <row r="20" spans="1:24" ht="12" customHeight="1">
      <c r="A20" s="80">
        <v>45454.729062500002</v>
      </c>
      <c r="B20" s="80"/>
      <c r="E20" s="81" t="s">
        <v>465</v>
      </c>
      <c r="F20" s="81"/>
      <c r="H20" s="82">
        <v>0</v>
      </c>
      <c r="I20" s="82"/>
      <c r="J20" s="82"/>
      <c r="K20" s="83">
        <v>1469000</v>
      </c>
      <c r="L20" s="83"/>
      <c r="M20" s="83"/>
      <c r="N20" s="83"/>
      <c r="O20" s="84">
        <v>1</v>
      </c>
      <c r="Q20" s="85" t="s">
        <v>470</v>
      </c>
      <c r="R20" s="86" t="s">
        <v>467</v>
      </c>
      <c r="S20" s="86"/>
      <c r="T20" s="87">
        <v>330</v>
      </c>
      <c r="U20" s="87"/>
      <c r="V20" s="87"/>
      <c r="X20" s="86" t="s">
        <v>471</v>
      </c>
    </row>
    <row r="21" spans="1:24" ht="6.75" customHeight="1">
      <c r="R21" s="86"/>
      <c r="S21" s="86"/>
      <c r="X21" s="86"/>
    </row>
    <row r="22" spans="1:24" ht="9" customHeight="1">
      <c r="X22" s="86"/>
    </row>
    <row r="23" spans="1:24" ht="9" customHeight="1">
      <c r="X23" s="86"/>
    </row>
    <row r="24" spans="1:24" ht="9" customHeight="1">
      <c r="X24" s="86"/>
    </row>
    <row r="25" spans="1:24" ht="9" customHeight="1">
      <c r="X25" s="86"/>
    </row>
    <row r="26" spans="1:24" ht="12" customHeight="1">
      <c r="A26" s="80">
        <v>45454.729062500002</v>
      </c>
      <c r="B26" s="80"/>
      <c r="E26" s="81" t="s">
        <v>465</v>
      </c>
      <c r="F26" s="81"/>
      <c r="H26" s="82">
        <v>0</v>
      </c>
      <c r="I26" s="82"/>
      <c r="J26" s="82"/>
      <c r="K26" s="83">
        <v>200</v>
      </c>
      <c r="L26" s="83"/>
      <c r="M26" s="83"/>
      <c r="N26" s="83"/>
      <c r="O26" s="84">
        <v>1</v>
      </c>
      <c r="T26" s="87">
        <v>130</v>
      </c>
      <c r="U26" s="87"/>
      <c r="V26" s="87"/>
      <c r="X26" s="86" t="s">
        <v>472</v>
      </c>
    </row>
    <row r="27" spans="1:24" ht="6.75" customHeight="1">
      <c r="X27" s="86"/>
    </row>
    <row r="28" spans="1:24" ht="9" customHeight="1">
      <c r="X28" s="86"/>
    </row>
    <row r="29" spans="1:24" ht="12" customHeight="1">
      <c r="A29" s="80">
        <v>45468.550520833334</v>
      </c>
      <c r="B29" s="80"/>
      <c r="E29" s="81" t="s">
        <v>473</v>
      </c>
      <c r="F29" s="81"/>
      <c r="H29" s="82">
        <v>912219</v>
      </c>
      <c r="I29" s="82"/>
      <c r="J29" s="82"/>
      <c r="K29" s="83">
        <v>0</v>
      </c>
      <c r="L29" s="83"/>
      <c r="M29" s="83"/>
      <c r="N29" s="83"/>
      <c r="O29" s="84">
        <v>1</v>
      </c>
      <c r="Q29" s="85" t="s">
        <v>463</v>
      </c>
      <c r="R29" s="86" t="s">
        <v>464</v>
      </c>
      <c r="S29" s="86"/>
      <c r="T29" s="87">
        <v>912349</v>
      </c>
      <c r="U29" s="87"/>
      <c r="V29" s="87"/>
      <c r="X29" s="85" t="s">
        <v>16</v>
      </c>
    </row>
    <row r="30" spans="1:24" ht="6.75" customHeight="1">
      <c r="R30" s="86"/>
      <c r="S30" s="86"/>
    </row>
    <row r="31" spans="1:24" ht="9" customHeight="1">
      <c r="R31" s="86"/>
      <c r="S31" s="86"/>
    </row>
    <row r="32" spans="1:24" ht="12" customHeight="1">
      <c r="A32" s="80">
        <v>45468.839826388888</v>
      </c>
      <c r="B32" s="80"/>
      <c r="E32" s="81" t="s">
        <v>465</v>
      </c>
      <c r="F32" s="81"/>
      <c r="H32" s="82">
        <v>0</v>
      </c>
      <c r="I32" s="82"/>
      <c r="J32" s="82"/>
      <c r="K32" s="83">
        <v>912000</v>
      </c>
      <c r="L32" s="83"/>
      <c r="M32" s="83"/>
      <c r="N32" s="83"/>
      <c r="O32" s="84">
        <v>1</v>
      </c>
      <c r="Q32" s="85" t="s">
        <v>466</v>
      </c>
      <c r="R32" s="86" t="s">
        <v>467</v>
      </c>
      <c r="S32" s="86"/>
      <c r="T32" s="87">
        <v>349</v>
      </c>
      <c r="U32" s="87"/>
      <c r="V32" s="87"/>
      <c r="X32" s="85" t="s">
        <v>468</v>
      </c>
    </row>
    <row r="33" spans="1:24" ht="6.75" customHeight="1">
      <c r="R33" s="86"/>
      <c r="S33" s="86"/>
    </row>
    <row r="34" spans="1:24" ht="12" customHeight="1">
      <c r="A34" s="80">
        <v>45482.57309027778</v>
      </c>
      <c r="B34" s="80"/>
      <c r="E34" s="81" t="s">
        <v>473</v>
      </c>
      <c r="F34" s="81"/>
      <c r="H34" s="82">
        <v>960916</v>
      </c>
      <c r="I34" s="82"/>
      <c r="J34" s="82"/>
      <c r="K34" s="83">
        <v>0</v>
      </c>
      <c r="L34" s="83"/>
      <c r="M34" s="83"/>
      <c r="N34" s="83"/>
      <c r="O34" s="84">
        <v>1</v>
      </c>
      <c r="Q34" s="85" t="s">
        <v>463</v>
      </c>
      <c r="R34" s="86" t="s">
        <v>464</v>
      </c>
      <c r="S34" s="86"/>
      <c r="T34" s="87">
        <v>961265</v>
      </c>
      <c r="U34" s="87"/>
      <c r="V34" s="87"/>
      <c r="X34" s="85" t="s">
        <v>16</v>
      </c>
    </row>
    <row r="35" spans="1:24" ht="6.75" customHeight="1">
      <c r="R35" s="86"/>
      <c r="S35" s="86"/>
    </row>
    <row r="36" spans="1:24" ht="9" customHeight="1">
      <c r="R36" s="86"/>
      <c r="S36" s="86"/>
    </row>
    <row r="37" spans="1:24" ht="12" customHeight="1">
      <c r="A37" s="80">
        <v>45482.744143518517</v>
      </c>
      <c r="B37" s="80"/>
      <c r="E37" s="81" t="s">
        <v>465</v>
      </c>
      <c r="F37" s="81"/>
      <c r="H37" s="82">
        <v>0</v>
      </c>
      <c r="I37" s="82"/>
      <c r="J37" s="82"/>
      <c r="K37" s="83">
        <v>800000</v>
      </c>
      <c r="L37" s="83"/>
      <c r="M37" s="83"/>
      <c r="N37" s="83"/>
      <c r="O37" s="84">
        <v>1</v>
      </c>
      <c r="Q37" s="85" t="s">
        <v>474</v>
      </c>
      <c r="R37" s="86" t="s">
        <v>467</v>
      </c>
      <c r="S37" s="86"/>
      <c r="T37" s="87">
        <v>161265</v>
      </c>
      <c r="U37" s="87"/>
      <c r="V37" s="87"/>
      <c r="X37" s="86" t="s">
        <v>475</v>
      </c>
    </row>
    <row r="38" spans="1:24" ht="6.75" customHeight="1">
      <c r="R38" s="86"/>
      <c r="S38" s="86"/>
      <c r="X38" s="86"/>
    </row>
    <row r="39" spans="1:24" ht="9" customHeight="1">
      <c r="X39" s="86"/>
    </row>
    <row r="40" spans="1:24" ht="9" customHeight="1">
      <c r="X40" s="86"/>
    </row>
    <row r="41" spans="1:24" ht="9" customHeight="1">
      <c r="X41" s="86"/>
    </row>
    <row r="42" spans="1:24" ht="12" customHeight="1">
      <c r="A42" s="80">
        <v>45482.744143518517</v>
      </c>
      <c r="B42" s="80"/>
      <c r="E42" s="81" t="s">
        <v>465</v>
      </c>
      <c r="F42" s="81"/>
      <c r="H42" s="82">
        <v>0</v>
      </c>
      <c r="I42" s="82"/>
      <c r="J42" s="82"/>
      <c r="K42" s="83">
        <v>200</v>
      </c>
      <c r="L42" s="83"/>
      <c r="M42" s="83"/>
      <c r="N42" s="83"/>
      <c r="O42" s="84">
        <v>1</v>
      </c>
      <c r="T42" s="87">
        <v>161065</v>
      </c>
      <c r="U42" s="87"/>
      <c r="V42" s="87"/>
      <c r="X42" s="86" t="s">
        <v>472</v>
      </c>
    </row>
    <row r="43" spans="1:24" ht="6.75" customHeight="1">
      <c r="X43" s="86"/>
    </row>
    <row r="44" spans="1:24" ht="9" customHeight="1">
      <c r="X44" s="86"/>
    </row>
    <row r="45" spans="1:24" ht="12" customHeight="1">
      <c r="A45" s="80">
        <v>45482.88689814815</v>
      </c>
      <c r="B45" s="80"/>
      <c r="E45" s="81" t="s">
        <v>465</v>
      </c>
      <c r="F45" s="81"/>
      <c r="H45" s="82">
        <v>0</v>
      </c>
      <c r="I45" s="82"/>
      <c r="J45" s="82"/>
      <c r="K45" s="83">
        <v>9000</v>
      </c>
      <c r="L45" s="83"/>
      <c r="M45" s="83"/>
      <c r="N45" s="83"/>
      <c r="O45" s="84">
        <v>1</v>
      </c>
      <c r="Q45" s="85" t="s">
        <v>476</v>
      </c>
      <c r="R45" s="86" t="s">
        <v>477</v>
      </c>
      <c r="S45" s="86"/>
      <c r="T45" s="87">
        <v>152065</v>
      </c>
      <c r="U45" s="87"/>
      <c r="V45" s="87"/>
      <c r="X45" s="86" t="s">
        <v>478</v>
      </c>
    </row>
    <row r="46" spans="1:24" ht="6.75" customHeight="1">
      <c r="R46" s="86"/>
      <c r="S46" s="86"/>
      <c r="X46" s="86"/>
    </row>
    <row r="47" spans="1:24" ht="9" customHeight="1">
      <c r="X47" s="86"/>
    </row>
    <row r="48" spans="1:24" ht="12" customHeight="1">
      <c r="A48" s="80">
        <v>45482.88689814815</v>
      </c>
      <c r="B48" s="80"/>
      <c r="E48" s="81" t="s">
        <v>465</v>
      </c>
      <c r="F48" s="81"/>
      <c r="H48" s="82">
        <v>0</v>
      </c>
      <c r="I48" s="82"/>
      <c r="J48" s="82"/>
      <c r="K48" s="83">
        <v>100</v>
      </c>
      <c r="L48" s="83"/>
      <c r="M48" s="83"/>
      <c r="N48" s="83"/>
      <c r="O48" s="84">
        <v>1</v>
      </c>
      <c r="T48" s="87">
        <v>151965</v>
      </c>
      <c r="U48" s="87"/>
      <c r="V48" s="87"/>
      <c r="X48" s="86" t="s">
        <v>479</v>
      </c>
    </row>
    <row r="49" spans="1:24" ht="6.75" customHeight="1">
      <c r="X49" s="86"/>
    </row>
    <row r="50" spans="1:24" ht="9" customHeight="1">
      <c r="X50" s="86"/>
    </row>
    <row r="51" spans="1:24" ht="12" customHeight="1">
      <c r="A51" s="80">
        <v>45490.522210648145</v>
      </c>
      <c r="B51" s="80"/>
      <c r="E51" s="81" t="s">
        <v>465</v>
      </c>
      <c r="F51" s="81"/>
      <c r="H51" s="82">
        <v>0</v>
      </c>
      <c r="I51" s="82"/>
      <c r="J51" s="82"/>
      <c r="K51" s="83">
        <v>151965</v>
      </c>
      <c r="L51" s="83"/>
      <c r="M51" s="83"/>
      <c r="N51" s="83"/>
      <c r="O51" s="84">
        <v>1</v>
      </c>
      <c r="Q51" s="85" t="s">
        <v>466</v>
      </c>
      <c r="R51" s="86" t="s">
        <v>467</v>
      </c>
      <c r="S51" s="86"/>
      <c r="T51" s="87">
        <v>0</v>
      </c>
      <c r="U51" s="87"/>
      <c r="V51" s="87"/>
      <c r="X51" s="85" t="s">
        <v>468</v>
      </c>
    </row>
    <row r="52" spans="1:24" ht="6.75" customHeight="1">
      <c r="R52" s="86"/>
      <c r="S52" s="86"/>
    </row>
    <row r="53" spans="1:24" ht="12" customHeight="1">
      <c r="A53" s="80">
        <v>45498.557916666665</v>
      </c>
      <c r="B53" s="80"/>
      <c r="E53" s="81" t="s">
        <v>473</v>
      </c>
      <c r="F53" s="81"/>
      <c r="H53" s="82">
        <v>1334041</v>
      </c>
      <c r="I53" s="82"/>
      <c r="J53" s="82"/>
      <c r="K53" s="83">
        <v>0</v>
      </c>
      <c r="L53" s="83"/>
      <c r="M53" s="83"/>
      <c r="N53" s="83"/>
      <c r="O53" s="84">
        <v>1</v>
      </c>
      <c r="Q53" s="85" t="s">
        <v>463</v>
      </c>
      <c r="R53" s="86" t="s">
        <v>464</v>
      </c>
      <c r="S53" s="86"/>
      <c r="T53" s="87">
        <v>1334041</v>
      </c>
      <c r="U53" s="87"/>
      <c r="V53" s="87"/>
      <c r="X53" s="85" t="s">
        <v>16</v>
      </c>
    </row>
    <row r="54" spans="1:24" ht="6.75" customHeight="1">
      <c r="R54" s="86"/>
      <c r="S54" s="86"/>
    </row>
    <row r="55" spans="1:24" ht="9" customHeight="1">
      <c r="R55" s="86"/>
      <c r="S55" s="86"/>
    </row>
    <row r="56" spans="1:24" ht="12" customHeight="1">
      <c r="A56" s="80">
        <v>45501.664548611108</v>
      </c>
      <c r="B56" s="80"/>
      <c r="E56" s="81" t="s">
        <v>465</v>
      </c>
      <c r="F56" s="81"/>
      <c r="H56" s="82">
        <v>0</v>
      </c>
      <c r="I56" s="82"/>
      <c r="J56" s="82"/>
      <c r="K56" s="83">
        <v>120000</v>
      </c>
      <c r="L56" s="83"/>
      <c r="M56" s="83"/>
      <c r="N56" s="83"/>
      <c r="O56" s="84">
        <v>1</v>
      </c>
      <c r="Q56" s="85" t="s">
        <v>480</v>
      </c>
      <c r="R56" s="81" t="s">
        <v>481</v>
      </c>
      <c r="S56" s="81"/>
      <c r="T56" s="87">
        <v>1214041</v>
      </c>
      <c r="U56" s="87"/>
      <c r="V56" s="87"/>
      <c r="X56" s="86" t="s">
        <v>482</v>
      </c>
    </row>
    <row r="57" spans="1:24" ht="6.75" customHeight="1">
      <c r="X57" s="86"/>
    </row>
    <row r="58" spans="1:24" ht="9" customHeight="1">
      <c r="X58" s="86"/>
    </row>
    <row r="59" spans="1:24" ht="9" customHeight="1">
      <c r="X59" s="86"/>
    </row>
    <row r="60" spans="1:24" ht="9" customHeight="1">
      <c r="X60" s="86"/>
    </row>
    <row r="61" spans="1:24" ht="12" customHeight="1">
      <c r="A61" s="80">
        <v>45501.664548611108</v>
      </c>
      <c r="B61" s="80"/>
      <c r="E61" s="81" t="s">
        <v>465</v>
      </c>
      <c r="F61" s="81"/>
      <c r="H61" s="82">
        <v>0</v>
      </c>
      <c r="I61" s="82"/>
      <c r="J61" s="82"/>
      <c r="K61" s="83">
        <v>200</v>
      </c>
      <c r="L61" s="83"/>
      <c r="M61" s="83"/>
      <c r="N61" s="83"/>
      <c r="O61" s="84">
        <v>1</v>
      </c>
      <c r="T61" s="87">
        <v>1213841</v>
      </c>
      <c r="U61" s="87"/>
      <c r="V61" s="87"/>
      <c r="X61" s="86" t="s">
        <v>472</v>
      </c>
    </row>
    <row r="62" spans="1:24" ht="6.75" customHeight="1">
      <c r="X62" s="86"/>
    </row>
    <row r="63" spans="1:24" ht="9" customHeight="1">
      <c r="X63" s="86"/>
    </row>
    <row r="64" spans="1:24" ht="12" customHeight="1">
      <c r="A64" s="80">
        <v>45501.682349537034</v>
      </c>
      <c r="B64" s="80"/>
      <c r="E64" s="81" t="s">
        <v>465</v>
      </c>
      <c r="F64" s="81"/>
      <c r="H64" s="82">
        <v>0</v>
      </c>
      <c r="I64" s="82"/>
      <c r="J64" s="82"/>
      <c r="K64" s="83">
        <v>125800</v>
      </c>
      <c r="L64" s="83"/>
      <c r="M64" s="83"/>
      <c r="N64" s="83"/>
      <c r="O64" s="84">
        <v>1</v>
      </c>
      <c r="R64" s="86" t="s">
        <v>483</v>
      </c>
      <c r="S64" s="86"/>
      <c r="T64" s="87">
        <v>1088041</v>
      </c>
      <c r="U64" s="87"/>
      <c r="V64" s="87"/>
      <c r="X64" s="86" t="s">
        <v>484</v>
      </c>
    </row>
    <row r="65" spans="1:24" ht="6.75" customHeight="1">
      <c r="R65" s="86"/>
      <c r="S65" s="86"/>
      <c r="X65" s="86"/>
    </row>
    <row r="66" spans="1:24" ht="9" customHeight="1">
      <c r="R66" s="86"/>
      <c r="S66" s="86"/>
      <c r="X66" s="86"/>
    </row>
    <row r="67" spans="1:24" ht="12" customHeight="1">
      <c r="A67" s="80">
        <v>45501.713020833333</v>
      </c>
      <c r="B67" s="80"/>
      <c r="E67" s="81" t="s">
        <v>465</v>
      </c>
      <c r="F67" s="81"/>
      <c r="H67" s="82">
        <v>0</v>
      </c>
      <c r="I67" s="82"/>
      <c r="J67" s="82"/>
      <c r="K67" s="83">
        <v>25000</v>
      </c>
      <c r="L67" s="83"/>
      <c r="M67" s="83"/>
      <c r="N67" s="83"/>
      <c r="O67" s="84">
        <v>1</v>
      </c>
      <c r="Q67" s="85" t="s">
        <v>485</v>
      </c>
      <c r="R67" s="86" t="s">
        <v>486</v>
      </c>
      <c r="S67" s="86"/>
      <c r="T67" s="87">
        <v>1063041</v>
      </c>
      <c r="U67" s="87"/>
      <c r="V67" s="87"/>
      <c r="X67" s="86" t="s">
        <v>487</v>
      </c>
    </row>
    <row r="68" spans="1:24" ht="6.75" customHeight="1">
      <c r="R68" s="86"/>
      <c r="S68" s="86"/>
      <c r="X68" s="86"/>
    </row>
    <row r="69" spans="1:24" ht="9" customHeight="1">
      <c r="X69" s="86"/>
    </row>
    <row r="70" spans="1:24" ht="9" customHeight="1">
      <c r="X70" s="86"/>
    </row>
    <row r="71" spans="1:24" ht="9" customHeight="1">
      <c r="X71" s="86"/>
    </row>
    <row r="72" spans="1:24" ht="12" customHeight="1">
      <c r="A72" s="80">
        <v>45501.713020833333</v>
      </c>
      <c r="B72" s="80"/>
      <c r="E72" s="81" t="s">
        <v>465</v>
      </c>
      <c r="F72" s="81"/>
      <c r="H72" s="82">
        <v>0</v>
      </c>
      <c r="I72" s="82"/>
      <c r="J72" s="82"/>
      <c r="K72" s="83">
        <v>200</v>
      </c>
      <c r="L72" s="83"/>
      <c r="M72" s="83"/>
      <c r="N72" s="83"/>
      <c r="O72" s="84">
        <v>1</v>
      </c>
      <c r="T72" s="87">
        <v>1062841</v>
      </c>
      <c r="U72" s="87"/>
      <c r="V72" s="87"/>
      <c r="X72" s="86" t="s">
        <v>472</v>
      </c>
    </row>
    <row r="73" spans="1:24" ht="6.75" customHeight="1">
      <c r="X73" s="86"/>
    </row>
    <row r="74" spans="1:24" ht="9" customHeight="1">
      <c r="X74" s="86"/>
    </row>
    <row r="75" spans="1:24" ht="12" customHeight="1">
      <c r="A75" s="80">
        <v>45501.715439814812</v>
      </c>
      <c r="B75" s="80"/>
      <c r="E75" s="81" t="s">
        <v>465</v>
      </c>
      <c r="F75" s="81"/>
      <c r="H75" s="82">
        <v>0</v>
      </c>
      <c r="I75" s="82"/>
      <c r="J75" s="82"/>
      <c r="K75" s="83">
        <v>8300</v>
      </c>
      <c r="L75" s="83"/>
      <c r="M75" s="83"/>
      <c r="N75" s="83"/>
      <c r="O75" s="84">
        <v>1</v>
      </c>
      <c r="Q75" s="85" t="s">
        <v>488</v>
      </c>
      <c r="R75" s="86" t="s">
        <v>489</v>
      </c>
      <c r="S75" s="86"/>
      <c r="T75" s="87">
        <v>1054541</v>
      </c>
      <c r="U75" s="87"/>
      <c r="V75" s="87"/>
      <c r="X75" s="86" t="s">
        <v>490</v>
      </c>
    </row>
    <row r="76" spans="1:24" ht="6.75" customHeight="1">
      <c r="R76" s="86"/>
      <c r="S76" s="86"/>
      <c r="X76" s="86"/>
    </row>
    <row r="77" spans="1:24" ht="9" customHeight="1">
      <c r="R77" s="86"/>
      <c r="S77" s="86"/>
    </row>
    <row r="78" spans="1:24" ht="12" customHeight="1">
      <c r="A78" s="80">
        <v>45501.73541666667</v>
      </c>
      <c r="B78" s="80"/>
      <c r="E78" s="81" t="s">
        <v>465</v>
      </c>
      <c r="F78" s="81"/>
      <c r="H78" s="82">
        <v>0</v>
      </c>
      <c r="I78" s="82"/>
      <c r="J78" s="82"/>
      <c r="K78" s="83">
        <v>14000</v>
      </c>
      <c r="L78" s="83"/>
      <c r="M78" s="83"/>
      <c r="N78" s="83"/>
      <c r="O78" s="84">
        <v>1</v>
      </c>
      <c r="Q78" s="85" t="s">
        <v>491</v>
      </c>
      <c r="R78" s="81" t="s">
        <v>492</v>
      </c>
      <c r="S78" s="81"/>
      <c r="T78" s="87">
        <v>1040541</v>
      </c>
      <c r="U78" s="87"/>
      <c r="V78" s="87"/>
      <c r="X78" s="86" t="s">
        <v>493</v>
      </c>
    </row>
    <row r="79" spans="1:24" ht="6.75" customHeight="1">
      <c r="X79" s="86"/>
    </row>
    <row r="80" spans="1:24" ht="9" customHeight="1">
      <c r="X80" s="86"/>
    </row>
    <row r="81" spans="1:24" ht="9" customHeight="1">
      <c r="X81" s="86"/>
    </row>
    <row r="82" spans="1:24" ht="9" customHeight="1">
      <c r="X82" s="86"/>
    </row>
    <row r="83" spans="1:24" ht="12" customHeight="1">
      <c r="A83" s="80">
        <v>45501.73541666667</v>
      </c>
      <c r="B83" s="80"/>
      <c r="E83" s="81" t="s">
        <v>465</v>
      </c>
      <c r="F83" s="81"/>
      <c r="H83" s="82">
        <v>0</v>
      </c>
      <c r="I83" s="82"/>
      <c r="J83" s="82"/>
      <c r="K83" s="83">
        <v>200</v>
      </c>
      <c r="L83" s="83"/>
      <c r="M83" s="83"/>
      <c r="N83" s="83"/>
      <c r="O83" s="84">
        <v>1</v>
      </c>
      <c r="T83" s="87">
        <v>1040341</v>
      </c>
      <c r="U83" s="87"/>
      <c r="V83" s="87"/>
      <c r="X83" s="86" t="s">
        <v>472</v>
      </c>
    </row>
    <row r="84" spans="1:24" ht="6.75" customHeight="1">
      <c r="X84" s="86"/>
    </row>
    <row r="85" spans="1:24" ht="9" customHeight="1">
      <c r="X85" s="86"/>
    </row>
    <row r="86" spans="1:24" ht="12" customHeight="1">
      <c r="A86" s="80">
        <v>45501.749027777776</v>
      </c>
      <c r="B86" s="80"/>
      <c r="E86" s="81" t="s">
        <v>465</v>
      </c>
      <c r="F86" s="81"/>
      <c r="H86" s="82">
        <v>0</v>
      </c>
      <c r="I86" s="82"/>
      <c r="J86" s="82"/>
      <c r="K86" s="83">
        <v>88000</v>
      </c>
      <c r="L86" s="83"/>
      <c r="M86" s="83"/>
      <c r="N86" s="83"/>
      <c r="O86" s="84">
        <v>1</v>
      </c>
      <c r="Q86" s="85" t="s">
        <v>494</v>
      </c>
      <c r="R86" s="81" t="s">
        <v>495</v>
      </c>
      <c r="S86" s="81"/>
      <c r="T86" s="87">
        <v>952341</v>
      </c>
      <c r="U86" s="87"/>
      <c r="V86" s="87"/>
      <c r="X86" s="86" t="s">
        <v>496</v>
      </c>
    </row>
    <row r="87" spans="1:24" ht="6.75" customHeight="1">
      <c r="X87" s="86"/>
    </row>
    <row r="88" spans="1:24" ht="9" customHeight="1">
      <c r="X88" s="86"/>
    </row>
    <row r="89" spans="1:24" ht="9" customHeight="1">
      <c r="X89" s="86"/>
    </row>
    <row r="90" spans="1:24" ht="9" customHeight="1">
      <c r="X90" s="86"/>
    </row>
    <row r="91" spans="1:24" ht="12" customHeight="1">
      <c r="A91" s="80">
        <v>45501.749027777776</v>
      </c>
      <c r="B91" s="80"/>
      <c r="E91" s="81" t="s">
        <v>465</v>
      </c>
      <c r="F91" s="81"/>
      <c r="H91" s="82">
        <v>0</v>
      </c>
      <c r="I91" s="82"/>
      <c r="J91" s="82"/>
      <c r="K91" s="83">
        <v>200</v>
      </c>
      <c r="L91" s="83"/>
      <c r="M91" s="83"/>
      <c r="N91" s="83"/>
      <c r="O91" s="84">
        <v>1</v>
      </c>
      <c r="T91" s="87">
        <v>952141</v>
      </c>
      <c r="U91" s="87"/>
      <c r="V91" s="87"/>
      <c r="X91" s="86" t="s">
        <v>472</v>
      </c>
    </row>
    <row r="92" spans="1:24" ht="6.75" customHeight="1">
      <c r="X92" s="86"/>
    </row>
    <row r="93" spans="1:24" ht="9" customHeight="1">
      <c r="X93" s="86"/>
    </row>
    <row r="94" spans="1:24" ht="12" customHeight="1">
      <c r="A94" s="80">
        <v>45501.872557870367</v>
      </c>
      <c r="B94" s="80"/>
      <c r="E94" s="81" t="s">
        <v>465</v>
      </c>
      <c r="F94" s="81"/>
      <c r="H94" s="82">
        <v>0</v>
      </c>
      <c r="I94" s="82"/>
      <c r="J94" s="82"/>
      <c r="K94" s="83">
        <v>14000</v>
      </c>
      <c r="L94" s="83"/>
      <c r="M94" s="83"/>
      <c r="N94" s="83"/>
      <c r="O94" s="84">
        <v>1</v>
      </c>
      <c r="R94" s="86" t="s">
        <v>483</v>
      </c>
      <c r="S94" s="86"/>
      <c r="T94" s="87">
        <v>938141</v>
      </c>
      <c r="U94" s="87"/>
      <c r="V94" s="87"/>
      <c r="X94" s="86" t="s">
        <v>497</v>
      </c>
    </row>
    <row r="95" spans="1:24" ht="6.75" customHeight="1">
      <c r="R95" s="86"/>
      <c r="S95" s="86"/>
      <c r="X95" s="86"/>
    </row>
    <row r="96" spans="1:24" ht="9" customHeight="1">
      <c r="R96" s="86"/>
      <c r="S96" s="86"/>
      <c r="X96" s="86"/>
    </row>
    <row r="97" spans="1:24" ht="12" customHeight="1">
      <c r="A97" s="80">
        <v>45502.722974537035</v>
      </c>
      <c r="B97" s="80"/>
      <c r="E97" s="81" t="s">
        <v>465</v>
      </c>
      <c r="F97" s="81"/>
      <c r="H97" s="82">
        <v>0</v>
      </c>
      <c r="I97" s="82"/>
      <c r="J97" s="82"/>
      <c r="K97" s="83">
        <v>100000</v>
      </c>
      <c r="L97" s="83"/>
      <c r="M97" s="83"/>
      <c r="N97" s="83"/>
      <c r="O97" s="84">
        <v>1</v>
      </c>
      <c r="Q97" s="85" t="s">
        <v>466</v>
      </c>
      <c r="R97" s="86" t="s">
        <v>467</v>
      </c>
      <c r="S97" s="86"/>
      <c r="T97" s="87">
        <v>838141</v>
      </c>
      <c r="U97" s="87"/>
      <c r="V97" s="87"/>
      <c r="X97" s="85" t="s">
        <v>468</v>
      </c>
    </row>
    <row r="98" spans="1:24" ht="6.75" customHeight="1">
      <c r="R98" s="86"/>
      <c r="S98" s="86"/>
    </row>
    <row r="99" spans="1:24" ht="12" customHeight="1">
      <c r="A99" s="80">
        <v>45504.47934027778</v>
      </c>
      <c r="B99" s="80"/>
      <c r="E99" s="81" t="s">
        <v>465</v>
      </c>
      <c r="F99" s="81"/>
      <c r="H99" s="82">
        <v>0</v>
      </c>
      <c r="I99" s="82"/>
      <c r="J99" s="82"/>
      <c r="K99" s="83">
        <v>15000</v>
      </c>
      <c r="L99" s="83"/>
      <c r="M99" s="83"/>
      <c r="N99" s="83"/>
      <c r="O99" s="84">
        <v>1</v>
      </c>
      <c r="Q99" s="85" t="s">
        <v>498</v>
      </c>
      <c r="R99" s="86" t="s">
        <v>499</v>
      </c>
      <c r="S99" s="86"/>
      <c r="T99" s="87">
        <v>823141</v>
      </c>
      <c r="U99" s="87"/>
      <c r="V99" s="87"/>
      <c r="X99" s="85" t="s">
        <v>500</v>
      </c>
    </row>
    <row r="100" spans="1:24" ht="6.75" customHeight="1">
      <c r="R100" s="86"/>
      <c r="S100" s="86"/>
    </row>
    <row r="101" spans="1:24" ht="2.25" customHeight="1"/>
    <row r="102" spans="1:24" ht="13">
      <c r="A102" s="88" t="s">
        <v>501</v>
      </c>
      <c r="B102" s="88"/>
      <c r="C102" s="88"/>
      <c r="H102" s="89">
        <v>4772626</v>
      </c>
      <c r="I102" s="89"/>
      <c r="J102" s="89"/>
      <c r="K102" s="89">
        <v>3953365</v>
      </c>
      <c r="L102" s="89"/>
      <c r="M102" s="89"/>
    </row>
    <row r="103" spans="1:24" ht="409.6" customHeight="1"/>
    <row r="104" spans="1:24" ht="6" customHeight="1"/>
    <row r="105" spans="1:24" ht="15.75" customHeight="1">
      <c r="U105" s="73" t="s">
        <v>502</v>
      </c>
      <c r="V105" s="73"/>
      <c r="W105" s="73"/>
      <c r="X105" s="73"/>
    </row>
  </sheetData>
  <mergeCells count="190">
    <mergeCell ref="A102:C102"/>
    <mergeCell ref="H102:J102"/>
    <mergeCell ref="K102:M102"/>
    <mergeCell ref="U105:X105"/>
    <mergeCell ref="A99:B99"/>
    <mergeCell ref="E99:F99"/>
    <mergeCell ref="H99:J99"/>
    <mergeCell ref="K99:N99"/>
    <mergeCell ref="R99:S100"/>
    <mergeCell ref="T99:V99"/>
    <mergeCell ref="X94:X96"/>
    <mergeCell ref="A97:B97"/>
    <mergeCell ref="E97:F97"/>
    <mergeCell ref="H97:J97"/>
    <mergeCell ref="K97:N97"/>
    <mergeCell ref="R97:S98"/>
    <mergeCell ref="T97:V97"/>
    <mergeCell ref="A94:B94"/>
    <mergeCell ref="E94:F94"/>
    <mergeCell ref="H94:J94"/>
    <mergeCell ref="K94:N94"/>
    <mergeCell ref="R94:S96"/>
    <mergeCell ref="T94:V94"/>
    <mergeCell ref="X86:X90"/>
    <mergeCell ref="A91:B91"/>
    <mergeCell ref="E91:F91"/>
    <mergeCell ref="H91:J91"/>
    <mergeCell ref="K91:N91"/>
    <mergeCell ref="T91:V91"/>
    <mergeCell ref="X91:X93"/>
    <mergeCell ref="A86:B86"/>
    <mergeCell ref="E86:F86"/>
    <mergeCell ref="H86:J86"/>
    <mergeCell ref="K86:N86"/>
    <mergeCell ref="R86:S86"/>
    <mergeCell ref="T86:V86"/>
    <mergeCell ref="A83:B83"/>
    <mergeCell ref="E83:F83"/>
    <mergeCell ref="H83:J83"/>
    <mergeCell ref="K83:N83"/>
    <mergeCell ref="T83:V83"/>
    <mergeCell ref="X83:X85"/>
    <mergeCell ref="X75:X76"/>
    <mergeCell ref="A78:B78"/>
    <mergeCell ref="E78:F78"/>
    <mergeCell ref="H78:J78"/>
    <mergeCell ref="K78:N78"/>
    <mergeCell ref="R78:S78"/>
    <mergeCell ref="T78:V78"/>
    <mergeCell ref="X78:X82"/>
    <mergeCell ref="A75:B75"/>
    <mergeCell ref="E75:F75"/>
    <mergeCell ref="H75:J75"/>
    <mergeCell ref="K75:N75"/>
    <mergeCell ref="R75:S77"/>
    <mergeCell ref="T75:V75"/>
    <mergeCell ref="A72:B72"/>
    <mergeCell ref="E72:F72"/>
    <mergeCell ref="H72:J72"/>
    <mergeCell ref="K72:N72"/>
    <mergeCell ref="T72:V72"/>
    <mergeCell ref="X72:X74"/>
    <mergeCell ref="X64:X66"/>
    <mergeCell ref="A67:B67"/>
    <mergeCell ref="E67:F67"/>
    <mergeCell ref="H67:J67"/>
    <mergeCell ref="K67:N67"/>
    <mergeCell ref="R67:S68"/>
    <mergeCell ref="T67:V67"/>
    <mergeCell ref="X67:X71"/>
    <mergeCell ref="A64:B64"/>
    <mergeCell ref="E64:F64"/>
    <mergeCell ref="H64:J64"/>
    <mergeCell ref="K64:N64"/>
    <mergeCell ref="R64:S66"/>
    <mergeCell ref="T64:V64"/>
    <mergeCell ref="X56:X60"/>
    <mergeCell ref="A61:B61"/>
    <mergeCell ref="E61:F61"/>
    <mergeCell ref="H61:J61"/>
    <mergeCell ref="K61:N61"/>
    <mergeCell ref="T61:V61"/>
    <mergeCell ref="X61:X63"/>
    <mergeCell ref="A56:B56"/>
    <mergeCell ref="E56:F56"/>
    <mergeCell ref="H56:J56"/>
    <mergeCell ref="K56:N56"/>
    <mergeCell ref="R56:S56"/>
    <mergeCell ref="T56:V56"/>
    <mergeCell ref="A53:B53"/>
    <mergeCell ref="E53:F53"/>
    <mergeCell ref="H53:J53"/>
    <mergeCell ref="K53:N53"/>
    <mergeCell ref="R53:S55"/>
    <mergeCell ref="T53:V53"/>
    <mergeCell ref="A51:B51"/>
    <mergeCell ref="E51:F51"/>
    <mergeCell ref="H51:J51"/>
    <mergeCell ref="K51:N51"/>
    <mergeCell ref="R51:S52"/>
    <mergeCell ref="T51:V51"/>
    <mergeCell ref="X45:X47"/>
    <mergeCell ref="A48:B48"/>
    <mergeCell ref="E48:F48"/>
    <mergeCell ref="H48:J48"/>
    <mergeCell ref="K48:N48"/>
    <mergeCell ref="T48:V48"/>
    <mergeCell ref="X48:X50"/>
    <mergeCell ref="A45:B45"/>
    <mergeCell ref="E45:F45"/>
    <mergeCell ref="H45:J45"/>
    <mergeCell ref="K45:N45"/>
    <mergeCell ref="R45:S46"/>
    <mergeCell ref="T45:V45"/>
    <mergeCell ref="X37:X41"/>
    <mergeCell ref="A42:B42"/>
    <mergeCell ref="E42:F42"/>
    <mergeCell ref="H42:J42"/>
    <mergeCell ref="K42:N42"/>
    <mergeCell ref="T42:V42"/>
    <mergeCell ref="X42:X44"/>
    <mergeCell ref="A37:B37"/>
    <mergeCell ref="E37:F37"/>
    <mergeCell ref="H37:J37"/>
    <mergeCell ref="K37:N37"/>
    <mergeCell ref="R37:S38"/>
    <mergeCell ref="T37:V37"/>
    <mergeCell ref="A34:B34"/>
    <mergeCell ref="E34:F34"/>
    <mergeCell ref="H34:J34"/>
    <mergeCell ref="K34:N34"/>
    <mergeCell ref="R34:S36"/>
    <mergeCell ref="T34:V34"/>
    <mergeCell ref="A32:B32"/>
    <mergeCell ref="E32:F32"/>
    <mergeCell ref="H32:J32"/>
    <mergeCell ref="K32:N32"/>
    <mergeCell ref="R32:S33"/>
    <mergeCell ref="T32:V32"/>
    <mergeCell ref="A29:B29"/>
    <mergeCell ref="E29:F29"/>
    <mergeCell ref="H29:J29"/>
    <mergeCell ref="K29:N29"/>
    <mergeCell ref="R29:S31"/>
    <mergeCell ref="T29:V29"/>
    <mergeCell ref="X20:X25"/>
    <mergeCell ref="A26:B26"/>
    <mergeCell ref="E26:F26"/>
    <mergeCell ref="H26:J26"/>
    <mergeCell ref="K26:N26"/>
    <mergeCell ref="T26:V26"/>
    <mergeCell ref="X26:X28"/>
    <mergeCell ref="A20:B20"/>
    <mergeCell ref="E20:F20"/>
    <mergeCell ref="H20:J20"/>
    <mergeCell ref="K20:N20"/>
    <mergeCell ref="R20:S21"/>
    <mergeCell ref="T20:V20"/>
    <mergeCell ref="A18:B18"/>
    <mergeCell ref="E18:F18"/>
    <mergeCell ref="H18:J18"/>
    <mergeCell ref="K18:N18"/>
    <mergeCell ref="R18:S19"/>
    <mergeCell ref="T18:V18"/>
    <mergeCell ref="A16:B16"/>
    <mergeCell ref="E16:F16"/>
    <mergeCell ref="H16:J16"/>
    <mergeCell ref="K16:N16"/>
    <mergeCell ref="R16:S17"/>
    <mergeCell ref="T16:V16"/>
    <mergeCell ref="A13:B13"/>
    <mergeCell ref="E13:F13"/>
    <mergeCell ref="H13:J13"/>
    <mergeCell ref="K13:N13"/>
    <mergeCell ref="R13:S15"/>
    <mergeCell ref="T13:V13"/>
    <mergeCell ref="B8:K8"/>
    <mergeCell ref="M8:R8"/>
    <mergeCell ref="T8:X8"/>
    <mergeCell ref="D11:H11"/>
    <mergeCell ref="I11:J11"/>
    <mergeCell ref="K11:N11"/>
    <mergeCell ref="Q11:S11"/>
    <mergeCell ref="T11:V11"/>
    <mergeCell ref="U2:X2"/>
    <mergeCell ref="J4:U4"/>
    <mergeCell ref="B6:X6"/>
    <mergeCell ref="B7:K7"/>
    <mergeCell ref="M7:R7"/>
    <mergeCell ref="T7:X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Budget</vt:lpstr>
      <vt:lpstr>Saving&amp;Spending</vt:lpstr>
      <vt:lpstr>Comparing</vt:lpstr>
      <vt:lpstr>Actual</vt:lpstr>
      <vt:lpstr>Sheet5</vt:lpstr>
      <vt:lpstr>GLMT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2024-07-31T12:39:33Z</dcterms:modified>
</cp:coreProperties>
</file>