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18835880bd1ac094/Desktop/Akkin/Github Projeck/"/>
    </mc:Choice>
  </mc:AlternateContent>
  <xr:revisionPtr revIDLastSave="24" documentId="13_ncr:1_{6E0480D3-D196-4391-9135-E549A9294636}" xr6:coauthVersionLast="47" xr6:coauthVersionMax="47" xr10:uidLastSave="{CBF7CC1D-62F9-46A4-8817-00942E0B2442}"/>
  <bookViews>
    <workbookView xWindow="-108" yWindow="-108" windowWidth="23256" windowHeight="12456" activeTab="3" xr2:uid="{00000000-000D-0000-FFFF-FFFF00000000}"/>
  </bookViews>
  <sheets>
    <sheet name="Income_Statement" sheetId="2" r:id="rId1"/>
    <sheet name="Balance_Sheet" sheetId="3" r:id="rId2"/>
    <sheet name="Cashflows_Statement" sheetId="4" r:id="rId3"/>
    <sheet name="Fixed_Assets_33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C5" i="2" l="1"/>
  <c r="D8" i="4"/>
  <c r="E8" i="4"/>
  <c r="F8" i="4"/>
  <c r="G8" i="4"/>
  <c r="D11" i="4"/>
  <c r="E11" i="4"/>
  <c r="F12" i="4"/>
  <c r="F13" i="4" s="1"/>
  <c r="G12" i="4"/>
  <c r="D12" i="4"/>
  <c r="E12" i="4"/>
  <c r="G13" i="4"/>
  <c r="D15" i="4"/>
  <c r="E15" i="4"/>
  <c r="F15" i="4"/>
  <c r="G15" i="4"/>
  <c r="D16" i="4"/>
  <c r="D17" i="4" s="1"/>
  <c r="E16" i="4"/>
  <c r="E17" i="4" s="1"/>
  <c r="F16" i="4"/>
  <c r="F17" i="4" s="1"/>
  <c r="G16" i="4"/>
  <c r="G17" i="4" s="1"/>
  <c r="C17" i="4"/>
  <c r="C16" i="4"/>
  <c r="C15" i="4"/>
  <c r="C8" i="4"/>
  <c r="D23" i="2"/>
  <c r="E23" i="2"/>
  <c r="C23" i="2"/>
  <c r="E42" i="3"/>
  <c r="F42" i="3"/>
  <c r="D42" i="3"/>
  <c r="D24" i="3"/>
  <c r="E24" i="3" s="1"/>
  <c r="F24" i="3" s="1"/>
  <c r="G24" i="3" s="1"/>
  <c r="H24" i="3" s="1"/>
  <c r="D21" i="3"/>
  <c r="E21" i="3"/>
  <c r="F21" i="3"/>
  <c r="E20" i="3"/>
  <c r="F20" i="3"/>
  <c r="G20" i="3" s="1"/>
  <c r="D20" i="3"/>
  <c r="E16" i="3"/>
  <c r="F16" i="3"/>
  <c r="G16" i="3"/>
  <c r="H16" i="3"/>
  <c r="D16" i="3"/>
  <c r="E35" i="3"/>
  <c r="F35" i="3" s="1"/>
  <c r="G35" i="3" s="1"/>
  <c r="H35" i="3" s="1"/>
  <c r="D35" i="3"/>
  <c r="D36" i="3"/>
  <c r="E36" i="3" s="1"/>
  <c r="C34" i="3"/>
  <c r="D34" i="3" s="1"/>
  <c r="C35" i="3"/>
  <c r="C36" i="3"/>
  <c r="E33" i="3"/>
  <c r="F33" i="3"/>
  <c r="G33" i="3"/>
  <c r="H33" i="3"/>
  <c r="D33" i="3"/>
  <c r="E32" i="3"/>
  <c r="F32" i="3"/>
  <c r="G32" i="3"/>
  <c r="H32" i="3"/>
  <c r="D32" i="3"/>
  <c r="C26" i="3"/>
  <c r="C22" i="3"/>
  <c r="C27" i="3" s="1"/>
  <c r="C21" i="3"/>
  <c r="C18" i="3"/>
  <c r="C12" i="3"/>
  <c r="C11" i="3"/>
  <c r="C7" i="3"/>
  <c r="C13" i="3" s="1"/>
  <c r="G13" i="5"/>
  <c r="H13" i="5"/>
  <c r="G14" i="5"/>
  <c r="H14" i="5"/>
  <c r="H12" i="5"/>
  <c r="G12" i="5"/>
  <c r="E12" i="5"/>
  <c r="F12" i="5"/>
  <c r="E13" i="5"/>
  <c r="F13" i="5"/>
  <c r="E14" i="5"/>
  <c r="F14" i="5"/>
  <c r="D13" i="5"/>
  <c r="D14" i="5"/>
  <c r="D12" i="5"/>
  <c r="E8" i="5"/>
  <c r="F8" i="5"/>
  <c r="G8" i="5"/>
  <c r="H8" i="5"/>
  <c r="D8" i="5"/>
  <c r="C12" i="4" s="1"/>
  <c r="C13" i="4" s="1"/>
  <c r="D20" i="2"/>
  <c r="E20" i="2"/>
  <c r="F20" i="2"/>
  <c r="G20" i="2"/>
  <c r="C20" i="2"/>
  <c r="D19" i="2"/>
  <c r="E19" i="2"/>
  <c r="F19" i="2"/>
  <c r="G19" i="2"/>
  <c r="C19" i="2"/>
  <c r="D16" i="2"/>
  <c r="E16" i="2"/>
  <c r="F16" i="2"/>
  <c r="G16" i="2"/>
  <c r="D17" i="2"/>
  <c r="E17" i="2"/>
  <c r="F17" i="2"/>
  <c r="G17" i="2"/>
  <c r="D18" i="2"/>
  <c r="E18" i="2"/>
  <c r="F18" i="2"/>
  <c r="G18" i="2"/>
  <c r="C17" i="2"/>
  <c r="C18" i="2"/>
  <c r="C16" i="2"/>
  <c r="D14" i="2"/>
  <c r="E14" i="2"/>
  <c r="F14" i="2"/>
  <c r="G14" i="2"/>
  <c r="C14" i="2"/>
  <c r="D13" i="2"/>
  <c r="E13" i="2"/>
  <c r="F13" i="2"/>
  <c r="G13" i="2"/>
  <c r="C13" i="2"/>
  <c r="D9" i="2"/>
  <c r="E9" i="2"/>
  <c r="E12" i="2" s="1"/>
  <c r="F9" i="2"/>
  <c r="G9" i="2"/>
  <c r="G12" i="2" s="1"/>
  <c r="D10" i="2"/>
  <c r="E10" i="2"/>
  <c r="F10" i="2"/>
  <c r="F12" i="2" s="1"/>
  <c r="G10" i="2"/>
  <c r="D11" i="2"/>
  <c r="E11" i="2"/>
  <c r="F11" i="2"/>
  <c r="G11" i="2"/>
  <c r="C10" i="2"/>
  <c r="C11" i="2"/>
  <c r="C9" i="2"/>
  <c r="D12" i="2"/>
  <c r="C12" i="2"/>
  <c r="D7" i="2"/>
  <c r="E7" i="2"/>
  <c r="F7" i="2"/>
  <c r="G7" i="2"/>
  <c r="C7" i="2"/>
  <c r="D6" i="2"/>
  <c r="E6" i="2"/>
  <c r="F6" i="2"/>
  <c r="G6" i="2"/>
  <c r="C6" i="2"/>
  <c r="D5" i="2"/>
  <c r="E5" i="2"/>
  <c r="F5" i="2"/>
  <c r="G5" i="2"/>
  <c r="D3" i="2"/>
  <c r="E3" i="2" s="1"/>
  <c r="F3" i="2" s="1"/>
  <c r="G3" i="2" s="1"/>
  <c r="B14" i="5"/>
  <c r="B13" i="5"/>
  <c r="B12" i="5"/>
  <c r="E3" i="5"/>
  <c r="F3" i="5" s="1"/>
  <c r="G3" i="5" s="1"/>
  <c r="H3" i="5" s="1"/>
  <c r="B9" i="4"/>
  <c r="B8" i="4"/>
  <c r="B7" i="4"/>
  <c r="D3" i="4"/>
  <c r="E3" i="4" s="1"/>
  <c r="F3" i="4" s="1"/>
  <c r="G3" i="4" s="1"/>
  <c r="D3" i="3"/>
  <c r="E3" i="3" s="1"/>
  <c r="F3" i="3" s="1"/>
  <c r="G3" i="3" s="1"/>
  <c r="H3" i="3" s="1"/>
  <c r="D9" i="3" l="1"/>
  <c r="E9" i="3" s="1"/>
  <c r="F9" i="3" s="1"/>
  <c r="G9" i="3" s="1"/>
  <c r="H9" i="3" s="1"/>
  <c r="D15" i="5"/>
  <c r="C6" i="4" s="1"/>
  <c r="H15" i="5"/>
  <c r="G21" i="2" s="1"/>
  <c r="G22" i="2" s="1"/>
  <c r="G6" i="4"/>
  <c r="F15" i="5"/>
  <c r="E6" i="4" s="1"/>
  <c r="E15" i="5"/>
  <c r="D21" i="2" s="1"/>
  <c r="D22" i="2" s="1"/>
  <c r="D24" i="2" s="1"/>
  <c r="D25" i="2" s="1"/>
  <c r="G15" i="5"/>
  <c r="F6" i="4" s="1"/>
  <c r="D6" i="4"/>
  <c r="C21" i="2"/>
  <c r="C22" i="2" s="1"/>
  <c r="C24" i="2" s="1"/>
  <c r="C25" i="2" s="1"/>
  <c r="C26" i="2" s="1"/>
  <c r="C4" i="4" s="1"/>
  <c r="D10" i="3"/>
  <c r="H20" i="3"/>
  <c r="G42" i="3"/>
  <c r="F23" i="2" s="1"/>
  <c r="G21" i="3"/>
  <c r="E34" i="3"/>
  <c r="D6" i="3"/>
  <c r="C7" i="4" s="1"/>
  <c r="E17" i="3"/>
  <c r="F36" i="3"/>
  <c r="C29" i="3"/>
  <c r="D17" i="3"/>
  <c r="E21" i="2" l="1"/>
  <c r="E22" i="2" s="1"/>
  <c r="E24" i="2" s="1"/>
  <c r="E25" i="2"/>
  <c r="E26" i="2" s="1"/>
  <c r="D26" i="2"/>
  <c r="F21" i="2"/>
  <c r="F22" i="2" s="1"/>
  <c r="D28" i="2"/>
  <c r="D4" i="4"/>
  <c r="F24" i="2"/>
  <c r="F25" i="2" s="1"/>
  <c r="F26" i="2" s="1"/>
  <c r="E10" i="3"/>
  <c r="D11" i="3"/>
  <c r="D12" i="3" s="1"/>
  <c r="H42" i="3"/>
  <c r="G23" i="2" s="1"/>
  <c r="G24" i="2" s="1"/>
  <c r="G25" i="2" s="1"/>
  <c r="G26" i="2" s="1"/>
  <c r="H21" i="3"/>
  <c r="F34" i="3"/>
  <c r="E6" i="3"/>
  <c r="D7" i="4" s="1"/>
  <c r="G36" i="3"/>
  <c r="F17" i="3"/>
  <c r="C9" i="4"/>
  <c r="C10" i="4" s="1"/>
  <c r="C18" i="4" s="1"/>
  <c r="D5" i="3" s="1"/>
  <c r="D18" i="3"/>
  <c r="D22" i="3" s="1"/>
  <c r="E18" i="3"/>
  <c r="E22" i="3" s="1"/>
  <c r="D9" i="4"/>
  <c r="C28" i="2"/>
  <c r="D25" i="3"/>
  <c r="E28" i="2" l="1"/>
  <c r="E4" i="4"/>
  <c r="F10" i="3"/>
  <c r="E11" i="3"/>
  <c r="E12" i="3" s="1"/>
  <c r="F28" i="2"/>
  <c r="F4" i="4"/>
  <c r="G28" i="2"/>
  <c r="G4" i="4"/>
  <c r="G34" i="3"/>
  <c r="F6" i="3"/>
  <c r="E7" i="4" s="1"/>
  <c r="D10" i="4"/>
  <c r="D18" i="4" s="1"/>
  <c r="E5" i="3" s="1"/>
  <c r="D7" i="3"/>
  <c r="D13" i="3" s="1"/>
  <c r="F18" i="3"/>
  <c r="F22" i="3" s="1"/>
  <c r="E9" i="4"/>
  <c r="G17" i="3"/>
  <c r="H36" i="3"/>
  <c r="H17" i="3" s="1"/>
  <c r="E25" i="3"/>
  <c r="D26" i="3"/>
  <c r="D27" i="3" s="1"/>
  <c r="G10" i="3" l="1"/>
  <c r="F11" i="3"/>
  <c r="F12" i="3" s="1"/>
  <c r="E10" i="4"/>
  <c r="E18" i="4" s="1"/>
  <c r="F5" i="3" s="1"/>
  <c r="D29" i="3"/>
  <c r="H34" i="3"/>
  <c r="H6" i="3" s="1"/>
  <c r="G6" i="3"/>
  <c r="F7" i="4" s="1"/>
  <c r="H18" i="3"/>
  <c r="H22" i="3" s="1"/>
  <c r="G9" i="4"/>
  <c r="G18" i="3"/>
  <c r="G22" i="3" s="1"/>
  <c r="F9" i="4"/>
  <c r="E7" i="3"/>
  <c r="E13" i="3" s="1"/>
  <c r="F25" i="3"/>
  <c r="E26" i="3"/>
  <c r="E27" i="3" s="1"/>
  <c r="H10" i="3" l="1"/>
  <c r="H11" i="3" s="1"/>
  <c r="H12" i="3" s="1"/>
  <c r="G11" i="3"/>
  <c r="G12" i="3" s="1"/>
  <c r="G7" i="4"/>
  <c r="F10" i="4"/>
  <c r="F18" i="4" s="1"/>
  <c r="G5" i="3" s="1"/>
  <c r="G10" i="4"/>
  <c r="G18" i="4" s="1"/>
  <c r="E29" i="3"/>
  <c r="F7" i="3"/>
  <c r="F13" i="3" s="1"/>
  <c r="F26" i="3"/>
  <c r="F27" i="3" s="1"/>
  <c r="G25" i="3"/>
  <c r="F29" i="3" l="1"/>
  <c r="H5" i="3"/>
  <c r="H7" i="3" s="1"/>
  <c r="H13" i="3" s="1"/>
  <c r="G7" i="3"/>
  <c r="G13" i="3" s="1"/>
  <c r="H25" i="3"/>
  <c r="H26" i="3" s="1"/>
  <c r="H27" i="3" s="1"/>
  <c r="G26" i="3"/>
  <c r="G27" i="3" s="1"/>
  <c r="G29" i="3" l="1"/>
  <c r="H29" i="3"/>
</calcChain>
</file>

<file path=xl/sharedStrings.xml><?xml version="1.0" encoding="utf-8"?>
<sst xmlns="http://schemas.openxmlformats.org/spreadsheetml/2006/main" count="103" uniqueCount="80">
  <si>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</si>
  <si>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</si>
  <si>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</si>
  <si>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</si>
  <si>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</si>
  <si>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</si>
  <si>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</si>
  <si>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</si>
  <si>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</si>
  <si>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</si>
  <si>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</si>
  <si>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</si>
  <si>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</si>
  <si>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</si>
  <si>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</si>
  <si>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</si>
  <si>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</si>
  <si>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</si>
  <si>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</si>
  <si>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</si>
  <si>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</si>
  <si>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</si>
  <si>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</si>
  <si>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</si>
  <si>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</si>
  <si>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</si>
  <si>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</si>
  <si>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</si>
  <si>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</si>
  <si>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</si>
  <si>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</si>
  <si>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</si>
  <si>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</si>
  <si>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</si>
  <si>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</si>
  <si>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</si>
  <si>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</si>
  <si>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</si>
  <si>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</si>
  <si>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</si>
  <si>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</si>
  <si>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</si>
  <si>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</si>
  <si>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</si>
  <si>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</si>
  <si>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</si>
  <si>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</si>
  <si>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</si>
  <si>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</si>
  <si>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</si>
  <si>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</si>
  <si>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</si>
  <si>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</si>
  <si>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</si>
  <si>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</si>
  <si>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</si>
  <si>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</si>
  <si>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</si>
  <si>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</si>
  <si>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</si>
  <si>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</si>
  <si>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</si>
  <si>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</si>
  <si>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</si>
  <si>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</si>
  <si>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</si>
  <si>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</si>
  <si>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</si>
  <si>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</si>
  <si>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</si>
  <si>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</si>
  <si>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</si>
  <si>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</si>
  <si>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Refrigerator</t>
  </si>
  <si>
    <t>Total CapEx</t>
  </si>
  <si>
    <t>Existing Equipment</t>
  </si>
  <si>
    <t>Total D&amp;A</t>
  </si>
  <si>
    <t xml:space="preserve">$ </t>
  </si>
  <si>
    <t>Juice Maker</t>
  </si>
  <si>
    <t xml:space="preserve">Package Machine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</si>
</sst>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164" formatCode="_(* #,##0_);_(* \(#,##0\);_(* &quot;-&quot;??_);_(@_)"/>
    <numFmt numFmtId="165" formatCode="&quot;$&quot;#,##0_);[Red]\(&quot;$&quot;#,##0\)"/>
    <numFmt numFmtId="166" formatCode="0.0%"/>
    <numFmt numFmtId="167" formatCode="_(&quot;$&quot;* #,##0_);_(&quot;$&quot;* \(#,##0\);_(&quot;$&quot;* &quot;-&quot;??_);_(@_)"/>
    <numFmt numFmtId="168" formatCode="yyyy\E"/>
    <numFmt numFmtId="169" formatCode="mmm\-yy\E"/>
    <numFmt numFmtId="170" formatCode="mmm\-yy\A"/>
  </numFmts>
  <fonts count="22" x14ac:knownFonts="1">
    <font>
      <sz val="11"/>
      <color theme="1"/>
      <name val="Calibri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432FF"/>
      <name val="Calibri"/>
      <family val="2"/>
    </font>
    <font>
      <sz val="11"/>
      <color rgb="FF2741EE"/>
      <name val="Calibri"/>
      <family val="2"/>
    </font>
    <font>
      <sz val="11"/>
      <color theme="4"/>
      <name val="Calibri"/>
      <family val="2"/>
    </font>
    <font>
      <b/>
      <i/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</font>
    <font>
      <b/>
      <sz val="12"/>
      <color theme="1"/>
      <name val="Calibri"/>
      <family val="2"/>
    </font>
    <font>
      <sz val="11"/>
      <color theme="2"/>
      <name val="Calibri"/>
      <family val="2"/>
    </font>
    <font>
      <sz val="11"/>
      <name val="Calibri"/>
      <family val="2"/>
    </font>
    <font>
      <b/>
      <sz val="11"/>
      <color theme="2"/>
      <name val="Calibri"/>
      <family val="2"/>
    </font>
    <font>
      <i/>
      <sz val="11"/>
      <color theme="2"/>
      <name val="Calibri"/>
      <family val="2"/>
    </font>
    <font>
      <b/>
      <sz val="14"/>
      <color theme="2"/>
      <name val="Calibri"/>
      <family val="2"/>
    </font>
    <font>
      <b/>
      <sz val="12"/>
      <color theme="2"/>
      <name val="Calibri"/>
      <family val="2"/>
    </font>
    <font>
      <i/>
      <sz val="12"/>
      <color theme="2"/>
      <name val="Calibri"/>
      <family val="2"/>
    </font>
    <font>
      <b/>
      <i/>
      <sz val="12"/>
      <color theme="2"/>
      <name val="Calibri"/>
      <family val="2"/>
    </font>
    <font>
      <sz val="12"/>
      <color theme="1"/>
      <name val="Calibri"/>
      <family val="2"/>
    </font>
    <font>
      <sz val="12"/>
      <color rgb="FF0432FF"/>
      <name val="Calibri"/>
      <family val="2"/>
    </font>
    <font>
      <sz val="12"/>
      <color rgb="FF2741EE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E7E6E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rgb="FFD9E2F3"/>
      </patternFill>
    </fill>
    <fill>
      <patternFill patternType="solid">
        <fgColor theme="9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 style="medium">
        <color rgb="FF000000"/>
      </bottom>
      <diagonal/>
    </border>
    <border>
      <left/>
      <right style="medium">
        <color theme="9" tint="-0.499984740745262"/>
      </right>
      <top/>
      <bottom style="medium">
        <color rgb="FF000000"/>
      </bottom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 style="thin">
        <color indexed="64"/>
      </top>
      <bottom/>
      <diagonal/>
    </border>
    <border>
      <left/>
      <right style="medium">
        <color theme="9" tint="-0.499984740745262"/>
      </right>
      <top style="thin">
        <color indexed="64"/>
      </top>
      <bottom/>
      <diagonal/>
    </border>
    <border>
      <left style="medium">
        <color theme="9" tint="-0.499984740745262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theme="9" tint="-0.499984740745262"/>
      </right>
      <top style="thin">
        <color indexed="64"/>
      </top>
      <bottom style="medium">
        <color indexed="64"/>
      </bottom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9" tint="-0.499984740745262"/>
      </left>
      <right/>
      <top style="thin">
        <color indexed="64"/>
      </top>
      <bottom style="medium">
        <color theme="9" tint="-0.499984740745262"/>
      </bottom>
      <diagonal/>
    </border>
    <border>
      <left/>
      <right/>
      <top style="thin">
        <color indexed="64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thin">
        <color indexed="64"/>
      </top>
      <bottom style="medium">
        <color theme="9" tint="-0.499984740745262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122">
    <xf numFmtId="0" fontId="0" fillId="0" borderId="0" xfId="0"/>
    <xf numFmtId="0" fontId="8" fillId="0" borderId="1" xfId="0" applyFont="1" applyBorder="1"/>
    <xf numFmtId="164" fontId="1" fillId="2" borderId="3" xfId="0" applyNumberFormat="1" applyFont="1" applyFill="1" applyBorder="1"/>
    <xf numFmtId="164" fontId="1" fillId="2" borderId="4" xfId="0" applyNumberFormat="1" applyFont="1" applyFill="1" applyBorder="1"/>
    <xf numFmtId="0" fontId="0" fillId="3" borderId="1" xfId="0" applyFill="1" applyBorder="1"/>
    <xf numFmtId="164" fontId="4" fillId="3" borderId="1" xfId="0" applyNumberFormat="1" applyFont="1" applyFill="1" applyBorder="1"/>
    <xf numFmtId="165" fontId="4" fillId="3" borderId="1" xfId="0" applyNumberFormat="1" applyFont="1" applyFill="1" applyBorder="1"/>
    <xf numFmtId="9" fontId="4" fillId="3" borderId="1" xfId="0" applyNumberFormat="1" applyFont="1" applyFill="1" applyBorder="1"/>
    <xf numFmtId="0" fontId="4" fillId="3" borderId="1" xfId="0" applyFont="1" applyFill="1" applyBorder="1"/>
    <xf numFmtId="44" fontId="1" fillId="2" borderId="3" xfId="1" applyFont="1" applyFill="1" applyBorder="1"/>
    <xf numFmtId="44" fontId="1" fillId="2" borderId="4" xfId="1" applyFont="1" applyFill="1" applyBorder="1"/>
    <xf numFmtId="2" fontId="1" fillId="2" borderId="3" xfId="1" applyNumberFormat="1" applyFont="1" applyFill="1" applyBorder="1"/>
    <xf numFmtId="0" fontId="2" fillId="2" borderId="11" xfId="0" applyFont="1" applyFill="1" applyBorder="1"/>
    <xf numFmtId="0" fontId="0" fillId="2" borderId="1" xfId="0" applyFill="1" applyBorder="1"/>
    <xf numFmtId="0" fontId="0" fillId="2" borderId="12" xfId="0" applyFill="1" applyBorder="1"/>
    <xf numFmtId="0" fontId="0" fillId="2" borderId="11" xfId="0" applyFill="1" applyBorder="1" applyAlignment="1">
      <alignment horizontal="left" indent="1"/>
    </xf>
    <xf numFmtId="2" fontId="0" fillId="2" borderId="1" xfId="1" applyNumberFormat="1" applyFont="1" applyFill="1" applyBorder="1"/>
    <xf numFmtId="2" fontId="0" fillId="2" borderId="12" xfId="1" applyNumberFormat="1" applyFont="1" applyFill="1" applyBorder="1"/>
    <xf numFmtId="0" fontId="7" fillId="2" borderId="13" xfId="0" applyFont="1" applyFill="1" applyBorder="1"/>
    <xf numFmtId="2" fontId="1" fillId="2" borderId="14" xfId="1" applyNumberFormat="1" applyFont="1" applyFill="1" applyBorder="1"/>
    <xf numFmtId="0" fontId="3" fillId="2" borderId="11" xfId="0" applyFont="1" applyFill="1" applyBorder="1"/>
    <xf numFmtId="44" fontId="1" fillId="2" borderId="14" xfId="1" applyFont="1" applyFill="1" applyBorder="1"/>
    <xf numFmtId="0" fontId="2" fillId="2" borderId="11" xfId="0" applyFont="1" applyFill="1" applyBorder="1" applyAlignment="1">
      <alignment horizontal="left"/>
    </xf>
    <xf numFmtId="9" fontId="2" fillId="2" borderId="1" xfId="0" applyNumberFormat="1" applyFont="1" applyFill="1" applyBorder="1"/>
    <xf numFmtId="9" fontId="2" fillId="2" borderId="12" xfId="0" applyNumberFormat="1" applyFont="1" applyFill="1" applyBorder="1"/>
    <xf numFmtId="164" fontId="0" fillId="2" borderId="1" xfId="0" applyNumberFormat="1" applyFill="1" applyBorder="1"/>
    <xf numFmtId="164" fontId="0" fillId="2" borderId="12" xfId="0" applyNumberFormat="1" applyFill="1" applyBorder="1"/>
    <xf numFmtId="0" fontId="0" fillId="2" borderId="11" xfId="0" applyFill="1" applyBorder="1" applyAlignment="1">
      <alignment horizontal="left"/>
    </xf>
    <xf numFmtId="44" fontId="0" fillId="2" borderId="1" xfId="1" applyFont="1" applyFill="1" applyBorder="1"/>
    <xf numFmtId="44" fontId="0" fillId="2" borderId="12" xfId="1" applyFont="1" applyFill="1" applyBorder="1"/>
    <xf numFmtId="0" fontId="7" fillId="2" borderId="13" xfId="0" applyFont="1" applyFill="1" applyBorder="1" applyAlignment="1">
      <alignment horizontal="left"/>
    </xf>
    <xf numFmtId="164" fontId="1" fillId="2" borderId="14" xfId="0" applyNumberFormat="1" applyFont="1" applyFill="1" applyBorder="1"/>
    <xf numFmtId="0" fontId="1" fillId="2" borderId="13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44" fontId="1" fillId="2" borderId="16" xfId="1" applyFont="1" applyFill="1" applyBorder="1"/>
    <xf numFmtId="0" fontId="0" fillId="4" borderId="11" xfId="0" applyFill="1" applyBorder="1" applyAlignment="1">
      <alignment horizontal="left"/>
    </xf>
    <xf numFmtId="164" fontId="0" fillId="4" borderId="1" xfId="0" applyNumberFormat="1" applyFill="1" applyBorder="1"/>
    <xf numFmtId="164" fontId="0" fillId="4" borderId="12" xfId="0" applyNumberFormat="1" applyFill="1" applyBorder="1"/>
    <xf numFmtId="0" fontId="12" fillId="4" borderId="11" xfId="0" applyFont="1" applyFill="1" applyBorder="1" applyAlignment="1">
      <alignment horizontal="left"/>
    </xf>
    <xf numFmtId="9" fontId="12" fillId="4" borderId="1" xfId="0" applyNumberFormat="1" applyFont="1" applyFill="1" applyBorder="1"/>
    <xf numFmtId="9" fontId="12" fillId="4" borderId="12" xfId="0" applyNumberFormat="1" applyFont="1" applyFill="1" applyBorder="1"/>
    <xf numFmtId="0" fontId="0" fillId="4" borderId="11" xfId="0" applyFill="1" applyBorder="1"/>
    <xf numFmtId="0" fontId="0" fillId="4" borderId="1" xfId="0" applyFill="1" applyBorder="1"/>
    <xf numFmtId="0" fontId="0" fillId="4" borderId="12" xfId="0" applyFill="1" applyBorder="1"/>
    <xf numFmtId="0" fontId="1" fillId="3" borderId="11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1" xfId="0" applyFill="1" applyBorder="1" applyAlignment="1">
      <alignment horizontal="left" indent="1"/>
    </xf>
    <xf numFmtId="164" fontId="4" fillId="3" borderId="12" xfId="0" applyNumberFormat="1" applyFont="1" applyFill="1" applyBorder="1"/>
    <xf numFmtId="165" fontId="4" fillId="3" borderId="12" xfId="0" applyNumberFormat="1" applyFont="1" applyFill="1" applyBorder="1"/>
    <xf numFmtId="9" fontId="4" fillId="3" borderId="12" xfId="0" applyNumberFormat="1" applyFont="1" applyFill="1" applyBorder="1"/>
    <xf numFmtId="0" fontId="4" fillId="3" borderId="12" xfId="0" applyFont="1" applyFill="1" applyBorder="1"/>
    <xf numFmtId="0" fontId="0" fillId="3" borderId="17" xfId="0" applyFill="1" applyBorder="1"/>
    <xf numFmtId="9" fontId="4" fillId="3" borderId="18" xfId="0" applyNumberFormat="1" applyFont="1" applyFill="1" applyBorder="1"/>
    <xf numFmtId="9" fontId="4" fillId="3" borderId="19" xfId="0" applyNumberFormat="1" applyFont="1" applyFill="1" applyBorder="1"/>
    <xf numFmtId="0" fontId="1" fillId="2" borderId="3" xfId="0" applyFont="1" applyFill="1" applyBorder="1"/>
    <xf numFmtId="164" fontId="0" fillId="2" borderId="5" xfId="0" applyNumberFormat="1" applyFill="1" applyBorder="1"/>
    <xf numFmtId="1" fontId="1" fillId="2" borderId="3" xfId="0" applyNumberFormat="1" applyFont="1" applyFill="1" applyBorder="1"/>
    <xf numFmtId="164" fontId="0" fillId="3" borderId="1" xfId="0" applyNumberFormat="1" applyFill="1" applyBorder="1"/>
    <xf numFmtId="164" fontId="5" fillId="3" borderId="1" xfId="0" applyNumberFormat="1" applyFont="1" applyFill="1" applyBorder="1"/>
    <xf numFmtId="166" fontId="0" fillId="3" borderId="1" xfId="0" applyNumberFormat="1" applyFill="1" applyBorder="1"/>
    <xf numFmtId="0" fontId="6" fillId="3" borderId="1" xfId="0" applyFont="1" applyFill="1" applyBorder="1"/>
    <xf numFmtId="164" fontId="4" fillId="2" borderId="1" xfId="0" applyNumberFormat="1" applyFont="1" applyFill="1" applyBorder="1"/>
    <xf numFmtId="0" fontId="1" fillId="2" borderId="13" xfId="0" applyFont="1" applyFill="1" applyBorder="1"/>
    <xf numFmtId="0" fontId="3" fillId="2" borderId="20" xfId="0" applyFont="1" applyFill="1" applyBorder="1"/>
    <xf numFmtId="164" fontId="0" fillId="2" borderId="21" xfId="0" applyNumberFormat="1" applyFill="1" applyBorder="1"/>
    <xf numFmtId="0" fontId="1" fillId="2" borderId="15" xfId="0" applyFont="1" applyFill="1" applyBorder="1"/>
    <xf numFmtId="164" fontId="1" fillId="2" borderId="16" xfId="0" applyNumberFormat="1" applyFont="1" applyFill="1" applyBorder="1"/>
    <xf numFmtId="0" fontId="0" fillId="2" borderId="11" xfId="0" applyFill="1" applyBorder="1"/>
    <xf numFmtId="0" fontId="4" fillId="2" borderId="1" xfId="0" applyFont="1" applyFill="1" applyBorder="1"/>
    <xf numFmtId="1" fontId="1" fillId="2" borderId="14" xfId="0" applyNumberFormat="1" applyFont="1" applyFill="1" applyBorder="1"/>
    <xf numFmtId="164" fontId="0" fillId="3" borderId="12" xfId="0" applyNumberFormat="1" applyFill="1" applyBorder="1"/>
    <xf numFmtId="166" fontId="0" fillId="3" borderId="12" xfId="0" applyNumberFormat="1" applyFill="1" applyBorder="1"/>
    <xf numFmtId="0" fontId="0" fillId="3" borderId="11" xfId="0" applyFill="1" applyBorder="1" applyAlignment="1">
      <alignment horizontal="left"/>
    </xf>
    <xf numFmtId="0" fontId="6" fillId="3" borderId="12" xfId="0" applyFont="1" applyFill="1" applyBorder="1"/>
    <xf numFmtId="0" fontId="0" fillId="3" borderId="17" xfId="0" applyFill="1" applyBorder="1" applyAlignment="1">
      <alignment horizontal="left"/>
    </xf>
    <xf numFmtId="0" fontId="0" fillId="3" borderId="18" xfId="0" applyFill="1" applyBorder="1"/>
    <xf numFmtId="164" fontId="0" fillId="3" borderId="18" xfId="0" applyNumberFormat="1" applyFill="1" applyBorder="1"/>
    <xf numFmtId="164" fontId="0" fillId="3" borderId="19" xfId="0" applyNumberFormat="1" applyFill="1" applyBorder="1"/>
    <xf numFmtId="0" fontId="1" fillId="2" borderId="22" xfId="0" applyFont="1" applyFill="1" applyBorder="1"/>
    <xf numFmtId="164" fontId="1" fillId="2" borderId="23" xfId="0" applyNumberFormat="1" applyFont="1" applyFill="1" applyBorder="1"/>
    <xf numFmtId="164" fontId="1" fillId="2" borderId="24" xfId="0" applyNumberFormat="1" applyFont="1" applyFill="1" applyBorder="1"/>
    <xf numFmtId="168" fontId="13" fillId="5" borderId="2" xfId="0" applyNumberFormat="1" applyFont="1" applyFill="1" applyBorder="1"/>
    <xf numFmtId="0" fontId="13" fillId="5" borderId="6" xfId="0" applyFont="1" applyFill="1" applyBorder="1"/>
    <xf numFmtId="0" fontId="13" fillId="5" borderId="7" xfId="0" applyFont="1" applyFill="1" applyBorder="1"/>
    <xf numFmtId="0" fontId="13" fillId="5" borderId="8" xfId="0" applyFont="1" applyFill="1" applyBorder="1"/>
    <xf numFmtId="0" fontId="14" fillId="5" borderId="9" xfId="0" applyFont="1" applyFill="1" applyBorder="1"/>
    <xf numFmtId="168" fontId="13" fillId="5" borderId="10" xfId="0" applyNumberFormat="1" applyFont="1" applyFill="1" applyBorder="1"/>
    <xf numFmtId="0" fontId="11" fillId="6" borderId="0" xfId="0" applyFont="1" applyFill="1"/>
    <xf numFmtId="0" fontId="14" fillId="5" borderId="7" xfId="0" applyFont="1" applyFill="1" applyBorder="1" applyAlignment="1">
      <alignment horizontal="right"/>
    </xf>
    <xf numFmtId="170" fontId="13" fillId="5" borderId="2" xfId="0" applyNumberFormat="1" applyFont="1" applyFill="1" applyBorder="1"/>
    <xf numFmtId="169" fontId="13" fillId="5" borderId="2" xfId="0" applyNumberFormat="1" applyFont="1" applyFill="1" applyBorder="1"/>
    <xf numFmtId="169" fontId="13" fillId="5" borderId="10" xfId="0" applyNumberFormat="1" applyFont="1" applyFill="1" applyBorder="1"/>
    <xf numFmtId="0" fontId="15" fillId="5" borderId="6" xfId="0" applyFont="1" applyFill="1" applyBorder="1"/>
    <xf numFmtId="0" fontId="16" fillId="5" borderId="6" xfId="0" applyFont="1" applyFill="1" applyBorder="1"/>
    <xf numFmtId="0" fontId="16" fillId="5" borderId="7" xfId="0" applyFont="1" applyFill="1" applyBorder="1"/>
    <xf numFmtId="0" fontId="16" fillId="5" borderId="8" xfId="0" applyFont="1" applyFill="1" applyBorder="1"/>
    <xf numFmtId="0" fontId="17" fillId="5" borderId="9" xfId="0" applyFont="1" applyFill="1" applyBorder="1"/>
    <xf numFmtId="0" fontId="18" fillId="5" borderId="2" xfId="0" applyFont="1" applyFill="1" applyBorder="1"/>
    <xf numFmtId="168" fontId="16" fillId="5" borderId="2" xfId="0" applyNumberFormat="1" applyFont="1" applyFill="1" applyBorder="1"/>
    <xf numFmtId="168" fontId="16" fillId="5" borderId="10" xfId="0" applyNumberFormat="1" applyFont="1" applyFill="1" applyBorder="1"/>
    <xf numFmtId="0" fontId="19" fillId="2" borderId="11" xfId="0" applyFont="1" applyFill="1" applyBorder="1"/>
    <xf numFmtId="0" fontId="19" fillId="2" borderId="1" xfId="0" applyFont="1" applyFill="1" applyBorder="1"/>
    <xf numFmtId="0" fontId="19" fillId="2" borderId="12" xfId="0" applyFont="1" applyFill="1" applyBorder="1"/>
    <xf numFmtId="0" fontId="19" fillId="2" borderId="11" xfId="0" applyFont="1" applyFill="1" applyBorder="1" applyAlignment="1">
      <alignment horizontal="left" indent="1"/>
    </xf>
    <xf numFmtId="0" fontId="20" fillId="3" borderId="1" xfId="0" applyFont="1" applyFill="1" applyBorder="1" applyAlignment="1">
      <alignment horizontal="center"/>
    </xf>
    <xf numFmtId="167" fontId="21" fillId="2" borderId="1" xfId="0" applyNumberFormat="1" applyFont="1" applyFill="1" applyBorder="1"/>
    <xf numFmtId="0" fontId="21" fillId="2" borderId="1" xfId="0" applyFont="1" applyFill="1" applyBorder="1"/>
    <xf numFmtId="0" fontId="10" fillId="2" borderId="15" xfId="0" applyFont="1" applyFill="1" applyBorder="1"/>
    <xf numFmtId="0" fontId="10" fillId="2" borderId="4" xfId="0" applyFont="1" applyFill="1" applyBorder="1"/>
    <xf numFmtId="167" fontId="10" fillId="2" borderId="4" xfId="0" applyNumberFormat="1" applyFont="1" applyFill="1" applyBorder="1"/>
    <xf numFmtId="167" fontId="10" fillId="2" borderId="16" xfId="0" applyNumberFormat="1" applyFont="1" applyFill="1" applyBorder="1"/>
    <xf numFmtId="167" fontId="19" fillId="2" borderId="1" xfId="0" applyNumberFormat="1" applyFont="1" applyFill="1" applyBorder="1"/>
    <xf numFmtId="167" fontId="19" fillId="2" borderId="12" xfId="0" applyNumberFormat="1" applyFont="1" applyFill="1" applyBorder="1"/>
    <xf numFmtId="0" fontId="10" fillId="2" borderId="22" xfId="0" applyFont="1" applyFill="1" applyBorder="1"/>
    <xf numFmtId="0" fontId="10" fillId="2" borderId="23" xfId="0" applyFont="1" applyFill="1" applyBorder="1"/>
    <xf numFmtId="167" fontId="10" fillId="2" borderId="23" xfId="0" applyNumberFormat="1" applyFont="1" applyFill="1" applyBorder="1"/>
    <xf numFmtId="167" fontId="10" fillId="2" borderId="24" xfId="0" applyNumberFormat="1" applyFont="1" applyFill="1" applyBorder="1"/>
    <xf numFmtId="168" fontId="16" fillId="5" borderId="7" xfId="0" applyNumberFormat="1" applyFont="1" applyFill="1" applyBorder="1"/>
    <xf numFmtId="168" fontId="16" fillId="5" borderId="8" xfId="0" applyNumberFormat="1" applyFont="1" applyFill="1" applyBorder="1"/>
    <xf numFmtId="0" fontId="7" fillId="2" borderId="11" xfId="0" applyFont="1" applyFill="1" applyBorder="1"/>
    <xf numFmtId="0" fontId="7" fillId="2" borderId="1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1000"/>
  <sheetViews>
    <sheetView showGridLines="0" zoomScale="134" workbookViewId="0">
      <selection activeCell="C21" sqref="C21"/>
    </sheetView>
  </sheetViews>
  <sheetFormatPr defaultColWidth="14.44140625" defaultRowHeight="15" customHeight="1" x14ac:dyDescent="0.3"/>
  <cols>
    <col min="1" max="1" width="8.77734375" customWidth="1"/>
    <col min="2" max="2" width="28.6640625" customWidth="1"/>
    <col min="3" max="7" width="12" bestFit="1" customWidth="1"/>
    <col min="8" max="26" width="8.77734375" customWidth="1"/>
  </cols>
  <sheetData>
    <row r="1" spans="2:7" ht="15" customHeight="1" thickBot="1" x14ac:dyDescent="0.35"/>
    <row r="2" spans="2:7" ht="25.2" customHeight="1" x14ac:dyDescent="0.35">
      <c r="B2" s="93" t="s">
        <v>0</v>
      </c>
      <c r="C2" s="84"/>
      <c r="D2" s="84"/>
      <c r="E2" s="84"/>
      <c r="F2" s="84"/>
      <c r="G2" s="85"/>
    </row>
    <row r="3" spans="2:7" thickBot="1" x14ac:dyDescent="0.35">
      <c r="B3" s="86" t="s">
        <v>1</v>
      </c>
      <c r="C3" s="82">
        <v>43466</v>
      </c>
      <c r="D3" s="82">
        <f>EDATE(C3,12)</f>
        <v>43831</v>
      </c>
      <c r="E3" s="82">
        <f t="shared" ref="E3:G3" si="0">EDATE(D3,12)</f>
        <v>44197</v>
      </c>
      <c r="F3" s="82">
        <f t="shared" si="0"/>
        <v>44562</v>
      </c>
      <c r="G3" s="87">
        <f t="shared" si="0"/>
        <v>44927</v>
      </c>
    </row>
    <row r="4" spans="2:7" ht="14.4" x14ac:dyDescent="0.3">
      <c r="B4" s="12" t="s">
        <v>2</v>
      </c>
      <c r="C4" s="13"/>
      <c r="D4" s="13"/>
      <c r="E4" s="13"/>
      <c r="F4" s="13"/>
      <c r="G4" s="14"/>
    </row>
    <row r="5" spans="2:7" ht="14.4" x14ac:dyDescent="0.3">
      <c r="B5" s="15" t="s">
        <v>3</v>
      </c>
      <c r="C5" s="16">
        <f>C32*C33</f>
        <v>25000</v>
      </c>
      <c r="D5" s="16">
        <f t="shared" ref="D5:G5" si="1">D32*D33</f>
        <v>27500</v>
      </c>
      <c r="E5" s="16">
        <f t="shared" si="1"/>
        <v>32500</v>
      </c>
      <c r="F5" s="16">
        <f t="shared" si="1"/>
        <v>40000</v>
      </c>
      <c r="G5" s="17">
        <f t="shared" si="1"/>
        <v>50000</v>
      </c>
    </row>
    <row r="6" spans="2:7" ht="14.4" x14ac:dyDescent="0.3">
      <c r="B6" s="15" t="s">
        <v>4</v>
      </c>
      <c r="C6" s="16">
        <f>-C34*C5</f>
        <v>-1250</v>
      </c>
      <c r="D6" s="16">
        <f t="shared" ref="D6:G6" si="2">-D34*D5</f>
        <v>-1375</v>
      </c>
      <c r="E6" s="16">
        <f t="shared" si="2"/>
        <v>-1625</v>
      </c>
      <c r="F6" s="16">
        <f t="shared" si="2"/>
        <v>-2000</v>
      </c>
      <c r="G6" s="17">
        <f t="shared" si="2"/>
        <v>-2500</v>
      </c>
    </row>
    <row r="7" spans="2:7" ht="14.4" x14ac:dyDescent="0.3">
      <c r="B7" s="18" t="s">
        <v>5</v>
      </c>
      <c r="C7" s="11">
        <f>SUM(C5:C6)</f>
        <v>23750</v>
      </c>
      <c r="D7" s="11">
        <f t="shared" ref="D7:G7" si="3">SUM(D5:D6)</f>
        <v>26125</v>
      </c>
      <c r="E7" s="11">
        <f t="shared" si="3"/>
        <v>30875</v>
      </c>
      <c r="F7" s="11">
        <f t="shared" si="3"/>
        <v>38000</v>
      </c>
      <c r="G7" s="19">
        <f t="shared" si="3"/>
        <v>47500</v>
      </c>
    </row>
    <row r="8" spans="2:7" ht="14.4" x14ac:dyDescent="0.3">
      <c r="B8" s="20" t="s">
        <v>6</v>
      </c>
      <c r="C8" s="16"/>
      <c r="D8" s="16"/>
      <c r="E8" s="16"/>
      <c r="F8" s="16"/>
      <c r="G8" s="17"/>
    </row>
    <row r="9" spans="2:7" ht="14.4" x14ac:dyDescent="0.3">
      <c r="B9" s="15" t="s">
        <v>7</v>
      </c>
      <c r="C9" s="16">
        <f>-C37*C$5</f>
        <v>-7500</v>
      </c>
      <c r="D9" s="16">
        <f t="shared" ref="D9:G9" si="4">-D37*D$5</f>
        <v>-8250</v>
      </c>
      <c r="E9" s="16">
        <f t="shared" si="4"/>
        <v>-9750</v>
      </c>
      <c r="F9" s="16">
        <f t="shared" si="4"/>
        <v>-12000</v>
      </c>
      <c r="G9" s="17">
        <f t="shared" si="4"/>
        <v>-15000</v>
      </c>
    </row>
    <row r="10" spans="2:7" ht="14.4" x14ac:dyDescent="0.3">
      <c r="B10" s="15" t="s">
        <v>8</v>
      </c>
      <c r="C10" s="16">
        <f t="shared" ref="C10:G11" si="5">-C38*C$5</f>
        <v>-1750.0000000000002</v>
      </c>
      <c r="D10" s="16">
        <f t="shared" si="5"/>
        <v>-1925.0000000000002</v>
      </c>
      <c r="E10" s="16">
        <f t="shared" si="5"/>
        <v>-2275</v>
      </c>
      <c r="F10" s="16">
        <f t="shared" si="5"/>
        <v>-2800.0000000000005</v>
      </c>
      <c r="G10" s="17">
        <f t="shared" si="5"/>
        <v>-3500.0000000000005</v>
      </c>
    </row>
    <row r="11" spans="2:7" ht="14.4" x14ac:dyDescent="0.3">
      <c r="B11" s="15" t="s">
        <v>9</v>
      </c>
      <c r="C11" s="16">
        <f t="shared" si="5"/>
        <v>-500</v>
      </c>
      <c r="D11" s="16">
        <f t="shared" si="5"/>
        <v>-550</v>
      </c>
      <c r="E11" s="16">
        <f t="shared" si="5"/>
        <v>-650</v>
      </c>
      <c r="F11" s="16">
        <f t="shared" si="5"/>
        <v>-800</v>
      </c>
      <c r="G11" s="17">
        <f t="shared" si="5"/>
        <v>-1000</v>
      </c>
    </row>
    <row r="12" spans="2:7" ht="14.4" x14ac:dyDescent="0.3">
      <c r="B12" s="15" t="s">
        <v>10</v>
      </c>
      <c r="C12" s="16">
        <f>SUM(C9:C11)</f>
        <v>-9750</v>
      </c>
      <c r="D12" s="16">
        <f t="shared" ref="D12:G12" si="6">SUM(D9:D11)</f>
        <v>-10725</v>
      </c>
      <c r="E12" s="16">
        <f t="shared" si="6"/>
        <v>-12675</v>
      </c>
      <c r="F12" s="16">
        <f t="shared" si="6"/>
        <v>-15600</v>
      </c>
      <c r="G12" s="17">
        <f t="shared" si="6"/>
        <v>-19500</v>
      </c>
    </row>
    <row r="13" spans="2:7" ht="14.4" x14ac:dyDescent="0.3">
      <c r="B13" s="18" t="s">
        <v>11</v>
      </c>
      <c r="C13" s="9">
        <f>SUM(C7,C12)</f>
        <v>14000</v>
      </c>
      <c r="D13" s="9">
        <f t="shared" ref="D13:G13" si="7">SUM(D7,D12)</f>
        <v>15400</v>
      </c>
      <c r="E13" s="9">
        <f t="shared" si="7"/>
        <v>18200</v>
      </c>
      <c r="F13" s="9">
        <f t="shared" si="7"/>
        <v>22400</v>
      </c>
      <c r="G13" s="21">
        <f t="shared" si="7"/>
        <v>28000</v>
      </c>
    </row>
    <row r="14" spans="2:7" ht="14.4" x14ac:dyDescent="0.3">
      <c r="B14" s="22" t="s">
        <v>12</v>
      </c>
      <c r="C14" s="23">
        <f>C13/C7</f>
        <v>0.58947368421052626</v>
      </c>
      <c r="D14" s="23">
        <f t="shared" ref="D14:G14" si="8">D13/D7</f>
        <v>0.58947368421052626</v>
      </c>
      <c r="E14" s="23">
        <f t="shared" si="8"/>
        <v>0.58947368421052626</v>
      </c>
      <c r="F14" s="23">
        <f t="shared" si="8"/>
        <v>0.58947368421052626</v>
      </c>
      <c r="G14" s="24">
        <f t="shared" si="8"/>
        <v>0.58947368421052626</v>
      </c>
    </row>
    <row r="15" spans="2:7" ht="14.4" x14ac:dyDescent="0.3">
      <c r="B15" s="20" t="s">
        <v>13</v>
      </c>
      <c r="C15" s="13"/>
      <c r="D15" s="13"/>
      <c r="E15" s="13"/>
      <c r="F15" s="13"/>
      <c r="G15" s="14"/>
    </row>
    <row r="16" spans="2:7" ht="14.4" x14ac:dyDescent="0.3">
      <c r="B16" s="15" t="s">
        <v>14</v>
      </c>
      <c r="C16" s="25">
        <f>-C$5*C42</f>
        <v>-3750</v>
      </c>
      <c r="D16" s="25">
        <f t="shared" ref="D16:G16" si="9">-D$5*D42</f>
        <v>-4125</v>
      </c>
      <c r="E16" s="25">
        <f t="shared" si="9"/>
        <v>-4875</v>
      </c>
      <c r="F16" s="25">
        <f t="shared" si="9"/>
        <v>-6000</v>
      </c>
      <c r="G16" s="26">
        <f t="shared" si="9"/>
        <v>-7500</v>
      </c>
    </row>
    <row r="17" spans="2:12" ht="14.4" x14ac:dyDescent="0.3">
      <c r="B17" s="15" t="s">
        <v>15</v>
      </c>
      <c r="C17" s="25">
        <f t="shared" ref="C17:G18" si="10">-C$5*C43</f>
        <v>-1250</v>
      </c>
      <c r="D17" s="25">
        <f t="shared" si="10"/>
        <v>-1375</v>
      </c>
      <c r="E17" s="25">
        <f t="shared" si="10"/>
        <v>-1625</v>
      </c>
      <c r="F17" s="25">
        <f t="shared" si="10"/>
        <v>-2000</v>
      </c>
      <c r="G17" s="26">
        <f t="shared" si="10"/>
        <v>-2500</v>
      </c>
    </row>
    <row r="18" spans="2:12" ht="14.4" x14ac:dyDescent="0.3">
      <c r="B18" s="15" t="s">
        <v>16</v>
      </c>
      <c r="C18" s="25">
        <f t="shared" si="10"/>
        <v>-1250</v>
      </c>
      <c r="D18" s="25">
        <f t="shared" si="10"/>
        <v>-1375</v>
      </c>
      <c r="E18" s="25">
        <f t="shared" si="10"/>
        <v>-1625</v>
      </c>
      <c r="F18" s="25">
        <f t="shared" si="10"/>
        <v>-2000</v>
      </c>
      <c r="G18" s="26">
        <f t="shared" si="10"/>
        <v>-2500</v>
      </c>
    </row>
    <row r="19" spans="2:12" ht="15.6" x14ac:dyDescent="0.3">
      <c r="B19" s="27" t="s">
        <v>17</v>
      </c>
      <c r="C19" s="28">
        <f>SUM(C16:C18)</f>
        <v>-6250</v>
      </c>
      <c r="D19" s="28">
        <f t="shared" ref="D19:G19" si="11">SUM(D16:D18)</f>
        <v>-6875</v>
      </c>
      <c r="E19" s="28">
        <f t="shared" si="11"/>
        <v>-8125</v>
      </c>
      <c r="F19" s="28">
        <f t="shared" si="11"/>
        <v>-10000</v>
      </c>
      <c r="G19" s="29">
        <f t="shared" si="11"/>
        <v>-12500</v>
      </c>
      <c r="L19" s="1"/>
    </row>
    <row r="20" spans="2:12" ht="14.4" x14ac:dyDescent="0.3">
      <c r="B20" s="30" t="s">
        <v>18</v>
      </c>
      <c r="C20" s="2">
        <f>SUM(C13,C19)</f>
        <v>7750</v>
      </c>
      <c r="D20" s="2">
        <f t="shared" ref="D20:G20" si="12">SUM(D13,D19)</f>
        <v>8525</v>
      </c>
      <c r="E20" s="2">
        <f t="shared" si="12"/>
        <v>10075</v>
      </c>
      <c r="F20" s="2">
        <f t="shared" si="12"/>
        <v>12400</v>
      </c>
      <c r="G20" s="31">
        <f t="shared" si="12"/>
        <v>15500</v>
      </c>
    </row>
    <row r="21" spans="2:12" ht="15.75" customHeight="1" x14ac:dyDescent="0.3">
      <c r="B21" s="27" t="s">
        <v>19</v>
      </c>
      <c r="C21" s="25">
        <f>-Fixed_Assets_33!D15</f>
        <v>-8600</v>
      </c>
      <c r="D21" s="25">
        <f>-Fixed_Assets_33!E15</f>
        <v>-6600</v>
      </c>
      <c r="E21" s="25">
        <f>-Fixed_Assets_33!F15</f>
        <v>-6600</v>
      </c>
      <c r="F21" s="25">
        <f>-Fixed_Assets_33!G15</f>
        <v>-6825</v>
      </c>
      <c r="G21" s="26">
        <f>-Fixed_Assets_33!H15</f>
        <v>-4825</v>
      </c>
    </row>
    <row r="22" spans="2:12" ht="15.75" customHeight="1" x14ac:dyDescent="0.3">
      <c r="B22" s="30" t="s">
        <v>20</v>
      </c>
      <c r="C22" s="2">
        <f>SUM(C20:C21)</f>
        <v>-850</v>
      </c>
      <c r="D22" s="2">
        <f t="shared" ref="D22:G22" si="13">SUM(D20:D21)</f>
        <v>1925</v>
      </c>
      <c r="E22" s="2">
        <f t="shared" si="13"/>
        <v>3475</v>
      </c>
      <c r="F22" s="2">
        <f t="shared" si="13"/>
        <v>5575</v>
      </c>
      <c r="G22" s="31">
        <f t="shared" si="13"/>
        <v>10675</v>
      </c>
    </row>
    <row r="23" spans="2:12" ht="15.75" customHeight="1" x14ac:dyDescent="0.3">
      <c r="B23" s="27" t="s">
        <v>21</v>
      </c>
      <c r="C23" s="25">
        <f>-Balance_Sheet!D42</f>
        <v>-665.00000000000011</v>
      </c>
      <c r="D23" s="25">
        <f>-Balance_Sheet!E42</f>
        <v>-630.00000000000011</v>
      </c>
      <c r="E23" s="25">
        <f>-Balance_Sheet!F42</f>
        <v>-997.50000000000011</v>
      </c>
      <c r="F23" s="25">
        <f>-Balance_Sheet!G42</f>
        <v>-945.00000000000011</v>
      </c>
      <c r="G23" s="26">
        <f>-Balance_Sheet!H42</f>
        <v>-892.50000000000011</v>
      </c>
    </row>
    <row r="24" spans="2:12" ht="15.75" customHeight="1" x14ac:dyDescent="0.3">
      <c r="B24" s="32" t="s">
        <v>22</v>
      </c>
      <c r="C24" s="2">
        <f>SUM(C22:C23)</f>
        <v>-1515</v>
      </c>
      <c r="D24" s="2">
        <f t="shared" ref="D24:G24" si="14">SUM(D22:D23)</f>
        <v>1295</v>
      </c>
      <c r="E24" s="2">
        <f t="shared" si="14"/>
        <v>2477.5</v>
      </c>
      <c r="F24" s="2">
        <f t="shared" si="14"/>
        <v>4630</v>
      </c>
      <c r="G24" s="31">
        <f t="shared" si="14"/>
        <v>9782.5</v>
      </c>
    </row>
    <row r="25" spans="2:12" ht="15.75" customHeight="1" x14ac:dyDescent="0.3">
      <c r="B25" s="27" t="s">
        <v>23</v>
      </c>
      <c r="C25" s="25">
        <f>C24*-C46</f>
        <v>318.14999999999998</v>
      </c>
      <c r="D25" s="25">
        <f t="shared" ref="D25:G25" si="15">D24*-D46</f>
        <v>-271.95</v>
      </c>
      <c r="E25" s="25">
        <f t="shared" si="15"/>
        <v>-520.27499999999998</v>
      </c>
      <c r="F25" s="25">
        <f t="shared" si="15"/>
        <v>-972.3</v>
      </c>
      <c r="G25" s="26">
        <f t="shared" si="15"/>
        <v>-2054.3249999999998</v>
      </c>
    </row>
    <row r="26" spans="2:12" ht="15.75" customHeight="1" thickBot="1" x14ac:dyDescent="0.35">
      <c r="B26" s="33" t="s">
        <v>24</v>
      </c>
      <c r="C26" s="10">
        <f>SUM(C24:C25)</f>
        <v>-1196.8499999999999</v>
      </c>
      <c r="D26" s="10">
        <f t="shared" ref="D26:G26" si="16">SUM(D24:D25)</f>
        <v>1023.05</v>
      </c>
      <c r="E26" s="10">
        <f t="shared" si="16"/>
        <v>1957.2249999999999</v>
      </c>
      <c r="F26" s="10">
        <f t="shared" si="16"/>
        <v>3657.7</v>
      </c>
      <c r="G26" s="34">
        <f t="shared" si="16"/>
        <v>7728.1750000000002</v>
      </c>
    </row>
    <row r="27" spans="2:12" ht="15.75" customHeight="1" x14ac:dyDescent="0.3">
      <c r="B27" s="35"/>
      <c r="C27" s="36"/>
      <c r="D27" s="36"/>
      <c r="E27" s="36"/>
      <c r="F27" s="36"/>
      <c r="G27" s="37"/>
    </row>
    <row r="28" spans="2:12" ht="15.75" customHeight="1" x14ac:dyDescent="0.3">
      <c r="B28" s="38" t="s">
        <v>25</v>
      </c>
      <c r="C28" s="39">
        <f>C26/C7</f>
        <v>-5.0393684210526313E-2</v>
      </c>
      <c r="D28" s="39">
        <f t="shared" ref="D28:G28" si="17">D26/D7</f>
        <v>3.9159808612440186E-2</v>
      </c>
      <c r="E28" s="39">
        <f t="shared" si="17"/>
        <v>6.3391902834008099E-2</v>
      </c>
      <c r="F28" s="39">
        <f t="shared" si="17"/>
        <v>9.6255263157894733E-2</v>
      </c>
      <c r="G28" s="40">
        <f t="shared" si="17"/>
        <v>0.16269842105263158</v>
      </c>
    </row>
    <row r="29" spans="2:12" ht="15.75" customHeight="1" x14ac:dyDescent="0.3">
      <c r="B29" s="41"/>
      <c r="C29" s="42"/>
      <c r="D29" s="42"/>
      <c r="E29" s="42"/>
      <c r="F29" s="42"/>
      <c r="G29" s="43"/>
    </row>
    <row r="30" spans="2:12" ht="15.75" customHeight="1" x14ac:dyDescent="0.3">
      <c r="B30" s="44" t="s">
        <v>26</v>
      </c>
      <c r="C30" s="4"/>
      <c r="D30" s="4"/>
      <c r="E30" s="4"/>
      <c r="F30" s="4"/>
      <c r="G30" s="45"/>
    </row>
    <row r="31" spans="2:12" ht="15.75" customHeight="1" x14ac:dyDescent="0.3">
      <c r="B31" s="46" t="s">
        <v>2</v>
      </c>
      <c r="C31" s="4"/>
      <c r="D31" s="4"/>
      <c r="E31" s="4"/>
      <c r="F31" s="4"/>
      <c r="G31" s="45"/>
    </row>
    <row r="32" spans="2:12" ht="15.75" customHeight="1" x14ac:dyDescent="0.3">
      <c r="B32" s="47" t="s">
        <v>27</v>
      </c>
      <c r="C32" s="5">
        <v>5000</v>
      </c>
      <c r="D32" s="5">
        <v>5500</v>
      </c>
      <c r="E32" s="5">
        <v>6500</v>
      </c>
      <c r="F32" s="5">
        <v>8000</v>
      </c>
      <c r="G32" s="48">
        <v>10000</v>
      </c>
    </row>
    <row r="33" spans="2:7" ht="15.75" customHeight="1" x14ac:dyDescent="0.3">
      <c r="B33" s="47" t="s">
        <v>28</v>
      </c>
      <c r="C33" s="6">
        <v>5</v>
      </c>
      <c r="D33" s="6">
        <v>5</v>
      </c>
      <c r="E33" s="6">
        <v>5</v>
      </c>
      <c r="F33" s="6">
        <v>5</v>
      </c>
      <c r="G33" s="49">
        <v>5</v>
      </c>
    </row>
    <row r="34" spans="2:7" ht="15.75" customHeight="1" x14ac:dyDescent="0.3">
      <c r="B34" s="47" t="s">
        <v>4</v>
      </c>
      <c r="C34" s="7">
        <v>0.05</v>
      </c>
      <c r="D34" s="7">
        <v>0.05</v>
      </c>
      <c r="E34" s="7">
        <v>0.05</v>
      </c>
      <c r="F34" s="7">
        <v>0.05</v>
      </c>
      <c r="G34" s="50">
        <v>0.05</v>
      </c>
    </row>
    <row r="35" spans="2:7" ht="15.75" customHeight="1" x14ac:dyDescent="0.3">
      <c r="B35" s="46"/>
      <c r="C35" s="8"/>
      <c r="D35" s="8"/>
      <c r="E35" s="8"/>
      <c r="F35" s="8"/>
      <c r="G35" s="51"/>
    </row>
    <row r="36" spans="2:7" ht="15.75" customHeight="1" x14ac:dyDescent="0.3">
      <c r="B36" s="46" t="s">
        <v>6</v>
      </c>
      <c r="C36" s="8"/>
      <c r="D36" s="8"/>
      <c r="E36" s="8"/>
      <c r="F36" s="8"/>
      <c r="G36" s="51"/>
    </row>
    <row r="37" spans="2:7" ht="15.75" customHeight="1" x14ac:dyDescent="0.3">
      <c r="B37" s="47" t="s">
        <v>7</v>
      </c>
      <c r="C37" s="7">
        <v>0.3</v>
      </c>
      <c r="D37" s="7">
        <v>0.3</v>
      </c>
      <c r="E37" s="7">
        <v>0.3</v>
      </c>
      <c r="F37" s="7">
        <v>0.3</v>
      </c>
      <c r="G37" s="50">
        <v>0.3</v>
      </c>
    </row>
    <row r="38" spans="2:7" ht="15.75" customHeight="1" x14ac:dyDescent="0.3">
      <c r="B38" s="47" t="s">
        <v>8</v>
      </c>
      <c r="C38" s="7">
        <v>7.0000000000000007E-2</v>
      </c>
      <c r="D38" s="7">
        <v>7.0000000000000007E-2</v>
      </c>
      <c r="E38" s="7">
        <v>7.0000000000000007E-2</v>
      </c>
      <c r="F38" s="7">
        <v>7.0000000000000007E-2</v>
      </c>
      <c r="G38" s="50">
        <v>7.0000000000000007E-2</v>
      </c>
    </row>
    <row r="39" spans="2:7" ht="15.75" customHeight="1" x14ac:dyDescent="0.3">
      <c r="B39" s="47" t="s">
        <v>9</v>
      </c>
      <c r="C39" s="7">
        <v>0.02</v>
      </c>
      <c r="D39" s="7">
        <v>0.02</v>
      </c>
      <c r="E39" s="7">
        <v>0.02</v>
      </c>
      <c r="F39" s="7">
        <v>0.02</v>
      </c>
      <c r="G39" s="50">
        <v>0.02</v>
      </c>
    </row>
    <row r="40" spans="2:7" ht="15.75" customHeight="1" x14ac:dyDescent="0.3">
      <c r="B40" s="46"/>
      <c r="C40" s="8"/>
      <c r="D40" s="8"/>
      <c r="E40" s="8"/>
      <c r="F40" s="8"/>
      <c r="G40" s="51"/>
    </row>
    <row r="41" spans="2:7" ht="15.75" customHeight="1" x14ac:dyDescent="0.3">
      <c r="B41" s="46" t="s">
        <v>13</v>
      </c>
      <c r="C41" s="8"/>
      <c r="D41" s="8"/>
      <c r="E41" s="8"/>
      <c r="F41" s="8"/>
      <c r="G41" s="51"/>
    </row>
    <row r="42" spans="2:7" ht="15.75" customHeight="1" x14ac:dyDescent="0.3">
      <c r="B42" s="47" t="s">
        <v>14</v>
      </c>
      <c r="C42" s="7">
        <v>0.15</v>
      </c>
      <c r="D42" s="7">
        <v>0.15</v>
      </c>
      <c r="E42" s="7">
        <v>0.15</v>
      </c>
      <c r="F42" s="7">
        <v>0.15</v>
      </c>
      <c r="G42" s="50">
        <v>0.15</v>
      </c>
    </row>
    <row r="43" spans="2:7" ht="15.75" customHeight="1" x14ac:dyDescent="0.3">
      <c r="B43" s="47" t="s">
        <v>15</v>
      </c>
      <c r="C43" s="7">
        <v>0.05</v>
      </c>
      <c r="D43" s="7">
        <v>0.05</v>
      </c>
      <c r="E43" s="7">
        <v>0.05</v>
      </c>
      <c r="F43" s="7">
        <v>0.05</v>
      </c>
      <c r="G43" s="50">
        <v>0.05</v>
      </c>
    </row>
    <row r="44" spans="2:7" ht="15.75" customHeight="1" x14ac:dyDescent="0.3">
      <c r="B44" s="47" t="s">
        <v>16</v>
      </c>
      <c r="C44" s="7">
        <v>0.05</v>
      </c>
      <c r="D44" s="7">
        <v>0.05</v>
      </c>
      <c r="E44" s="7">
        <v>0.05</v>
      </c>
      <c r="F44" s="7">
        <v>0.05</v>
      </c>
      <c r="G44" s="50">
        <v>0.05</v>
      </c>
    </row>
    <row r="45" spans="2:7" ht="15.75" customHeight="1" x14ac:dyDescent="0.3">
      <c r="B45" s="46"/>
      <c r="C45" s="7"/>
      <c r="D45" s="7"/>
      <c r="E45" s="7"/>
      <c r="F45" s="7"/>
      <c r="G45" s="50"/>
    </row>
    <row r="46" spans="2:7" ht="15.75" customHeight="1" thickBot="1" x14ac:dyDescent="0.35">
      <c r="B46" s="52" t="s">
        <v>29</v>
      </c>
      <c r="C46" s="53">
        <v>0.21</v>
      </c>
      <c r="D46" s="53">
        <v>0.21</v>
      </c>
      <c r="E46" s="53">
        <v>0.21</v>
      </c>
      <c r="F46" s="53">
        <v>0.21</v>
      </c>
      <c r="G46" s="54">
        <v>0.21</v>
      </c>
    </row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00"/>
  <sheetViews>
    <sheetView showGridLines="0" topLeftCell="A16" zoomScale="114" workbookViewId="0">
      <selection activeCell="C25" sqref="C25"/>
    </sheetView>
  </sheetViews>
  <sheetFormatPr defaultColWidth="14.44140625" defaultRowHeight="15" customHeight="1" x14ac:dyDescent="0.3"/>
  <cols>
    <col min="1" max="1" width="8.77734375" customWidth="1"/>
    <col min="2" max="2" width="30.33203125" customWidth="1"/>
    <col min="3" max="3" width="10.77734375" customWidth="1"/>
    <col min="4" max="8" width="10.44140625" customWidth="1"/>
    <col min="9" max="26" width="8.77734375" customWidth="1"/>
  </cols>
  <sheetData>
    <row r="1" spans="2:8" ht="15" customHeight="1" thickBot="1" x14ac:dyDescent="0.35"/>
    <row r="2" spans="2:8" ht="14.4" x14ac:dyDescent="0.3">
      <c r="B2" s="83" t="s">
        <v>30</v>
      </c>
      <c r="C2" s="89" t="s">
        <v>31</v>
      </c>
      <c r="D2" s="84"/>
      <c r="E2" s="84"/>
      <c r="F2" s="84"/>
      <c r="G2" s="84"/>
      <c r="H2" s="85"/>
    </row>
    <row r="3" spans="2:8" thickBot="1" x14ac:dyDescent="0.35">
      <c r="B3" s="86" t="s">
        <v>1</v>
      </c>
      <c r="C3" s="90">
        <v>43830</v>
      </c>
      <c r="D3" s="91">
        <f t="shared" ref="D3:H3" si="0">EDATE(C3,12)</f>
        <v>44196</v>
      </c>
      <c r="E3" s="91">
        <f t="shared" si="0"/>
        <v>44561</v>
      </c>
      <c r="F3" s="91">
        <f t="shared" si="0"/>
        <v>44926</v>
      </c>
      <c r="G3" s="91">
        <f t="shared" si="0"/>
        <v>45291</v>
      </c>
      <c r="H3" s="92">
        <f t="shared" si="0"/>
        <v>45657</v>
      </c>
    </row>
    <row r="4" spans="2:8" ht="14.4" x14ac:dyDescent="0.3">
      <c r="B4" s="20" t="s">
        <v>32</v>
      </c>
      <c r="C4" s="13"/>
      <c r="D4" s="13"/>
      <c r="E4" s="13"/>
      <c r="F4" s="13"/>
      <c r="G4" s="13"/>
      <c r="H4" s="14"/>
    </row>
    <row r="5" spans="2:8" ht="14.4" x14ac:dyDescent="0.3">
      <c r="B5" s="15" t="s">
        <v>33</v>
      </c>
      <c r="C5" s="62">
        <v>8500</v>
      </c>
      <c r="D5" s="25">
        <f>C5+Cashflows_Statement!C18</f>
        <v>2835.9889830508473</v>
      </c>
      <c r="E5" s="25">
        <f>D5+Cashflows_Statement!D18</f>
        <v>9957.3228813559326</v>
      </c>
      <c r="F5" s="25">
        <f>E5+Cashflows_Statement!E18</f>
        <v>23761.115677966103</v>
      </c>
      <c r="G5" s="25">
        <f>F5+Cashflows_Statement!F18</f>
        <v>28038.667372881358</v>
      </c>
      <c r="H5" s="26">
        <f>G5+Cashflows_Statement!G18</f>
        <v>39834.977966101695</v>
      </c>
    </row>
    <row r="6" spans="2:8" ht="14.4" x14ac:dyDescent="0.3">
      <c r="B6" s="15" t="s">
        <v>34</v>
      </c>
      <c r="C6" s="62">
        <v>350</v>
      </c>
      <c r="D6" s="25">
        <f>D34*D32</f>
        <v>554.16666666666674</v>
      </c>
      <c r="E6" s="25">
        <f t="shared" ref="E6:H6" si="1">E34*E32</f>
        <v>609.58333333333337</v>
      </c>
      <c r="F6" s="25">
        <f t="shared" si="1"/>
        <v>720.41666666666674</v>
      </c>
      <c r="G6" s="25">
        <f t="shared" si="1"/>
        <v>886.66666666666674</v>
      </c>
      <c r="H6" s="26">
        <f t="shared" si="1"/>
        <v>1108.3333333333335</v>
      </c>
    </row>
    <row r="7" spans="2:8" ht="14.4" x14ac:dyDescent="0.3">
      <c r="B7" s="63" t="s">
        <v>35</v>
      </c>
      <c r="C7" s="2">
        <f>SUM(C5:C6)</f>
        <v>8850</v>
      </c>
      <c r="D7" s="2">
        <f t="shared" ref="D7:H7" si="2">SUM(D5:D6)</f>
        <v>3390.1556497175143</v>
      </c>
      <c r="E7" s="2">
        <f t="shared" si="2"/>
        <v>10566.906214689267</v>
      </c>
      <c r="F7" s="2">
        <f t="shared" si="2"/>
        <v>24481.532344632771</v>
      </c>
      <c r="G7" s="2">
        <f t="shared" si="2"/>
        <v>28925.334039548026</v>
      </c>
      <c r="H7" s="31">
        <f t="shared" si="2"/>
        <v>40943.31129943503</v>
      </c>
    </row>
    <row r="8" spans="2:8" ht="14.4" x14ac:dyDescent="0.3">
      <c r="B8" s="20" t="s">
        <v>36</v>
      </c>
      <c r="C8" s="13"/>
      <c r="D8" s="13"/>
      <c r="E8" s="13"/>
      <c r="F8" s="13"/>
      <c r="G8" s="13"/>
      <c r="H8" s="14"/>
    </row>
    <row r="9" spans="2:8" ht="14.4" x14ac:dyDescent="0.3">
      <c r="B9" s="15" t="s">
        <v>37</v>
      </c>
      <c r="C9" s="62">
        <v>10000</v>
      </c>
      <c r="D9" s="25">
        <f>C9+Fixed_Assets_33!D8</f>
        <v>22500</v>
      </c>
      <c r="E9" s="25">
        <f>D9+Fixed_Assets_33!E8</f>
        <v>22500</v>
      </c>
      <c r="F9" s="25">
        <f>E9+Fixed_Assets_33!F8</f>
        <v>22500</v>
      </c>
      <c r="G9" s="25">
        <f>F9+Fixed_Assets_33!G8</f>
        <v>27950</v>
      </c>
      <c r="H9" s="26">
        <f>G9+Fixed_Assets_33!H8</f>
        <v>27950</v>
      </c>
    </row>
    <row r="10" spans="2:8" ht="14.4" x14ac:dyDescent="0.3">
      <c r="B10" s="15" t="s">
        <v>38</v>
      </c>
      <c r="C10" s="62">
        <v>-2000</v>
      </c>
      <c r="D10" s="25">
        <f>C10-Fixed_Assets_33!D15</f>
        <v>-10600</v>
      </c>
      <c r="E10" s="25">
        <f>D10-Fixed_Assets_33!E15</f>
        <v>-17200</v>
      </c>
      <c r="F10" s="25">
        <f>E10-Fixed_Assets_33!F15</f>
        <v>-23800</v>
      </c>
      <c r="G10" s="25">
        <f>F10-Fixed_Assets_33!G15</f>
        <v>-30625</v>
      </c>
      <c r="H10" s="26">
        <f>G10-Fixed_Assets_33!H15</f>
        <v>-35450</v>
      </c>
    </row>
    <row r="11" spans="2:8" ht="14.4" x14ac:dyDescent="0.3">
      <c r="B11" s="20" t="s">
        <v>39</v>
      </c>
      <c r="C11" s="25">
        <f>SUM(C9:C10)</f>
        <v>8000</v>
      </c>
      <c r="D11" s="25">
        <f t="shared" ref="D11:H11" si="3">SUM(D9:D10)</f>
        <v>11900</v>
      </c>
      <c r="E11" s="25">
        <f t="shared" si="3"/>
        <v>5300</v>
      </c>
      <c r="F11" s="25">
        <f t="shared" si="3"/>
        <v>-1300</v>
      </c>
      <c r="G11" s="25">
        <f t="shared" si="3"/>
        <v>-2675</v>
      </c>
      <c r="H11" s="26">
        <f t="shared" si="3"/>
        <v>-7500</v>
      </c>
    </row>
    <row r="12" spans="2:8" ht="14.4" x14ac:dyDescent="0.3">
      <c r="B12" s="64" t="s">
        <v>40</v>
      </c>
      <c r="C12" s="56">
        <f>SUM(C11)</f>
        <v>8000</v>
      </c>
      <c r="D12" s="56">
        <f t="shared" ref="D12:H12" si="4">SUM(D11)</f>
        <v>11900</v>
      </c>
      <c r="E12" s="56">
        <f t="shared" si="4"/>
        <v>5300</v>
      </c>
      <c r="F12" s="56">
        <f t="shared" si="4"/>
        <v>-1300</v>
      </c>
      <c r="G12" s="56">
        <f t="shared" si="4"/>
        <v>-2675</v>
      </c>
      <c r="H12" s="65">
        <f t="shared" si="4"/>
        <v>-7500</v>
      </c>
    </row>
    <row r="13" spans="2:8" thickBot="1" x14ac:dyDescent="0.35">
      <c r="B13" s="66" t="s">
        <v>41</v>
      </c>
      <c r="C13" s="3">
        <f>SUM(C12,C7)</f>
        <v>16850</v>
      </c>
      <c r="D13" s="3">
        <f t="shared" ref="D13:H13" si="5">SUM(D12,D7)</f>
        <v>15290.155649717515</v>
      </c>
      <c r="E13" s="3">
        <f t="shared" si="5"/>
        <v>15866.906214689267</v>
      </c>
      <c r="F13" s="3">
        <f t="shared" si="5"/>
        <v>23181.532344632771</v>
      </c>
      <c r="G13" s="3">
        <f t="shared" si="5"/>
        <v>26250.334039548026</v>
      </c>
      <c r="H13" s="67">
        <f t="shared" si="5"/>
        <v>33443.31129943503</v>
      </c>
    </row>
    <row r="14" spans="2:8" ht="15" customHeight="1" x14ac:dyDescent="0.3">
      <c r="B14" s="68"/>
      <c r="C14" s="13"/>
      <c r="D14" s="13"/>
      <c r="E14" s="13"/>
      <c r="F14" s="13"/>
      <c r="G14" s="13"/>
      <c r="H14" s="14"/>
    </row>
    <row r="15" spans="2:8" ht="14.4" x14ac:dyDescent="0.3">
      <c r="B15" s="20" t="s">
        <v>42</v>
      </c>
      <c r="C15" s="13"/>
      <c r="D15" s="13"/>
      <c r="E15" s="13"/>
      <c r="F15" s="13"/>
      <c r="G15" s="13"/>
      <c r="H15" s="14"/>
    </row>
    <row r="16" spans="2:8" ht="14.4" x14ac:dyDescent="0.3">
      <c r="B16" s="15" t="s">
        <v>43</v>
      </c>
      <c r="C16" s="69">
        <v>200</v>
      </c>
      <c r="D16" s="25">
        <f>D35*D33</f>
        <v>220.33898305084745</v>
      </c>
      <c r="E16" s="25">
        <f t="shared" ref="E16:H16" si="6">E35*E33</f>
        <v>242.37288135593221</v>
      </c>
      <c r="F16" s="25">
        <f t="shared" si="6"/>
        <v>286.4406779661017</v>
      </c>
      <c r="G16" s="25">
        <f t="shared" si="6"/>
        <v>352.54237288135596</v>
      </c>
      <c r="H16" s="26">
        <f t="shared" si="6"/>
        <v>440.67796610169489</v>
      </c>
    </row>
    <row r="17" spans="2:8" ht="14.4" x14ac:dyDescent="0.3">
      <c r="B17" s="15" t="s">
        <v>44</v>
      </c>
      <c r="C17" s="69">
        <v>200</v>
      </c>
      <c r="D17" s="25">
        <f>D36*D32</f>
        <v>316.66666666666669</v>
      </c>
      <c r="E17" s="25">
        <f t="shared" ref="E17:H17" si="7">E36*E32</f>
        <v>348.33333333333337</v>
      </c>
      <c r="F17" s="25">
        <f t="shared" si="7"/>
        <v>411.66666666666669</v>
      </c>
      <c r="G17" s="25">
        <f t="shared" si="7"/>
        <v>506.66666666666669</v>
      </c>
      <c r="H17" s="26">
        <f t="shared" si="7"/>
        <v>633.33333333333337</v>
      </c>
    </row>
    <row r="18" spans="2:8" ht="14.4" x14ac:dyDescent="0.3">
      <c r="B18" s="63" t="s">
        <v>45</v>
      </c>
      <c r="C18" s="55">
        <f>SUM(C16:C17)</f>
        <v>400</v>
      </c>
      <c r="D18" s="57">
        <f t="shared" ref="D18" si="8">SUM(D16:D17)</f>
        <v>537.00564971751419</v>
      </c>
      <c r="E18" s="57">
        <f t="shared" ref="E18" si="9">SUM(E16:E17)</f>
        <v>590.70621468926561</v>
      </c>
      <c r="F18" s="57">
        <f t="shared" ref="F18" si="10">SUM(F16:F17)</f>
        <v>698.10734463276845</v>
      </c>
      <c r="G18" s="57">
        <f t="shared" ref="G18" si="11">SUM(G16:G17)</f>
        <v>859.2090395480227</v>
      </c>
      <c r="H18" s="70">
        <f t="shared" ref="H18" si="12">SUM(H16:H17)</f>
        <v>1074.0112994350284</v>
      </c>
    </row>
    <row r="19" spans="2:8" ht="14.4" x14ac:dyDescent="0.3">
      <c r="B19" s="20" t="s">
        <v>46</v>
      </c>
      <c r="C19" s="13"/>
      <c r="D19" s="13"/>
      <c r="E19" s="13"/>
      <c r="F19" s="13"/>
      <c r="G19" s="13"/>
      <c r="H19" s="14"/>
    </row>
    <row r="20" spans="2:8" ht="14.4" x14ac:dyDescent="0.3">
      <c r="B20" s="15" t="s">
        <v>47</v>
      </c>
      <c r="C20" s="62">
        <v>10000</v>
      </c>
      <c r="D20" s="25">
        <f>C20-D40+D39</f>
        <v>9500</v>
      </c>
      <c r="E20" s="25">
        <f t="shared" ref="E20:H20" si="13">D20-E40+E39</f>
        <v>9000</v>
      </c>
      <c r="F20" s="25">
        <f t="shared" si="13"/>
        <v>14250</v>
      </c>
      <c r="G20" s="25">
        <f t="shared" si="13"/>
        <v>13500</v>
      </c>
      <c r="H20" s="26">
        <f t="shared" si="13"/>
        <v>12750</v>
      </c>
    </row>
    <row r="21" spans="2:8" ht="15.75" customHeight="1" x14ac:dyDescent="0.3">
      <c r="B21" s="32" t="s">
        <v>48</v>
      </c>
      <c r="C21" s="2">
        <f>C20</f>
        <v>10000</v>
      </c>
      <c r="D21" s="2">
        <f t="shared" ref="D21:H21" si="14">D20</f>
        <v>9500</v>
      </c>
      <c r="E21" s="2">
        <f t="shared" si="14"/>
        <v>9000</v>
      </c>
      <c r="F21" s="2">
        <f t="shared" si="14"/>
        <v>14250</v>
      </c>
      <c r="G21" s="2">
        <f t="shared" si="14"/>
        <v>13500</v>
      </c>
      <c r="H21" s="31">
        <f t="shared" si="14"/>
        <v>12750</v>
      </c>
    </row>
    <row r="22" spans="2:8" ht="15.75" customHeight="1" thickBot="1" x14ac:dyDescent="0.35">
      <c r="B22" s="66" t="s">
        <v>49</v>
      </c>
      <c r="C22" s="3">
        <f>SUM(C18,C21)</f>
        <v>10400</v>
      </c>
      <c r="D22" s="3">
        <f t="shared" ref="D22:H22" si="15">SUM(D18,D21)</f>
        <v>10037.005649717514</v>
      </c>
      <c r="E22" s="3">
        <f t="shared" si="15"/>
        <v>9590.7062146892658</v>
      </c>
      <c r="F22" s="3">
        <f t="shared" si="15"/>
        <v>14948.107344632768</v>
      </c>
      <c r="G22" s="3">
        <f t="shared" si="15"/>
        <v>14359.209039548023</v>
      </c>
      <c r="H22" s="67">
        <f t="shared" si="15"/>
        <v>13824.011299435027</v>
      </c>
    </row>
    <row r="23" spans="2:8" ht="15.75" customHeight="1" x14ac:dyDescent="0.3">
      <c r="B23" s="20" t="s">
        <v>50</v>
      </c>
      <c r="C23" s="13"/>
      <c r="D23" s="13"/>
      <c r="E23" s="13"/>
      <c r="F23" s="13"/>
      <c r="G23" s="13"/>
      <c r="H23" s="14"/>
    </row>
    <row r="24" spans="2:8" ht="15.75" customHeight="1" x14ac:dyDescent="0.3">
      <c r="B24" s="15" t="s">
        <v>51</v>
      </c>
      <c r="C24" s="62">
        <v>350</v>
      </c>
      <c r="D24" s="25">
        <f>C24</f>
        <v>350</v>
      </c>
      <c r="E24" s="25">
        <f t="shared" ref="E24:H24" si="16">D24</f>
        <v>350</v>
      </c>
      <c r="F24" s="25">
        <f t="shared" si="16"/>
        <v>350</v>
      </c>
      <c r="G24" s="25">
        <f t="shared" si="16"/>
        <v>350</v>
      </c>
      <c r="H24" s="26">
        <f t="shared" si="16"/>
        <v>350</v>
      </c>
    </row>
    <row r="25" spans="2:8" ht="15.75" customHeight="1" x14ac:dyDescent="0.3">
      <c r="B25" s="15" t="s">
        <v>52</v>
      </c>
      <c r="C25" s="62">
        <v>2550</v>
      </c>
      <c r="D25" s="25">
        <f>C25+Income_Statement!C26</f>
        <v>1353.15</v>
      </c>
      <c r="E25" s="25">
        <f>D25+Income_Statement!D26</f>
        <v>2376.1999999999998</v>
      </c>
      <c r="F25" s="25">
        <f>E25+Income_Statement!E26</f>
        <v>4333.4249999999993</v>
      </c>
      <c r="G25" s="25">
        <f>F25+Income_Statement!F26</f>
        <v>7991.1249999999991</v>
      </c>
      <c r="H25" s="26">
        <f>G25+Income_Statement!G26</f>
        <v>15719.3</v>
      </c>
    </row>
    <row r="26" spans="2:8" ht="15.75" customHeight="1" x14ac:dyDescent="0.3">
      <c r="B26" s="63" t="s">
        <v>53</v>
      </c>
      <c r="C26" s="2">
        <f>SUM(C24,C25)</f>
        <v>2900</v>
      </c>
      <c r="D26" s="2">
        <f t="shared" ref="D26:H26" si="17">SUM(D24,D25)</f>
        <v>1703.15</v>
      </c>
      <c r="E26" s="2">
        <f t="shared" si="17"/>
        <v>2726.2</v>
      </c>
      <c r="F26" s="2">
        <f t="shared" si="17"/>
        <v>4683.4249999999993</v>
      </c>
      <c r="G26" s="2">
        <f t="shared" si="17"/>
        <v>8341.125</v>
      </c>
      <c r="H26" s="31">
        <f t="shared" si="17"/>
        <v>16069.3</v>
      </c>
    </row>
    <row r="27" spans="2:8" ht="15.75" customHeight="1" thickBot="1" x14ac:dyDescent="0.35">
      <c r="B27" s="66" t="s">
        <v>54</v>
      </c>
      <c r="C27" s="3">
        <f>SUM(C22,C26)</f>
        <v>13300</v>
      </c>
      <c r="D27" s="3">
        <f t="shared" ref="D27:H27" si="18">SUM(D22,D26)</f>
        <v>11740.155649717513</v>
      </c>
      <c r="E27" s="3">
        <f t="shared" si="18"/>
        <v>12316.906214689265</v>
      </c>
      <c r="F27" s="3">
        <f t="shared" si="18"/>
        <v>19631.532344632767</v>
      </c>
      <c r="G27" s="3">
        <f t="shared" si="18"/>
        <v>22700.334039548023</v>
      </c>
      <c r="H27" s="67">
        <f t="shared" si="18"/>
        <v>29893.311299435027</v>
      </c>
    </row>
    <row r="28" spans="2:8" ht="15.75" customHeight="1" x14ac:dyDescent="0.3">
      <c r="B28" s="68"/>
      <c r="C28" s="13"/>
      <c r="D28" s="13"/>
      <c r="E28" s="13"/>
      <c r="F28" s="13"/>
      <c r="G28" s="13"/>
      <c r="H28" s="14"/>
    </row>
    <row r="29" spans="2:8" ht="15.75" customHeight="1" x14ac:dyDescent="0.3">
      <c r="B29" s="20" t="s">
        <v>55</v>
      </c>
      <c r="C29" s="25">
        <f t="shared" ref="C29:H29" si="19">C13-C27</f>
        <v>3550</v>
      </c>
      <c r="D29" s="25">
        <f t="shared" si="19"/>
        <v>3550.0000000000018</v>
      </c>
      <c r="E29" s="25">
        <f t="shared" si="19"/>
        <v>3550.0000000000018</v>
      </c>
      <c r="F29" s="25">
        <f t="shared" si="19"/>
        <v>3550.0000000000036</v>
      </c>
      <c r="G29" s="25">
        <f t="shared" si="19"/>
        <v>3550.0000000000036</v>
      </c>
      <c r="H29" s="26">
        <f t="shared" si="19"/>
        <v>3550.0000000000036</v>
      </c>
    </row>
    <row r="30" spans="2:8" ht="15.75" customHeight="1" x14ac:dyDescent="0.3">
      <c r="B30" s="68"/>
      <c r="C30" s="13"/>
      <c r="D30" s="13"/>
      <c r="E30" s="13"/>
      <c r="F30" s="13"/>
      <c r="G30" s="13"/>
      <c r="H30" s="14"/>
    </row>
    <row r="31" spans="2:8" ht="15.75" customHeight="1" x14ac:dyDescent="0.3">
      <c r="B31" s="44" t="s">
        <v>26</v>
      </c>
      <c r="C31" s="4"/>
      <c r="D31" s="4"/>
      <c r="E31" s="4"/>
      <c r="F31" s="4"/>
      <c r="G31" s="4"/>
      <c r="H31" s="45"/>
    </row>
    <row r="32" spans="2:8" ht="15.75" customHeight="1" x14ac:dyDescent="0.3">
      <c r="B32" s="46" t="s">
        <v>5</v>
      </c>
      <c r="C32" s="5">
        <v>15000</v>
      </c>
      <c r="D32" s="58">
        <f>Income_Statement!C7</f>
        <v>23750</v>
      </c>
      <c r="E32" s="58">
        <f>Income_Statement!D7</f>
        <v>26125</v>
      </c>
      <c r="F32" s="58">
        <f>Income_Statement!E7</f>
        <v>30875</v>
      </c>
      <c r="G32" s="58">
        <f>Income_Statement!F7</f>
        <v>38000</v>
      </c>
      <c r="H32" s="71">
        <f>Income_Statement!G7</f>
        <v>47500</v>
      </c>
    </row>
    <row r="33" spans="2:8" ht="15.75" customHeight="1" x14ac:dyDescent="0.3">
      <c r="B33" s="46" t="s">
        <v>56</v>
      </c>
      <c r="C33" s="59">
        <v>8850</v>
      </c>
      <c r="D33" s="58">
        <f>-Income_Statement!C12</f>
        <v>9750</v>
      </c>
      <c r="E33" s="58">
        <f>-Income_Statement!D12</f>
        <v>10725</v>
      </c>
      <c r="F33" s="58">
        <f>-Income_Statement!E12</f>
        <v>12675</v>
      </c>
      <c r="G33" s="58">
        <f>-Income_Statement!F12</f>
        <v>15600</v>
      </c>
      <c r="H33" s="71">
        <f>-Income_Statement!G12</f>
        <v>19500</v>
      </c>
    </row>
    <row r="34" spans="2:8" ht="15.75" customHeight="1" x14ac:dyDescent="0.3">
      <c r="B34" s="47" t="s">
        <v>34</v>
      </c>
      <c r="C34" s="60">
        <f>C6/C32</f>
        <v>2.3333333333333334E-2</v>
      </c>
      <c r="D34" s="60">
        <f>C34</f>
        <v>2.3333333333333334E-2</v>
      </c>
      <c r="E34" s="60">
        <f t="shared" ref="E34:H34" si="20">D34</f>
        <v>2.3333333333333334E-2</v>
      </c>
      <c r="F34" s="60">
        <f t="shared" si="20"/>
        <v>2.3333333333333334E-2</v>
      </c>
      <c r="G34" s="60">
        <f t="shared" si="20"/>
        <v>2.3333333333333334E-2</v>
      </c>
      <c r="H34" s="72">
        <f t="shared" si="20"/>
        <v>2.3333333333333334E-2</v>
      </c>
    </row>
    <row r="35" spans="2:8" ht="15.75" customHeight="1" x14ac:dyDescent="0.3">
      <c r="B35" s="47" t="s">
        <v>43</v>
      </c>
      <c r="C35" s="60">
        <f>C16/C33</f>
        <v>2.2598870056497175E-2</v>
      </c>
      <c r="D35" s="60">
        <f t="shared" ref="D35:H36" si="21">C35</f>
        <v>2.2598870056497175E-2</v>
      </c>
      <c r="E35" s="60">
        <f t="shared" si="21"/>
        <v>2.2598870056497175E-2</v>
      </c>
      <c r="F35" s="60">
        <f t="shared" si="21"/>
        <v>2.2598870056497175E-2</v>
      </c>
      <c r="G35" s="60">
        <f t="shared" si="21"/>
        <v>2.2598870056497175E-2</v>
      </c>
      <c r="H35" s="72">
        <f t="shared" si="21"/>
        <v>2.2598870056497175E-2</v>
      </c>
    </row>
    <row r="36" spans="2:8" ht="15.75" customHeight="1" x14ac:dyDescent="0.3">
      <c r="B36" s="47" t="s">
        <v>44</v>
      </c>
      <c r="C36" s="60">
        <f>C17/C32</f>
        <v>1.3333333333333334E-2</v>
      </c>
      <c r="D36" s="60">
        <f t="shared" si="21"/>
        <v>1.3333333333333334E-2</v>
      </c>
      <c r="E36" s="60">
        <f t="shared" si="21"/>
        <v>1.3333333333333334E-2</v>
      </c>
      <c r="F36" s="60">
        <f t="shared" si="21"/>
        <v>1.3333333333333334E-2</v>
      </c>
      <c r="G36" s="60">
        <f t="shared" si="21"/>
        <v>1.3333333333333334E-2</v>
      </c>
      <c r="H36" s="72">
        <f t="shared" si="21"/>
        <v>1.3333333333333334E-2</v>
      </c>
    </row>
    <row r="37" spans="2:8" ht="15.75" customHeight="1" x14ac:dyDescent="0.3">
      <c r="B37" s="46"/>
      <c r="C37" s="4"/>
      <c r="D37" s="4"/>
      <c r="E37" s="4"/>
      <c r="F37" s="4"/>
      <c r="G37" s="4"/>
      <c r="H37" s="45"/>
    </row>
    <row r="38" spans="2:8" ht="15.75" customHeight="1" x14ac:dyDescent="0.3">
      <c r="B38" s="46" t="s">
        <v>47</v>
      </c>
      <c r="C38" s="4"/>
      <c r="D38" s="4"/>
      <c r="E38" s="4"/>
      <c r="F38" s="4"/>
      <c r="G38" s="4"/>
      <c r="H38" s="45"/>
    </row>
    <row r="39" spans="2:8" ht="15.75" customHeight="1" x14ac:dyDescent="0.3">
      <c r="B39" s="73" t="s">
        <v>57</v>
      </c>
      <c r="C39" s="4"/>
      <c r="D39" s="61"/>
      <c r="E39" s="61"/>
      <c r="F39" s="5">
        <v>6000</v>
      </c>
      <c r="G39" s="61"/>
      <c r="H39" s="74"/>
    </row>
    <row r="40" spans="2:8" ht="15.75" customHeight="1" x14ac:dyDescent="0.3">
      <c r="B40" s="73" t="s">
        <v>58</v>
      </c>
      <c r="C40" s="4"/>
      <c r="D40" s="5">
        <v>500</v>
      </c>
      <c r="E40" s="5">
        <v>500</v>
      </c>
      <c r="F40" s="5">
        <v>750</v>
      </c>
      <c r="G40" s="5">
        <v>750</v>
      </c>
      <c r="H40" s="48">
        <v>750</v>
      </c>
    </row>
    <row r="41" spans="2:8" ht="15.75" customHeight="1" x14ac:dyDescent="0.3">
      <c r="B41" s="73" t="s">
        <v>59</v>
      </c>
      <c r="C41" s="4"/>
      <c r="D41" s="7">
        <v>7.0000000000000007E-2</v>
      </c>
      <c r="E41" s="7">
        <v>7.0000000000000007E-2</v>
      </c>
      <c r="F41" s="7">
        <v>7.0000000000000007E-2</v>
      </c>
      <c r="G41" s="7">
        <v>7.0000000000000007E-2</v>
      </c>
      <c r="H41" s="50">
        <v>7.0000000000000007E-2</v>
      </c>
    </row>
    <row r="42" spans="2:8" ht="15.75" customHeight="1" thickBot="1" x14ac:dyDescent="0.35">
      <c r="B42" s="75" t="s">
        <v>60</v>
      </c>
      <c r="C42" s="76"/>
      <c r="D42" s="77">
        <f>D41*D20</f>
        <v>665.00000000000011</v>
      </c>
      <c r="E42" s="77">
        <f t="shared" ref="E42:H42" si="22">E41*E20</f>
        <v>630.00000000000011</v>
      </c>
      <c r="F42" s="77">
        <f t="shared" si="22"/>
        <v>997.50000000000011</v>
      </c>
      <c r="G42" s="77">
        <f t="shared" si="22"/>
        <v>945.00000000000011</v>
      </c>
      <c r="H42" s="78">
        <f t="shared" si="22"/>
        <v>892.50000000000011</v>
      </c>
    </row>
    <row r="43" spans="2:8" ht="15.75" customHeight="1" x14ac:dyDescent="0.3"/>
    <row r="44" spans="2:8" ht="15.75" customHeight="1" x14ac:dyDescent="0.3"/>
    <row r="45" spans="2:8" ht="15.75" customHeight="1" x14ac:dyDescent="0.3"/>
    <row r="46" spans="2:8" ht="15.75" customHeight="1" x14ac:dyDescent="0.3"/>
    <row r="47" spans="2:8" ht="15.75" customHeight="1" x14ac:dyDescent="0.3"/>
    <row r="48" spans="2: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000"/>
  <sheetViews>
    <sheetView showGridLines="0" zoomScale="114" workbookViewId="0">
      <selection activeCell="C8" sqref="C8"/>
    </sheetView>
  </sheetViews>
  <sheetFormatPr defaultColWidth="14.44140625" defaultRowHeight="15" customHeight="1" x14ac:dyDescent="0.3"/>
  <cols>
    <col min="1" max="1" width="8.77734375" customWidth="1"/>
    <col min="2" max="2" width="28" customWidth="1"/>
    <col min="3" max="4" width="8.77734375" customWidth="1"/>
    <col min="5" max="5" width="9.109375" customWidth="1"/>
    <col min="6" max="26" width="8.77734375" customWidth="1"/>
  </cols>
  <sheetData>
    <row r="1" spans="2:7" ht="15" customHeight="1" thickBot="1" x14ac:dyDescent="0.35">
      <c r="B1" s="88"/>
      <c r="C1" s="88"/>
      <c r="D1" s="88"/>
      <c r="E1" s="88"/>
      <c r="F1" s="88"/>
      <c r="G1" s="88"/>
    </row>
    <row r="2" spans="2:7" ht="15.6" x14ac:dyDescent="0.3">
      <c r="B2" s="94" t="s">
        <v>61</v>
      </c>
      <c r="C2" s="118"/>
      <c r="D2" s="118"/>
      <c r="E2" s="118"/>
      <c r="F2" s="118"/>
      <c r="G2" s="119"/>
    </row>
    <row r="3" spans="2:7" ht="16.2" thickBot="1" x14ac:dyDescent="0.35">
      <c r="B3" s="97" t="s">
        <v>77</v>
      </c>
      <c r="C3" s="99">
        <v>43466</v>
      </c>
      <c r="D3" s="99">
        <f t="shared" ref="D3:G3" si="0">EDATE(C3,12)</f>
        <v>43831</v>
      </c>
      <c r="E3" s="99">
        <f t="shared" si="0"/>
        <v>44197</v>
      </c>
      <c r="F3" s="99">
        <f t="shared" si="0"/>
        <v>44562</v>
      </c>
      <c r="G3" s="100">
        <f t="shared" si="0"/>
        <v>44927</v>
      </c>
    </row>
    <row r="4" spans="2:7" ht="14.4" x14ac:dyDescent="0.3">
      <c r="B4" s="20" t="s">
        <v>24</v>
      </c>
      <c r="C4" s="25">
        <f>Income_Statement!C26</f>
        <v>-1196.8499999999999</v>
      </c>
      <c r="D4" s="25">
        <f>Income_Statement!D26</f>
        <v>1023.05</v>
      </c>
      <c r="E4" s="25">
        <f>Income_Statement!E26</f>
        <v>1957.2249999999999</v>
      </c>
      <c r="F4" s="25">
        <f>Income_Statement!F26</f>
        <v>3657.7</v>
      </c>
      <c r="G4" s="26">
        <f>Income_Statement!G26</f>
        <v>7728.1750000000002</v>
      </c>
    </row>
    <row r="5" spans="2:7" ht="14.4" x14ac:dyDescent="0.3">
      <c r="B5" s="20" t="s">
        <v>62</v>
      </c>
      <c r="C5" s="13"/>
      <c r="D5" s="13"/>
      <c r="E5" s="13"/>
      <c r="F5" s="13"/>
      <c r="G5" s="14"/>
    </row>
    <row r="6" spans="2:7" ht="14.4" x14ac:dyDescent="0.3">
      <c r="B6" s="15" t="s">
        <v>63</v>
      </c>
      <c r="C6" s="25">
        <f>Fixed_Assets_33!D15</f>
        <v>8600</v>
      </c>
      <c r="D6" s="25">
        <f>Fixed_Assets_33!E15</f>
        <v>6600</v>
      </c>
      <c r="E6" s="25">
        <f>Fixed_Assets_33!F15</f>
        <v>6600</v>
      </c>
      <c r="F6" s="25">
        <f>Fixed_Assets_33!G15</f>
        <v>6825</v>
      </c>
      <c r="G6" s="26">
        <f>Fixed_Assets_33!H15</f>
        <v>4825</v>
      </c>
    </row>
    <row r="7" spans="2:7" ht="14.4" x14ac:dyDescent="0.3">
      <c r="B7" s="15" t="str">
        <f>"Change in "&amp;Balance_Sheet!B6</f>
        <v>Change in Accounts Receivable</v>
      </c>
      <c r="C7" s="25">
        <f>-(Balance_Sheet!D6-Balance_Sheet!C6)</f>
        <v>-204.16666666666674</v>
      </c>
      <c r="D7" s="25">
        <f>-(Balance_Sheet!E6-Balance_Sheet!D6)</f>
        <v>-55.416666666666629</v>
      </c>
      <c r="E7" s="25">
        <f>-(Balance_Sheet!F6-Balance_Sheet!E6)</f>
        <v>-110.83333333333337</v>
      </c>
      <c r="F7" s="25">
        <f>-(Balance_Sheet!G6-Balance_Sheet!F6)</f>
        <v>-166.25</v>
      </c>
      <c r="G7" s="26">
        <f>-(Balance_Sheet!H6-Balance_Sheet!G6)</f>
        <v>-221.66666666666674</v>
      </c>
    </row>
    <row r="8" spans="2:7" ht="14.4" x14ac:dyDescent="0.3">
      <c r="B8" s="15" t="str">
        <f>"Change in "&amp;Balance_Sheet!B16</f>
        <v>Change in Accounts Payable</v>
      </c>
      <c r="C8" s="25">
        <f>(Balance_Sheet!D16-Balance_Sheet!C16)</f>
        <v>20.338983050847446</v>
      </c>
      <c r="D8" s="25">
        <f>(Balance_Sheet!E16-Balance_Sheet!D16)</f>
        <v>22.033898305084762</v>
      </c>
      <c r="E8" s="25">
        <f>(Balance_Sheet!F16-Balance_Sheet!E16)</f>
        <v>44.067796610169495</v>
      </c>
      <c r="F8" s="25">
        <f>(Balance_Sheet!G16-Balance_Sheet!F16)</f>
        <v>66.101694915254257</v>
      </c>
      <c r="G8" s="26">
        <f>(Balance_Sheet!H16-Balance_Sheet!G16)</f>
        <v>88.135593220338933</v>
      </c>
    </row>
    <row r="9" spans="2:7" ht="14.4" x14ac:dyDescent="0.3">
      <c r="B9" s="15" t="str">
        <f>"Change in "&amp;Balance_Sheet!B17</f>
        <v>Change in Deferred Revenue</v>
      </c>
      <c r="C9" s="25">
        <f>(Balance_Sheet!D17-Balance_Sheet!C17)</f>
        <v>116.66666666666669</v>
      </c>
      <c r="D9" s="25">
        <f>(Balance_Sheet!E17-Balance_Sheet!D17)</f>
        <v>31.666666666666686</v>
      </c>
      <c r="E9" s="25">
        <f>(Balance_Sheet!F17-Balance_Sheet!E17)</f>
        <v>63.333333333333314</v>
      </c>
      <c r="F9" s="25">
        <f>(Balance_Sheet!G17-Balance_Sheet!F17)</f>
        <v>95</v>
      </c>
      <c r="G9" s="26">
        <f>(Balance_Sheet!H17-Balance_Sheet!G17)</f>
        <v>126.66666666666669</v>
      </c>
    </row>
    <row r="10" spans="2:7" ht="14.4" x14ac:dyDescent="0.3">
      <c r="B10" s="63" t="s">
        <v>64</v>
      </c>
      <c r="C10" s="2">
        <f>SUM(C6:C9)</f>
        <v>8532.8389830508477</v>
      </c>
      <c r="D10" s="2">
        <f t="shared" ref="D10:G10" si="1">SUM(D6:D9)</f>
        <v>6598.2838983050851</v>
      </c>
      <c r="E10" s="2">
        <f t="shared" si="1"/>
        <v>6596.5677966101694</v>
      </c>
      <c r="F10" s="2">
        <f t="shared" si="1"/>
        <v>6819.8516949152545</v>
      </c>
      <c r="G10" s="31">
        <f t="shared" si="1"/>
        <v>4818.1355932203387</v>
      </c>
    </row>
    <row r="11" spans="2:7" ht="14.4" x14ac:dyDescent="0.3">
      <c r="B11" s="20" t="s">
        <v>65</v>
      </c>
      <c r="C11" s="13"/>
      <c r="D11" s="25">
        <f>-Fixed_Assets_33!E8</f>
        <v>0</v>
      </c>
      <c r="E11" s="25">
        <f>-Fixed_Assets_33!F8</f>
        <v>0</v>
      </c>
      <c r="F11" s="13"/>
      <c r="G11" s="14"/>
    </row>
    <row r="12" spans="2:7" ht="14.4" x14ac:dyDescent="0.3">
      <c r="B12" s="15" t="s">
        <v>66</v>
      </c>
      <c r="C12" s="25">
        <f>-Fixed_Assets_33!D8</f>
        <v>-12500</v>
      </c>
      <c r="D12" s="2">
        <f>D11</f>
        <v>0</v>
      </c>
      <c r="E12" s="2">
        <f>E11</f>
        <v>0</v>
      </c>
      <c r="F12" s="25">
        <f>-Fixed_Assets_33!G8</f>
        <v>-5450</v>
      </c>
      <c r="G12" s="26">
        <f>-Fixed_Assets_33!H8</f>
        <v>0</v>
      </c>
    </row>
    <row r="13" spans="2:7" ht="14.4" x14ac:dyDescent="0.3">
      <c r="B13" s="32" t="s">
        <v>67</v>
      </c>
      <c r="C13" s="2">
        <f>C12</f>
        <v>-12500</v>
      </c>
      <c r="D13" s="13"/>
      <c r="E13" s="13"/>
      <c r="F13" s="2">
        <f t="shared" ref="F13:G13" si="2">F12</f>
        <v>-5450</v>
      </c>
      <c r="G13" s="31">
        <f t="shared" si="2"/>
        <v>0</v>
      </c>
    </row>
    <row r="14" spans="2:7" ht="14.4" x14ac:dyDescent="0.3">
      <c r="B14" s="20" t="s">
        <v>68</v>
      </c>
      <c r="C14" s="13"/>
      <c r="D14" s="13"/>
      <c r="E14" s="13"/>
      <c r="F14" s="13"/>
      <c r="G14" s="14"/>
    </row>
    <row r="15" spans="2:7" ht="14.4" x14ac:dyDescent="0.3">
      <c r="B15" s="15" t="s">
        <v>58</v>
      </c>
      <c r="C15" s="25">
        <f>-Balance_Sheet!D40</f>
        <v>-500</v>
      </c>
      <c r="D15" s="25">
        <f>-Balance_Sheet!E40</f>
        <v>-500</v>
      </c>
      <c r="E15" s="25">
        <f>-Balance_Sheet!F40</f>
        <v>-750</v>
      </c>
      <c r="F15" s="25">
        <f>-Balance_Sheet!G40</f>
        <v>-750</v>
      </c>
      <c r="G15" s="26">
        <f>-Balance_Sheet!H40</f>
        <v>-750</v>
      </c>
    </row>
    <row r="16" spans="2:7" ht="14.4" x14ac:dyDescent="0.3">
      <c r="B16" s="15" t="s">
        <v>69</v>
      </c>
      <c r="C16" s="25">
        <f>Balance_Sheet!D39</f>
        <v>0</v>
      </c>
      <c r="D16" s="25">
        <f>Balance_Sheet!E39</f>
        <v>0</v>
      </c>
      <c r="E16" s="25">
        <f>Balance_Sheet!F39</f>
        <v>6000</v>
      </c>
      <c r="F16" s="25">
        <f>Balance_Sheet!G39</f>
        <v>0</v>
      </c>
      <c r="G16" s="26">
        <f>Balance_Sheet!H39</f>
        <v>0</v>
      </c>
    </row>
    <row r="17" spans="2:7" ht="14.4" x14ac:dyDescent="0.3">
      <c r="B17" s="32" t="s">
        <v>70</v>
      </c>
      <c r="C17" s="2">
        <f>SUM(C15:C16)</f>
        <v>-500</v>
      </c>
      <c r="D17" s="2">
        <f t="shared" ref="D17:G17" si="3">SUM(D15:D16)</f>
        <v>-500</v>
      </c>
      <c r="E17" s="2">
        <f t="shared" si="3"/>
        <v>5250</v>
      </c>
      <c r="F17" s="2">
        <f t="shared" si="3"/>
        <v>-750</v>
      </c>
      <c r="G17" s="31">
        <f t="shared" si="3"/>
        <v>-750</v>
      </c>
    </row>
    <row r="18" spans="2:7" thickBot="1" x14ac:dyDescent="0.35">
      <c r="B18" s="79" t="s">
        <v>71</v>
      </c>
      <c r="C18" s="80">
        <f>SUM(C17,C13,C10,C4)</f>
        <v>-5664.0110169491527</v>
      </c>
      <c r="D18" s="80">
        <f>SUM(D17,D12,D10,D4)</f>
        <v>7121.3338983050853</v>
      </c>
      <c r="E18" s="80">
        <f>SUM(E17,E12,E10,E4)</f>
        <v>13803.792796610169</v>
      </c>
      <c r="F18" s="80">
        <f t="shared" ref="F18:G18" si="4">SUM(F17,F13,F10,F4)</f>
        <v>4277.5516949152543</v>
      </c>
      <c r="G18" s="81">
        <f t="shared" si="4"/>
        <v>11796.31059322034</v>
      </c>
    </row>
    <row r="21" spans="2:7" ht="15.75" customHeight="1" x14ac:dyDescent="0.3"/>
    <row r="22" spans="2:7" ht="15.75" customHeight="1" x14ac:dyDescent="0.3"/>
    <row r="23" spans="2:7" ht="15.75" customHeight="1" x14ac:dyDescent="0.3"/>
    <row r="24" spans="2:7" ht="15.75" customHeight="1" x14ac:dyDescent="0.3"/>
    <row r="25" spans="2:7" ht="15.75" customHeight="1" x14ac:dyDescent="0.3"/>
    <row r="26" spans="2:7" ht="15.75" customHeight="1" x14ac:dyDescent="0.3"/>
    <row r="27" spans="2:7" ht="15.75" customHeight="1" x14ac:dyDescent="0.3"/>
    <row r="28" spans="2:7" ht="15.75" customHeight="1" x14ac:dyDescent="0.3"/>
    <row r="29" spans="2:7" ht="15.75" customHeight="1" x14ac:dyDescent="0.3"/>
    <row r="30" spans="2:7" ht="15.75" customHeight="1" x14ac:dyDescent="0.3"/>
    <row r="31" spans="2:7" ht="15.75" customHeight="1" x14ac:dyDescent="0.3"/>
    <row r="32" spans="2: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000"/>
  <sheetViews>
    <sheetView showGridLines="0" tabSelected="1" zoomScale="127" workbookViewId="0">
      <selection activeCell="B8" sqref="B8"/>
    </sheetView>
  </sheetViews>
  <sheetFormatPr defaultColWidth="14.44140625" defaultRowHeight="15" customHeight="1" x14ac:dyDescent="0.3"/>
  <cols>
    <col min="1" max="1" width="8.77734375" customWidth="1"/>
    <col min="2" max="2" width="17.33203125" customWidth="1"/>
    <col min="3" max="3" width="16.33203125" customWidth="1"/>
    <col min="4" max="8" width="10.44140625" customWidth="1"/>
    <col min="9" max="26" width="8.77734375" customWidth="1"/>
  </cols>
  <sheetData>
    <row r="1" spans="2:8" ht="15" customHeight="1" thickBot="1" x14ac:dyDescent="0.35"/>
    <row r="2" spans="2:8" ht="15.6" x14ac:dyDescent="0.3">
      <c r="B2" s="94" t="s">
        <v>37</v>
      </c>
      <c r="C2" s="95"/>
      <c r="D2" s="95"/>
      <c r="E2" s="95"/>
      <c r="F2" s="95"/>
      <c r="G2" s="95"/>
      <c r="H2" s="96"/>
    </row>
    <row r="3" spans="2:8" ht="16.2" thickBot="1" x14ac:dyDescent="0.35">
      <c r="B3" s="97" t="s">
        <v>77</v>
      </c>
      <c r="C3" s="98" t="s">
        <v>72</v>
      </c>
      <c r="D3" s="99">
        <v>44926</v>
      </c>
      <c r="E3" s="99">
        <f t="shared" ref="E3:H3" si="0">EDATE(D3,12)</f>
        <v>45291</v>
      </c>
      <c r="F3" s="99">
        <f t="shared" si="0"/>
        <v>45657</v>
      </c>
      <c r="G3" s="99">
        <f t="shared" si="0"/>
        <v>46022</v>
      </c>
      <c r="H3" s="100">
        <f t="shared" si="0"/>
        <v>46387</v>
      </c>
    </row>
    <row r="4" spans="2:8" ht="15.6" x14ac:dyDescent="0.3">
      <c r="B4" s="120" t="s">
        <v>66</v>
      </c>
      <c r="C4" s="102"/>
      <c r="D4" s="102"/>
      <c r="E4" s="102"/>
      <c r="F4" s="102"/>
      <c r="G4" s="102"/>
      <c r="H4" s="103"/>
    </row>
    <row r="5" spans="2:8" ht="15.6" x14ac:dyDescent="0.3">
      <c r="B5" s="104" t="s">
        <v>78</v>
      </c>
      <c r="C5" s="105">
        <v>2</v>
      </c>
      <c r="D5" s="106">
        <v>5000</v>
      </c>
      <c r="E5" s="106"/>
      <c r="F5" s="107"/>
      <c r="G5" s="106">
        <v>5450</v>
      </c>
      <c r="H5" s="103"/>
    </row>
    <row r="6" spans="2:8" ht="15.6" x14ac:dyDescent="0.3">
      <c r="B6" s="104" t="s">
        <v>79</v>
      </c>
      <c r="C6" s="105">
        <v>5</v>
      </c>
      <c r="D6" s="106">
        <v>3000</v>
      </c>
      <c r="E6" s="106"/>
      <c r="F6" s="106"/>
      <c r="G6" s="107"/>
      <c r="H6" s="103"/>
    </row>
    <row r="7" spans="2:8" ht="15.6" x14ac:dyDescent="0.3">
      <c r="B7" s="104" t="s">
        <v>73</v>
      </c>
      <c r="C7" s="105">
        <v>3</v>
      </c>
      <c r="D7" s="106">
        <v>4500</v>
      </c>
      <c r="E7" s="106"/>
      <c r="F7" s="106"/>
      <c r="G7" s="107"/>
      <c r="H7" s="103"/>
    </row>
    <row r="8" spans="2:8" ht="16.2" thickBot="1" x14ac:dyDescent="0.35">
      <c r="B8" s="108" t="s">
        <v>74</v>
      </c>
      <c r="C8" s="109"/>
      <c r="D8" s="110">
        <f>SUM(D5:D7)</f>
        <v>12500</v>
      </c>
      <c r="E8" s="110">
        <f t="shared" ref="E8:H8" si="1">SUM(E5:E7)</f>
        <v>0</v>
      </c>
      <c r="F8" s="110">
        <f t="shared" si="1"/>
        <v>0</v>
      </c>
      <c r="G8" s="110">
        <f t="shared" si="1"/>
        <v>5450</v>
      </c>
      <c r="H8" s="111">
        <f t="shared" si="1"/>
        <v>0</v>
      </c>
    </row>
    <row r="9" spans="2:8" ht="15" customHeight="1" x14ac:dyDescent="0.3">
      <c r="B9" s="101"/>
      <c r="C9" s="102"/>
      <c r="D9" s="102"/>
      <c r="E9" s="102"/>
      <c r="F9" s="102"/>
      <c r="G9" s="102"/>
      <c r="H9" s="103"/>
    </row>
    <row r="10" spans="2:8" ht="15.6" x14ac:dyDescent="0.3">
      <c r="B10" s="121" t="s">
        <v>63</v>
      </c>
      <c r="C10" s="102"/>
      <c r="D10" s="102"/>
      <c r="E10" s="102"/>
      <c r="F10" s="102"/>
      <c r="G10" s="102"/>
      <c r="H10" s="103"/>
    </row>
    <row r="11" spans="2:8" ht="15.6" x14ac:dyDescent="0.3">
      <c r="B11" s="104" t="s">
        <v>75</v>
      </c>
      <c r="C11" s="102"/>
      <c r="D11" s="106">
        <v>4000</v>
      </c>
      <c r="E11" s="106">
        <v>2000</v>
      </c>
      <c r="F11" s="106">
        <v>2000</v>
      </c>
      <c r="G11" s="106">
        <v>2000</v>
      </c>
      <c r="H11" s="103"/>
    </row>
    <row r="12" spans="2:8" ht="15.6" x14ac:dyDescent="0.3">
      <c r="B12" s="104" t="str">
        <f t="shared" ref="B12:B14" si="2">B5</f>
        <v>Juice Maker</v>
      </c>
      <c r="C12" s="102"/>
      <c r="D12" s="112">
        <f>$D5/$C5</f>
        <v>2500</v>
      </c>
      <c r="E12" s="112">
        <f t="shared" ref="E12:F12" si="3">$D5/$C5</f>
        <v>2500</v>
      </c>
      <c r="F12" s="112">
        <f t="shared" si="3"/>
        <v>2500</v>
      </c>
      <c r="G12" s="112">
        <f>$G5/$C5</f>
        <v>2725</v>
      </c>
      <c r="H12" s="113">
        <f>$G5/$C5</f>
        <v>2725</v>
      </c>
    </row>
    <row r="13" spans="2:8" ht="15.6" x14ac:dyDescent="0.3">
      <c r="B13" s="104" t="str">
        <f t="shared" si="2"/>
        <v xml:space="preserve">Package Machine </v>
      </c>
      <c r="C13" s="102"/>
      <c r="D13" s="112">
        <f t="shared" ref="D13:F14" si="4">$D6/$C6</f>
        <v>600</v>
      </c>
      <c r="E13" s="112">
        <f t="shared" si="4"/>
        <v>600</v>
      </c>
      <c r="F13" s="112">
        <f t="shared" si="4"/>
        <v>600</v>
      </c>
      <c r="G13" s="112">
        <f t="shared" ref="G13:H13" si="5">$D6/$C6</f>
        <v>600</v>
      </c>
      <c r="H13" s="113">
        <f t="shared" si="5"/>
        <v>600</v>
      </c>
    </row>
    <row r="14" spans="2:8" ht="15.6" x14ac:dyDescent="0.3">
      <c r="B14" s="104" t="str">
        <f t="shared" si="2"/>
        <v>Refrigerator</v>
      </c>
      <c r="C14" s="102"/>
      <c r="D14" s="112">
        <f t="shared" si="4"/>
        <v>1500</v>
      </c>
      <c r="E14" s="112">
        <f t="shared" si="4"/>
        <v>1500</v>
      </c>
      <c r="F14" s="112">
        <f t="shared" si="4"/>
        <v>1500</v>
      </c>
      <c r="G14" s="112">
        <f t="shared" ref="G14:H14" si="6">$D7/$C7</f>
        <v>1500</v>
      </c>
      <c r="H14" s="113">
        <f t="shared" si="6"/>
        <v>1500</v>
      </c>
    </row>
    <row r="15" spans="2:8" ht="16.2" thickBot="1" x14ac:dyDescent="0.35">
      <c r="B15" s="114" t="s">
        <v>76</v>
      </c>
      <c r="C15" s="115"/>
      <c r="D15" s="116">
        <f>SUM(D11:D14)</f>
        <v>8600</v>
      </c>
      <c r="E15" s="116">
        <f t="shared" ref="E15:H15" si="7">SUM(E11:E14)</f>
        <v>6600</v>
      </c>
      <c r="F15" s="116">
        <f t="shared" si="7"/>
        <v>6600</v>
      </c>
      <c r="G15" s="116">
        <f t="shared" si="7"/>
        <v>6825</v>
      </c>
      <c r="H15" s="117">
        <f t="shared" si="7"/>
        <v>4825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Income_Statement</vt:lpstr>
      <vt:lpstr>Balance_Sheet</vt:lpstr>
      <vt:lpstr>Cashflows_Statement</vt:lpstr>
      <vt:lpstr>Fixed_Assets_33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Akinola Ayetigbo</cp:lastModifiedBy>
  <dcterms:created xsi:type="dcterms:W3CDTF">2022-02-07T12:02:58Z</dcterms:created>
  <dcterms:modified xsi:type="dcterms:W3CDTF">2025-07-07T21:58:47Z</dcterms:modified>
</cp:coreProperties>
</file>