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20" yWindow="-120" windowWidth="20730" windowHeight="11160" activeTab="6"/>
  </bookViews>
  <sheets>
    <sheet name="Plan1" sheetId="1" r:id="rId1"/>
    <sheet name="diviner" sheetId="2" r:id="rId2"/>
    <sheet name="gravimetricos" sheetId="3" r:id="rId3"/>
    <sheet name="Mapa" sheetId="4" r:id="rId4"/>
    <sheet name="Plan2" sheetId="5" r:id="rId5"/>
    <sheet name="_xltb_storage_" sheetId="7" state="veryHidden" r:id="rId6"/>
    <sheet name="Plan3" sheetId="6" r:id="rId7"/>
  </sheets>
  <definedNames>
    <definedName name="_xlnm._FilterDatabase" localSheetId="1" hidden="1">diviner!$N$3:$N$57</definedName>
    <definedName name="_xlnm._FilterDatabase" localSheetId="2" hidden="1">gravimetricos!#REF!</definedName>
    <definedName name="_xlnm._FilterDatabase" localSheetId="4" hidden="1">Plan2!$C$1:$C$202</definedName>
    <definedName name="A_OPT">Plan1!$T$1</definedName>
    <definedName name="A_ORIG">Plan1!$S$1</definedName>
    <definedName name="B_OPT">Plan1!$T$2</definedName>
    <definedName name="B_ORIG">Plan1!$S$2</definedName>
    <definedName name="C_OPT">Plan1!$T$3</definedName>
    <definedName name="C_ORIG">Plan1!$S$3</definedName>
    <definedName name="solver_adj" localSheetId="0" hidden="1">Plan1!$M$2:$M$56</definedName>
    <definedName name="solver_cvg" localSheetId="0" hidden="1">0.0001</definedName>
    <definedName name="solver_drv" localSheetId="0" hidden="1">1</definedName>
    <definedName name="solver_est" localSheetId="0" hidden="1">1</definedName>
    <definedName name="solver_itr" localSheetId="0" hidden="1">100</definedName>
    <definedName name="solver_lin" localSheetId="0" hidden="1">2</definedName>
    <definedName name="solver_neg" localSheetId="0" hidden="1">2</definedName>
    <definedName name="solver_num" localSheetId="0" hidden="1">0</definedName>
    <definedName name="solver_nwt" localSheetId="0" hidden="1">1</definedName>
    <definedName name="solver_opt" localSheetId="0" hidden="1">Plan1!$O$1</definedName>
    <definedName name="solver_pre" localSheetId="0" hidden="1">0.000001</definedName>
    <definedName name="solver_scl" localSheetId="0" hidden="1">2</definedName>
    <definedName name="solver_sho" localSheetId="0" hidden="1">2</definedName>
    <definedName name="solver_tim" localSheetId="0" hidden="1">100</definedName>
    <definedName name="solver_tol" localSheetId="0" hidden="1">0.05</definedName>
    <definedName name="solver_typ" localSheetId="0" hidden="1">3</definedName>
    <definedName name="solver_val" localSheetId="0" hidden="1">0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54" i="6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53"/>
  <c r="U29" i="1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2"/>
  <c r="Q3" i="6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2"/>
  <c r="AR36" l="1"/>
  <c r="AR35"/>
  <c r="AO36"/>
  <c r="AO35"/>
  <c r="AH43"/>
  <c r="AI43" s="1"/>
  <c r="AJ43" s="1"/>
  <c r="AH44"/>
  <c r="AI44" s="1"/>
  <c r="AJ44" s="1"/>
  <c r="AH45"/>
  <c r="AI45" s="1"/>
  <c r="AJ45" s="1"/>
  <c r="AH46"/>
  <c r="AI46" s="1"/>
  <c r="AJ46" s="1"/>
  <c r="AH47"/>
  <c r="AI47" s="1"/>
  <c r="AJ47" s="1"/>
  <c r="AH48"/>
  <c r="AI48" s="1"/>
  <c r="AJ48" s="1"/>
  <c r="AH49"/>
  <c r="AI49" s="1"/>
  <c r="AJ49" s="1"/>
  <c r="AH50"/>
  <c r="AI50" s="1"/>
  <c r="AJ50" s="1"/>
  <c r="AH51"/>
  <c r="AI51" s="1"/>
  <c r="AJ51" s="1"/>
  <c r="AH52"/>
  <c r="AI52" s="1"/>
  <c r="AJ52" s="1"/>
  <c r="AH53"/>
  <c r="AI53" s="1"/>
  <c r="AJ53" s="1"/>
  <c r="AH54"/>
  <c r="AI54" s="1"/>
  <c r="AJ54" s="1"/>
  <c r="AH55"/>
  <c r="AI55" s="1"/>
  <c r="AJ55" s="1"/>
  <c r="AH56"/>
  <c r="AI56" s="1"/>
  <c r="AJ56" s="1"/>
  <c r="AH57"/>
  <c r="AI57" s="1"/>
  <c r="AJ57" s="1"/>
  <c r="AH58"/>
  <c r="AI58" s="1"/>
  <c r="AJ58" s="1"/>
  <c r="AH59"/>
  <c r="AI59" s="1"/>
  <c r="AJ59" s="1"/>
  <c r="AH60"/>
  <c r="AI60" s="1"/>
  <c r="AJ60" s="1"/>
  <c r="AH61"/>
  <c r="AI61" s="1"/>
  <c r="AJ61" s="1"/>
  <c r="AH62"/>
  <c r="AI62" s="1"/>
  <c r="AJ62" s="1"/>
  <c r="AH63"/>
  <c r="AI63" s="1"/>
  <c r="AJ63" s="1"/>
  <c r="AH64"/>
  <c r="AI64" s="1"/>
  <c r="AJ64" s="1"/>
  <c r="AH65"/>
  <c r="AI65" s="1"/>
  <c r="AJ65" s="1"/>
  <c r="AH66"/>
  <c r="AI66" s="1"/>
  <c r="AJ66" s="1"/>
  <c r="AH67"/>
  <c r="AI67" s="1"/>
  <c r="AJ67" s="1"/>
  <c r="AH68"/>
  <c r="AI68" s="1"/>
  <c r="AJ68" s="1"/>
  <c r="AH69"/>
  <c r="AI69" s="1"/>
  <c r="AJ69" s="1"/>
  <c r="AH70"/>
  <c r="AI70" s="1"/>
  <c r="AJ70" s="1"/>
  <c r="AH71"/>
  <c r="AI71" s="1"/>
  <c r="AJ71" s="1"/>
  <c r="AH72"/>
  <c r="AI72" s="1"/>
  <c r="AJ72" s="1"/>
  <c r="AH73"/>
  <c r="AI73" s="1"/>
  <c r="AJ73" s="1"/>
  <c r="AH74"/>
  <c r="AI74" s="1"/>
  <c r="AJ74" s="1"/>
  <c r="AH75"/>
  <c r="AI75" s="1"/>
  <c r="AJ75" s="1"/>
  <c r="AH76"/>
  <c r="AI76" s="1"/>
  <c r="AJ76" s="1"/>
  <c r="AH77"/>
  <c r="AI77" s="1"/>
  <c r="AJ77" s="1"/>
  <c r="AH78"/>
  <c r="AI78" s="1"/>
  <c r="AJ78" s="1"/>
  <c r="AH79"/>
  <c r="AI79" s="1"/>
  <c r="AJ79" s="1"/>
  <c r="AH80"/>
  <c r="AI80" s="1"/>
  <c r="AJ80" s="1"/>
  <c r="AH81"/>
  <c r="AI81" s="1"/>
  <c r="AJ81" s="1"/>
  <c r="AH82"/>
  <c r="AI82" s="1"/>
  <c r="AJ82" s="1"/>
  <c r="AH83"/>
  <c r="AI83" s="1"/>
  <c r="AJ83" s="1"/>
  <c r="AH84"/>
  <c r="AI84" s="1"/>
  <c r="AJ84" s="1"/>
  <c r="AH85"/>
  <c r="AI85" s="1"/>
  <c r="AJ85" s="1"/>
  <c r="AH86"/>
  <c r="AI86" s="1"/>
  <c r="AJ86" s="1"/>
  <c r="AH87"/>
  <c r="AI87" s="1"/>
  <c r="AJ87" s="1"/>
  <c r="AH88"/>
  <c r="AI88" s="1"/>
  <c r="AJ88" s="1"/>
  <c r="AH89"/>
  <c r="AI89" s="1"/>
  <c r="AJ89" s="1"/>
  <c r="AH90"/>
  <c r="AI90" s="1"/>
  <c r="AJ90" s="1"/>
  <c r="AH91"/>
  <c r="AI91" s="1"/>
  <c r="AJ91" s="1"/>
  <c r="AH92"/>
  <c r="AI92" s="1"/>
  <c r="AJ92" s="1"/>
  <c r="AH93"/>
  <c r="AI93" s="1"/>
  <c r="AJ93" s="1"/>
  <c r="AH94"/>
  <c r="AI94" s="1"/>
  <c r="AJ94" s="1"/>
  <c r="AH95"/>
  <c r="AI95" s="1"/>
  <c r="AJ95" s="1"/>
  <c r="AH96"/>
  <c r="AI96" s="1"/>
  <c r="AJ96" s="1"/>
  <c r="AH97"/>
  <c r="AI97" s="1"/>
  <c r="AJ97" s="1"/>
  <c r="AH98"/>
  <c r="AI98" s="1"/>
  <c r="AJ98" s="1"/>
  <c r="AH42"/>
  <c r="AI42" s="1"/>
  <c r="AJ42" s="1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53"/>
  <c r="X93"/>
  <c r="X92"/>
  <c r="X91"/>
  <c r="X90"/>
  <c r="X89"/>
  <c r="X88"/>
  <c r="X87"/>
  <c r="X86"/>
  <c r="X85"/>
  <c r="X84"/>
  <c r="X83"/>
  <c r="X82"/>
  <c r="X81"/>
  <c r="X80"/>
  <c r="X79"/>
  <c r="X78"/>
  <c r="X77"/>
  <c r="X76"/>
  <c r="X75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AE50" s="1"/>
  <c r="X49"/>
  <c r="AD49" s="1"/>
  <c r="X48"/>
  <c r="AC48" s="1"/>
  <c r="X47"/>
  <c r="AB47" s="1"/>
  <c r="X46"/>
  <c r="AA46" s="1"/>
  <c r="X45"/>
  <c r="AA45" s="1"/>
  <c r="X44"/>
  <c r="Z44" s="1"/>
  <c r="X43"/>
  <c r="AC43" s="1"/>
  <c r="X42"/>
  <c r="AC42" s="1"/>
  <c r="X41"/>
  <c r="X40"/>
  <c r="X39"/>
  <c r="X38"/>
  <c r="X37"/>
  <c r="X36"/>
  <c r="X35"/>
  <c r="X34"/>
  <c r="X33"/>
  <c r="X32"/>
  <c r="X31"/>
  <c r="X30"/>
  <c r="X29"/>
  <c r="X28"/>
  <c r="X27"/>
  <c r="X26"/>
  <c r="X25"/>
  <c r="X24"/>
  <c r="X23"/>
  <c r="X22"/>
  <c r="X21"/>
  <c r="X20"/>
  <c r="X19"/>
  <c r="X18"/>
  <c r="X17"/>
  <c r="X16"/>
  <c r="X15"/>
  <c r="X14"/>
  <c r="X13"/>
  <c r="X12"/>
  <c r="X11"/>
  <c r="X10"/>
  <c r="X9"/>
  <c r="X8"/>
  <c r="X7"/>
  <c r="Y42" l="1"/>
  <c r="Y48"/>
  <c r="AB42"/>
  <c r="AA43"/>
  <c r="Z42"/>
  <c r="Z43"/>
  <c r="AE49"/>
  <c r="Z47"/>
  <c r="AC47"/>
  <c r="AB50"/>
  <c r="AB46"/>
  <c r="Z48"/>
  <c r="AE48"/>
  <c r="AD42"/>
  <c r="AE46"/>
  <c r="AD43"/>
  <c r="AE43"/>
  <c r="Z46"/>
  <c r="AD48"/>
  <c r="Y47"/>
  <c r="AD47"/>
  <c r="AB43"/>
  <c r="AC46"/>
  <c r="AA44"/>
  <c r="Y46"/>
  <c r="Z50"/>
  <c r="AB44"/>
  <c r="AC45"/>
  <c r="AD46"/>
  <c r="AE47"/>
  <c r="AA42"/>
  <c r="AE42"/>
  <c r="Y45"/>
  <c r="Z49"/>
  <c r="AA50"/>
  <c r="AC44"/>
  <c r="AD45"/>
  <c r="AB45"/>
  <c r="AE45"/>
  <c r="AA49"/>
  <c r="AD44"/>
  <c r="AC50"/>
  <c r="Y49"/>
  <c r="AB49"/>
  <c r="Y50"/>
  <c r="AA47"/>
  <c r="AB48"/>
  <c r="AC49"/>
  <c r="AD50"/>
  <c r="Y43"/>
  <c r="AA48"/>
  <c r="AE44"/>
  <c r="Y44"/>
  <c r="Z45"/>
  <c r="AQ36"/>
  <c r="AN35"/>
  <c r="AN36"/>
  <c r="AQ35"/>
  <c r="AL40"/>
  <c r="V5" i="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4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"/>
  <c r="F31" i="1" l="1"/>
  <c r="F36" l="1"/>
  <c r="K36" s="1"/>
  <c r="U30"/>
  <c r="K31"/>
  <c r="T30"/>
  <c r="T31" s="1"/>
  <c r="L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F3"/>
  <c r="K3" s="1"/>
  <c r="F4"/>
  <c r="K4" s="1"/>
  <c r="F5"/>
  <c r="K5" s="1"/>
  <c r="F6"/>
  <c r="K6" s="1"/>
  <c r="F7"/>
  <c r="K7" s="1"/>
  <c r="F8"/>
  <c r="K8" s="1"/>
  <c r="F9"/>
  <c r="K9" s="1"/>
  <c r="F10"/>
  <c r="K10" s="1"/>
  <c r="F11"/>
  <c r="K11" s="1"/>
  <c r="F12"/>
  <c r="K12" s="1"/>
  <c r="F13"/>
  <c r="K13" s="1"/>
  <c r="F14"/>
  <c r="K14" s="1"/>
  <c r="F15"/>
  <c r="K15" s="1"/>
  <c r="F16"/>
  <c r="K16" s="1"/>
  <c r="F17"/>
  <c r="K17" s="1"/>
  <c r="F18"/>
  <c r="K18" s="1"/>
  <c r="F19"/>
  <c r="K19" s="1"/>
  <c r="F20"/>
  <c r="K20" s="1"/>
  <c r="F21"/>
  <c r="K21" s="1"/>
  <c r="F22"/>
  <c r="K22" s="1"/>
  <c r="F23"/>
  <c r="K23" s="1"/>
  <c r="F24"/>
  <c r="K24" s="1"/>
  <c r="F25"/>
  <c r="K25" s="1"/>
  <c r="F26"/>
  <c r="K26" s="1"/>
  <c r="F27"/>
  <c r="K27" s="1"/>
  <c r="F28"/>
  <c r="K28" s="1"/>
  <c r="F29"/>
  <c r="K29" s="1"/>
  <c r="F30"/>
  <c r="K30" s="1"/>
  <c r="F32"/>
  <c r="K32" s="1"/>
  <c r="F33"/>
  <c r="K33" s="1"/>
  <c r="F34"/>
  <c r="K34" s="1"/>
  <c r="F35"/>
  <c r="K35" s="1"/>
  <c r="F37"/>
  <c r="K37" s="1"/>
  <c r="F38"/>
  <c r="K38" s="1"/>
  <c r="F39"/>
  <c r="K39" s="1"/>
  <c r="F40"/>
  <c r="K40" s="1"/>
  <c r="F41"/>
  <c r="K41" s="1"/>
  <c r="F42"/>
  <c r="K42" s="1"/>
  <c r="F43"/>
  <c r="K43" s="1"/>
  <c r="F44"/>
  <c r="K44" s="1"/>
  <c r="F45"/>
  <c r="K45" s="1"/>
  <c r="F46"/>
  <c r="K46" s="1"/>
  <c r="F47"/>
  <c r="K47" s="1"/>
  <c r="F48"/>
  <c r="K48" s="1"/>
  <c r="F49"/>
  <c r="K49" s="1"/>
  <c r="F50"/>
  <c r="K50" s="1"/>
  <c r="F51"/>
  <c r="K51" s="1"/>
  <c r="F52"/>
  <c r="K52" s="1"/>
  <c r="F53"/>
  <c r="K53" s="1"/>
  <c r="F54"/>
  <c r="K54" s="1"/>
  <c r="F55"/>
  <c r="K55" s="1"/>
  <c r="F56"/>
  <c r="K56" s="1"/>
  <c r="F2"/>
  <c r="K2" s="1"/>
  <c r="BT43" i="2"/>
  <c r="BT42"/>
  <c r="BT41"/>
  <c r="BS41"/>
  <c r="BR41"/>
  <c r="BT40"/>
  <c r="BS40"/>
  <c r="BR40"/>
  <c r="BT4"/>
  <c r="BS4"/>
  <c r="BR4"/>
  <c r="BQ4"/>
  <c r="BP4"/>
  <c r="BO4"/>
  <c r="BN4"/>
  <c r="BM4"/>
  <c r="BL4"/>
  <c r="BK4"/>
  <c r="T32" i="1" l="1"/>
  <c r="U31"/>
  <c r="T33" l="1"/>
  <c r="U32"/>
  <c r="BU6" i="2"/>
  <c r="BU5"/>
  <c r="H5" i="3"/>
  <c r="H6"/>
  <c r="H7"/>
  <c r="H8"/>
  <c r="H4"/>
  <c r="BS5" i="2" l="1"/>
  <c r="BK5"/>
  <c r="BO5"/>
  <c r="BR5"/>
  <c r="BP5"/>
  <c r="BQ5"/>
  <c r="BT5"/>
  <c r="BN5"/>
  <c r="BM5"/>
  <c r="BL5"/>
  <c r="BU7"/>
  <c r="BQ6"/>
  <c r="BP6"/>
  <c r="BM6"/>
  <c r="BT6"/>
  <c r="BL6"/>
  <c r="BS6"/>
  <c r="BR6"/>
  <c r="BN6"/>
  <c r="BO6"/>
  <c r="BK6"/>
  <c r="T34" i="1"/>
  <c r="U33"/>
  <c r="BU8" i="2"/>
  <c r="T35" i="1" l="1"/>
  <c r="U34"/>
  <c r="BM8" i="2"/>
  <c r="BT8"/>
  <c r="BL8"/>
  <c r="BS8"/>
  <c r="BQ8"/>
  <c r="BP8"/>
  <c r="BR8"/>
  <c r="BO8"/>
  <c r="BN8"/>
  <c r="BK8"/>
  <c r="BO7"/>
  <c r="BN7"/>
  <c r="BS7"/>
  <c r="BK7"/>
  <c r="BR7"/>
  <c r="BM7"/>
  <c r="BL7"/>
  <c r="BQ7"/>
  <c r="BT7"/>
  <c r="BP7"/>
  <c r="BU9"/>
  <c r="BT9" l="1"/>
  <c r="BL9"/>
  <c r="BS9"/>
  <c r="BK9"/>
  <c r="BR9"/>
  <c r="BQ9"/>
  <c r="BO9"/>
  <c r="BN9"/>
  <c r="BM9"/>
  <c r="BP9"/>
  <c r="T36" i="1"/>
  <c r="U35"/>
  <c r="BU10" i="2"/>
  <c r="BR10" l="1"/>
  <c r="BQ10"/>
  <c r="BP10"/>
  <c r="BO10"/>
  <c r="BM10"/>
  <c r="BT10"/>
  <c r="BL10"/>
  <c r="BK10"/>
  <c r="BS10"/>
  <c r="BN10"/>
  <c r="T37" i="1"/>
  <c r="U36"/>
  <c r="BU11" i="2"/>
  <c r="T38" i="1" l="1"/>
  <c r="U37"/>
  <c r="BP11" i="2"/>
  <c r="BO11"/>
  <c r="BN11"/>
  <c r="BM11"/>
  <c r="BS11"/>
  <c r="BK11"/>
  <c r="BR11"/>
  <c r="BQ11"/>
  <c r="BT11"/>
  <c r="BL11"/>
  <c r="BU12"/>
  <c r="BN12" l="1"/>
  <c r="BM12"/>
  <c r="BT12"/>
  <c r="BL12"/>
  <c r="BS12"/>
  <c r="BK12"/>
  <c r="BQ12"/>
  <c r="BP12"/>
  <c r="BO12"/>
  <c r="BR12"/>
  <c r="T39" i="1"/>
  <c r="U38"/>
  <c r="BU13" i="2"/>
  <c r="BT13" l="1"/>
  <c r="BL13"/>
  <c r="BS13"/>
  <c r="BK13"/>
  <c r="BR13"/>
  <c r="BQ13"/>
  <c r="BO13"/>
  <c r="BN13"/>
  <c r="BM13"/>
  <c r="BP13"/>
  <c r="T40" i="1"/>
  <c r="U39"/>
  <c r="BU14" i="2"/>
  <c r="BR14" l="1"/>
  <c r="BQ14"/>
  <c r="BP14"/>
  <c r="BO14"/>
  <c r="BM14"/>
  <c r="BT14"/>
  <c r="BL14"/>
  <c r="BS14"/>
  <c r="BN14"/>
  <c r="BK14"/>
  <c r="T41" i="1"/>
  <c r="U40"/>
  <c r="BU15" i="2"/>
  <c r="BP15" l="1"/>
  <c r="BO15"/>
  <c r="BN15"/>
  <c r="BM15"/>
  <c r="BS15"/>
  <c r="BK15"/>
  <c r="BR15"/>
  <c r="BQ15"/>
  <c r="BT15"/>
  <c r="BL15"/>
  <c r="T42" i="1"/>
  <c r="U41"/>
  <c r="BU16" i="2"/>
  <c r="T43" i="1" l="1"/>
  <c r="U42"/>
  <c r="BN16" i="2"/>
  <c r="BM16"/>
  <c r="BT16"/>
  <c r="BL16"/>
  <c r="BS16"/>
  <c r="BK16"/>
  <c r="BQ16"/>
  <c r="BP16"/>
  <c r="BO16"/>
  <c r="BR16"/>
  <c r="BU17"/>
  <c r="BT17" l="1"/>
  <c r="H34" i="1" s="1" a="1"/>
  <c r="H34" s="1"/>
  <c r="BL17" i="2"/>
  <c r="H31" i="1" s="1" a="1"/>
  <c r="H31" s="1"/>
  <c r="BS17" i="2"/>
  <c r="BK17"/>
  <c r="H30" i="1" s="1" a="1"/>
  <c r="H30" s="1"/>
  <c r="BR17" i="2"/>
  <c r="BQ17"/>
  <c r="BO17"/>
  <c r="BN17"/>
  <c r="BP17"/>
  <c r="H33" i="1" s="1" a="1"/>
  <c r="H33" s="1"/>
  <c r="BM17" i="2"/>
  <c r="H32" i="1" s="1" a="1"/>
  <c r="H32" s="1"/>
  <c r="T44"/>
  <c r="U43"/>
  <c r="BU18" i="2"/>
  <c r="I33" i="1" l="1"/>
  <c r="N33" s="1"/>
  <c r="O33" s="1"/>
  <c r="J33"/>
  <c r="I30"/>
  <c r="N30" s="1"/>
  <c r="O30" s="1"/>
  <c r="J30"/>
  <c r="I32"/>
  <c r="N32" s="1"/>
  <c r="O32" s="1"/>
  <c r="J32"/>
  <c r="BR18" i="2"/>
  <c r="BQ18"/>
  <c r="BP18"/>
  <c r="BO18"/>
  <c r="BN18"/>
  <c r="BM18"/>
  <c r="BT18"/>
  <c r="BL18"/>
  <c r="BS18"/>
  <c r="BK18"/>
  <c r="T45" i="1"/>
  <c r="U44"/>
  <c r="I31"/>
  <c r="N31" s="1"/>
  <c r="O31" s="1"/>
  <c r="J31"/>
  <c r="I34"/>
  <c r="N34" s="1"/>
  <c r="O34" s="1"/>
  <c r="J34"/>
  <c r="BU19" i="2"/>
  <c r="BP19" l="1"/>
  <c r="H38" i="1" s="1" a="1"/>
  <c r="H38" s="1"/>
  <c r="BO19" i="2"/>
  <c r="BN19"/>
  <c r="BM19"/>
  <c r="H37" i="1" s="1" a="1"/>
  <c r="H37" s="1"/>
  <c r="BT19" i="2"/>
  <c r="H39" i="1" s="1" a="1"/>
  <c r="H39" s="1"/>
  <c r="BL19" i="2"/>
  <c r="H36" i="1" s="1" a="1"/>
  <c r="H36" s="1"/>
  <c r="BS19" i="2"/>
  <c r="BK19"/>
  <c r="H35" i="1" s="1" a="1"/>
  <c r="H35" s="1"/>
  <c r="BR19" i="2"/>
  <c r="BQ19"/>
  <c r="T46" i="1"/>
  <c r="U45"/>
  <c r="BU20" i="2"/>
  <c r="I35" i="1" l="1"/>
  <c r="N35" s="1"/>
  <c r="O35" s="1"/>
  <c r="J35"/>
  <c r="I39"/>
  <c r="N39" s="1"/>
  <c r="O39" s="1"/>
  <c r="J39"/>
  <c r="I37"/>
  <c r="N37" s="1"/>
  <c r="O37" s="1"/>
  <c r="J37"/>
  <c r="I36"/>
  <c r="N36" s="1"/>
  <c r="O36" s="1"/>
  <c r="J36"/>
  <c r="BN20" i="2"/>
  <c r="BM20"/>
  <c r="BT20"/>
  <c r="BL20"/>
  <c r="BS20"/>
  <c r="BK20"/>
  <c r="BR20"/>
  <c r="BQ20"/>
  <c r="BP20"/>
  <c r="BO20"/>
  <c r="T47" i="1"/>
  <c r="U46"/>
  <c r="I38"/>
  <c r="N38" s="1"/>
  <c r="O38" s="1"/>
  <c r="J38"/>
  <c r="BU21" i="2"/>
  <c r="T48" i="1" l="1"/>
  <c r="U47"/>
  <c r="BT21" i="2"/>
  <c r="H44" i="1" s="1" a="1"/>
  <c r="H44" s="1"/>
  <c r="BL21" i="2"/>
  <c r="H41" i="1" s="1" a="1"/>
  <c r="H41" s="1"/>
  <c r="BS21" i="2"/>
  <c r="BK21"/>
  <c r="H40" i="1" s="1" a="1"/>
  <c r="H40" s="1"/>
  <c r="BR21" i="2"/>
  <c r="BQ21"/>
  <c r="BP21"/>
  <c r="H43" i="1" s="1" a="1"/>
  <c r="H43" s="1"/>
  <c r="BO21" i="2"/>
  <c r="BN21"/>
  <c r="BM21"/>
  <c r="H42" i="1" s="1" a="1"/>
  <c r="H42" s="1"/>
  <c r="BU22" i="2"/>
  <c r="I40" i="1" l="1"/>
  <c r="N40" s="1"/>
  <c r="O40" s="1"/>
  <c r="J40"/>
  <c r="BR22" i="2"/>
  <c r="BQ22"/>
  <c r="BP22"/>
  <c r="BO22"/>
  <c r="BN22"/>
  <c r="BM22"/>
  <c r="BT22"/>
  <c r="BL22"/>
  <c r="BS22"/>
  <c r="BK22"/>
  <c r="I41" i="1"/>
  <c r="N41" s="1"/>
  <c r="O41" s="1"/>
  <c r="J41"/>
  <c r="I44"/>
  <c r="N44" s="1"/>
  <c r="O44" s="1"/>
  <c r="J44"/>
  <c r="I42"/>
  <c r="N42" s="1"/>
  <c r="O42" s="1"/>
  <c r="J42"/>
  <c r="I43"/>
  <c r="N43" s="1"/>
  <c r="O43" s="1"/>
  <c r="J43"/>
  <c r="T49"/>
  <c r="U48"/>
  <c r="BU23" i="2"/>
  <c r="BP23" l="1"/>
  <c r="H5" i="1" s="1" a="1"/>
  <c r="H5" s="1"/>
  <c r="BO23" i="2"/>
  <c r="BN23"/>
  <c r="BM23"/>
  <c r="H4" i="1" s="1" a="1"/>
  <c r="H4" s="1"/>
  <c r="BT23" i="2"/>
  <c r="H6" i="1" s="1" a="1"/>
  <c r="H6" s="1"/>
  <c r="BL23" i="2"/>
  <c r="H3" i="1" s="1" a="1"/>
  <c r="H3" s="1"/>
  <c r="BS23" i="2"/>
  <c r="BK23"/>
  <c r="H2" i="1" s="1" a="1"/>
  <c r="H2" s="1"/>
  <c r="BR23" i="2"/>
  <c r="BQ23"/>
  <c r="T50" i="1"/>
  <c r="U49"/>
  <c r="BU24" i="2"/>
  <c r="I3" i="1" l="1"/>
  <c r="N3" s="1"/>
  <c r="O3" s="1"/>
  <c r="J3"/>
  <c r="I6"/>
  <c r="N6" s="1"/>
  <c r="O6" s="1"/>
  <c r="J6"/>
  <c r="I4"/>
  <c r="N4" s="1"/>
  <c r="O4" s="1"/>
  <c r="J4"/>
  <c r="J2"/>
  <c r="I2"/>
  <c r="N2" s="1"/>
  <c r="O2" s="1"/>
  <c r="BN24" i="2"/>
  <c r="BM24"/>
  <c r="BT24"/>
  <c r="BL24"/>
  <c r="BS24"/>
  <c r="BK24"/>
  <c r="BR24"/>
  <c r="BQ24"/>
  <c r="BP24"/>
  <c r="BO24"/>
  <c r="T51" i="1"/>
  <c r="U50"/>
  <c r="I5"/>
  <c r="N5" s="1"/>
  <c r="O5" s="1"/>
  <c r="J5"/>
  <c r="BU25" i="2"/>
  <c r="T52" i="1" l="1"/>
  <c r="U51"/>
  <c r="BT25" i="2"/>
  <c r="H11" i="1" s="1" a="1"/>
  <c r="H11" s="1"/>
  <c r="BL25" i="2"/>
  <c r="H8" i="1" s="1" a="1"/>
  <c r="H8" s="1"/>
  <c r="BS25" i="2"/>
  <c r="BK25"/>
  <c r="H7" i="1" s="1" a="1"/>
  <c r="H7" s="1"/>
  <c r="BR25" i="2"/>
  <c r="BQ25"/>
  <c r="BP25"/>
  <c r="H10" i="1" s="1" a="1"/>
  <c r="H10" s="1"/>
  <c r="BO25" i="2"/>
  <c r="BN25"/>
  <c r="BM25"/>
  <c r="H9" i="1" s="1" a="1"/>
  <c r="H9" s="1"/>
  <c r="BU26" i="2"/>
  <c r="I7" i="1" l="1"/>
  <c r="N7" s="1"/>
  <c r="O7" s="1"/>
  <c r="J7"/>
  <c r="I8"/>
  <c r="N8" s="1"/>
  <c r="O8" s="1"/>
  <c r="J8"/>
  <c r="I11"/>
  <c r="N11" s="1"/>
  <c r="O11" s="1"/>
  <c r="J11"/>
  <c r="I9"/>
  <c r="N9" s="1"/>
  <c r="O9" s="1"/>
  <c r="J9"/>
  <c r="I10"/>
  <c r="N10" s="1"/>
  <c r="O10" s="1"/>
  <c r="J10"/>
  <c r="T53"/>
  <c r="U52"/>
  <c r="BR26" i="2"/>
  <c r="BQ26"/>
  <c r="BP26"/>
  <c r="BO26"/>
  <c r="BN26"/>
  <c r="BM26"/>
  <c r="BT26"/>
  <c r="BL26"/>
  <c r="BK26"/>
  <c r="BS26"/>
  <c r="BU27"/>
  <c r="BP27" l="1"/>
  <c r="H15" i="1" s="1" a="1"/>
  <c r="H15" s="1"/>
  <c r="BO27" i="2"/>
  <c r="BN27"/>
  <c r="BM27"/>
  <c r="H14" i="1" s="1" a="1"/>
  <c r="H14" s="1"/>
  <c r="BT27" i="2"/>
  <c r="H16" i="1" s="1" a="1"/>
  <c r="H16" s="1"/>
  <c r="BL27" i="2"/>
  <c r="H13" i="1" s="1" a="1"/>
  <c r="H13" s="1"/>
  <c r="BS27" i="2"/>
  <c r="BK27"/>
  <c r="H12" i="1" s="1" a="1"/>
  <c r="H12" s="1"/>
  <c r="BR27" i="2"/>
  <c r="BQ27"/>
  <c r="T54" i="1"/>
  <c r="U53"/>
  <c r="BU28" i="2"/>
  <c r="I13" i="1" l="1"/>
  <c r="N13" s="1"/>
  <c r="O13" s="1"/>
  <c r="J13"/>
  <c r="I16"/>
  <c r="N16" s="1"/>
  <c r="O16" s="1"/>
  <c r="J16"/>
  <c r="I14"/>
  <c r="N14" s="1"/>
  <c r="O14" s="1"/>
  <c r="J14"/>
  <c r="I12"/>
  <c r="N12" s="1"/>
  <c r="O12" s="1"/>
  <c r="J12"/>
  <c r="BN28" i="2"/>
  <c r="BM28"/>
  <c r="BT28"/>
  <c r="BL28"/>
  <c r="BS28"/>
  <c r="BK28"/>
  <c r="BR28"/>
  <c r="BQ28"/>
  <c r="BP28"/>
  <c r="BO28"/>
  <c r="T55" i="1"/>
  <c r="U54"/>
  <c r="I15"/>
  <c r="N15" s="1"/>
  <c r="O15" s="1"/>
  <c r="J15"/>
  <c r="BU29" i="2"/>
  <c r="BT29" l="1"/>
  <c r="BL29"/>
  <c r="H46" i="1" s="1" a="1"/>
  <c r="H46" s="1"/>
  <c r="BS29" i="2"/>
  <c r="BK29"/>
  <c r="H45" i="1" s="1" a="1"/>
  <c r="H45" s="1"/>
  <c r="BR29" i="2"/>
  <c r="BQ29"/>
  <c r="BP29"/>
  <c r="H48" i="1" s="1" a="1"/>
  <c r="H48" s="1"/>
  <c r="BO29" i="2"/>
  <c r="BN29"/>
  <c r="BM29"/>
  <c r="H47" i="1" s="1" a="1"/>
  <c r="H47" s="1"/>
  <c r="T56"/>
  <c r="U55"/>
  <c r="BU30" i="2"/>
  <c r="I48" i="1" l="1"/>
  <c r="N48" s="1"/>
  <c r="O48" s="1"/>
  <c r="J48"/>
  <c r="BR30" i="2"/>
  <c r="BQ30"/>
  <c r="BP30"/>
  <c r="BO30"/>
  <c r="BN30"/>
  <c r="BM30"/>
  <c r="BT30"/>
  <c r="BL30"/>
  <c r="BS30"/>
  <c r="BK30"/>
  <c r="I45" i="1"/>
  <c r="N45" s="1"/>
  <c r="O45" s="1"/>
  <c r="J45"/>
  <c r="T57"/>
  <c r="U56"/>
  <c r="I46"/>
  <c r="N46" s="1"/>
  <c r="O46" s="1"/>
  <c r="J46"/>
  <c r="I47"/>
  <c r="N47" s="1"/>
  <c r="O47" s="1"/>
  <c r="J47"/>
  <c r="BU31" i="2"/>
  <c r="T58" i="1" l="1"/>
  <c r="U57"/>
  <c r="BP31" i="2"/>
  <c r="H52" i="1" s="1" a="1"/>
  <c r="H52" s="1"/>
  <c r="BO31" i="2"/>
  <c r="BN31"/>
  <c r="BM31"/>
  <c r="H51" i="1" s="1" a="1"/>
  <c r="H51" s="1"/>
  <c r="BT31" i="2"/>
  <c r="BL31"/>
  <c r="H50" i="1" s="1" a="1"/>
  <c r="H50" s="1"/>
  <c r="BS31" i="2"/>
  <c r="BK31"/>
  <c r="H49" i="1" s="1" a="1"/>
  <c r="H49" s="1"/>
  <c r="BR31" i="2"/>
  <c r="BQ31"/>
  <c r="BU32"/>
  <c r="I51" i="1" l="1"/>
  <c r="N51" s="1"/>
  <c r="O51" s="1"/>
  <c r="J51"/>
  <c r="I50"/>
  <c r="N50" s="1"/>
  <c r="O50" s="1"/>
  <c r="J50"/>
  <c r="BN32" i="2"/>
  <c r="BM32"/>
  <c r="BT32"/>
  <c r="BL32"/>
  <c r="BS32"/>
  <c r="BK32"/>
  <c r="BR32"/>
  <c r="BQ32"/>
  <c r="BP32"/>
  <c r="BO32"/>
  <c r="I52" i="1"/>
  <c r="N52" s="1"/>
  <c r="O52" s="1"/>
  <c r="J52"/>
  <c r="I49"/>
  <c r="N49" s="1"/>
  <c r="O49" s="1"/>
  <c r="J49"/>
  <c r="T59"/>
  <c r="U58"/>
  <c r="BU33" i="2"/>
  <c r="BT33" l="1"/>
  <c r="BL33"/>
  <c r="H54" i="1" s="1" a="1"/>
  <c r="H54" s="1"/>
  <c r="BS33" i="2"/>
  <c r="BK33"/>
  <c r="H53" i="1" s="1" a="1"/>
  <c r="H53" s="1"/>
  <c r="BR33" i="2"/>
  <c r="BQ33"/>
  <c r="BP33"/>
  <c r="H56" i="1" s="1" a="1"/>
  <c r="H56" s="1"/>
  <c r="BO33" i="2"/>
  <c r="BN33"/>
  <c r="BM33"/>
  <c r="H55" i="1" s="1" a="1"/>
  <c r="H55" s="1"/>
  <c r="T60"/>
  <c r="U59"/>
  <c r="BU34" i="2"/>
  <c r="I56" i="1" l="1"/>
  <c r="N56" s="1"/>
  <c r="O56" s="1"/>
  <c r="J56"/>
  <c r="BR34" i="2"/>
  <c r="BQ34"/>
  <c r="BP34"/>
  <c r="BO34"/>
  <c r="BN34"/>
  <c r="BM34"/>
  <c r="BT34"/>
  <c r="BL34"/>
  <c r="BK34"/>
  <c r="BS34"/>
  <c r="I53" i="1"/>
  <c r="N53" s="1"/>
  <c r="O53" s="1"/>
  <c r="J53"/>
  <c r="T61"/>
  <c r="U60"/>
  <c r="I54"/>
  <c r="N54" s="1"/>
  <c r="O54" s="1"/>
  <c r="J54"/>
  <c r="I55"/>
  <c r="N55" s="1"/>
  <c r="O55" s="1"/>
  <c r="J55"/>
  <c r="BU35" i="2"/>
  <c r="T62" i="1" l="1"/>
  <c r="U61"/>
  <c r="BP35" i="2"/>
  <c r="BO35"/>
  <c r="BN35"/>
  <c r="BM35"/>
  <c r="BT35"/>
  <c r="BL35"/>
  <c r="BS35"/>
  <c r="BK35"/>
  <c r="BR35"/>
  <c r="BQ35"/>
  <c r="BU36"/>
  <c r="BN36" l="1"/>
  <c r="BM36"/>
  <c r="BT36"/>
  <c r="BL36"/>
  <c r="BS36"/>
  <c r="BK36"/>
  <c r="BR36"/>
  <c r="BQ36"/>
  <c r="BP36"/>
  <c r="BO36"/>
  <c r="T63" i="1"/>
  <c r="U62"/>
  <c r="BU37" i="2"/>
  <c r="T64" i="1" l="1"/>
  <c r="U63"/>
  <c r="BT37" i="2"/>
  <c r="BL37"/>
  <c r="BS37"/>
  <c r="BK37"/>
  <c r="BR37"/>
  <c r="BQ37"/>
  <c r="BP37"/>
  <c r="BO37"/>
  <c r="BN37"/>
  <c r="BM37"/>
  <c r="BU38"/>
  <c r="BR38" l="1"/>
  <c r="BQ38"/>
  <c r="BP38"/>
  <c r="BO38"/>
  <c r="BN38"/>
  <c r="BM38"/>
  <c r="BT38"/>
  <c r="BL38"/>
  <c r="BS38"/>
  <c r="BK38"/>
  <c r="T65" i="1"/>
  <c r="U64"/>
  <c r="BU39" i="2"/>
  <c r="BP39" l="1"/>
  <c r="BO39"/>
  <c r="BN39"/>
  <c r="BM39"/>
  <c r="BT39"/>
  <c r="BL39"/>
  <c r="BS39"/>
  <c r="BK39"/>
  <c r="BR39"/>
  <c r="BQ39"/>
  <c r="T66" i="1"/>
  <c r="U65"/>
  <c r="BU40" i="2"/>
  <c r="BN40" l="1"/>
  <c r="BM40"/>
  <c r="BL40"/>
  <c r="BK40"/>
  <c r="BQ40"/>
  <c r="BP40"/>
  <c r="BO40"/>
  <c r="T67" i="1"/>
  <c r="U66"/>
  <c r="BU41" i="2"/>
  <c r="BL41" l="1"/>
  <c r="H18" i="1" s="1" a="1"/>
  <c r="H18" s="1"/>
  <c r="BK41" i="2"/>
  <c r="H17" i="1" s="1" a="1"/>
  <c r="H17" s="1"/>
  <c r="BQ41" i="2"/>
  <c r="BP41"/>
  <c r="H20" i="1" s="1" a="1"/>
  <c r="H20" s="1"/>
  <c r="BO41" i="2"/>
  <c r="BN41"/>
  <c r="BM41"/>
  <c r="H19" i="1" s="1" a="1"/>
  <c r="H19" s="1"/>
  <c r="T68"/>
  <c r="U67"/>
  <c r="BU42" i="2"/>
  <c r="I19" i="1" l="1"/>
  <c r="N19" s="1"/>
  <c r="O19" s="1"/>
  <c r="J19"/>
  <c r="T69"/>
  <c r="U68"/>
  <c r="I20"/>
  <c r="N20" s="1"/>
  <c r="O20" s="1"/>
  <c r="J20"/>
  <c r="BR42" i="2"/>
  <c r="BQ42"/>
  <c r="BP42"/>
  <c r="BO42"/>
  <c r="BN42"/>
  <c r="BM42"/>
  <c r="BL42"/>
  <c r="BK42"/>
  <c r="BS42"/>
  <c r="I17" i="1"/>
  <c r="N17" s="1"/>
  <c r="O17" s="1"/>
  <c r="J17"/>
  <c r="I18"/>
  <c r="N18" s="1"/>
  <c r="O18" s="1"/>
  <c r="J18"/>
  <c r="BU43" i="2"/>
  <c r="BP43" l="1"/>
  <c r="H24" i="1" s="1" a="1"/>
  <c r="H24" s="1"/>
  <c r="BO43" i="2"/>
  <c r="BN43"/>
  <c r="BM43"/>
  <c r="H23" i="1" s="1" a="1"/>
  <c r="H23" s="1"/>
  <c r="BL43" i="2"/>
  <c r="H22" i="1" s="1" a="1"/>
  <c r="H22" s="1"/>
  <c r="BS43" i="2"/>
  <c r="BK43"/>
  <c r="H21" i="1" s="1" a="1"/>
  <c r="H21" s="1"/>
  <c r="BR43" i="2"/>
  <c r="BQ43"/>
  <c r="T70" i="1"/>
  <c r="U69"/>
  <c r="BU44" i="2"/>
  <c r="I22" i="1" l="1"/>
  <c r="N22" s="1"/>
  <c r="O22" s="1"/>
  <c r="J22"/>
  <c r="I23"/>
  <c r="N23" s="1"/>
  <c r="O23" s="1"/>
  <c r="J23"/>
  <c r="I21"/>
  <c r="N21" s="1"/>
  <c r="O21" s="1"/>
  <c r="J21"/>
  <c r="BN44" i="2"/>
  <c r="BM44"/>
  <c r="BT44"/>
  <c r="BL44"/>
  <c r="BS44"/>
  <c r="BK44"/>
  <c r="BR44"/>
  <c r="BQ44"/>
  <c r="BP44"/>
  <c r="BO44"/>
  <c r="T71" i="1"/>
  <c r="U70"/>
  <c r="I24"/>
  <c r="N24" s="1"/>
  <c r="O24" s="1"/>
  <c r="J24"/>
  <c r="BU45" i="2"/>
  <c r="BT45" l="1"/>
  <c r="H29" i="1" s="1" a="1"/>
  <c r="H29" s="1"/>
  <c r="BL45" i="2"/>
  <c r="H26" i="1" s="1" a="1"/>
  <c r="H26" s="1"/>
  <c r="BS45" i="2"/>
  <c r="BK45"/>
  <c r="H25" i="1" s="1" a="1"/>
  <c r="H25" s="1"/>
  <c r="BR45" i="2"/>
  <c r="BQ45"/>
  <c r="BP45"/>
  <c r="H28" i="1" s="1" a="1"/>
  <c r="H28" s="1"/>
  <c r="BO45" i="2"/>
  <c r="BN45"/>
  <c r="BM45"/>
  <c r="H27" i="1" s="1" a="1"/>
  <c r="H27" s="1"/>
  <c r="T72"/>
  <c r="U71"/>
  <c r="BU46" i="2"/>
  <c r="I27" i="1" l="1"/>
  <c r="N27" s="1"/>
  <c r="O27" s="1"/>
  <c r="J27"/>
  <c r="BR46" i="2"/>
  <c r="BQ46"/>
  <c r="BP46"/>
  <c r="BO46"/>
  <c r="BN46"/>
  <c r="BM46"/>
  <c r="BT46"/>
  <c r="BL46"/>
  <c r="BK46"/>
  <c r="BS46"/>
  <c r="I25" i="1"/>
  <c r="N25" s="1"/>
  <c r="O25" s="1"/>
  <c r="J25"/>
  <c r="I28"/>
  <c r="N28" s="1"/>
  <c r="O28" s="1"/>
  <c r="J28"/>
  <c r="T73"/>
  <c r="U72"/>
  <c r="I26"/>
  <c r="N26" s="1"/>
  <c r="O26" s="1"/>
  <c r="J26"/>
  <c r="I29"/>
  <c r="N29" s="1"/>
  <c r="O29" s="1"/>
  <c r="J29"/>
  <c r="BU47" i="2"/>
  <c r="O1" i="1" l="1"/>
  <c r="BP47" i="2"/>
  <c r="BO47"/>
  <c r="BN47"/>
  <c r="BM47"/>
  <c r="BT47"/>
  <c r="BL47"/>
  <c r="BS47"/>
  <c r="BK47"/>
  <c r="BR47"/>
  <c r="BQ47"/>
  <c r="T74" i="1"/>
  <c r="U73"/>
  <c r="BU48" i="2"/>
  <c r="T75" i="1" l="1"/>
  <c r="U74"/>
  <c r="BN48" i="2"/>
  <c r="BM48"/>
  <c r="BT48"/>
  <c r="BL48"/>
  <c r="BS48"/>
  <c r="BK48"/>
  <c r="BR48"/>
  <c r="BQ48"/>
  <c r="BP48"/>
  <c r="BO48"/>
  <c r="BU49"/>
  <c r="BT49" l="1"/>
  <c r="BL49"/>
  <c r="BS49"/>
  <c r="BK49"/>
  <c r="BR49"/>
  <c r="BQ49"/>
  <c r="BP49"/>
  <c r="BO49"/>
  <c r="BN49"/>
  <c r="BM49"/>
  <c r="T76" i="1"/>
  <c r="U75"/>
  <c r="BU50" i="2"/>
  <c r="BR50" l="1"/>
  <c r="BQ50"/>
  <c r="BP50"/>
  <c r="BO50"/>
  <c r="BN50"/>
  <c r="BM50"/>
  <c r="BT50"/>
  <c r="BL50"/>
  <c r="BS50"/>
  <c r="BK50"/>
  <c r="T77" i="1"/>
  <c r="U76"/>
  <c r="BU51" i="2"/>
  <c r="BP51" l="1"/>
  <c r="BO51"/>
  <c r="BN51"/>
  <c r="BM51"/>
  <c r="BT51"/>
  <c r="BL51"/>
  <c r="BS51"/>
  <c r="BK51"/>
  <c r="BR51"/>
  <c r="BQ51"/>
  <c r="T78" i="1"/>
  <c r="U77"/>
  <c r="BU52" i="2"/>
  <c r="BN52" l="1"/>
  <c r="BM52"/>
  <c r="BT52"/>
  <c r="BL52"/>
  <c r="BS52"/>
  <c r="BK52"/>
  <c r="BR52"/>
  <c r="BQ52"/>
  <c r="BP52"/>
  <c r="BO52"/>
  <c r="T79" i="1"/>
  <c r="U78"/>
  <c r="BU53" i="2"/>
  <c r="T80" i="1" l="1"/>
  <c r="U79"/>
  <c r="BT53" i="2"/>
  <c r="BL53"/>
  <c r="BS53"/>
  <c r="BK53"/>
  <c r="BR53"/>
  <c r="BQ53"/>
  <c r="BP53"/>
  <c r="BO53"/>
  <c r="BN53"/>
  <c r="BM53"/>
  <c r="BU54"/>
  <c r="BR54" l="1"/>
  <c r="BQ54"/>
  <c r="BP54"/>
  <c r="BO54"/>
  <c r="BN54"/>
  <c r="BM54"/>
  <c r="BT54"/>
  <c r="BL54"/>
  <c r="BS54"/>
  <c r="BK54"/>
  <c r="T81" i="1"/>
  <c r="U80"/>
  <c r="BU55" i="2"/>
  <c r="T82" i="1" l="1"/>
  <c r="U81"/>
  <c r="BP55" i="2"/>
  <c r="BO55"/>
  <c r="BN55"/>
  <c r="BM55"/>
  <c r="BT55"/>
  <c r="BL55"/>
  <c r="BS55"/>
  <c r="BK55"/>
  <c r="BR55"/>
  <c r="BQ55"/>
  <c r="BU56"/>
  <c r="BN56" l="1"/>
  <c r="BM56"/>
  <c r="BT56"/>
  <c r="BL56"/>
  <c r="BS56"/>
  <c r="BK56"/>
  <c r="BR56"/>
  <c r="BQ56"/>
  <c r="BP56"/>
  <c r="BO56"/>
  <c r="T83" i="1"/>
  <c r="U82"/>
  <c r="BU57" i="2"/>
  <c r="BT57" l="1"/>
  <c r="BL57"/>
  <c r="BS57"/>
  <c r="BK57"/>
  <c r="BR57"/>
  <c r="BQ57"/>
  <c r="BP57"/>
  <c r="BO57"/>
  <c r="BN57"/>
  <c r="BM57"/>
  <c r="T84" i="1"/>
  <c r="U83"/>
  <c r="T85" l="1"/>
  <c r="U84"/>
  <c r="T86" l="1"/>
  <c r="U85"/>
  <c r="T87" l="1"/>
  <c r="U86"/>
  <c r="T88" l="1"/>
  <c r="U87"/>
  <c r="T89" l="1"/>
  <c r="U88"/>
  <c r="T90" l="1"/>
  <c r="U89"/>
  <c r="T91" l="1"/>
  <c r="U90"/>
  <c r="T92" l="1"/>
  <c r="U91"/>
  <c r="T93" l="1"/>
  <c r="U92"/>
  <c r="T94" l="1"/>
  <c r="U93"/>
  <c r="T95" l="1"/>
  <c r="U94"/>
  <c r="T96" l="1"/>
  <c r="U95"/>
  <c r="T97" l="1"/>
  <c r="U96"/>
  <c r="T98" l="1"/>
  <c r="U97"/>
  <c r="T99" l="1"/>
  <c r="U98"/>
  <c r="T100" l="1"/>
  <c r="U99"/>
  <c r="T101" l="1"/>
  <c r="U100"/>
  <c r="T102" l="1"/>
  <c r="U101"/>
  <c r="T103" l="1"/>
  <c r="U102"/>
  <c r="T104" l="1"/>
  <c r="U103"/>
  <c r="T105" l="1"/>
  <c r="U104"/>
  <c r="T106" l="1"/>
  <c r="U105"/>
  <c r="T107" l="1"/>
  <c r="U106"/>
  <c r="T108" l="1"/>
  <c r="U107"/>
  <c r="T109" l="1"/>
  <c r="U108"/>
  <c r="T110" l="1"/>
  <c r="U109"/>
  <c r="T111" l="1"/>
  <c r="U110"/>
  <c r="T112" l="1"/>
  <c r="U111"/>
  <c r="T113" l="1"/>
  <c r="U112"/>
  <c r="T114" l="1"/>
  <c r="U113"/>
  <c r="T115" l="1"/>
  <c r="U114"/>
  <c r="T116" l="1"/>
  <c r="U115"/>
  <c r="T117" l="1"/>
  <c r="U116"/>
  <c r="T118" l="1"/>
  <c r="U117"/>
  <c r="T119" l="1"/>
  <c r="U118"/>
  <c r="T120" l="1"/>
  <c r="U119"/>
  <c r="T121" l="1"/>
  <c r="U120"/>
  <c r="T122" l="1"/>
  <c r="U121"/>
  <c r="T123" l="1"/>
  <c r="U122"/>
  <c r="T124" l="1"/>
  <c r="U123"/>
  <c r="T125" l="1"/>
  <c r="U124"/>
  <c r="T126" l="1"/>
  <c r="U125"/>
  <c r="T127" l="1"/>
  <c r="U126"/>
  <c r="T128" l="1"/>
  <c r="U127"/>
  <c r="T129" l="1"/>
  <c r="U128"/>
  <c r="T130" l="1"/>
  <c r="U129"/>
  <c r="T131" l="1"/>
  <c r="U130"/>
  <c r="T132" l="1"/>
  <c r="U131"/>
  <c r="T133" l="1"/>
  <c r="U132"/>
  <c r="T134" l="1"/>
  <c r="U133"/>
  <c r="T135" l="1"/>
  <c r="U134"/>
  <c r="T136" l="1"/>
  <c r="U135"/>
  <c r="T137" l="1"/>
  <c r="U136"/>
  <c r="T138" l="1"/>
  <c r="U137"/>
  <c r="T139" l="1"/>
  <c r="U138"/>
  <c r="T140" l="1"/>
  <c r="U139"/>
  <c r="T141" l="1"/>
  <c r="U140"/>
  <c r="T142" l="1"/>
  <c r="U141"/>
  <c r="T143" l="1"/>
  <c r="U142"/>
  <c r="T144" l="1"/>
  <c r="U143"/>
  <c r="T145" l="1"/>
  <c r="U144"/>
  <c r="T146" l="1"/>
  <c r="U145"/>
  <c r="T147" l="1"/>
  <c r="U146"/>
  <c r="T148" l="1"/>
  <c r="U147"/>
  <c r="T149" l="1"/>
  <c r="U148"/>
  <c r="T150" l="1"/>
  <c r="U149"/>
  <c r="T151" l="1"/>
  <c r="U150"/>
  <c r="T152" l="1"/>
  <c r="U151"/>
  <c r="T153" l="1"/>
  <c r="U152"/>
  <c r="T154" l="1"/>
  <c r="U153"/>
  <c r="T155" l="1"/>
  <c r="U154"/>
  <c r="T156" l="1"/>
  <c r="U155"/>
  <c r="T157" l="1"/>
  <c r="U156"/>
  <c r="T158" l="1"/>
  <c r="U157"/>
  <c r="T159" l="1"/>
  <c r="U158"/>
  <c r="T160" l="1"/>
  <c r="U159"/>
  <c r="T161" l="1"/>
  <c r="U160"/>
  <c r="T162" l="1"/>
  <c r="U161"/>
  <c r="T163" l="1"/>
  <c r="U162"/>
  <c r="T164" l="1"/>
  <c r="U163"/>
  <c r="T165" l="1"/>
  <c r="U164"/>
  <c r="T166" l="1"/>
  <c r="U165"/>
  <c r="T167" l="1"/>
  <c r="U166"/>
  <c r="T168" l="1"/>
  <c r="U167"/>
  <c r="T169" l="1"/>
  <c r="U169" s="1"/>
  <c r="U168"/>
</calcChain>
</file>

<file path=xl/comments1.xml><?xml version="1.0" encoding="utf-8"?>
<comments xmlns="http://schemas.openxmlformats.org/spreadsheetml/2006/main">
  <authors>
    <author>Murilo</author>
  </authors>
  <commentList>
    <comment ref="F3" authorId="0">
      <text>
        <r>
          <rPr>
            <b/>
            <sz val="9"/>
            <color indexed="81"/>
            <rFont val="Segoe UI"/>
            <family val="2"/>
          </rPr>
          <t xml:space="preserve">Murilo: Fa e Fw informados por Otavio em 25/08/2017
Trabalho João P (2014) "Acurácia e Calibração de Sonda de Capacitância em Um Nitossolo Vermelho Distrófico e Em Um Latossolo Vermelho Amarelo" Foi a mesma Diviner?
Fa = 162480
Fw = 121850
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<sst xmlns="http://schemas.openxmlformats.org/spreadsheetml/2006/main" count="1331" uniqueCount="278">
  <si>
    <t>depth</t>
  </si>
  <si>
    <t>Dados Diviner 2000</t>
  </si>
  <si>
    <t>Leitura Original</t>
  </si>
  <si>
    <t>Frequencia Relativa</t>
  </si>
  <si>
    <t>Frequencia Absoluta</t>
  </si>
  <si>
    <t>Data e Hora</t>
  </si>
  <si>
    <t>Data</t>
  </si>
  <si>
    <t>Responsavel</t>
  </si>
  <si>
    <t>Ciclo</t>
  </si>
  <si>
    <t>Diviner</t>
  </si>
  <si>
    <t>Fa</t>
  </si>
  <si>
    <t>Fw</t>
  </si>
  <si>
    <t>A</t>
  </si>
  <si>
    <t>B</t>
  </si>
  <si>
    <t>C</t>
  </si>
  <si>
    <t>Tubo</t>
  </si>
  <si>
    <t>Referencia</t>
  </si>
  <si>
    <t>Posicao</t>
  </si>
  <si>
    <t>Observação</t>
  </si>
  <si>
    <t xml:space="preserve"> 10cm</t>
  </si>
  <si>
    <t xml:space="preserve"> 20cm</t>
  </si>
  <si>
    <t xml:space="preserve"> 30cm</t>
  </si>
  <si>
    <t xml:space="preserve"> 40cm</t>
  </si>
  <si>
    <t xml:space="preserve"> 50cm</t>
  </si>
  <si>
    <t xml:space="preserve"> 60cm</t>
  </si>
  <si>
    <t xml:space="preserve"> 70cm</t>
  </si>
  <si>
    <t xml:space="preserve"> 80cm</t>
  </si>
  <si>
    <t xml:space="preserve"> 90cm</t>
  </si>
  <si>
    <t xml:space="preserve"> 100cm</t>
  </si>
  <si>
    <t xml:space="preserve"> 110cm</t>
  </si>
  <si>
    <t xml:space="preserve"> 120cm</t>
  </si>
  <si>
    <t xml:space="preserve"> 130cm</t>
  </si>
  <si>
    <t xml:space="preserve"> 140cm</t>
  </si>
  <si>
    <t xml:space="preserve"> 150cm</t>
  </si>
  <si>
    <t xml:space="preserve"> 160cm</t>
  </si>
  <si>
    <t>Murilo/Kassio</t>
  </si>
  <si>
    <t>2a Soca</t>
  </si>
  <si>
    <t>Folegatti</t>
  </si>
  <si>
    <t>Linha</t>
  </si>
  <si>
    <t/>
  </si>
  <si>
    <t>Entre-Linha</t>
  </si>
  <si>
    <t>Saturação?</t>
  </si>
  <si>
    <t>Tubo com problema</t>
  </si>
  <si>
    <t>N/A</t>
  </si>
  <si>
    <t>Trench</t>
  </si>
  <si>
    <t>Depth</t>
  </si>
  <si>
    <t>Rep</t>
  </si>
  <si>
    <t>theta_sample</t>
  </si>
  <si>
    <t>depth_diviner</t>
  </si>
  <si>
    <t>depth_sample</t>
  </si>
  <si>
    <t>Tube</t>
  </si>
  <si>
    <t>Tubos</t>
  </si>
  <si>
    <t>D</t>
  </si>
  <si>
    <t>Trincheira</t>
  </si>
  <si>
    <t>Solo</t>
  </si>
  <si>
    <t>Nitossolo</t>
  </si>
  <si>
    <t>Argissolo</t>
  </si>
  <si>
    <t>date</t>
  </si>
  <si>
    <t>theta_orig</t>
  </si>
  <si>
    <t>theta_adjust</t>
  </si>
  <si>
    <t>SF_orig</t>
  </si>
  <si>
    <t>SF_adjust</t>
  </si>
  <si>
    <t>Index</t>
  </si>
  <si>
    <t>Prof</t>
  </si>
  <si>
    <t>Prof Ref</t>
  </si>
  <si>
    <t>Trinch</t>
  </si>
  <si>
    <t>Máximo</t>
  </si>
  <si>
    <t>Mínimo</t>
  </si>
  <si>
    <t>erro^2</t>
  </si>
  <si>
    <t>rmse</t>
  </si>
  <si>
    <t>91_60_GEPEMA</t>
  </si>
  <si>
    <t>GEPEMA</t>
  </si>
  <si>
    <t>60_10_Folegatti</t>
  </si>
  <si>
    <t>61_10_Folegatti</t>
  </si>
  <si>
    <t>62_10_Folegatti</t>
  </si>
  <si>
    <t>63_10_Folegatti</t>
  </si>
  <si>
    <t>66_10_Folegatti</t>
  </si>
  <si>
    <t>67_10_Folegatti</t>
  </si>
  <si>
    <t>68_10_Folegatti</t>
  </si>
  <si>
    <t>69_10_Folegatti</t>
  </si>
  <si>
    <t>70_10_Folegatti</t>
  </si>
  <si>
    <t>71_10_Folegatti</t>
  </si>
  <si>
    <t>72_10_Folegatti</t>
  </si>
  <si>
    <t>73_10_Folegatti</t>
  </si>
  <si>
    <t>74_10_Folegatti</t>
  </si>
  <si>
    <t>76_10_Folegatti</t>
  </si>
  <si>
    <t>77_10_Folegatti</t>
  </si>
  <si>
    <t>80_10_Folegatti</t>
  </si>
  <si>
    <t>81_10_Folegatti</t>
  </si>
  <si>
    <t>82_10_Folegatti</t>
  </si>
  <si>
    <t>83_10_Folegatti</t>
  </si>
  <si>
    <t>84_10_Folegatti</t>
  </si>
  <si>
    <t>86_10_Folegatti</t>
  </si>
  <si>
    <t>87_10_Folegatti</t>
  </si>
  <si>
    <t>88_10_Folegatti</t>
  </si>
  <si>
    <t>89_10_Folegatti</t>
  </si>
  <si>
    <t>90_10_Folegatti</t>
  </si>
  <si>
    <t>91_10_Folegatti</t>
  </si>
  <si>
    <t>60_20_Folegatti</t>
  </si>
  <si>
    <t>61_20_Folegatti</t>
  </si>
  <si>
    <t>62_20_Folegatti</t>
  </si>
  <si>
    <t>63_20_Folegatti</t>
  </si>
  <si>
    <t>66_20_Folegatti</t>
  </si>
  <si>
    <t>67_20_Folegatti</t>
  </si>
  <si>
    <t>68_20_Folegatti</t>
  </si>
  <si>
    <t>69_20_Folegatti</t>
  </si>
  <si>
    <t>70_20_Folegatti</t>
  </si>
  <si>
    <t>71_20_Folegatti</t>
  </si>
  <si>
    <t>72_20_Folegatti</t>
  </si>
  <si>
    <t>73_20_Folegatti</t>
  </si>
  <si>
    <t>74_20_Folegatti</t>
  </si>
  <si>
    <t>76_20_Folegatti</t>
  </si>
  <si>
    <t>77_20_Folegatti</t>
  </si>
  <si>
    <t>80_20_Folegatti</t>
  </si>
  <si>
    <t>81_20_Folegatti</t>
  </si>
  <si>
    <t>82_20_Folegatti</t>
  </si>
  <si>
    <t>83_20_Folegatti</t>
  </si>
  <si>
    <t>84_20_Folegatti</t>
  </si>
  <si>
    <t>86_20_Folegatti</t>
  </si>
  <si>
    <t>87_20_Folegatti</t>
  </si>
  <si>
    <t>88_20_Folegatti</t>
  </si>
  <si>
    <t>89_20_Folegatti</t>
  </si>
  <si>
    <t>90_20_Folegatti</t>
  </si>
  <si>
    <t>91_20_Folegatti</t>
  </si>
  <si>
    <t>60_30_Folegatti</t>
  </si>
  <si>
    <t>61_30_Folegatti</t>
  </si>
  <si>
    <t>62_30_Folegatti</t>
  </si>
  <si>
    <t>63_30_Folegatti</t>
  </si>
  <si>
    <t>66_30_Folegatti</t>
  </si>
  <si>
    <t>67_30_Folegatti</t>
  </si>
  <si>
    <t>68_30_Folegatti</t>
  </si>
  <si>
    <t>69_30_Folegatti</t>
  </si>
  <si>
    <t>70_30_Folegatti</t>
  </si>
  <si>
    <t>71_30_Folegatti</t>
  </si>
  <si>
    <t>72_30_Folegatti</t>
  </si>
  <si>
    <t>73_30_Folegatti</t>
  </si>
  <si>
    <t>74_30_Folegatti</t>
  </si>
  <si>
    <t>76_30_Folegatti</t>
  </si>
  <si>
    <t>77_30_Folegatti</t>
  </si>
  <si>
    <t>80_30_Folegatti</t>
  </si>
  <si>
    <t>81_30_Folegatti</t>
  </si>
  <si>
    <t>82_30_Folegatti</t>
  </si>
  <si>
    <t>83_30_Folegatti</t>
  </si>
  <si>
    <t>84_30_Folegatti</t>
  </si>
  <si>
    <t>86_30_Folegatti</t>
  </si>
  <si>
    <t>87_30_Folegatti</t>
  </si>
  <si>
    <t>88_30_Folegatti</t>
  </si>
  <si>
    <t>89_30_Folegatti</t>
  </si>
  <si>
    <t>90_30_Folegatti</t>
  </si>
  <si>
    <t>91_30_Folegatti</t>
  </si>
  <si>
    <t>60_60_Folegatti</t>
  </si>
  <si>
    <t>61_60_Folegatti</t>
  </si>
  <si>
    <t>62_60_Folegatti</t>
  </si>
  <si>
    <t>63_60_Folegatti</t>
  </si>
  <si>
    <t>66_60_Folegatti</t>
  </si>
  <si>
    <t>67_60_Folegatti</t>
  </si>
  <si>
    <t>68_60_Folegatti</t>
  </si>
  <si>
    <t>69_60_Folegatti</t>
  </si>
  <si>
    <t>70_60_Folegatti</t>
  </si>
  <si>
    <t>71_60_Folegatti</t>
  </si>
  <si>
    <t>72_60_Folegatti</t>
  </si>
  <si>
    <t>73_60_Folegatti</t>
  </si>
  <si>
    <t>74_60_Folegatti</t>
  </si>
  <si>
    <t>76_60_Folegatti</t>
  </si>
  <si>
    <t>77_60_Folegatti</t>
  </si>
  <si>
    <t>80_60_Folegatti</t>
  </si>
  <si>
    <t>81_60_Folegatti</t>
  </si>
  <si>
    <t>82_60_Folegatti</t>
  </si>
  <si>
    <t>83_60_Folegatti</t>
  </si>
  <si>
    <t>84_60_Folegatti</t>
  </si>
  <si>
    <t>86_60_Folegatti</t>
  </si>
  <si>
    <t>87_60_Folegatti</t>
  </si>
  <si>
    <t>88_60_Folegatti</t>
  </si>
  <si>
    <t>89_60_Folegatti</t>
  </si>
  <si>
    <t>90_60_Folegatti</t>
  </si>
  <si>
    <t>91_60_Folegatti</t>
  </si>
  <si>
    <t>60_10_GEPEMA</t>
  </si>
  <si>
    <t>61_10_GEPEMA</t>
  </si>
  <si>
    <t>63_10_GEPEMA</t>
  </si>
  <si>
    <t>66_10_GEPEMA</t>
  </si>
  <si>
    <t>67_10_GEPEMA</t>
  </si>
  <si>
    <t>68_10_GEPEMA</t>
  </si>
  <si>
    <t>69_10_GEPEMA</t>
  </si>
  <si>
    <t>70_10_GEPEMA</t>
  </si>
  <si>
    <t>71_10_GEPEMA</t>
  </si>
  <si>
    <t>72_10_GEPEMA</t>
  </si>
  <si>
    <t>73_10_GEPEMA</t>
  </si>
  <si>
    <t>76_10_GEPEMA</t>
  </si>
  <si>
    <t>77_10_GEPEMA</t>
  </si>
  <si>
    <t>80_10_GEPEMA</t>
  </si>
  <si>
    <t>81_10_GEPEMA</t>
  </si>
  <si>
    <t>82_10_GEPEMA</t>
  </si>
  <si>
    <t>83_10_GEPEMA</t>
  </si>
  <si>
    <t>84_10_GEPEMA</t>
  </si>
  <si>
    <t>86_10_GEPEMA</t>
  </si>
  <si>
    <t>87_10_GEPEMA</t>
  </si>
  <si>
    <t>88_10_GEPEMA</t>
  </si>
  <si>
    <t>89_10_GEPEMA</t>
  </si>
  <si>
    <t>90_10_GEPEMA</t>
  </si>
  <si>
    <t>91_10_GEPEMA</t>
  </si>
  <si>
    <t>60_20_GEPEMA</t>
  </si>
  <si>
    <t>61_20_GEPEMA</t>
  </si>
  <si>
    <t>63_20_GEPEMA</t>
  </si>
  <si>
    <t>66_20_GEPEMA</t>
  </si>
  <si>
    <t>67_20_GEPEMA</t>
  </si>
  <si>
    <t>68_20_GEPEMA</t>
  </si>
  <si>
    <t>69_20_GEPEMA</t>
  </si>
  <si>
    <t>70_20_GEPEMA</t>
  </si>
  <si>
    <t>71_20_GEPEMA</t>
  </si>
  <si>
    <t>72_20_GEPEMA</t>
  </si>
  <si>
    <t>73_20_GEPEMA</t>
  </si>
  <si>
    <t>76_20_GEPEMA</t>
  </si>
  <si>
    <t>77_20_GEPEMA</t>
  </si>
  <si>
    <t>80_20_GEPEMA</t>
  </si>
  <si>
    <t>81_20_GEPEMA</t>
  </si>
  <si>
    <t>82_20_GEPEMA</t>
  </si>
  <si>
    <t>83_20_GEPEMA</t>
  </si>
  <si>
    <t>84_20_GEPEMA</t>
  </si>
  <si>
    <t>86_20_GEPEMA</t>
  </si>
  <si>
    <t>87_20_GEPEMA</t>
  </si>
  <si>
    <t>88_20_GEPEMA</t>
  </si>
  <si>
    <t>89_20_GEPEMA</t>
  </si>
  <si>
    <t>90_20_GEPEMA</t>
  </si>
  <si>
    <t>91_20_GEPEMA</t>
  </si>
  <si>
    <t>60_30_GEPEMA</t>
  </si>
  <si>
    <t>61_30_GEPEMA</t>
  </si>
  <si>
    <t>63_30_GEPEMA</t>
  </si>
  <si>
    <t>66_30_GEPEMA</t>
  </si>
  <si>
    <t>67_30_GEPEMA</t>
  </si>
  <si>
    <t>68_30_GEPEMA</t>
  </si>
  <si>
    <t>69_30_GEPEMA</t>
  </si>
  <si>
    <t>70_30_GEPEMA</t>
  </si>
  <si>
    <t>71_30_GEPEMA</t>
  </si>
  <si>
    <t>72_30_GEPEMA</t>
  </si>
  <si>
    <t>73_30_GEPEMA</t>
  </si>
  <si>
    <t>76_30_GEPEMA</t>
  </si>
  <si>
    <t>77_30_GEPEMA</t>
  </si>
  <si>
    <t>80_30_GEPEMA</t>
  </si>
  <si>
    <t>81_30_GEPEMA</t>
  </si>
  <si>
    <t>82_30_GEPEMA</t>
  </si>
  <si>
    <t>83_30_GEPEMA</t>
  </si>
  <si>
    <t>84_30_GEPEMA</t>
  </si>
  <si>
    <t>86_30_GEPEMA</t>
  </si>
  <si>
    <t>87_30_GEPEMA</t>
  </si>
  <si>
    <t>88_30_GEPEMA</t>
  </si>
  <si>
    <t>89_30_GEPEMA</t>
  </si>
  <si>
    <t>90_30_GEPEMA</t>
  </si>
  <si>
    <t>91_30_GEPEMA</t>
  </si>
  <si>
    <t>60_60_GEPEMA</t>
  </si>
  <si>
    <t>61_60_GEPEMA</t>
  </si>
  <si>
    <t>63_60_GEPEMA</t>
  </si>
  <si>
    <t>66_60_GEPEMA</t>
  </si>
  <si>
    <t>67_60_GEPEMA</t>
  </si>
  <si>
    <t>68_60_GEPEMA</t>
  </si>
  <si>
    <t>69_60_GEPEMA</t>
  </si>
  <si>
    <t>70_60_GEPEMA</t>
  </si>
  <si>
    <t>71_60_GEPEMA</t>
  </si>
  <si>
    <t>72_60_GEPEMA</t>
  </si>
  <si>
    <t>73_60_GEPEMA</t>
  </si>
  <si>
    <t>76_60_GEPEMA</t>
  </si>
  <si>
    <t>77_60_GEPEMA</t>
  </si>
  <si>
    <t>80_60_GEPEMA</t>
  </si>
  <si>
    <t>81_60_GEPEMA</t>
  </si>
  <si>
    <t>82_60_GEPEMA</t>
  </si>
  <si>
    <t>83_60_GEPEMA</t>
  </si>
  <si>
    <t>84_60_GEPEMA</t>
  </si>
  <si>
    <t>86_60_GEPEMA</t>
  </si>
  <si>
    <t>87_60_GEPEMA</t>
  </si>
  <si>
    <t>88_60_GEPEMA</t>
  </si>
  <si>
    <t>89_60_GEPEMA</t>
  </si>
  <si>
    <t>90_60_GEPEMA</t>
  </si>
  <si>
    <t>theta</t>
  </si>
  <si>
    <t>SF</t>
  </si>
  <si>
    <t>XL Toolbox Settings</t>
  </si>
  <si>
    <t>export_preset</t>
  </si>
  <si>
    <t>export_path</t>
  </si>
  <si>
    <t>&lt;?xml version="1.0" encoding="utf-16"?&gt;_x000D_
&lt;Preset xmlns:xsi="http://www.w3.org/2001/XMLSchema-instance" xmlns:xsd="http://www.w3.org/2001/XMLSchema"&gt;_x000D_
  &lt;Name&gt;Tiff, 600 dpi, RGB, Transparent canvas&lt;/Name&gt;_x000D_
  &lt;Dpi&gt;600&lt;/Dpi&gt;_x000D_
  &lt;FileType&gt;Tiff&lt;/FileType&gt;_x000D_
  &lt;ColorSpace&gt;Rgb&lt;/ColorSpace&gt;_x000D_
  &lt;Transparency&gt;TransparentCanvas&lt;/Transparency&gt;_x000D_
  &lt;UseColorProfile&gt;false&lt;/UseColorProfile&gt;_x000D_
  &lt;ColorProfile&gt;CX717B&lt;/ColorProfile&gt;_x000D_
&lt;/Preset&gt;</t>
  </si>
  <si>
    <t>D:\Murilo\sw_sc\doc\excel\fdr_eq_t.tif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</si>
</sst>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m/d/yy\ h:mm;@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i/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4">
    <xf numFmtId="0" fontId="0" fillId="0" borderId="0" xfId="0"/>
    <xf numFmtId="14" fontId="4" fillId="2" borderId="0" xfId="0" applyNumberFormat="1" applyFont="1" applyFill="1"/>
    <xf numFmtId="0" fontId="0" fillId="2" borderId="0" xfId="0" applyFill="1"/>
    <xf numFmtId="0" fontId="4" fillId="3" borderId="1" xfId="0" applyFont="1" applyFill="1" applyBorder="1"/>
    <xf numFmtId="0" fontId="0" fillId="3" borderId="0" xfId="0" applyFill="1" applyBorder="1"/>
    <xf numFmtId="0" fontId="4" fillId="4" borderId="0" xfId="0" applyFont="1" applyFill="1"/>
    <xf numFmtId="0" fontId="0" fillId="4" borderId="0" xfId="0" applyFill="1"/>
    <xf numFmtId="0" fontId="0" fillId="4" borderId="2" xfId="0" applyFill="1" applyBorder="1"/>
    <xf numFmtId="0" fontId="4" fillId="5" borderId="0" xfId="0" applyFont="1" applyFill="1"/>
    <xf numFmtId="0" fontId="0" fillId="5" borderId="0" xfId="0" applyFill="1"/>
    <xf numFmtId="0" fontId="0" fillId="5" borderId="2" xfId="0" applyFill="1" applyBorder="1"/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5" borderId="0" xfId="0" applyFont="1" applyFill="1" applyAlignment="1">
      <alignment horizontal="center"/>
    </xf>
    <xf numFmtId="0" fontId="3" fillId="5" borderId="2" xfId="0" applyFont="1" applyFill="1" applyBorder="1" applyAlignment="1">
      <alignment horizontal="center"/>
    </xf>
    <xf numFmtId="164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2" borderId="0" xfId="0" applyNumberFormat="1" applyFill="1" applyAlignment="1">
      <alignment horizontal="center"/>
    </xf>
    <xf numFmtId="1" fontId="0" fillId="2" borderId="0" xfId="1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43" fontId="0" fillId="3" borderId="1" xfId="1" applyFont="1" applyFill="1" applyBorder="1" applyAlignment="1">
      <alignment horizontal="center"/>
    </xf>
    <xf numFmtId="43" fontId="0" fillId="3" borderId="0" xfId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2" xfId="0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14" fontId="0" fillId="0" borderId="0" xfId="0" applyNumberFormat="1"/>
    <xf numFmtId="165" fontId="0" fillId="0" borderId="3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3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14" fontId="0" fillId="6" borderId="3" xfId="0" applyNumberFormat="1" applyFill="1" applyBorder="1"/>
    <xf numFmtId="0" fontId="0" fillId="6" borderId="3" xfId="0" applyFill="1" applyBorder="1"/>
    <xf numFmtId="0" fontId="0" fillId="0" borderId="3" xfId="0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0" fillId="0" borderId="0" xfId="0" applyAlignment="1">
      <alignment wrapText="1"/>
    </xf>
  </cellXfs>
  <cellStyles count="2">
    <cellStyle name="Normal" xfId="0" builtinId="0"/>
    <cellStyle name="Separador de milhares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scatterChart>
        <c:scatterStyle val="lineMarker"/>
        <c:ser>
          <c:idx val="1"/>
          <c:order val="0"/>
          <c:spPr>
            <a:ln w="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Plan1!$T$29:$T$169</c:f>
              <c:numCache>
                <c:formatCode>General</c:formatCode>
                <c:ptCount val="1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</c:numCache>
            </c:numRef>
          </c:xVal>
          <c:yVal>
            <c:numRef>
              <c:f>Plan1!$U$29:$U$169</c:f>
              <c:numCache>
                <c:formatCode>General</c:formatCode>
                <c:ptCount val="141"/>
                <c:pt idx="0">
                  <c:v>8.9999999999999993E-3</c:v>
                </c:pt>
                <c:pt idx="1">
                  <c:v>0.10799494936611666</c:v>
                </c:pt>
                <c:pt idx="2">
                  <c:v>0.14900000000000002</c:v>
                </c:pt>
                <c:pt idx="3">
                  <c:v>0.18046428199482248</c:v>
                </c:pt>
                <c:pt idx="4">
                  <c:v>0.20698989873223334</c:v>
                </c:pt>
                <c:pt idx="5">
                  <c:v>0.23035943621178659</c:v>
                </c:pt>
                <c:pt idx="6">
                  <c:v>0.25148711305964283</c:v>
                </c:pt>
                <c:pt idx="7">
                  <c:v>0.27091601707417595</c:v>
                </c:pt>
                <c:pt idx="8">
                  <c:v>0.28900000000000003</c:v>
                </c:pt>
                <c:pt idx="9">
                  <c:v>0.30598484809834997</c:v>
                </c:pt>
                <c:pt idx="10">
                  <c:v>0.32204951684997063</c:v>
                </c:pt>
                <c:pt idx="11">
                  <c:v>0.33732910318764014</c:v>
                </c:pt>
                <c:pt idx="12">
                  <c:v>0.35192856398964495</c:v>
                </c:pt>
                <c:pt idx="13">
                  <c:v>0.36593136595149495</c:v>
                </c:pt>
                <c:pt idx="14">
                  <c:v>0.37940518354904273</c:v>
                </c:pt>
                <c:pt idx="15">
                  <c:v>0.39240579025361633</c:v>
                </c:pt>
                <c:pt idx="16">
                  <c:v>0.40497979746446666</c:v>
                </c:pt>
                <c:pt idx="17">
                  <c:v>0.41716663263917109</c:v>
                </c:pt>
                <c:pt idx="18">
                  <c:v>0.42900000000000005</c:v>
                </c:pt>
                <c:pt idx="19">
                  <c:v>0.44050898020782836</c:v>
                </c:pt>
                <c:pt idx="20">
                  <c:v>0.45171887242357317</c:v>
                </c:pt>
                <c:pt idx="21">
                  <c:v>0.46265184888855027</c:v>
                </c:pt>
                <c:pt idx="22">
                  <c:v>0.473327470649756</c:v>
                </c:pt>
                <c:pt idx="23">
                  <c:v>0.48376309881876883</c:v>
                </c:pt>
                <c:pt idx="24">
                  <c:v>0.49397422611928565</c:v>
                </c:pt>
                <c:pt idx="25">
                  <c:v>0.5039747468305833</c:v>
                </c:pt>
                <c:pt idx="26">
                  <c:v>0.51377717856495853</c:v>
                </c:pt>
                <c:pt idx="27">
                  <c:v>0.52339284598446745</c:v>
                </c:pt>
                <c:pt idx="28">
                  <c:v>0.5328320341483519</c:v>
                </c:pt>
                <c:pt idx="29">
                  <c:v>0.54210411741047371</c:v>
                </c:pt>
                <c:pt idx="30">
                  <c:v>0.55121766846903841</c:v>
                </c:pt>
                <c:pt idx="31">
                  <c:v>0.56018055118082688</c:v>
                </c:pt>
                <c:pt idx="32">
                  <c:v>0.56900000000000006</c:v>
                </c:pt>
                <c:pt idx="33">
                  <c:v>0.5776826883245173</c:v>
                </c:pt>
                <c:pt idx="34">
                  <c:v>0.58623478758647252</c:v>
                </c:pt>
                <c:pt idx="35">
                  <c:v>0.59466201857385292</c:v>
                </c:pt>
                <c:pt idx="36">
                  <c:v>0.60296969619669993</c:v>
                </c:pt>
                <c:pt idx="37">
                  <c:v>0.61116276869298392</c:v>
                </c:pt>
                <c:pt idx="38">
                  <c:v>0.61924585209569438</c:v>
                </c:pt>
                <c:pt idx="39">
                  <c:v>0.62722326064294942</c:v>
                </c:pt>
                <c:pt idx="40">
                  <c:v>0.63509903369994125</c:v>
                </c:pt>
                <c:pt idx="41">
                  <c:v>0.64287695966961933</c:v>
                </c:pt>
                <c:pt idx="42">
                  <c:v>0.65056059729381766</c:v>
                </c:pt>
                <c:pt idx="43">
                  <c:v>0.6581532946846993</c:v>
                </c:pt>
                <c:pt idx="44">
                  <c:v>0.66565820637528028</c:v>
                </c:pt>
                <c:pt idx="45">
                  <c:v>0.67307830863535978</c:v>
                </c:pt>
                <c:pt idx="46">
                  <c:v>0.68041641326378077</c:v>
                </c:pt>
                <c:pt idx="47">
                  <c:v>0.6876751800382862</c:v>
                </c:pt>
                <c:pt idx="48">
                  <c:v>0.69485712797928989</c:v>
                </c:pt>
                <c:pt idx="49">
                  <c:v>0.70196464556281668</c:v>
                </c:pt>
                <c:pt idx="50">
                  <c:v>0.70900000000000007</c:v>
                </c:pt>
                <c:pt idx="51">
                  <c:v>0.71596534568534553</c:v>
                </c:pt>
                <c:pt idx="52">
                  <c:v>0.72286273190298989</c:v>
                </c:pt>
                <c:pt idx="53">
                  <c:v>0.72969410986909011</c:v>
                </c:pt>
                <c:pt idx="54">
                  <c:v>0.73646133917892853</c:v>
                </c:pt>
                <c:pt idx="55">
                  <c:v>0.74316619371910619</c:v>
                </c:pt>
                <c:pt idx="56">
                  <c:v>0.74981036709808546</c:v>
                </c:pt>
                <c:pt idx="57">
                  <c:v>0.75639547764219184</c:v>
                </c:pt>
                <c:pt idx="58">
                  <c:v>0.76292307299883055</c:v>
                </c:pt>
                <c:pt idx="59">
                  <c:v>0.76939463438401512</c:v>
                </c:pt>
                <c:pt idx="60">
                  <c:v>0.77581158050723265</c:v>
                </c:pt>
                <c:pt idx="61">
                  <c:v>0.78217527120310837</c:v>
                </c:pt>
                <c:pt idx="62">
                  <c:v>0.78848701079620309</c:v>
                </c:pt>
                <c:pt idx="63">
                  <c:v>0.79474805122252778</c:v>
                </c:pt>
                <c:pt idx="64">
                  <c:v>0.80095959492893332</c:v>
                </c:pt>
                <c:pt idx="65">
                  <c:v>0.80712279756939664</c:v>
                </c:pt>
                <c:pt idx="66">
                  <c:v>0.81323877051532412</c:v>
                </c:pt>
                <c:pt idx="67">
                  <c:v>0.81930858319531585</c:v>
                </c:pt>
                <c:pt idx="68">
                  <c:v>0.82533326527834217</c:v>
                </c:pt>
                <c:pt idx="69">
                  <c:v>0.83131380871295124</c:v>
                </c:pt>
                <c:pt idx="70">
                  <c:v>0.8372511696339463</c:v>
                </c:pt>
                <c:pt idx="71">
                  <c:v>0.84314627014690902</c:v>
                </c:pt>
                <c:pt idx="72">
                  <c:v>0.84900000000000009</c:v>
                </c:pt>
                <c:pt idx="73">
                  <c:v>0.85481321815162015</c:v>
                </c:pt>
                <c:pt idx="74">
                  <c:v>0.8605867542417508</c:v>
                </c:pt>
                <c:pt idx="75">
                  <c:v>0.86632140997411244</c:v>
                </c:pt>
                <c:pt idx="76">
                  <c:v>0.87201796041565671</c:v>
                </c:pt>
                <c:pt idx="77">
                  <c:v>0.87767715521936007</c:v>
                </c:pt>
                <c:pt idx="78">
                  <c:v>0.88329971977577582</c:v>
                </c:pt>
                <c:pt idx="79">
                  <c:v>0.88888635629835755</c:v>
                </c:pt>
                <c:pt idx="80">
                  <c:v>0.89443774484714633</c:v>
                </c:pt>
                <c:pt idx="81">
                  <c:v>0.89995454429504995</c:v>
                </c:pt>
                <c:pt idx="82">
                  <c:v>0.90543739324059891</c:v>
                </c:pt>
                <c:pt idx="83">
                  <c:v>0.9108869108707589</c:v>
                </c:pt>
                <c:pt idx="84">
                  <c:v>0.91630369777710052</c:v>
                </c:pt>
                <c:pt idx="85">
                  <c:v>0.92168833672837103</c:v>
                </c:pt>
                <c:pt idx="86">
                  <c:v>0.9270413934022802</c:v>
                </c:pt>
                <c:pt idx="87">
                  <c:v>0.93236341707910442</c:v>
                </c:pt>
                <c:pt idx="88">
                  <c:v>0.93765494129951199</c:v>
                </c:pt>
                <c:pt idx="89">
                  <c:v>0.94291648448884346</c:v>
                </c:pt>
                <c:pt idx="90">
                  <c:v>0.94814855054991176</c:v>
                </c:pt>
                <c:pt idx="91">
                  <c:v>0.95335162942624296</c:v>
                </c:pt>
                <c:pt idx="92">
                  <c:v>0.95852619763753766</c:v>
                </c:pt>
                <c:pt idx="93">
                  <c:v>0.96367271878900995</c:v>
                </c:pt>
                <c:pt idx="94">
                  <c:v>0.96879164405614626</c:v>
                </c:pt>
                <c:pt idx="95">
                  <c:v>0.97388341264631562</c:v>
                </c:pt>
                <c:pt idx="96">
                  <c:v>0.9789484522385713</c:v>
                </c:pt>
                <c:pt idx="97">
                  <c:v>0.98398717940288849</c:v>
                </c:pt>
                <c:pt idx="98">
                  <c:v>0.9890000000000001</c:v>
                </c:pt>
                <c:pt idx="99">
                  <c:v>0.99398730956292025</c:v>
                </c:pt>
                <c:pt idx="100">
                  <c:v>0.9989494936611667</c:v>
                </c:pt>
                <c:pt idx="101">
                  <c:v>1.0038869282486327</c:v>
                </c:pt>
                <c:pt idx="102">
                  <c:v>1.008799979995999</c:v>
                </c:pt>
                <c:pt idx="103">
                  <c:v>1.0136890066085127</c:v>
                </c:pt>
                <c:pt idx="104">
                  <c:v>1.0185543571299169</c:v>
                </c:pt>
                <c:pt idx="105">
                  <c:v>1.0233963722332606</c:v>
                </c:pt>
                <c:pt idx="106">
                  <c:v>1.0282153844992725</c:v>
                </c:pt>
                <c:pt idx="107">
                  <c:v>1.0330117186829455</c:v>
                </c:pt>
                <c:pt idx="108">
                  <c:v>1.0377856919689348</c:v>
                </c:pt>
                <c:pt idx="109">
                  <c:v>1.0425376142163381</c:v>
                </c:pt>
                <c:pt idx="110">
                  <c:v>1.0472677881933927</c:v>
                </c:pt>
                <c:pt idx="111">
                  <c:v>1.0519765098025937</c:v>
                </c:pt>
                <c:pt idx="112">
                  <c:v>1.0566640682967037</c:v>
                </c:pt>
                <c:pt idx="113">
                  <c:v>1.0613307464861035</c:v>
                </c:pt>
                <c:pt idx="114">
                  <c:v>1.065976820937905</c:v>
                </c:pt>
                <c:pt idx="115">
                  <c:v>1.0706025621672171</c:v>
                </c:pt>
                <c:pt idx="116">
                  <c:v>1.0752082348209473</c:v>
                </c:pt>
                <c:pt idx="117">
                  <c:v>1.0797940978544849</c:v>
                </c:pt>
                <c:pt idx="118">
                  <c:v>1.0843604047016051</c:v>
                </c:pt>
                <c:pt idx="119">
                  <c:v>1.0889074034379058</c:v>
                </c:pt>
                <c:pt idx="120">
                  <c:v>1.0934353369380767</c:v>
                </c:pt>
                <c:pt idx="121">
                  <c:v>1.0979444430272831</c:v>
                </c:pt>
                <c:pt idx="122">
                  <c:v>1.1024349546269316</c:v>
                </c:pt>
                <c:pt idx="123">
                  <c:v>1.1069070998950685</c:v>
                </c:pt>
                <c:pt idx="124">
                  <c:v>1.1113611023616536</c:v>
                </c:pt>
                <c:pt idx="125">
                  <c:v>1.1157971810589327</c:v>
                </c:pt>
                <c:pt idx="126">
                  <c:v>1.1202155506471281</c:v>
                </c:pt>
                <c:pt idx="127">
                  <c:v>1.124616421535646</c:v>
                </c:pt>
                <c:pt idx="128">
                  <c:v>1.129</c:v>
                </c:pt>
                <c:pt idx="129">
                  <c:v>1.1333664882946306</c:v>
                </c:pt>
                <c:pt idx="130">
                  <c:v>1.1377160847617969</c:v>
                </c:pt>
                <c:pt idx="131">
                  <c:v>1.1420489839367052</c:v>
                </c:pt>
                <c:pt idx="132">
                  <c:v>1.1463653766490345</c:v>
                </c:pt>
                <c:pt idx="133">
                  <c:v>1.1506654501210063</c:v>
                </c:pt>
                <c:pt idx="134">
                  <c:v>1.1549493880621431</c:v>
                </c:pt>
                <c:pt idx="135">
                  <c:v>1.1592173707608489</c:v>
                </c:pt>
                <c:pt idx="136">
                  <c:v>1.1634695751729449</c:v>
                </c:pt>
                <c:pt idx="137">
                  <c:v>1.1677061750072795</c:v>
                </c:pt>
                <c:pt idx="138">
                  <c:v>1.1719273408085304</c:v>
                </c:pt>
                <c:pt idx="139">
                  <c:v>1.1761332400373146</c:v>
                </c:pt>
                <c:pt idx="140">
                  <c:v>1.1803240371477057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772-4865-BD3A-C09A5F0B48F2}"/>
            </c:ext>
          </c:extLst>
        </c:ser>
        <c:ser>
          <c:idx val="0"/>
          <c:order val="1"/>
          <c:spPr>
            <a:ln>
              <a:noFill/>
            </a:ln>
          </c:spPr>
          <c:marker>
            <c:symbol val="square"/>
            <c:size val="5"/>
          </c:marker>
          <c:xVal>
            <c:numRef>
              <c:f>Plan1!$M$2:$M$56</c:f>
              <c:numCache>
                <c:formatCode>General</c:formatCode>
                <c:ptCount val="55"/>
                <c:pt idx="0">
                  <c:v>32.56666666666667</c:v>
                </c:pt>
                <c:pt idx="1">
                  <c:v>35.333333333333336</c:v>
                </c:pt>
                <c:pt idx="2">
                  <c:v>37.533333333333339</c:v>
                </c:pt>
                <c:pt idx="3">
                  <c:v>38.133333333333333</c:v>
                </c:pt>
                <c:pt idx="4">
                  <c:v>40.866666666666667</c:v>
                </c:pt>
                <c:pt idx="5">
                  <c:v>32.56666666666667</c:v>
                </c:pt>
                <c:pt idx="6">
                  <c:v>35.333333333333336</c:v>
                </c:pt>
                <c:pt idx="7">
                  <c:v>37.533333333333339</c:v>
                </c:pt>
                <c:pt idx="8">
                  <c:v>38.133333333333333</c:v>
                </c:pt>
                <c:pt idx="9">
                  <c:v>40.866666666666667</c:v>
                </c:pt>
                <c:pt idx="10">
                  <c:v>32.56666666666667</c:v>
                </c:pt>
                <c:pt idx="11">
                  <c:v>35.333333333333336</c:v>
                </c:pt>
                <c:pt idx="12">
                  <c:v>37.533333333333339</c:v>
                </c:pt>
                <c:pt idx="13">
                  <c:v>38.133333333333333</c:v>
                </c:pt>
                <c:pt idx="14">
                  <c:v>40.866666666666667</c:v>
                </c:pt>
                <c:pt idx="15">
                  <c:v>35.6</c:v>
                </c:pt>
                <c:pt idx="16">
                  <c:v>34.866666666666667</c:v>
                </c:pt>
                <c:pt idx="17">
                  <c:v>39.700000000000003</c:v>
                </c:pt>
                <c:pt idx="18">
                  <c:v>39.366666666666667</c:v>
                </c:pt>
                <c:pt idx="19">
                  <c:v>35.6</c:v>
                </c:pt>
                <c:pt idx="20">
                  <c:v>34.866666666666667</c:v>
                </c:pt>
                <c:pt idx="21">
                  <c:v>39.700000000000003</c:v>
                </c:pt>
                <c:pt idx="22">
                  <c:v>39.366666666666667</c:v>
                </c:pt>
                <c:pt idx="23">
                  <c:v>35.6</c:v>
                </c:pt>
                <c:pt idx="24">
                  <c:v>34.866666666666667</c:v>
                </c:pt>
                <c:pt idx="25">
                  <c:v>39.700000000000003</c:v>
                </c:pt>
                <c:pt idx="26">
                  <c:v>39.366666666666667</c:v>
                </c:pt>
                <c:pt idx="27">
                  <c:v>37.766666666666659</c:v>
                </c:pt>
                <c:pt idx="28">
                  <c:v>32.033333333333339</c:v>
                </c:pt>
                <c:pt idx="29">
                  <c:v>34.366666666666667</c:v>
                </c:pt>
                <c:pt idx="30">
                  <c:v>36.43333333333333</c:v>
                </c:pt>
                <c:pt idx="31">
                  <c:v>39.699999999999996</c:v>
                </c:pt>
                <c:pt idx="32">
                  <c:v>39.5</c:v>
                </c:pt>
                <c:pt idx="33">
                  <c:v>32.033333333333339</c:v>
                </c:pt>
                <c:pt idx="34">
                  <c:v>34.366666666666667</c:v>
                </c:pt>
                <c:pt idx="35">
                  <c:v>36.43333333333333</c:v>
                </c:pt>
                <c:pt idx="36">
                  <c:v>39.699999999999996</c:v>
                </c:pt>
                <c:pt idx="37">
                  <c:v>39.5</c:v>
                </c:pt>
                <c:pt idx="38">
                  <c:v>32.033333333333339</c:v>
                </c:pt>
                <c:pt idx="39">
                  <c:v>34.366666666666667</c:v>
                </c:pt>
                <c:pt idx="40">
                  <c:v>36.43333333333333</c:v>
                </c:pt>
                <c:pt idx="41">
                  <c:v>39.699999999999996</c:v>
                </c:pt>
                <c:pt idx="42">
                  <c:v>39.5</c:v>
                </c:pt>
                <c:pt idx="43">
                  <c:v>32.866666666666667</c:v>
                </c:pt>
                <c:pt idx="44">
                  <c:v>36.333333333333336</c:v>
                </c:pt>
                <c:pt idx="45">
                  <c:v>37.166666666666664</c:v>
                </c:pt>
                <c:pt idx="46">
                  <c:v>39.633333333333333</c:v>
                </c:pt>
                <c:pt idx="47">
                  <c:v>32.866666666666667</c:v>
                </c:pt>
                <c:pt idx="48">
                  <c:v>36.333333333333336</c:v>
                </c:pt>
                <c:pt idx="49">
                  <c:v>37.166666666666664</c:v>
                </c:pt>
                <c:pt idx="50">
                  <c:v>39.633333333333333</c:v>
                </c:pt>
                <c:pt idx="51">
                  <c:v>32.866666666666667</c:v>
                </c:pt>
                <c:pt idx="52">
                  <c:v>36.333333333333336</c:v>
                </c:pt>
                <c:pt idx="53">
                  <c:v>37.166666666666664</c:v>
                </c:pt>
                <c:pt idx="54">
                  <c:v>39.633333333333333</c:v>
                </c:pt>
              </c:numCache>
            </c:numRef>
          </c:xVal>
          <c:yVal>
            <c:numRef>
              <c:f>Plan1!$N$2:$N$56</c:f>
              <c:numCache>
                <c:formatCode>General</c:formatCode>
                <c:ptCount val="55"/>
                <c:pt idx="0">
                  <c:v>0.91149881022835555</c:v>
                </c:pt>
                <c:pt idx="1">
                  <c:v>0.88165206143292341</c:v>
                </c:pt>
                <c:pt idx="2">
                  <c:v>0.86587156670669896</c:v>
                </c:pt>
                <c:pt idx="3">
                  <c:v>0.88099727590321208</c:v>
                </c:pt>
                <c:pt idx="4">
                  <c:v>0.90956794889399972</c:v>
                </c:pt>
                <c:pt idx="5">
                  <c:v>0.9262288335956651</c:v>
                </c:pt>
                <c:pt idx="6">
                  <c:v>0.89599152161748064</c:v>
                </c:pt>
                <c:pt idx="7">
                  <c:v>0.87575134528374277</c:v>
                </c:pt>
                <c:pt idx="8">
                  <c:v>0.81152833795686619</c:v>
                </c:pt>
                <c:pt idx="9">
                  <c:v>0.82172045448534936</c:v>
                </c:pt>
                <c:pt idx="10">
                  <c:v>0.93322885608755868</c:v>
                </c:pt>
                <c:pt idx="11">
                  <c:v>0.93005043953078448</c:v>
                </c:pt>
                <c:pt idx="12">
                  <c:v>0.91791885167867138</c:v>
                </c:pt>
                <c:pt idx="13">
                  <c:v>0.86719239069663556</c:v>
                </c:pt>
                <c:pt idx="14">
                  <c:v>0.75544975183899032</c:v>
                </c:pt>
                <c:pt idx="15">
                  <c:v>0.85925377190517738</c:v>
                </c:pt>
                <c:pt idx="16">
                  <c:v>0.91471179867949681</c:v>
                </c:pt>
                <c:pt idx="17">
                  <c:v>0.92175916118742873</c:v>
                </c:pt>
                <c:pt idx="18">
                  <c:v>0.89793749701767334</c:v>
                </c:pt>
                <c:pt idx="19">
                  <c:v>0.78336481475813058</c:v>
                </c:pt>
                <c:pt idx="20">
                  <c:v>0.85194462383023606</c:v>
                </c:pt>
                <c:pt idx="21">
                  <c:v>0.9044084509266086</c:v>
                </c:pt>
                <c:pt idx="22">
                  <c:v>0.86455000360679612</c:v>
                </c:pt>
                <c:pt idx="23">
                  <c:v>0.85127869767199604</c:v>
                </c:pt>
                <c:pt idx="24">
                  <c:v>0.87640781738841156</c:v>
                </c:pt>
                <c:pt idx="25">
                  <c:v>0.85991659813812382</c:v>
                </c:pt>
                <c:pt idx="26">
                  <c:v>0.89274286201598951</c:v>
                </c:pt>
                <c:pt idx="27">
                  <c:v>0.86983036573656181</c:v>
                </c:pt>
                <c:pt idx="28">
                  <c:v>0.81220953213771185</c:v>
                </c:pt>
                <c:pt idx="29">
                  <c:v>0.69755160597250643</c:v>
                </c:pt>
                <c:pt idx="30">
                  <c:v>0.69318797710291302</c:v>
                </c:pt>
                <c:pt idx="31">
                  <c:v>0.75826108495724842</c:v>
                </c:pt>
                <c:pt idx="32">
                  <c:v>0.81493221772962821</c:v>
                </c:pt>
                <c:pt idx="33">
                  <c:v>0.85659942901383779</c:v>
                </c:pt>
                <c:pt idx="34">
                  <c:v>0.83924733074514424</c:v>
                </c:pt>
                <c:pt idx="35">
                  <c:v>0.79234335662958</c:v>
                </c:pt>
                <c:pt idx="36">
                  <c:v>0.84326699830548901</c:v>
                </c:pt>
                <c:pt idx="37">
                  <c:v>0.85527066534628426</c:v>
                </c:pt>
                <c:pt idx="38">
                  <c:v>0.90699022649552663</c:v>
                </c:pt>
                <c:pt idx="39">
                  <c:v>0.91855964855808314</c:v>
                </c:pt>
                <c:pt idx="40">
                  <c:v>0.90763503908757004</c:v>
                </c:pt>
                <c:pt idx="41">
                  <c:v>0.91919975156767808</c:v>
                </c:pt>
                <c:pt idx="42">
                  <c:v>0.90376269453330427</c:v>
                </c:pt>
                <c:pt idx="43">
                  <c:v>0.90182304132868729</c:v>
                </c:pt>
                <c:pt idx="44">
                  <c:v>0.87114778371962098</c:v>
                </c:pt>
                <c:pt idx="45">
                  <c:v>0.89988143342764548</c:v>
                </c:pt>
                <c:pt idx="46">
                  <c:v>0.91278476848654544</c:v>
                </c:pt>
                <c:pt idx="47">
                  <c:v>0.89793749701767334</c:v>
                </c:pt>
                <c:pt idx="48">
                  <c:v>0.91535376351150066</c:v>
                </c:pt>
                <c:pt idx="49">
                  <c:v>0.86057929434894687</c:v>
                </c:pt>
                <c:pt idx="50">
                  <c:v>0.92750385725450757</c:v>
                </c:pt>
                <c:pt idx="51">
                  <c:v>0.83050550898841502</c:v>
                </c:pt>
                <c:pt idx="52">
                  <c:v>0.83589039237503693</c:v>
                </c:pt>
                <c:pt idx="53">
                  <c:v>0.8862275330047058</c:v>
                </c:pt>
                <c:pt idx="54">
                  <c:v>0.87114778371962098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772-4865-BD3A-C09A5F0B48F2}"/>
            </c:ext>
          </c:extLst>
        </c:ser>
        <c:axId val="160348416"/>
        <c:axId val="160567296"/>
      </c:scatterChart>
      <c:valAx>
        <c:axId val="160348416"/>
        <c:scaling>
          <c:orientation val="minMax"/>
          <c:max val="60"/>
        </c:scaling>
        <c:axPos val="b"/>
        <c:numFmt formatCode="General" sourceLinked="1"/>
        <c:tickLblPos val="nextTo"/>
        <c:crossAx val="160567296"/>
        <c:crosses val="autoZero"/>
        <c:crossBetween val="midCat"/>
      </c:valAx>
      <c:valAx>
        <c:axId val="160567296"/>
        <c:scaling>
          <c:orientation val="minMax"/>
          <c:max val="1"/>
          <c:min val="0"/>
        </c:scaling>
        <c:axPos val="l"/>
        <c:majorGridlines/>
        <c:numFmt formatCode="General" sourceLinked="1"/>
        <c:tickLblPos val="nextTo"/>
        <c:crossAx val="160348416"/>
        <c:crosses val="autoZero"/>
        <c:crossBetween val="midCat"/>
      </c:valAx>
    </c:plotArea>
    <c:plotVisOnly val="1"/>
    <c:dispBlanksAs val="gap"/>
  </c:chart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autoTitleDeleted val="1"/>
    <c:plotArea>
      <c:layout/>
      <c:scatterChart>
        <c:scatterStyle val="lineMarker"/>
        <c:ser>
          <c:idx val="1"/>
          <c:order val="0"/>
          <c:spPr>
            <a:ln w="28575">
              <a:noFill/>
            </a:ln>
          </c:spPr>
          <c:xVal>
            <c:numRef>
              <c:f>Plan2!$K$2:$K$202</c:f>
              <c:numCache>
                <c:formatCode>General</c:formatCode>
                <c:ptCount val="51"/>
                <c:pt idx="0">
                  <c:v>32.702027815837603</c:v>
                </c:pt>
                <c:pt idx="1">
                  <c:v>32.706709203244294</c:v>
                </c:pt>
                <c:pt idx="2">
                  <c:v>32.702662744869599</c:v>
                </c:pt>
                <c:pt idx="3">
                  <c:v>32.702081655440296</c:v>
                </c:pt>
                <c:pt idx="4">
                  <c:v>32.70213050169734</c:v>
                </c:pt>
                <c:pt idx="5">
                  <c:v>32.701975658278393</c:v>
                </c:pt>
                <c:pt idx="6">
                  <c:v>32.703777590124616</c:v>
                </c:pt>
                <c:pt idx="7">
                  <c:v>32.70212816291604</c:v>
                </c:pt>
                <c:pt idx="8">
                  <c:v>32.701871163425956</c:v>
                </c:pt>
                <c:pt idx="9">
                  <c:v>32.702974068391953</c:v>
                </c:pt>
                <c:pt idx="10">
                  <c:v>32.702136577854532</c:v>
                </c:pt>
                <c:pt idx="11">
                  <c:v>32.704033016205052</c:v>
                </c:pt>
                <c:pt idx="12">
                  <c:v>32.702596770736626</c:v>
                </c:pt>
                <c:pt idx="13">
                  <c:v>32.702443998028279</c:v>
                </c:pt>
                <c:pt idx="14">
                  <c:v>32.702934704724264</c:v>
                </c:pt>
                <c:pt idx="15">
                  <c:v>32.704930823709255</c:v>
                </c:pt>
                <c:pt idx="16">
                  <c:v>32.7021821971721</c:v>
                </c:pt>
                <c:pt idx="17">
                  <c:v>32.702156424765271</c:v>
                </c:pt>
                <c:pt idx="18">
                  <c:v>32.702142114159969</c:v>
                </c:pt>
                <c:pt idx="19">
                  <c:v>32.702094827327826</c:v>
                </c:pt>
                <c:pt idx="20">
                  <c:v>32.707063855017374</c:v>
                </c:pt>
                <c:pt idx="21">
                  <c:v>32.702334038183295</c:v>
                </c:pt>
                <c:pt idx="22">
                  <c:v>32.702038527222783</c:v>
                </c:pt>
                <c:pt idx="23">
                  <c:v>32.706938342907925</c:v>
                </c:pt>
                <c:pt idx="24">
                  <c:v>32.702242933848922</c:v>
                </c:pt>
                <c:pt idx="25">
                  <c:v>32.70724657773723</c:v>
                </c:pt>
                <c:pt idx="26">
                  <c:v>32.702036649016108</c:v>
                </c:pt>
                <c:pt idx="27">
                  <c:v>32.70216405466558</c:v>
                </c:pt>
                <c:pt idx="28">
                  <c:v>32.702218134119796</c:v>
                </c:pt>
                <c:pt idx="29">
                  <c:v>32.702093645946931</c:v>
                </c:pt>
                <c:pt idx="30">
                  <c:v>32.702299794920123</c:v>
                </c:pt>
                <c:pt idx="31">
                  <c:v>32.702545059611474</c:v>
                </c:pt>
                <c:pt idx="32">
                  <c:v>32.702442999605708</c:v>
                </c:pt>
                <c:pt idx="33">
                  <c:v>32.702419818581866</c:v>
                </c:pt>
                <c:pt idx="34">
                  <c:v>32.704270290539476</c:v>
                </c:pt>
                <c:pt idx="35">
                  <c:v>32.702401664106262</c:v>
                </c:pt>
                <c:pt idx="36">
                  <c:v>32.702108019701072</c:v>
                </c:pt>
                <c:pt idx="37">
                  <c:v>32.702200007818142</c:v>
                </c:pt>
                <c:pt idx="38">
                  <c:v>32.702586403922133</c:v>
                </c:pt>
                <c:pt idx="39">
                  <c:v>32.703459087571837</c:v>
                </c:pt>
                <c:pt idx="40">
                  <c:v>32.702121865459958</c:v>
                </c:pt>
                <c:pt idx="41">
                  <c:v>32.702601728013043</c:v>
                </c:pt>
                <c:pt idx="42">
                  <c:v>32.702134753345028</c:v>
                </c:pt>
                <c:pt idx="43">
                  <c:v>32.702201294019488</c:v>
                </c:pt>
                <c:pt idx="44">
                  <c:v>32.701728525273687</c:v>
                </c:pt>
                <c:pt idx="45">
                  <c:v>32.702159863875849</c:v>
                </c:pt>
                <c:pt idx="46">
                  <c:v>32.702181842461499</c:v>
                </c:pt>
                <c:pt idx="47">
                  <c:v>32.702066511774468</c:v>
                </c:pt>
                <c:pt idx="48">
                  <c:v>32.70254480240515</c:v>
                </c:pt>
                <c:pt idx="49">
                  <c:v>32.702222031537673</c:v>
                </c:pt>
                <c:pt idx="50">
                  <c:v>32.702027815837603</c:v>
                </c:pt>
              </c:numCache>
            </c:numRef>
          </c:xVal>
          <c:yVal>
            <c:numRef>
              <c:f>Plan2!$Q$2:$Q$202</c:f>
              <c:numCache>
                <c:formatCode>General</c:formatCode>
                <c:ptCount val="51"/>
                <c:pt idx="0">
                  <c:v>0.70801083542818966</c:v>
                </c:pt>
                <c:pt idx="1">
                  <c:v>0.722081740046707</c:v>
                </c:pt>
                <c:pt idx="2">
                  <c:v>0.78128645512504902</c:v>
                </c:pt>
                <c:pt idx="3">
                  <c:v>0.78128645512504913</c:v>
                </c:pt>
                <c:pt idx="4">
                  <c:v>0.83790527438031459</c:v>
                </c:pt>
                <c:pt idx="5">
                  <c:v>0.77505600000000019</c:v>
                </c:pt>
                <c:pt idx="6">
                  <c:v>0.67047500000000027</c:v>
                </c:pt>
                <c:pt idx="7">
                  <c:v>0.7812880000000002</c:v>
                </c:pt>
                <c:pt idx="8">
                  <c:v>0.77294787353596106</c:v>
                </c:pt>
                <c:pt idx="9">
                  <c:v>0.70480700000000041</c:v>
                </c:pt>
                <c:pt idx="10">
                  <c:v>0.68881412894987948</c:v>
                </c:pt>
                <c:pt idx="11">
                  <c:v>0.7526341598877172</c:v>
                </c:pt>
                <c:pt idx="12">
                  <c:v>0.78474903383413719</c:v>
                </c:pt>
                <c:pt idx="13">
                  <c:v>0.80471300000000023</c:v>
                </c:pt>
                <c:pt idx="14">
                  <c:v>0.74418300000000048</c:v>
                </c:pt>
                <c:pt idx="15">
                  <c:v>0.68370600000000037</c:v>
                </c:pt>
                <c:pt idx="16">
                  <c:v>0.80333181748719662</c:v>
                </c:pt>
                <c:pt idx="17">
                  <c:v>0.65642500000000004</c:v>
                </c:pt>
                <c:pt idx="18">
                  <c:v>0.78892000000000018</c:v>
                </c:pt>
                <c:pt idx="19">
                  <c:v>0.7434700000000003</c:v>
                </c:pt>
                <c:pt idx="20">
                  <c:v>0.71634799999999987</c:v>
                </c:pt>
                <c:pt idx="21">
                  <c:v>0.67636400000000063</c:v>
                </c:pt>
                <c:pt idx="22">
                  <c:v>0.71130066342347986</c:v>
                </c:pt>
                <c:pt idx="23">
                  <c:v>0.71921307856459094</c:v>
                </c:pt>
                <c:pt idx="24">
                  <c:v>0.78059283148851566</c:v>
                </c:pt>
                <c:pt idx="25">
                  <c:v>0.62720646420441273</c:v>
                </c:pt>
                <c:pt idx="26">
                  <c:v>0.804666581377389</c:v>
                </c:pt>
                <c:pt idx="27">
                  <c:v>0.62713011730860424</c:v>
                </c:pt>
                <c:pt idx="28">
                  <c:v>0.69000619445555578</c:v>
                </c:pt>
                <c:pt idx="29">
                  <c:v>0.72874481906646282</c:v>
                </c:pt>
                <c:pt idx="30">
                  <c:v>0.6730046915665564</c:v>
                </c:pt>
                <c:pt idx="31">
                  <c:v>0.64837961396473698</c:v>
                </c:pt>
                <c:pt idx="32">
                  <c:v>0.70382904329704254</c:v>
                </c:pt>
                <c:pt idx="33">
                  <c:v>0.70203313456249838</c:v>
                </c:pt>
                <c:pt idx="34">
                  <c:v>0.57724067839312898</c:v>
                </c:pt>
                <c:pt idx="35">
                  <c:v>0.6527179772705175</c:v>
                </c:pt>
                <c:pt idx="36">
                  <c:v>0.65642652961046566</c:v>
                </c:pt>
                <c:pt idx="37">
                  <c:v>0.72933286638425565</c:v>
                </c:pt>
                <c:pt idx="38">
                  <c:v>0.66074236650725016</c:v>
                </c:pt>
                <c:pt idx="39">
                  <c:v>0.60813228322402535</c:v>
                </c:pt>
                <c:pt idx="40">
                  <c:v>0.69663311952484919</c:v>
                </c:pt>
                <c:pt idx="41">
                  <c:v>0.61004273104238638</c:v>
                </c:pt>
                <c:pt idx="42">
                  <c:v>0.74454371276039066</c:v>
                </c:pt>
                <c:pt idx="43">
                  <c:v>0.69302209059268205</c:v>
                </c:pt>
                <c:pt idx="44">
                  <c:v>0.71633918761489368</c:v>
                </c:pt>
                <c:pt idx="45">
                  <c:v>0.65580942086893734</c:v>
                </c:pt>
                <c:pt idx="46">
                  <c:v>0.61766075223785288</c:v>
                </c:pt>
                <c:pt idx="47">
                  <c:v>0.69121930374847218</c:v>
                </c:pt>
                <c:pt idx="48">
                  <c:v>0.69843518018804407</c:v>
                </c:pt>
                <c:pt idx="49">
                  <c:v>0.59918595696524912</c:v>
                </c:pt>
                <c:pt idx="50">
                  <c:v>0.70801083542818966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E5D5-464B-B5B2-5C45D6A16649}"/>
            </c:ext>
          </c:extLst>
        </c:ser>
        <c:ser>
          <c:idx val="0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Plan2!$J$2:$J$202</c:f>
              <c:numCache>
                <c:formatCode>General</c:formatCode>
                <c:ptCount val="51"/>
                <c:pt idx="0">
                  <c:v>42.844040669024892</c:v>
                </c:pt>
                <c:pt idx="1">
                  <c:v>42.840485431338479</c:v>
                </c:pt>
                <c:pt idx="2">
                  <c:v>42.843553215559908</c:v>
                </c:pt>
                <c:pt idx="3">
                  <c:v>42.844016092747616</c:v>
                </c:pt>
                <c:pt idx="4">
                  <c:v>42.844017797684963</c:v>
                </c:pt>
                <c:pt idx="5">
                  <c:v>42.844276104814334</c:v>
                </c:pt>
                <c:pt idx="6">
                  <c:v>42.84274259798066</c:v>
                </c:pt>
                <c:pt idx="7">
                  <c:v>42.844179620046567</c:v>
                </c:pt>
                <c:pt idx="8">
                  <c:v>42.844302381704743</c:v>
                </c:pt>
                <c:pt idx="9">
                  <c:v>42.843314449364293</c:v>
                </c:pt>
                <c:pt idx="10">
                  <c:v>42.844042344310694</c:v>
                </c:pt>
                <c:pt idx="11">
                  <c:v>42.842505921964779</c:v>
                </c:pt>
                <c:pt idx="12">
                  <c:v>42.843602421529773</c:v>
                </c:pt>
                <c:pt idx="13">
                  <c:v>42.843719470248175</c:v>
                </c:pt>
                <c:pt idx="14">
                  <c:v>42.84334553987226</c:v>
                </c:pt>
                <c:pt idx="15">
                  <c:v>42.841833407217976</c:v>
                </c:pt>
                <c:pt idx="16">
                  <c:v>42.843944036129365</c:v>
                </c:pt>
                <c:pt idx="17">
                  <c:v>42.843967766579844</c:v>
                </c:pt>
                <c:pt idx="18">
                  <c:v>42.844026722383887</c:v>
                </c:pt>
                <c:pt idx="19">
                  <c:v>42.84400739282593</c:v>
                </c:pt>
                <c:pt idx="20">
                  <c:v>42.840213310810277</c:v>
                </c:pt>
                <c:pt idx="21">
                  <c:v>42.843852764297594</c:v>
                </c:pt>
                <c:pt idx="22">
                  <c:v>42.844039847601692</c:v>
                </c:pt>
                <c:pt idx="23">
                  <c:v>42.84030896763003</c:v>
                </c:pt>
                <c:pt idx="24">
                  <c:v>42.843914402503344</c:v>
                </c:pt>
                <c:pt idx="25">
                  <c:v>42.840075410769856</c:v>
                </c:pt>
                <c:pt idx="26">
                  <c:v>42.84410379378545</c:v>
                </c:pt>
                <c:pt idx="27">
                  <c:v>42.844074839521113</c:v>
                </c:pt>
                <c:pt idx="28">
                  <c:v>42.843910278609599</c:v>
                </c:pt>
                <c:pt idx="29">
                  <c:v>42.843988940785408</c:v>
                </c:pt>
                <c:pt idx="30">
                  <c:v>42.843887562283186</c:v>
                </c:pt>
                <c:pt idx="31">
                  <c:v>42.843784593074929</c:v>
                </c:pt>
                <c:pt idx="32">
                  <c:v>42.843811260862708</c:v>
                </c:pt>
                <c:pt idx="33">
                  <c:v>42.843787560829035</c:v>
                </c:pt>
                <c:pt idx="34">
                  <c:v>42.842627742499275</c:v>
                </c:pt>
                <c:pt idx="35">
                  <c:v>42.843697885652894</c:v>
                </c:pt>
                <c:pt idx="36">
                  <c:v>42.843981720234325</c:v>
                </c:pt>
                <c:pt idx="37">
                  <c:v>42.844036348017738</c:v>
                </c:pt>
                <c:pt idx="38">
                  <c:v>42.843783810172077</c:v>
                </c:pt>
                <c:pt idx="39">
                  <c:v>42.843053538623693</c:v>
                </c:pt>
                <c:pt idx="40">
                  <c:v>42.843993903069567</c:v>
                </c:pt>
                <c:pt idx="41">
                  <c:v>42.843601024262249</c:v>
                </c:pt>
                <c:pt idx="42">
                  <c:v>42.843953053242736</c:v>
                </c:pt>
                <c:pt idx="43">
                  <c:v>42.843959151753175</c:v>
                </c:pt>
                <c:pt idx="44">
                  <c:v>42.844265883014643</c:v>
                </c:pt>
                <c:pt idx="45">
                  <c:v>42.8439533912114</c:v>
                </c:pt>
                <c:pt idx="46">
                  <c:v>42.843927000042541</c:v>
                </c:pt>
                <c:pt idx="47">
                  <c:v>42.84400689688858</c:v>
                </c:pt>
                <c:pt idx="48">
                  <c:v>42.843772208952316</c:v>
                </c:pt>
                <c:pt idx="49">
                  <c:v>42.844059924145348</c:v>
                </c:pt>
                <c:pt idx="50">
                  <c:v>42.844040669024892</c:v>
                </c:pt>
              </c:numCache>
            </c:numRef>
          </c:xVal>
          <c:yVal>
            <c:numRef>
              <c:f>Plan2!$R$2:$R$202</c:f>
              <c:numCache>
                <c:formatCode>General</c:formatCode>
                <c:ptCount val="51"/>
                <c:pt idx="0">
                  <c:v>0.80998855779609591</c:v>
                </c:pt>
                <c:pt idx="1">
                  <c:v>0.94272783518650805</c:v>
                </c:pt>
                <c:pt idx="2">
                  <c:v>0.95532500000000031</c:v>
                </c:pt>
                <c:pt idx="3">
                  <c:v>0.93259365802254302</c:v>
                </c:pt>
                <c:pt idx="4">
                  <c:v>0.9925090000000002</c:v>
                </c:pt>
                <c:pt idx="5">
                  <c:v>0.98638200000000009</c:v>
                </c:pt>
                <c:pt idx="6">
                  <c:v>0.90246978448410164</c:v>
                </c:pt>
                <c:pt idx="7">
                  <c:v>0.97772557356405276</c:v>
                </c:pt>
                <c:pt idx="8">
                  <c:v>0.9546838606308371</c:v>
                </c:pt>
                <c:pt idx="9">
                  <c:v>0.91087800000000008</c:v>
                </c:pt>
                <c:pt idx="10">
                  <c:v>0.92049100000000006</c:v>
                </c:pt>
                <c:pt idx="11">
                  <c:v>1.0360840000000007</c:v>
                </c:pt>
                <c:pt idx="12">
                  <c:v>0.99863600000000008</c:v>
                </c:pt>
                <c:pt idx="13">
                  <c:v>0.98329200000000005</c:v>
                </c:pt>
                <c:pt idx="14">
                  <c:v>0.93641600000000058</c:v>
                </c:pt>
                <c:pt idx="15">
                  <c:v>0.87575400000000037</c:v>
                </c:pt>
                <c:pt idx="16">
                  <c:v>0.97959500000000055</c:v>
                </c:pt>
                <c:pt idx="17">
                  <c:v>0.84461700000000062</c:v>
                </c:pt>
                <c:pt idx="18">
                  <c:v>0.97648826109184939</c:v>
                </c:pt>
                <c:pt idx="19">
                  <c:v>0.91214170950250006</c:v>
                </c:pt>
                <c:pt idx="20">
                  <c:v>0.94148600000000049</c:v>
                </c:pt>
                <c:pt idx="21">
                  <c:v>0.93578200000000034</c:v>
                </c:pt>
                <c:pt idx="22">
                  <c:v>0.9057019999999999</c:v>
                </c:pt>
                <c:pt idx="23">
                  <c:v>0.94399500000000036</c:v>
                </c:pt>
                <c:pt idx="24">
                  <c:v>0.98514100000000004</c:v>
                </c:pt>
                <c:pt idx="25">
                  <c:v>0.88428400000000096</c:v>
                </c:pt>
                <c:pt idx="26">
                  <c:v>0.97959512463728626</c:v>
                </c:pt>
                <c:pt idx="27">
                  <c:v>0.7427966960302429</c:v>
                </c:pt>
                <c:pt idx="28">
                  <c:v>0.75382650744221791</c:v>
                </c:pt>
                <c:pt idx="29">
                  <c:v>0.80608828847319258</c:v>
                </c:pt>
                <c:pt idx="30">
                  <c:v>0.82493471277332397</c:v>
                </c:pt>
                <c:pt idx="31">
                  <c:v>0.75902274894098576</c:v>
                </c:pt>
                <c:pt idx="32">
                  <c:v>0.76706875895104543</c:v>
                </c:pt>
                <c:pt idx="33">
                  <c:v>0.7841631247969576</c:v>
                </c:pt>
                <c:pt idx="34">
                  <c:v>0.7474507531887935</c:v>
                </c:pt>
                <c:pt idx="35">
                  <c:v>0.74977288067580494</c:v>
                </c:pt>
                <c:pt idx="36">
                  <c:v>0.80049783663957053</c:v>
                </c:pt>
                <c:pt idx="37">
                  <c:v>0.7892520264363343</c:v>
                </c:pt>
                <c:pt idx="38">
                  <c:v>0.75093205625943138</c:v>
                </c:pt>
                <c:pt idx="39">
                  <c:v>0.72107734259844669</c:v>
                </c:pt>
                <c:pt idx="40">
                  <c:v>0.796010044767824</c:v>
                </c:pt>
                <c:pt idx="41">
                  <c:v>0.71752496209372529</c:v>
                </c:pt>
                <c:pt idx="42">
                  <c:v>0.7903805775589452</c:v>
                </c:pt>
                <c:pt idx="43">
                  <c:v>0.76305141725601033</c:v>
                </c:pt>
                <c:pt idx="44">
                  <c:v>0.76477452214705965</c:v>
                </c:pt>
                <c:pt idx="45">
                  <c:v>0.76017466294855784</c:v>
                </c:pt>
                <c:pt idx="46">
                  <c:v>0.74570723125765503</c:v>
                </c:pt>
                <c:pt idx="47">
                  <c:v>0.78134260078119988</c:v>
                </c:pt>
                <c:pt idx="48">
                  <c:v>0.81165708555294935</c:v>
                </c:pt>
                <c:pt idx="49">
                  <c:v>0.7334435369249005</c:v>
                </c:pt>
                <c:pt idx="50">
                  <c:v>0.80998855779609591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E5D5-464B-B5B2-5C45D6A16649}"/>
            </c:ext>
          </c:extLst>
        </c:ser>
        <c:ser>
          <c:idx val="2"/>
          <c:order val="2"/>
          <c:spPr>
            <a:ln w="28575">
              <a:noFill/>
            </a:ln>
          </c:spPr>
          <c:xVal>
            <c:numRef>
              <c:f>Plan2!$U$4:$U$90</c:f>
              <c:numCache>
                <c:formatCode>General</c:formatCode>
                <c:ptCount val="10"/>
                <c:pt idx="0">
                  <c:v>78</c:v>
                </c:pt>
                <c:pt idx="1">
                  <c:v>79</c:v>
                </c:pt>
                <c:pt idx="2">
                  <c:v>80</c:v>
                </c:pt>
                <c:pt idx="3">
                  <c:v>81</c:v>
                </c:pt>
                <c:pt idx="4">
                  <c:v>82</c:v>
                </c:pt>
                <c:pt idx="5">
                  <c:v>83</c:v>
                </c:pt>
                <c:pt idx="6">
                  <c:v>84</c:v>
                </c:pt>
                <c:pt idx="7">
                  <c:v>85</c:v>
                </c:pt>
                <c:pt idx="8">
                  <c:v>86</c:v>
                </c:pt>
                <c:pt idx="9">
                  <c:v>87</c:v>
                </c:pt>
              </c:numCache>
            </c:numRef>
          </c:xVal>
          <c:yVal>
            <c:numRef>
              <c:f>Plan2!$V$4:$V$90</c:f>
              <c:numCache>
                <c:formatCode>General</c:formatCode>
                <c:ptCount val="10"/>
                <c:pt idx="0">
                  <c:v>1.2454465212858987</c:v>
                </c:pt>
                <c:pt idx="1">
                  <c:v>1.2533472184241825</c:v>
                </c:pt>
                <c:pt idx="2">
                  <c:v>1.2611980673998824</c:v>
                </c:pt>
                <c:pt idx="3">
                  <c:v>1.2690000000000001</c:v>
                </c:pt>
                <c:pt idx="4">
                  <c:v>1.2767539193392385</c:v>
                </c:pt>
                <c:pt idx="5">
                  <c:v>1.2844607010802018</c:v>
                </c:pt>
                <c:pt idx="6">
                  <c:v>1.2921211945876352</c:v>
                </c:pt>
                <c:pt idx="7">
                  <c:v>1.2997362240210042</c:v>
                </c:pt>
                <c:pt idx="8">
                  <c:v>1.3073065893693985</c:v>
                </c:pt>
                <c:pt idx="9">
                  <c:v>1.3148330674324342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E5D5-464B-B5B2-5C45D6A16649}"/>
            </c:ext>
          </c:extLst>
        </c:ser>
        <c:axId val="161688576"/>
        <c:axId val="161710848"/>
      </c:scatterChart>
      <c:valAx>
        <c:axId val="161688576"/>
        <c:scaling>
          <c:orientation val="minMax"/>
          <c:max val="50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710848"/>
        <c:crosses val="autoZero"/>
        <c:crossBetween val="midCat"/>
      </c:valAx>
      <c:valAx>
        <c:axId val="161710848"/>
        <c:scaling>
          <c:orientation val="minMax"/>
          <c:max val="1"/>
          <c:min val="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688576"/>
        <c:crosses val="autoZero"/>
        <c:crossBetween val="midCat"/>
      </c:valAx>
    </c:plotArea>
    <c:plotVisOnly val="1"/>
    <c:dispBlanksAs val="gap"/>
    <c:extLst xmlns:c16r2="http://schemas.microsoft.com/office/drawing/2015/06/chart"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Plan3!$Q$2:$Q$51</c:f>
              <c:numCache>
                <c:formatCode>General</c:formatCode>
                <c:ptCount val="50"/>
                <c:pt idx="0">
                  <c:v>25.286252116177685</c:v>
                </c:pt>
                <c:pt idx="1">
                  <c:v>23.60038144826088</c:v>
                </c:pt>
                <c:pt idx="2">
                  <c:v>24.804534828999945</c:v>
                </c:pt>
                <c:pt idx="3">
                  <c:v>22.878122433238126</c:v>
                </c:pt>
                <c:pt idx="4">
                  <c:v>21.914638389276806</c:v>
                </c:pt>
                <c:pt idx="5">
                  <c:v>24.082165381536342</c:v>
                </c:pt>
                <c:pt idx="6">
                  <c:v>24.563796887721743</c:v>
                </c:pt>
                <c:pt idx="7">
                  <c:v>22.87805809840799</c:v>
                </c:pt>
                <c:pt idx="8">
                  <c:v>23.841307412756034</c:v>
                </c:pt>
                <c:pt idx="9">
                  <c:v>23.359620745881248</c:v>
                </c:pt>
                <c:pt idx="10">
                  <c:v>24.322971876036558</c:v>
                </c:pt>
                <c:pt idx="11">
                  <c:v>24.322913215773664</c:v>
                </c:pt>
                <c:pt idx="12">
                  <c:v>22.396311767960611</c:v>
                </c:pt>
                <c:pt idx="13">
                  <c:v>23.360242890096995</c:v>
                </c:pt>
                <c:pt idx="14">
                  <c:v>23.841566595707224</c:v>
                </c:pt>
                <c:pt idx="15">
                  <c:v>24.081363443074725</c:v>
                </c:pt>
                <c:pt idx="16">
                  <c:v>22.155556627292345</c:v>
                </c:pt>
                <c:pt idx="17">
                  <c:v>22.155499884889693</c:v>
                </c:pt>
                <c:pt idx="18">
                  <c:v>23.359680366423976</c:v>
                </c:pt>
                <c:pt idx="19">
                  <c:v>24.563871997442458</c:v>
                </c:pt>
                <c:pt idx="20">
                  <c:v>23.118748542970682</c:v>
                </c:pt>
                <c:pt idx="21">
                  <c:v>25.286294020064076</c:v>
                </c:pt>
                <c:pt idx="22">
                  <c:v>24.804526516173581</c:v>
                </c:pt>
                <c:pt idx="23">
                  <c:v>24.082029893653271</c:v>
                </c:pt>
                <c:pt idx="24">
                  <c:v>24.563829871814335</c:v>
                </c:pt>
                <c:pt idx="25">
                  <c:v>23.119012226142178</c:v>
                </c:pt>
                <c:pt idx="26">
                  <c:v>25.045833197859878</c:v>
                </c:pt>
                <c:pt idx="27">
                  <c:v>23.840491800842056</c:v>
                </c:pt>
                <c:pt idx="28">
                  <c:v>23.841504405375556</c:v>
                </c:pt>
                <c:pt idx="29">
                  <c:v>24.082143001447335</c:v>
                </c:pt>
                <c:pt idx="30">
                  <c:v>21.91459802861305</c:v>
                </c:pt>
                <c:pt idx="31">
                  <c:v>23.118999435803289</c:v>
                </c:pt>
                <c:pt idx="32">
                  <c:v>24.082179052115617</c:v>
                </c:pt>
                <c:pt idx="33">
                  <c:v>23.600326817704151</c:v>
                </c:pt>
                <c:pt idx="34">
                  <c:v>24.082228003944355</c:v>
                </c:pt>
                <c:pt idx="35">
                  <c:v>24.323168329088979</c:v>
                </c:pt>
                <c:pt idx="36">
                  <c:v>24.804559588399581</c:v>
                </c:pt>
                <c:pt idx="37">
                  <c:v>23.11881762361428</c:v>
                </c:pt>
                <c:pt idx="38">
                  <c:v>24.322966104963815</c:v>
                </c:pt>
                <c:pt idx="39">
                  <c:v>24.082103436037723</c:v>
                </c:pt>
                <c:pt idx="40">
                  <c:v>24.082074810468963</c:v>
                </c:pt>
                <c:pt idx="41">
                  <c:v>24.323144653166622</c:v>
                </c:pt>
                <c:pt idx="42">
                  <c:v>25.045434844876233</c:v>
                </c:pt>
                <c:pt idx="43">
                  <c:v>23.118836043839632</c:v>
                </c:pt>
                <c:pt idx="44">
                  <c:v>25.045864887295764</c:v>
                </c:pt>
                <c:pt idx="45">
                  <c:v>22.155521665368202</c:v>
                </c:pt>
                <c:pt idx="46">
                  <c:v>24.323256578355014</c:v>
                </c:pt>
                <c:pt idx="47">
                  <c:v>22.156044356779113</c:v>
                </c:pt>
                <c:pt idx="48">
                  <c:v>23.600447757846631</c:v>
                </c:pt>
                <c:pt idx="49">
                  <c:v>24.804630422316919</c:v>
                </c:pt>
              </c:numCache>
            </c:numRef>
          </c:xVal>
          <c:yVal>
            <c:numRef>
              <c:f>Plan3!$S$2:$S$51</c:f>
              <c:numCache>
                <c:formatCode>General</c:formatCode>
                <c:ptCount val="50"/>
                <c:pt idx="0">
                  <c:v>0.74981393348587011</c:v>
                </c:pt>
                <c:pt idx="1">
                  <c:v>0.69900383018585965</c:v>
                </c:pt>
                <c:pt idx="2">
                  <c:v>0.73779200000000011</c:v>
                </c:pt>
                <c:pt idx="3">
                  <c:v>0.75263400000000025</c:v>
                </c:pt>
                <c:pt idx="4">
                  <c:v>0.731375</c:v>
                </c:pt>
                <c:pt idx="5">
                  <c:v>0.65641272736750733</c:v>
                </c:pt>
                <c:pt idx="6">
                  <c:v>0.69028200000000028</c:v>
                </c:pt>
                <c:pt idx="7">
                  <c:v>0.75123500000000021</c:v>
                </c:pt>
                <c:pt idx="8">
                  <c:v>0.76946210032002549</c:v>
                </c:pt>
                <c:pt idx="9">
                  <c:v>0.78268799999999994</c:v>
                </c:pt>
                <c:pt idx="10">
                  <c:v>0.77434040530147863</c:v>
                </c:pt>
                <c:pt idx="11">
                  <c:v>0.75828600000000035</c:v>
                </c:pt>
                <c:pt idx="12">
                  <c:v>0.72709600000000008</c:v>
                </c:pt>
                <c:pt idx="13">
                  <c:v>0.67932200000000031</c:v>
                </c:pt>
                <c:pt idx="14">
                  <c:v>0.69828400000000024</c:v>
                </c:pt>
                <c:pt idx="15">
                  <c:v>0.78059283148851544</c:v>
                </c:pt>
                <c:pt idx="16">
                  <c:v>0.77642900000000004</c:v>
                </c:pt>
                <c:pt idx="17">
                  <c:v>0.72852300000000014</c:v>
                </c:pt>
                <c:pt idx="18">
                  <c:v>0.65642500000000004</c:v>
                </c:pt>
                <c:pt idx="19">
                  <c:v>0.64300999999999975</c:v>
                </c:pt>
                <c:pt idx="20">
                  <c:v>0.8135712807940525</c:v>
                </c:pt>
                <c:pt idx="21">
                  <c:v>0.71889618314945969</c:v>
                </c:pt>
                <c:pt idx="22">
                  <c:v>0.652702</c:v>
                </c:pt>
                <c:pt idx="23">
                  <c:v>0.64598161150968925</c:v>
                </c:pt>
                <c:pt idx="24">
                  <c:v>0.67562845702658403</c:v>
                </c:pt>
                <c:pt idx="25">
                  <c:v>0.72281799999999996</c:v>
                </c:pt>
                <c:pt idx="26">
                  <c:v>0.66381721737296318</c:v>
                </c:pt>
                <c:pt idx="27">
                  <c:v>0.61449083451366793</c:v>
                </c:pt>
                <c:pt idx="28">
                  <c:v>0.72107734259844647</c:v>
                </c:pt>
                <c:pt idx="29">
                  <c:v>0.67970671677451056</c:v>
                </c:pt>
                <c:pt idx="30">
                  <c:v>0.49791610961314425</c:v>
                </c:pt>
                <c:pt idx="31">
                  <c:v>0.64837961396473676</c:v>
                </c:pt>
                <c:pt idx="32">
                  <c:v>0.67605452324865167</c:v>
                </c:pt>
                <c:pt idx="33">
                  <c:v>0.66994840904035402</c:v>
                </c:pt>
                <c:pt idx="34">
                  <c:v>0.71693212965635478</c:v>
                </c:pt>
                <c:pt idx="35">
                  <c:v>0.71574593867316705</c:v>
                </c:pt>
                <c:pt idx="36">
                  <c:v>0.7115858760937287</c:v>
                </c:pt>
                <c:pt idx="37">
                  <c:v>0.53173298941988723</c:v>
                </c:pt>
                <c:pt idx="38">
                  <c:v>0.66933598331738675</c:v>
                </c:pt>
                <c:pt idx="39">
                  <c:v>0.69903545436193415</c:v>
                </c:pt>
                <c:pt idx="40">
                  <c:v>0.66197264783217946</c:v>
                </c:pt>
                <c:pt idx="41">
                  <c:v>0.71515214463152255</c:v>
                </c:pt>
                <c:pt idx="42">
                  <c:v>0.63215668740515996</c:v>
                </c:pt>
                <c:pt idx="43">
                  <c:v>0.66872413214833493</c:v>
                </c:pt>
                <c:pt idx="44">
                  <c:v>0.74396155003700914</c:v>
                </c:pt>
                <c:pt idx="45">
                  <c:v>0.65209908881221967</c:v>
                </c:pt>
                <c:pt idx="46">
                  <c:v>0.67728877133072651</c:v>
                </c:pt>
                <c:pt idx="47">
                  <c:v>0.59469281619524872</c:v>
                </c:pt>
                <c:pt idx="48">
                  <c:v>0.66719766996668073</c:v>
                </c:pt>
                <c:pt idx="49">
                  <c:v>0.67788170914568302</c:v>
                </c:pt>
              </c:numCache>
            </c:numRef>
          </c:yVal>
        </c:ser>
        <c:ser>
          <c:idx val="2"/>
          <c:order val="1"/>
          <c:spPr>
            <a:ln w="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Plan3!$W$7:$W$93</c:f>
              <c:numCache>
                <c:formatCode>General</c:formatCode>
                <c:ptCount val="8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</c:numCache>
            </c:numRef>
          </c:xVal>
          <c:yVal>
            <c:numRef>
              <c:f>Plan3!$X$7:$X$93</c:f>
              <c:numCache>
                <c:formatCode>General</c:formatCode>
                <c:ptCount val="87"/>
                <c:pt idx="0">
                  <c:v>0.14900000000000002</c:v>
                </c:pt>
                <c:pt idx="1">
                  <c:v>0.20671561661386573</c:v>
                </c:pt>
                <c:pt idx="2">
                  <c:v>0.25095489932580733</c:v>
                </c:pt>
                <c:pt idx="3">
                  <c:v>0.28822475037857948</c:v>
                </c:pt>
                <c:pt idx="4">
                  <c:v>0.32104346936780659</c:v>
                </c:pt>
                <c:pt idx="5">
                  <c:v>0.35070187223534138</c:v>
                </c:pt>
                <c:pt idx="6">
                  <c:v>0.37796643462927837</c:v>
                </c:pt>
                <c:pt idx="7">
                  <c:v>0.40333638353538265</c:v>
                </c:pt>
                <c:pt idx="8">
                  <c:v>0.42715838076972545</c:v>
                </c:pt>
                <c:pt idx="9">
                  <c:v>0.44968476397418428</c:v>
                </c:pt>
                <c:pt idx="10">
                  <c:v>0.47110598450485269</c:v>
                </c:pt>
                <c:pt idx="11">
                  <c:v>0.49156997405087771</c:v>
                </c:pt>
                <c:pt idx="12">
                  <c:v>0.51119435324556262</c:v>
                </c:pt>
                <c:pt idx="13">
                  <c:v>0.53007447237533811</c:v>
                </c:pt>
                <c:pt idx="14">
                  <c:v>0.54828890154402343</c:v>
                </c:pt>
                <c:pt idx="15">
                  <c:v>0.56590329445700016</c:v>
                </c:pt>
                <c:pt idx="16">
                  <c:v>0.58297317854213349</c:v>
                </c:pt>
                <c:pt idx="17">
                  <c:v>0.59954601497244198</c:v>
                </c:pt>
                <c:pt idx="18">
                  <c:v>0.61566274933040011</c:v>
                </c:pt>
                <c:pt idx="19">
                  <c:v>0.63135899886779789</c:v>
                </c:pt>
                <c:pt idx="20">
                  <c:v>0.64666597532377923</c:v>
                </c:pt>
                <c:pt idx="21">
                  <c:v>0.66161121190953132</c:v>
                </c:pt>
                <c:pt idx="22">
                  <c:v>0.67621914297485641</c:v>
                </c:pt>
                <c:pt idx="23">
                  <c:v>0.69051157127718898</c:v>
                </c:pt>
                <c:pt idx="24">
                  <c:v>0.70450804839355174</c:v>
                </c:pt>
                <c:pt idx="25">
                  <c:v>0.7182261872281992</c:v>
                </c:pt>
                <c:pt idx="26">
                  <c:v>0.73168192086701078</c:v>
                </c:pt>
                <c:pt idx="27">
                  <c:v>0.74488971862453346</c:v>
                </c:pt>
                <c:pt idx="28">
                  <c:v>0.75786276763003368</c:v>
                </c:pt>
                <c:pt idx="29">
                  <c:v>0.7706131264413637</c:v>
                </c:pt>
                <c:pt idx="30">
                  <c:v>0.78315185577916879</c:v>
                </c:pt>
                <c:pt idx="31">
                  <c:v>0.7954891304132784</c:v>
                </c:pt>
                <c:pt idx="32">
                  <c:v>0.80763433541946195</c:v>
                </c:pt>
                <c:pt idx="33">
                  <c:v>0.81959614939484526</c:v>
                </c:pt>
                <c:pt idx="34">
                  <c:v>0.83138261672850022</c:v>
                </c:pt>
                <c:pt idx="35">
                  <c:v>0.84300121063669675</c:v>
                </c:pt>
                <c:pt idx="36">
                  <c:v>0.85445888836545492</c:v>
                </c:pt>
                <c:pt idx="37">
                  <c:v>0.86576213971802196</c:v>
                </c:pt>
                <c:pt idx="38">
                  <c:v>0.8769170298679928</c:v>
                </c:pt>
                <c:pt idx="39">
                  <c:v>0.88792923725953432</c:v>
                </c:pt>
                <c:pt idx="40">
                  <c:v>0.89880408726663263</c:v>
                </c:pt>
                <c:pt idx="41">
                  <c:v>0.90954658217730788</c:v>
                </c:pt>
                <c:pt idx="42">
                  <c:v>0.92016142798160017</c:v>
                </c:pt>
                <c:pt idx="43">
                  <c:v>0.93065305837010837</c:v>
                </c:pt>
                <c:pt idx="44">
                  <c:v>0.94102565629006707</c:v>
                </c:pt>
                <c:pt idx="45">
                  <c:v>0.95128317335606261</c:v>
                </c:pt>
                <c:pt idx="46">
                  <c:v>0.96142934737069852</c:v>
                </c:pt>
                <c:pt idx="47">
                  <c:v>0.97146771817538502</c:v>
                </c:pt>
                <c:pt idx="48">
                  <c:v>0.98140164202172508</c:v>
                </c:pt>
                <c:pt idx="49">
                  <c:v>0.99123430462883877</c:v>
                </c:pt>
                <c:pt idx="50">
                  <c:v>1.0009687330705395</c:v>
                </c:pt>
                <c:pt idx="51">
                  <c:v>1.0106078066180311</c:v>
                </c:pt>
                <c:pt idx="52">
                  <c:v>1.0201542666481416</c:v>
                </c:pt>
                <c:pt idx="53">
                  <c:v>1.0296107257136711</c:v>
                </c:pt>
                <c:pt idx="54">
                  <c:v>1.0389796758608576</c:v>
                </c:pt>
                <c:pt idx="55">
                  <c:v>1.0482634962689557</c:v>
                </c:pt>
                <c:pt idx="56">
                  <c:v>1.0574644602782457</c:v>
                </c:pt>
                <c:pt idx="57">
                  <c:v>1.0665847418652721</c:v>
                </c:pt>
                <c:pt idx="58">
                  <c:v>1.075626421617524</c:v>
                </c:pt>
                <c:pt idx="59">
                  <c:v>1.0845914922540587</c:v>
                </c:pt>
                <c:pt idx="60">
                  <c:v>1.0934818637335417</c:v>
                </c:pt>
                <c:pt idx="61">
                  <c:v>1.1022993679867628</c:v>
                </c:pt>
                <c:pt idx="62">
                  <c:v>1.1110457633068407</c:v>
                </c:pt>
                <c:pt idx="63">
                  <c:v>1.1197227384268882</c:v>
                </c:pt>
                <c:pt idx="64">
                  <c:v>1.1283319163119079</c:v>
                </c:pt>
                <c:pt idx="65">
                  <c:v>1.1368748576890266</c:v>
                </c:pt>
                <c:pt idx="66">
                  <c:v>1.1453530643377952</c:v>
                </c:pt>
                <c:pt idx="67">
                  <c:v>1.1537679821601932</c:v>
                </c:pt>
                <c:pt idx="68">
                  <c:v>1.1621210040480918</c:v>
                </c:pt>
                <c:pt idx="69">
                  <c:v>1.1704134725642841</c:v>
                </c:pt>
                <c:pt idx="70">
                  <c:v>1.178646682451673</c:v>
                </c:pt>
                <c:pt idx="71">
                  <c:v>1.1868218829838926</c:v>
                </c:pt>
                <c:pt idx="72">
                  <c:v>1.1949402801694458</c:v>
                </c:pt>
                <c:pt idx="73">
                  <c:v>1.2030030388203525</c:v>
                </c:pt>
                <c:pt idx="74">
                  <c:v>1.2110112844953607</c:v>
                </c:pt>
                <c:pt idx="75">
                  <c:v>1.218966105326883</c:v>
                </c:pt>
                <c:pt idx="76">
                  <c:v>1.2268685537400572</c:v>
                </c:pt>
                <c:pt idx="77">
                  <c:v>1.2347196480716078</c:v>
                </c:pt>
                <c:pt idx="78">
                  <c:v>1.2425203740955681</c:v>
                </c:pt>
                <c:pt idx="79">
                  <c:v>1.2502716864623102</c:v>
                </c:pt>
                <c:pt idx="80">
                  <c:v>1.2579745100568478</c:v>
                </c:pt>
                <c:pt idx="81">
                  <c:v>1.2656297412818585</c:v>
                </c:pt>
                <c:pt idx="82">
                  <c:v>1.2732382492704868</c:v>
                </c:pt>
                <c:pt idx="83">
                  <c:v>1.2808008770335402</c:v>
                </c:pt>
                <c:pt idx="84">
                  <c:v>1.2883184425453913</c:v>
                </c:pt>
                <c:pt idx="85">
                  <c:v>1.2957917397725172</c:v>
                </c:pt>
                <c:pt idx="86">
                  <c:v>1.3032215396483584</c:v>
                </c:pt>
              </c:numCache>
            </c:numRef>
          </c:yVal>
        </c:ser>
        <c:ser>
          <c:idx val="1"/>
          <c:order val="2"/>
          <c:spPr>
            <a:ln w="28575">
              <a:noFill/>
            </a:ln>
          </c:spPr>
          <c:xVal>
            <c:numRef>
              <c:f>Plan3!$Q$53:$Q$103</c:f>
              <c:numCache>
                <c:formatCode>General</c:formatCode>
                <c:ptCount val="51"/>
                <c:pt idx="0">
                  <c:v>43.272481075715142</c:v>
                </c:pt>
                <c:pt idx="1">
                  <c:v>43.268890285651864</c:v>
                </c:pt>
                <c:pt idx="2">
                  <c:v>43.271988747715504</c:v>
                </c:pt>
                <c:pt idx="3">
                  <c:v>43.700896414602568</c:v>
                </c:pt>
                <c:pt idx="4">
                  <c:v>43.700898153638661</c:v>
                </c:pt>
                <c:pt idx="5">
                  <c:v>43.27271886586248</c:v>
                </c:pt>
                <c:pt idx="6">
                  <c:v>42.414315172000855</c:v>
                </c:pt>
                <c:pt idx="7">
                  <c:v>43.272621416247034</c:v>
                </c:pt>
                <c:pt idx="8">
                  <c:v>42.844302381704743</c:v>
                </c:pt>
                <c:pt idx="9">
                  <c:v>41.558015015883363</c:v>
                </c:pt>
                <c:pt idx="10">
                  <c:v>41.987161497424481</c:v>
                </c:pt>
                <c:pt idx="11">
                  <c:v>43.270930981184428</c:v>
                </c:pt>
                <c:pt idx="12">
                  <c:v>43.272038445745075</c:v>
                </c:pt>
                <c:pt idx="13">
                  <c:v>41.98684508084321</c:v>
                </c:pt>
                <c:pt idx="14">
                  <c:v>41.558045173676092</c:v>
                </c:pt>
                <c:pt idx="15">
                  <c:v>42.413415073145799</c:v>
                </c:pt>
                <c:pt idx="16">
                  <c:v>42.843944036129365</c:v>
                </c:pt>
                <c:pt idx="17">
                  <c:v>42.415528088914044</c:v>
                </c:pt>
                <c:pt idx="18">
                  <c:v>42.844026722383887</c:v>
                </c:pt>
                <c:pt idx="19">
                  <c:v>42.84400739282593</c:v>
                </c:pt>
                <c:pt idx="20">
                  <c:v>42.411811177702177</c:v>
                </c:pt>
                <c:pt idx="21">
                  <c:v>42.843852764297594</c:v>
                </c:pt>
                <c:pt idx="22">
                  <c:v>42.415599449125672</c:v>
                </c:pt>
                <c:pt idx="23">
                  <c:v>42.411905877953728</c:v>
                </c:pt>
                <c:pt idx="24">
                  <c:v>42.843914402503344</c:v>
                </c:pt>
                <c:pt idx="25">
                  <c:v>43.268476164877555</c:v>
                </c:pt>
                <c:pt idx="26">
                  <c:v>42.415662755847599</c:v>
                </c:pt>
                <c:pt idx="27">
                  <c:v>42.844074839521113</c:v>
                </c:pt>
                <c:pt idx="28">
                  <c:v>42.843910278609599</c:v>
                </c:pt>
                <c:pt idx="29">
                  <c:v>43.272428830193263</c:v>
                </c:pt>
                <c:pt idx="30">
                  <c:v>42.843887562283186</c:v>
                </c:pt>
                <c:pt idx="31">
                  <c:v>43.272222439005681</c:v>
                </c:pt>
                <c:pt idx="32">
                  <c:v>41.986935035645452</c:v>
                </c:pt>
                <c:pt idx="33">
                  <c:v>43.70066331204562</c:v>
                </c:pt>
                <c:pt idx="34">
                  <c:v>43.699480297349261</c:v>
                </c:pt>
                <c:pt idx="35">
                  <c:v>42.415260906796362</c:v>
                </c:pt>
                <c:pt idx="36">
                  <c:v>42.843981720234325</c:v>
                </c:pt>
                <c:pt idx="37">
                  <c:v>43.700917074978094</c:v>
                </c:pt>
                <c:pt idx="38">
                  <c:v>42.415345972070355</c:v>
                </c:pt>
                <c:pt idx="39">
                  <c:v>42.414623003237452</c:v>
                </c:pt>
                <c:pt idx="40">
                  <c:v>42.843993903069567</c:v>
                </c:pt>
                <c:pt idx="41">
                  <c:v>41.55829299353438</c:v>
                </c:pt>
                <c:pt idx="42">
                  <c:v>42.843953053242736</c:v>
                </c:pt>
                <c:pt idx="43">
                  <c:v>41.987079968718113</c:v>
                </c:pt>
                <c:pt idx="44">
                  <c:v>41.98738056535435</c:v>
                </c:pt>
                <c:pt idx="45">
                  <c:v>41.987074323387169</c:v>
                </c:pt>
                <c:pt idx="46">
                  <c:v>43.272366270042966</c:v>
                </c:pt>
                <c:pt idx="47">
                  <c:v>42.41556682791969</c:v>
                </c:pt>
                <c:pt idx="48">
                  <c:v>41.98689676477327</c:v>
                </c:pt>
                <c:pt idx="49">
                  <c:v>42.415619324903894</c:v>
                </c:pt>
                <c:pt idx="50">
                  <c:v>42.844040669024892</c:v>
                </c:pt>
              </c:numCache>
            </c:numRef>
          </c:xVal>
          <c:yVal>
            <c:numRef>
              <c:f>Plan3!$T$53:$T$103</c:f>
              <c:numCache>
                <c:formatCode>General</c:formatCode>
                <c:ptCount val="51"/>
                <c:pt idx="0">
                  <c:v>0.83428821452997881</c:v>
                </c:pt>
                <c:pt idx="1">
                  <c:v>0.97100967024210327</c:v>
                </c:pt>
                <c:pt idx="2">
                  <c:v>0.9839847500000003</c:v>
                </c:pt>
                <c:pt idx="3">
                  <c:v>0.96057146776321933</c:v>
                </c:pt>
                <c:pt idx="4">
                  <c:v>1.0222842700000003</c:v>
                </c:pt>
                <c:pt idx="5">
                  <c:v>1.0159734600000001</c:v>
                </c:pt>
                <c:pt idx="6">
                  <c:v>0.9295438780186247</c:v>
                </c:pt>
                <c:pt idx="7">
                  <c:v>1.0070573407709744</c:v>
                </c:pt>
                <c:pt idx="8">
                  <c:v>0.98332437644976223</c:v>
                </c:pt>
                <c:pt idx="9">
                  <c:v>0.93820434000000008</c:v>
                </c:pt>
                <c:pt idx="10">
                  <c:v>0.94810573000000009</c:v>
                </c:pt>
                <c:pt idx="11">
                  <c:v>1.0671665200000007</c:v>
                </c:pt>
                <c:pt idx="12">
                  <c:v>1.0285950800000001</c:v>
                </c:pt>
                <c:pt idx="13">
                  <c:v>1.0127907600000001</c:v>
                </c:pt>
                <c:pt idx="14">
                  <c:v>0.96450848000000067</c:v>
                </c:pt>
                <c:pt idx="15">
                  <c:v>0.90202662000000045</c:v>
                </c:pt>
                <c:pt idx="16">
                  <c:v>1.0089828500000007</c:v>
                </c:pt>
                <c:pt idx="17">
                  <c:v>0.86995551000000071</c:v>
                </c:pt>
                <c:pt idx="18">
                  <c:v>1.0057829089246049</c:v>
                </c:pt>
                <c:pt idx="19">
                  <c:v>0.93950596078757509</c:v>
                </c:pt>
                <c:pt idx="20">
                  <c:v>0.96973058000000056</c:v>
                </c:pt>
                <c:pt idx="21">
                  <c:v>0.96385546000000033</c:v>
                </c:pt>
                <c:pt idx="22">
                  <c:v>0.93287305999999992</c:v>
                </c:pt>
                <c:pt idx="23">
                  <c:v>0.9723148500000004</c:v>
                </c:pt>
                <c:pt idx="24">
                  <c:v>1.0146952300000001</c:v>
                </c:pt>
                <c:pt idx="25">
                  <c:v>0.91081252000000101</c:v>
                </c:pt>
                <c:pt idx="26">
                  <c:v>1.0089829783764048</c:v>
                </c:pt>
                <c:pt idx="27">
                  <c:v>0.76508059691115016</c:v>
                </c:pt>
                <c:pt idx="28">
                  <c:v>0.7764413026654845</c:v>
                </c:pt>
                <c:pt idx="29">
                  <c:v>0.83027093712738842</c:v>
                </c:pt>
                <c:pt idx="30">
                  <c:v>0.84968275415652372</c:v>
                </c:pt>
                <c:pt idx="31">
                  <c:v>0.78179343140921531</c:v>
                </c:pt>
                <c:pt idx="32">
                  <c:v>0.79008082171957683</c:v>
                </c:pt>
                <c:pt idx="33">
                  <c:v>0.80768801854086636</c:v>
                </c:pt>
                <c:pt idx="34">
                  <c:v>0.76987427578445733</c:v>
                </c:pt>
                <c:pt idx="35">
                  <c:v>0.77226606709607915</c:v>
                </c:pt>
                <c:pt idx="36">
                  <c:v>0.8245127717387577</c:v>
                </c:pt>
                <c:pt idx="37">
                  <c:v>0.81292958722942432</c:v>
                </c:pt>
                <c:pt idx="38">
                  <c:v>0.77346001794721431</c:v>
                </c:pt>
                <c:pt idx="39">
                  <c:v>0.74270966287640006</c:v>
                </c:pt>
                <c:pt idx="40">
                  <c:v>0.81989034611085876</c:v>
                </c:pt>
                <c:pt idx="41">
                  <c:v>0.73905071095653707</c:v>
                </c:pt>
                <c:pt idx="42">
                  <c:v>0.8140919948857136</c:v>
                </c:pt>
                <c:pt idx="43">
                  <c:v>0.78594295977369066</c:v>
                </c:pt>
                <c:pt idx="44">
                  <c:v>0.78771775781147146</c:v>
                </c:pt>
                <c:pt idx="45">
                  <c:v>0.78297990283701457</c:v>
                </c:pt>
                <c:pt idx="46">
                  <c:v>0.76807844819538473</c:v>
                </c:pt>
                <c:pt idx="47">
                  <c:v>0.80478287880463595</c:v>
                </c:pt>
                <c:pt idx="48">
                  <c:v>0.83600679811953782</c:v>
                </c:pt>
                <c:pt idx="49">
                  <c:v>0.75544684303264753</c:v>
                </c:pt>
                <c:pt idx="50">
                  <c:v>0.83428821452997881</c:v>
                </c:pt>
              </c:numCache>
            </c:numRef>
          </c:yVal>
        </c:ser>
        <c:ser>
          <c:idx val="3"/>
          <c:order val="3"/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Plan3!$AN$42:$AN$131</c:f>
              <c:numCache>
                <c:formatCode>General</c:formatCode>
                <c:ptCount val="90"/>
                <c:pt idx="0">
                  <c:v>30</c:v>
                </c:pt>
                <c:pt idx="1">
                  <c:v>30.1</c:v>
                </c:pt>
                <c:pt idx="2">
                  <c:v>31.6</c:v>
                </c:pt>
                <c:pt idx="3">
                  <c:v>31.8</c:v>
                </c:pt>
                <c:pt idx="4">
                  <c:v>32.6</c:v>
                </c:pt>
                <c:pt idx="5">
                  <c:v>32.700000000000003</c:v>
                </c:pt>
                <c:pt idx="6">
                  <c:v>33.6</c:v>
                </c:pt>
                <c:pt idx="7">
                  <c:v>33.700000000000003</c:v>
                </c:pt>
                <c:pt idx="8">
                  <c:v>33.700000000000003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34.299999999999997</c:v>
                </c:pt>
                <c:pt idx="12">
                  <c:v>34.799999999999997</c:v>
                </c:pt>
                <c:pt idx="13">
                  <c:v>34.9</c:v>
                </c:pt>
                <c:pt idx="14">
                  <c:v>35</c:v>
                </c:pt>
                <c:pt idx="15">
                  <c:v>35.1</c:v>
                </c:pt>
                <c:pt idx="16">
                  <c:v>35.1</c:v>
                </c:pt>
                <c:pt idx="17">
                  <c:v>35.299999999999997</c:v>
                </c:pt>
                <c:pt idx="18">
                  <c:v>35.799999999999997</c:v>
                </c:pt>
                <c:pt idx="19">
                  <c:v>35.9</c:v>
                </c:pt>
                <c:pt idx="20">
                  <c:v>36</c:v>
                </c:pt>
                <c:pt idx="21">
                  <c:v>36.200000000000003</c:v>
                </c:pt>
                <c:pt idx="22">
                  <c:v>36.4</c:v>
                </c:pt>
                <c:pt idx="23">
                  <c:v>36.6</c:v>
                </c:pt>
                <c:pt idx="24">
                  <c:v>36.700000000000003</c:v>
                </c:pt>
                <c:pt idx="25">
                  <c:v>36.700000000000003</c:v>
                </c:pt>
                <c:pt idx="26">
                  <c:v>37</c:v>
                </c:pt>
                <c:pt idx="27">
                  <c:v>37.200000000000003</c:v>
                </c:pt>
                <c:pt idx="28">
                  <c:v>37.200000000000003</c:v>
                </c:pt>
                <c:pt idx="29">
                  <c:v>37.4</c:v>
                </c:pt>
                <c:pt idx="30">
                  <c:v>37.4</c:v>
                </c:pt>
                <c:pt idx="31">
                  <c:v>37.700000000000003</c:v>
                </c:pt>
                <c:pt idx="32">
                  <c:v>37.700000000000003</c:v>
                </c:pt>
                <c:pt idx="33">
                  <c:v>37.799999999999997</c:v>
                </c:pt>
                <c:pt idx="34">
                  <c:v>37.799999999999997</c:v>
                </c:pt>
                <c:pt idx="35">
                  <c:v>38.1</c:v>
                </c:pt>
                <c:pt idx="36">
                  <c:v>38.1</c:v>
                </c:pt>
                <c:pt idx="37">
                  <c:v>38.1</c:v>
                </c:pt>
                <c:pt idx="38">
                  <c:v>38.4</c:v>
                </c:pt>
                <c:pt idx="39">
                  <c:v>38.4</c:v>
                </c:pt>
                <c:pt idx="40">
                  <c:v>38.5</c:v>
                </c:pt>
                <c:pt idx="41">
                  <c:v>38.9</c:v>
                </c:pt>
                <c:pt idx="42">
                  <c:v>38.9</c:v>
                </c:pt>
                <c:pt idx="43">
                  <c:v>39.200000000000003</c:v>
                </c:pt>
                <c:pt idx="44">
                  <c:v>39.200000000000003</c:v>
                </c:pt>
                <c:pt idx="45">
                  <c:v>39.700000000000003</c:v>
                </c:pt>
                <c:pt idx="46">
                  <c:v>39.700000000000003</c:v>
                </c:pt>
                <c:pt idx="47">
                  <c:v>39.799999999999997</c:v>
                </c:pt>
                <c:pt idx="48">
                  <c:v>39.9</c:v>
                </c:pt>
                <c:pt idx="49">
                  <c:v>40.1</c:v>
                </c:pt>
                <c:pt idx="50">
                  <c:v>40.200000000000003</c:v>
                </c:pt>
                <c:pt idx="51">
                  <c:v>40.4</c:v>
                </c:pt>
                <c:pt idx="52">
                  <c:v>40.4</c:v>
                </c:pt>
                <c:pt idx="53">
                  <c:v>40.4</c:v>
                </c:pt>
                <c:pt idx="54">
                  <c:v>40.5</c:v>
                </c:pt>
                <c:pt idx="55">
                  <c:v>40.5</c:v>
                </c:pt>
                <c:pt idx="56">
                  <c:v>41.7</c:v>
                </c:pt>
              </c:numCache>
            </c:numRef>
          </c:xVal>
          <c:yVal>
            <c:numRef>
              <c:f>Plan3!$AP$42:$AP$131</c:f>
              <c:numCache>
                <c:formatCode>General</c:formatCode>
                <c:ptCount val="90"/>
                <c:pt idx="0">
                  <c:v>0.7525372330920157</c:v>
                </c:pt>
                <c:pt idx="1">
                  <c:v>0.78485942192896474</c:v>
                </c:pt>
                <c:pt idx="2">
                  <c:v>0.73231473949804382</c:v>
                </c:pt>
                <c:pt idx="3">
                  <c:v>0.76654160838990182</c:v>
                </c:pt>
                <c:pt idx="4">
                  <c:v>0.78409924365104922</c:v>
                </c:pt>
                <c:pt idx="5">
                  <c:v>0.71242581828683293</c:v>
                </c:pt>
                <c:pt idx="6">
                  <c:v>0.80410675583087643</c:v>
                </c:pt>
                <c:pt idx="7">
                  <c:v>0.89567895870664771</c:v>
                </c:pt>
                <c:pt idx="8">
                  <c:v>0.78885486271411165</c:v>
                </c:pt>
                <c:pt idx="9">
                  <c:v>0.80289880321503448</c:v>
                </c:pt>
                <c:pt idx="10">
                  <c:v>0.76978957421647642</c:v>
                </c:pt>
                <c:pt idx="11">
                  <c:v>0.81234828948332627</c:v>
                </c:pt>
                <c:pt idx="12">
                  <c:v>0.88497422825475591</c:v>
                </c:pt>
                <c:pt idx="13">
                  <c:v>0.86950979160608999</c:v>
                </c:pt>
                <c:pt idx="14">
                  <c:v>0.90423126320466207</c:v>
                </c:pt>
                <c:pt idx="15">
                  <c:v>0.82166487080869255</c:v>
                </c:pt>
                <c:pt idx="16">
                  <c:v>0.80489619997586215</c:v>
                </c:pt>
                <c:pt idx="17">
                  <c:v>0.81556944623450323</c:v>
                </c:pt>
                <c:pt idx="18">
                  <c:v>0.82126351438571454</c:v>
                </c:pt>
                <c:pt idx="19">
                  <c:v>0.93261577422302722</c:v>
                </c:pt>
                <c:pt idx="20">
                  <c:v>0.8150400000000001</c:v>
                </c:pt>
                <c:pt idx="21">
                  <c:v>0.83430349953224392</c:v>
                </c:pt>
                <c:pt idx="22">
                  <c:v>0.82804416196719077</c:v>
                </c:pt>
                <c:pt idx="23">
                  <c:v>0.93300847053599489</c:v>
                </c:pt>
                <c:pt idx="24">
                  <c:v>0.805699707992521</c:v>
                </c:pt>
                <c:pt idx="25">
                  <c:v>0.85712734892821385</c:v>
                </c:pt>
                <c:pt idx="26">
                  <c:v>0.85198088669933325</c:v>
                </c:pt>
                <c:pt idx="27">
                  <c:v>0.84562753342689279</c:v>
                </c:pt>
                <c:pt idx="28">
                  <c:v>0.86288523819070695</c:v>
                </c:pt>
                <c:pt idx="29">
                  <c:v>0.83057044961237436</c:v>
                </c:pt>
                <c:pt idx="30">
                  <c:v>0.91708820478033015</c:v>
                </c:pt>
                <c:pt idx="31">
                  <c:v>0.90334874265842968</c:v>
                </c:pt>
                <c:pt idx="32">
                  <c:v>0.85123246904352023</c:v>
                </c:pt>
                <c:pt idx="33">
                  <c:v>0.86974386434060635</c:v>
                </c:pt>
                <c:pt idx="34">
                  <c:v>0.87844130298401246</c:v>
                </c:pt>
                <c:pt idx="35">
                  <c:v>0.78583748784535268</c:v>
                </c:pt>
                <c:pt idx="36">
                  <c:v>0.94300498541442335</c:v>
                </c:pt>
                <c:pt idx="37">
                  <c:v>0.88188429191534023</c:v>
                </c:pt>
                <c:pt idx="38">
                  <c:v>0.86778278685495691</c:v>
                </c:pt>
                <c:pt idx="39">
                  <c:v>0.79765892529091997</c:v>
                </c:pt>
                <c:pt idx="40">
                  <c:v>0.91278424142813452</c:v>
                </c:pt>
                <c:pt idx="41">
                  <c:v>0.82042563602502017</c:v>
                </c:pt>
                <c:pt idx="42">
                  <c:v>0.89982166531776409</c:v>
                </c:pt>
                <c:pt idx="43">
                  <c:v>0.84126171482092171</c:v>
                </c:pt>
                <c:pt idx="44">
                  <c:v>0.83240632834912254</c:v>
                </c:pt>
                <c:pt idx="45">
                  <c:v>0.87328888203104238</c:v>
                </c:pt>
                <c:pt idx="46">
                  <c:v>0.88219999307217545</c:v>
                </c:pt>
                <c:pt idx="47">
                  <c:v>0.93683244538054533</c:v>
                </c:pt>
                <c:pt idx="48">
                  <c:v>0.87546364995077419</c:v>
                </c:pt>
                <c:pt idx="49">
                  <c:v>0.85076665858613842</c:v>
                </c:pt>
                <c:pt idx="50">
                  <c:v>0.86078263594776216</c:v>
                </c:pt>
                <c:pt idx="51">
                  <c:v>0.83593414615424233</c:v>
                </c:pt>
                <c:pt idx="52">
                  <c:v>0.88986538138999982</c:v>
                </c:pt>
                <c:pt idx="53">
                  <c:v>0.88986538138999982</c:v>
                </c:pt>
                <c:pt idx="54">
                  <c:v>0.85495681708029736</c:v>
                </c:pt>
                <c:pt idx="55">
                  <c:v>0.89995454429504995</c:v>
                </c:pt>
                <c:pt idx="56">
                  <c:v>0.87653521948216773</c:v>
                </c:pt>
              </c:numCache>
            </c:numRef>
          </c:yVal>
        </c:ser>
        <c:ser>
          <c:idx val="4"/>
          <c:order val="4"/>
          <c:spPr>
            <a:ln w="28575">
              <a:noFill/>
            </a:ln>
          </c:spPr>
          <c:errBars>
            <c:errDir val="x"/>
            <c:errBarType val="both"/>
            <c:errValType val="cust"/>
            <c:plus>
              <c:numRef>
                <c:f>Plan3!$AQ$35:$AQ$36</c:f>
                <c:numCache>
                  <c:formatCode>General</c:formatCode>
                  <c:ptCount val="2"/>
                  <c:pt idx="0">
                    <c:v>0.91387159732495316</c:v>
                  </c:pt>
                  <c:pt idx="1">
                    <c:v>0.58212078278383006</c:v>
                  </c:pt>
                </c:numCache>
              </c:numRef>
            </c:plus>
            <c:minus>
              <c:numRef>
                <c:f>Plan3!$AQ$35:$AQ$36</c:f>
                <c:numCache>
                  <c:formatCode>General</c:formatCode>
                  <c:ptCount val="2"/>
                  <c:pt idx="0">
                    <c:v>0.91387159732495316</c:v>
                  </c:pt>
                  <c:pt idx="1">
                    <c:v>0.58212078278383006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plus>
              <c:numRef>
                <c:f>Plan3!$AR$35:$AR$36</c:f>
                <c:numCache>
                  <c:formatCode>General</c:formatCode>
                  <c:ptCount val="2"/>
                  <c:pt idx="0">
                    <c:v>5.9805892785377283E-2</c:v>
                  </c:pt>
                  <c:pt idx="1">
                    <c:v>9.7670764084616474E-2</c:v>
                  </c:pt>
                </c:numCache>
              </c:numRef>
            </c:plus>
            <c:minus>
              <c:numRef>
                <c:f>Plan3!$AR$35:$AR$36</c:f>
                <c:numCache>
                  <c:formatCode>General</c:formatCode>
                  <c:ptCount val="2"/>
                  <c:pt idx="0">
                    <c:v>5.9805892785377283E-2</c:v>
                  </c:pt>
                  <c:pt idx="1">
                    <c:v>9.7670764084616474E-2</c:v>
                  </c:pt>
                </c:numCache>
              </c:numRef>
            </c:minus>
          </c:errBars>
          <c:xVal>
            <c:numRef>
              <c:f>Plan3!$AN$35:$AN$36</c:f>
              <c:numCache>
                <c:formatCode>General</c:formatCode>
                <c:ptCount val="2"/>
                <c:pt idx="0">
                  <c:v>23.793169446477918</c:v>
                </c:pt>
                <c:pt idx="1">
                  <c:v>42.725888010775343</c:v>
                </c:pt>
              </c:numCache>
            </c:numRef>
          </c:xVal>
          <c:yVal>
            <c:numRef>
              <c:f>Plan3!$AO$35:$AO$36</c:f>
              <c:numCache>
                <c:formatCode>General</c:formatCode>
                <c:ptCount val="2"/>
                <c:pt idx="0">
                  <c:v>0.69358981433565492</c:v>
                </c:pt>
                <c:pt idx="1">
                  <c:v>0.88611752874751515</c:v>
                </c:pt>
              </c:numCache>
            </c:numRef>
          </c:yVal>
        </c:ser>
        <c:axId val="161862400"/>
        <c:axId val="161863936"/>
      </c:scatterChart>
      <c:valAx>
        <c:axId val="161862400"/>
        <c:scaling>
          <c:orientation val="minMax"/>
          <c:max val="60"/>
          <c:min val="0"/>
        </c:scaling>
        <c:axPos val="b"/>
        <c:numFmt formatCode="General" sourceLinked="1"/>
        <c:tickLblPos val="nextTo"/>
        <c:crossAx val="161863936"/>
        <c:crosses val="autoZero"/>
        <c:crossBetween val="midCat"/>
      </c:valAx>
      <c:valAx>
        <c:axId val="161863936"/>
        <c:scaling>
          <c:orientation val="minMax"/>
          <c:max val="1"/>
          <c:min val="0"/>
        </c:scaling>
        <c:axPos val="l"/>
        <c:numFmt formatCode="General" sourceLinked="1"/>
        <c:tickLblPos val="nextTo"/>
        <c:crossAx val="161862400"/>
        <c:crosses val="autoZero"/>
        <c:crossBetween val="midCat"/>
      </c:valAx>
      <c:spPr>
        <a:ln w="0">
          <a:solidFill>
            <a:schemeClr val="tx1"/>
          </a:solidFill>
        </a:ln>
      </c:spPr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08" footer="0.31496062000000008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scatterChart>
        <c:scatterStyle val="lineMarker"/>
        <c:ser>
          <c:idx val="2"/>
          <c:order val="0"/>
          <c:spPr>
            <a:ln w="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Plan3!$W$7:$W$93</c:f>
              <c:numCache>
                <c:formatCode>General</c:formatCode>
                <c:ptCount val="8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</c:numCache>
            </c:numRef>
          </c:xVal>
          <c:yVal>
            <c:numRef>
              <c:f>Plan3!$X$7:$X$93</c:f>
              <c:numCache>
                <c:formatCode>General</c:formatCode>
                <c:ptCount val="87"/>
                <c:pt idx="0">
                  <c:v>0.14900000000000002</c:v>
                </c:pt>
                <c:pt idx="1">
                  <c:v>0.20671561661386573</c:v>
                </c:pt>
                <c:pt idx="2">
                  <c:v>0.25095489932580733</c:v>
                </c:pt>
                <c:pt idx="3">
                  <c:v>0.28822475037857948</c:v>
                </c:pt>
                <c:pt idx="4">
                  <c:v>0.32104346936780659</c:v>
                </c:pt>
                <c:pt idx="5">
                  <c:v>0.35070187223534138</c:v>
                </c:pt>
                <c:pt idx="6">
                  <c:v>0.37796643462927837</c:v>
                </c:pt>
                <c:pt idx="7">
                  <c:v>0.40333638353538265</c:v>
                </c:pt>
                <c:pt idx="8">
                  <c:v>0.42715838076972545</c:v>
                </c:pt>
                <c:pt idx="9">
                  <c:v>0.44968476397418428</c:v>
                </c:pt>
                <c:pt idx="10">
                  <c:v>0.47110598450485269</c:v>
                </c:pt>
                <c:pt idx="11">
                  <c:v>0.49156997405087771</c:v>
                </c:pt>
                <c:pt idx="12">
                  <c:v>0.51119435324556262</c:v>
                </c:pt>
                <c:pt idx="13">
                  <c:v>0.53007447237533811</c:v>
                </c:pt>
                <c:pt idx="14">
                  <c:v>0.54828890154402343</c:v>
                </c:pt>
                <c:pt idx="15">
                  <c:v>0.56590329445700016</c:v>
                </c:pt>
                <c:pt idx="16">
                  <c:v>0.58297317854213349</c:v>
                </c:pt>
                <c:pt idx="17">
                  <c:v>0.59954601497244198</c:v>
                </c:pt>
                <c:pt idx="18">
                  <c:v>0.61566274933040011</c:v>
                </c:pt>
                <c:pt idx="19">
                  <c:v>0.63135899886779789</c:v>
                </c:pt>
                <c:pt idx="20">
                  <c:v>0.64666597532377923</c:v>
                </c:pt>
                <c:pt idx="21">
                  <c:v>0.66161121190953132</c:v>
                </c:pt>
                <c:pt idx="22">
                  <c:v>0.67621914297485641</c:v>
                </c:pt>
                <c:pt idx="23">
                  <c:v>0.69051157127718898</c:v>
                </c:pt>
                <c:pt idx="24">
                  <c:v>0.70450804839355174</c:v>
                </c:pt>
                <c:pt idx="25">
                  <c:v>0.7182261872281992</c:v>
                </c:pt>
                <c:pt idx="26">
                  <c:v>0.73168192086701078</c:v>
                </c:pt>
                <c:pt idx="27">
                  <c:v>0.74488971862453346</c:v>
                </c:pt>
                <c:pt idx="28">
                  <c:v>0.75786276763003368</c:v>
                </c:pt>
                <c:pt idx="29">
                  <c:v>0.7706131264413637</c:v>
                </c:pt>
                <c:pt idx="30">
                  <c:v>0.78315185577916879</c:v>
                </c:pt>
                <c:pt idx="31">
                  <c:v>0.7954891304132784</c:v>
                </c:pt>
                <c:pt idx="32">
                  <c:v>0.80763433541946195</c:v>
                </c:pt>
                <c:pt idx="33">
                  <c:v>0.81959614939484526</c:v>
                </c:pt>
                <c:pt idx="34">
                  <c:v>0.83138261672850022</c:v>
                </c:pt>
                <c:pt idx="35">
                  <c:v>0.84300121063669675</c:v>
                </c:pt>
                <c:pt idx="36">
                  <c:v>0.85445888836545492</c:v>
                </c:pt>
                <c:pt idx="37">
                  <c:v>0.86576213971802196</c:v>
                </c:pt>
                <c:pt idx="38">
                  <c:v>0.8769170298679928</c:v>
                </c:pt>
                <c:pt idx="39">
                  <c:v>0.88792923725953432</c:v>
                </c:pt>
                <c:pt idx="40">
                  <c:v>0.89880408726663263</c:v>
                </c:pt>
                <c:pt idx="41">
                  <c:v>0.90954658217730788</c:v>
                </c:pt>
                <c:pt idx="42">
                  <c:v>0.92016142798160017</c:v>
                </c:pt>
                <c:pt idx="43">
                  <c:v>0.93065305837010837</c:v>
                </c:pt>
                <c:pt idx="44">
                  <c:v>0.94102565629006707</c:v>
                </c:pt>
                <c:pt idx="45">
                  <c:v>0.95128317335606261</c:v>
                </c:pt>
                <c:pt idx="46">
                  <c:v>0.96142934737069852</c:v>
                </c:pt>
                <c:pt idx="47">
                  <c:v>0.97146771817538502</c:v>
                </c:pt>
                <c:pt idx="48">
                  <c:v>0.98140164202172508</c:v>
                </c:pt>
                <c:pt idx="49">
                  <c:v>0.99123430462883877</c:v>
                </c:pt>
                <c:pt idx="50">
                  <c:v>1.0009687330705395</c:v>
                </c:pt>
                <c:pt idx="51">
                  <c:v>1.0106078066180311</c:v>
                </c:pt>
                <c:pt idx="52">
                  <c:v>1.0201542666481416</c:v>
                </c:pt>
                <c:pt idx="53">
                  <c:v>1.0296107257136711</c:v>
                </c:pt>
                <c:pt idx="54">
                  <c:v>1.0389796758608576</c:v>
                </c:pt>
                <c:pt idx="55">
                  <c:v>1.0482634962689557</c:v>
                </c:pt>
                <c:pt idx="56">
                  <c:v>1.0574644602782457</c:v>
                </c:pt>
                <c:pt idx="57">
                  <c:v>1.0665847418652721</c:v>
                </c:pt>
                <c:pt idx="58">
                  <c:v>1.075626421617524</c:v>
                </c:pt>
                <c:pt idx="59">
                  <c:v>1.0845914922540587</c:v>
                </c:pt>
                <c:pt idx="60">
                  <c:v>1.0934818637335417</c:v>
                </c:pt>
                <c:pt idx="61">
                  <c:v>1.1022993679867628</c:v>
                </c:pt>
                <c:pt idx="62">
                  <c:v>1.1110457633068407</c:v>
                </c:pt>
                <c:pt idx="63">
                  <c:v>1.1197227384268882</c:v>
                </c:pt>
                <c:pt idx="64">
                  <c:v>1.1283319163119079</c:v>
                </c:pt>
                <c:pt idx="65">
                  <c:v>1.1368748576890266</c:v>
                </c:pt>
                <c:pt idx="66">
                  <c:v>1.1453530643377952</c:v>
                </c:pt>
                <c:pt idx="67">
                  <c:v>1.1537679821601932</c:v>
                </c:pt>
                <c:pt idx="68">
                  <c:v>1.1621210040480918</c:v>
                </c:pt>
                <c:pt idx="69">
                  <c:v>1.1704134725642841</c:v>
                </c:pt>
                <c:pt idx="70">
                  <c:v>1.178646682451673</c:v>
                </c:pt>
                <c:pt idx="71">
                  <c:v>1.1868218829838926</c:v>
                </c:pt>
                <c:pt idx="72">
                  <c:v>1.1949402801694458</c:v>
                </c:pt>
                <c:pt idx="73">
                  <c:v>1.2030030388203525</c:v>
                </c:pt>
                <c:pt idx="74">
                  <c:v>1.2110112844953607</c:v>
                </c:pt>
                <c:pt idx="75">
                  <c:v>1.218966105326883</c:v>
                </c:pt>
                <c:pt idx="76">
                  <c:v>1.2268685537400572</c:v>
                </c:pt>
                <c:pt idx="77">
                  <c:v>1.2347196480716078</c:v>
                </c:pt>
                <c:pt idx="78">
                  <c:v>1.2425203740955681</c:v>
                </c:pt>
                <c:pt idx="79">
                  <c:v>1.2502716864623102</c:v>
                </c:pt>
                <c:pt idx="80">
                  <c:v>1.2579745100568478</c:v>
                </c:pt>
                <c:pt idx="81">
                  <c:v>1.2656297412818585</c:v>
                </c:pt>
                <c:pt idx="82">
                  <c:v>1.2732382492704868</c:v>
                </c:pt>
                <c:pt idx="83">
                  <c:v>1.2808008770335402</c:v>
                </c:pt>
                <c:pt idx="84">
                  <c:v>1.2883184425453913</c:v>
                </c:pt>
                <c:pt idx="85">
                  <c:v>1.2957917397725172</c:v>
                </c:pt>
                <c:pt idx="86">
                  <c:v>1.3032215396483584</c:v>
                </c:pt>
              </c:numCache>
            </c:numRef>
          </c:yVal>
        </c:ser>
        <c:ser>
          <c:idx val="3"/>
          <c:order val="1"/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Plan3!$AN$42:$AN$131</c:f>
              <c:numCache>
                <c:formatCode>General</c:formatCode>
                <c:ptCount val="90"/>
                <c:pt idx="0">
                  <c:v>30</c:v>
                </c:pt>
                <c:pt idx="1">
                  <c:v>30.1</c:v>
                </c:pt>
                <c:pt idx="2">
                  <c:v>31.6</c:v>
                </c:pt>
                <c:pt idx="3">
                  <c:v>31.8</c:v>
                </c:pt>
                <c:pt idx="4">
                  <c:v>32.6</c:v>
                </c:pt>
                <c:pt idx="5">
                  <c:v>32.700000000000003</c:v>
                </c:pt>
                <c:pt idx="6">
                  <c:v>33.6</c:v>
                </c:pt>
                <c:pt idx="7">
                  <c:v>33.700000000000003</c:v>
                </c:pt>
                <c:pt idx="8">
                  <c:v>33.700000000000003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34.299999999999997</c:v>
                </c:pt>
                <c:pt idx="12">
                  <c:v>34.799999999999997</c:v>
                </c:pt>
                <c:pt idx="13">
                  <c:v>34.9</c:v>
                </c:pt>
                <c:pt idx="14">
                  <c:v>35</c:v>
                </c:pt>
                <c:pt idx="15">
                  <c:v>35.1</c:v>
                </c:pt>
                <c:pt idx="16">
                  <c:v>35.1</c:v>
                </c:pt>
                <c:pt idx="17">
                  <c:v>35.299999999999997</c:v>
                </c:pt>
                <c:pt idx="18">
                  <c:v>35.799999999999997</c:v>
                </c:pt>
                <c:pt idx="19">
                  <c:v>35.9</c:v>
                </c:pt>
                <c:pt idx="20">
                  <c:v>36</c:v>
                </c:pt>
                <c:pt idx="21">
                  <c:v>36.200000000000003</c:v>
                </c:pt>
                <c:pt idx="22">
                  <c:v>36.4</c:v>
                </c:pt>
                <c:pt idx="23">
                  <c:v>36.6</c:v>
                </c:pt>
                <c:pt idx="24">
                  <c:v>36.700000000000003</c:v>
                </c:pt>
                <c:pt idx="25">
                  <c:v>36.700000000000003</c:v>
                </c:pt>
                <c:pt idx="26">
                  <c:v>37</c:v>
                </c:pt>
                <c:pt idx="27">
                  <c:v>37.200000000000003</c:v>
                </c:pt>
                <c:pt idx="28">
                  <c:v>37.200000000000003</c:v>
                </c:pt>
                <c:pt idx="29">
                  <c:v>37.4</c:v>
                </c:pt>
                <c:pt idx="30">
                  <c:v>37.4</c:v>
                </c:pt>
                <c:pt idx="31">
                  <c:v>37.700000000000003</c:v>
                </c:pt>
                <c:pt idx="32">
                  <c:v>37.700000000000003</c:v>
                </c:pt>
                <c:pt idx="33">
                  <c:v>37.799999999999997</c:v>
                </c:pt>
                <c:pt idx="34">
                  <c:v>37.799999999999997</c:v>
                </c:pt>
                <c:pt idx="35">
                  <c:v>38.1</c:v>
                </c:pt>
                <c:pt idx="36">
                  <c:v>38.1</c:v>
                </c:pt>
                <c:pt idx="37">
                  <c:v>38.1</c:v>
                </c:pt>
                <c:pt idx="38">
                  <c:v>38.4</c:v>
                </c:pt>
                <c:pt idx="39">
                  <c:v>38.4</c:v>
                </c:pt>
                <c:pt idx="40">
                  <c:v>38.5</c:v>
                </c:pt>
                <c:pt idx="41">
                  <c:v>38.9</c:v>
                </c:pt>
                <c:pt idx="42">
                  <c:v>38.9</c:v>
                </c:pt>
                <c:pt idx="43">
                  <c:v>39.200000000000003</c:v>
                </c:pt>
                <c:pt idx="44">
                  <c:v>39.200000000000003</c:v>
                </c:pt>
                <c:pt idx="45">
                  <c:v>39.700000000000003</c:v>
                </c:pt>
                <c:pt idx="46">
                  <c:v>39.700000000000003</c:v>
                </c:pt>
                <c:pt idx="47">
                  <c:v>39.799999999999997</c:v>
                </c:pt>
                <c:pt idx="48">
                  <c:v>39.9</c:v>
                </c:pt>
                <c:pt idx="49">
                  <c:v>40.1</c:v>
                </c:pt>
                <c:pt idx="50">
                  <c:v>40.200000000000003</c:v>
                </c:pt>
                <c:pt idx="51">
                  <c:v>40.4</c:v>
                </c:pt>
                <c:pt idx="52">
                  <c:v>40.4</c:v>
                </c:pt>
                <c:pt idx="53">
                  <c:v>40.4</c:v>
                </c:pt>
                <c:pt idx="54">
                  <c:v>40.5</c:v>
                </c:pt>
                <c:pt idx="55">
                  <c:v>40.5</c:v>
                </c:pt>
                <c:pt idx="56">
                  <c:v>41.7</c:v>
                </c:pt>
              </c:numCache>
            </c:numRef>
          </c:xVal>
          <c:yVal>
            <c:numRef>
              <c:f>Plan3!$AP$42:$AP$131</c:f>
              <c:numCache>
                <c:formatCode>General</c:formatCode>
                <c:ptCount val="90"/>
                <c:pt idx="0">
                  <c:v>0.7525372330920157</c:v>
                </c:pt>
                <c:pt idx="1">
                  <c:v>0.78485942192896474</c:v>
                </c:pt>
                <c:pt idx="2">
                  <c:v>0.73231473949804382</c:v>
                </c:pt>
                <c:pt idx="3">
                  <c:v>0.76654160838990182</c:v>
                </c:pt>
                <c:pt idx="4">
                  <c:v>0.78409924365104922</c:v>
                </c:pt>
                <c:pt idx="5">
                  <c:v>0.71242581828683293</c:v>
                </c:pt>
                <c:pt idx="6">
                  <c:v>0.80410675583087643</c:v>
                </c:pt>
                <c:pt idx="7">
                  <c:v>0.89567895870664771</c:v>
                </c:pt>
                <c:pt idx="8">
                  <c:v>0.78885486271411165</c:v>
                </c:pt>
                <c:pt idx="9">
                  <c:v>0.80289880321503448</c:v>
                </c:pt>
                <c:pt idx="10">
                  <c:v>0.76978957421647642</c:v>
                </c:pt>
                <c:pt idx="11">
                  <c:v>0.81234828948332627</c:v>
                </c:pt>
                <c:pt idx="12">
                  <c:v>0.88497422825475591</c:v>
                </c:pt>
                <c:pt idx="13">
                  <c:v>0.86950979160608999</c:v>
                </c:pt>
                <c:pt idx="14">
                  <c:v>0.90423126320466207</c:v>
                </c:pt>
                <c:pt idx="15">
                  <c:v>0.82166487080869255</c:v>
                </c:pt>
                <c:pt idx="16">
                  <c:v>0.80489619997586215</c:v>
                </c:pt>
                <c:pt idx="17">
                  <c:v>0.81556944623450323</c:v>
                </c:pt>
                <c:pt idx="18">
                  <c:v>0.82126351438571454</c:v>
                </c:pt>
                <c:pt idx="19">
                  <c:v>0.93261577422302722</c:v>
                </c:pt>
                <c:pt idx="20">
                  <c:v>0.8150400000000001</c:v>
                </c:pt>
                <c:pt idx="21">
                  <c:v>0.83430349953224392</c:v>
                </c:pt>
                <c:pt idx="22">
                  <c:v>0.82804416196719077</c:v>
                </c:pt>
                <c:pt idx="23">
                  <c:v>0.93300847053599489</c:v>
                </c:pt>
                <c:pt idx="24">
                  <c:v>0.805699707992521</c:v>
                </c:pt>
                <c:pt idx="25">
                  <c:v>0.85712734892821385</c:v>
                </c:pt>
                <c:pt idx="26">
                  <c:v>0.85198088669933325</c:v>
                </c:pt>
                <c:pt idx="27">
                  <c:v>0.84562753342689279</c:v>
                </c:pt>
                <c:pt idx="28">
                  <c:v>0.86288523819070695</c:v>
                </c:pt>
                <c:pt idx="29">
                  <c:v>0.83057044961237436</c:v>
                </c:pt>
                <c:pt idx="30">
                  <c:v>0.91708820478033015</c:v>
                </c:pt>
                <c:pt idx="31">
                  <c:v>0.90334874265842968</c:v>
                </c:pt>
                <c:pt idx="32">
                  <c:v>0.85123246904352023</c:v>
                </c:pt>
                <c:pt idx="33">
                  <c:v>0.86974386434060635</c:v>
                </c:pt>
                <c:pt idx="34">
                  <c:v>0.87844130298401246</c:v>
                </c:pt>
                <c:pt idx="35">
                  <c:v>0.78583748784535268</c:v>
                </c:pt>
                <c:pt idx="36">
                  <c:v>0.94300498541442335</c:v>
                </c:pt>
                <c:pt idx="37">
                  <c:v>0.88188429191534023</c:v>
                </c:pt>
                <c:pt idx="38">
                  <c:v>0.86778278685495691</c:v>
                </c:pt>
                <c:pt idx="39">
                  <c:v>0.79765892529091997</c:v>
                </c:pt>
                <c:pt idx="40">
                  <c:v>0.91278424142813452</c:v>
                </c:pt>
                <c:pt idx="41">
                  <c:v>0.82042563602502017</c:v>
                </c:pt>
                <c:pt idx="42">
                  <c:v>0.89982166531776409</c:v>
                </c:pt>
                <c:pt idx="43">
                  <c:v>0.84126171482092171</c:v>
                </c:pt>
                <c:pt idx="44">
                  <c:v>0.83240632834912254</c:v>
                </c:pt>
                <c:pt idx="45">
                  <c:v>0.87328888203104238</c:v>
                </c:pt>
                <c:pt idx="46">
                  <c:v>0.88219999307217545</c:v>
                </c:pt>
                <c:pt idx="47">
                  <c:v>0.93683244538054533</c:v>
                </c:pt>
                <c:pt idx="48">
                  <c:v>0.87546364995077419</c:v>
                </c:pt>
                <c:pt idx="49">
                  <c:v>0.85076665858613842</c:v>
                </c:pt>
                <c:pt idx="50">
                  <c:v>0.86078263594776216</c:v>
                </c:pt>
                <c:pt idx="51">
                  <c:v>0.83593414615424233</c:v>
                </c:pt>
                <c:pt idx="52">
                  <c:v>0.88986538138999982</c:v>
                </c:pt>
                <c:pt idx="53">
                  <c:v>0.88986538138999982</c:v>
                </c:pt>
                <c:pt idx="54">
                  <c:v>0.85495681708029736</c:v>
                </c:pt>
                <c:pt idx="55">
                  <c:v>0.89995454429504995</c:v>
                </c:pt>
                <c:pt idx="56">
                  <c:v>0.87653521948216773</c:v>
                </c:pt>
              </c:numCache>
            </c:numRef>
          </c:yVal>
        </c:ser>
        <c:ser>
          <c:idx val="4"/>
          <c:order val="2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noFill/>
              </a:ln>
            </c:spPr>
          </c:marker>
          <c:errBars>
            <c:errDir val="x"/>
            <c:errBarType val="both"/>
            <c:errValType val="cust"/>
            <c:plus>
              <c:numRef>
                <c:f>Plan3!$AQ$35:$AQ$36</c:f>
                <c:numCache>
                  <c:formatCode>General</c:formatCode>
                  <c:ptCount val="2"/>
                  <c:pt idx="0">
                    <c:v>0.91387159732495316</c:v>
                  </c:pt>
                  <c:pt idx="1">
                    <c:v>0.58212078278383006</c:v>
                  </c:pt>
                </c:numCache>
              </c:numRef>
            </c:plus>
            <c:minus>
              <c:numRef>
                <c:f>Plan3!$AQ$35:$AQ$36</c:f>
                <c:numCache>
                  <c:formatCode>General</c:formatCode>
                  <c:ptCount val="2"/>
                  <c:pt idx="0">
                    <c:v>0.91387159732495316</c:v>
                  </c:pt>
                  <c:pt idx="1">
                    <c:v>0.58212078278383006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plus>
              <c:numRef>
                <c:f>Plan3!$AR$35:$AR$36</c:f>
                <c:numCache>
                  <c:formatCode>General</c:formatCode>
                  <c:ptCount val="2"/>
                  <c:pt idx="0">
                    <c:v>5.9805892785377283E-2</c:v>
                  </c:pt>
                  <c:pt idx="1">
                    <c:v>9.7670764084616474E-2</c:v>
                  </c:pt>
                </c:numCache>
              </c:numRef>
            </c:plus>
            <c:minus>
              <c:numRef>
                <c:f>Plan3!$AR$35:$AR$36</c:f>
                <c:numCache>
                  <c:formatCode>General</c:formatCode>
                  <c:ptCount val="2"/>
                  <c:pt idx="0">
                    <c:v>5.9805892785377283E-2</c:v>
                  </c:pt>
                  <c:pt idx="1">
                    <c:v>9.7670764084616474E-2</c:v>
                  </c:pt>
                </c:numCache>
              </c:numRef>
            </c:minus>
          </c:errBars>
          <c:xVal>
            <c:numRef>
              <c:f>Plan3!$AN$35:$AN$36</c:f>
              <c:numCache>
                <c:formatCode>General</c:formatCode>
                <c:ptCount val="2"/>
                <c:pt idx="0">
                  <c:v>23.793169446477918</c:v>
                </c:pt>
                <c:pt idx="1">
                  <c:v>42.725888010775343</c:v>
                </c:pt>
              </c:numCache>
            </c:numRef>
          </c:xVal>
          <c:yVal>
            <c:numRef>
              <c:f>Plan3!$AO$35:$AO$36</c:f>
              <c:numCache>
                <c:formatCode>General</c:formatCode>
                <c:ptCount val="2"/>
                <c:pt idx="0">
                  <c:v>0.69358981433565492</c:v>
                </c:pt>
                <c:pt idx="1">
                  <c:v>0.88611752874751515</c:v>
                </c:pt>
              </c:numCache>
            </c:numRef>
          </c:yVal>
        </c:ser>
        <c:axId val="161630080"/>
        <c:axId val="161631616"/>
      </c:scatterChart>
      <c:valAx>
        <c:axId val="161630080"/>
        <c:scaling>
          <c:orientation val="minMax"/>
          <c:max val="60"/>
          <c:min val="0"/>
        </c:scaling>
        <c:axPos val="b"/>
        <c:numFmt formatCode="General" sourceLinked="1"/>
        <c:tickLblPos val="nextTo"/>
        <c:crossAx val="161631616"/>
        <c:crosses val="autoZero"/>
        <c:crossBetween val="midCat"/>
      </c:valAx>
      <c:valAx>
        <c:axId val="161631616"/>
        <c:scaling>
          <c:orientation val="minMax"/>
          <c:max val="1"/>
          <c:min val="0"/>
        </c:scaling>
        <c:axPos val="l"/>
        <c:numFmt formatCode="General" sourceLinked="1"/>
        <c:tickLblPos val="nextTo"/>
        <c:crossAx val="161630080"/>
        <c:crosses val="autoZero"/>
        <c:crossBetween val="midCat"/>
      </c:valAx>
      <c:spPr>
        <a:ln w="0">
          <a:solidFill>
            <a:schemeClr val="tx1"/>
          </a:solidFill>
        </a:ln>
      </c:spPr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25" footer="0.3149606200000002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26" Type="http://schemas.openxmlformats.org/officeDocument/2006/relationships/image" Target="../media/image27.jpeg"/><Relationship Id="rId39" Type="http://schemas.openxmlformats.org/officeDocument/2006/relationships/image" Target="../media/image40.png"/><Relationship Id="rId3" Type="http://schemas.openxmlformats.org/officeDocument/2006/relationships/image" Target="../media/image4.jpeg"/><Relationship Id="rId21" Type="http://schemas.openxmlformats.org/officeDocument/2006/relationships/image" Target="../media/image22.jpeg"/><Relationship Id="rId34" Type="http://schemas.openxmlformats.org/officeDocument/2006/relationships/image" Target="../media/image35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5" Type="http://schemas.openxmlformats.org/officeDocument/2006/relationships/image" Target="../media/image26.jpeg"/><Relationship Id="rId33" Type="http://schemas.openxmlformats.org/officeDocument/2006/relationships/image" Target="../media/image34.jpeg"/><Relationship Id="rId38" Type="http://schemas.openxmlformats.org/officeDocument/2006/relationships/image" Target="../media/image39.pn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29" Type="http://schemas.openxmlformats.org/officeDocument/2006/relationships/image" Target="../media/image30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32" Type="http://schemas.openxmlformats.org/officeDocument/2006/relationships/image" Target="../media/image33.jpe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28" Type="http://schemas.openxmlformats.org/officeDocument/2006/relationships/image" Target="../media/image29.jpeg"/><Relationship Id="rId36" Type="http://schemas.openxmlformats.org/officeDocument/2006/relationships/image" Target="../media/image37.jpeg"/><Relationship Id="rId10" Type="http://schemas.openxmlformats.org/officeDocument/2006/relationships/image" Target="../media/image11.png"/><Relationship Id="rId19" Type="http://schemas.openxmlformats.org/officeDocument/2006/relationships/image" Target="../media/image20.jpeg"/><Relationship Id="rId31" Type="http://schemas.openxmlformats.org/officeDocument/2006/relationships/image" Target="../media/image32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Relationship Id="rId27" Type="http://schemas.openxmlformats.org/officeDocument/2006/relationships/image" Target="../media/image28.jpeg"/><Relationship Id="rId30" Type="http://schemas.openxmlformats.org/officeDocument/2006/relationships/image" Target="../media/image31.jpeg"/><Relationship Id="rId35" Type="http://schemas.openxmlformats.org/officeDocument/2006/relationships/image" Target="../media/image3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odecogs.com/eqnedit.php?latex=%20SF%20=%20A%20\times%20SWC%5eB%20+%20C%20%250" TargetMode="Externa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9525</xdr:colOff>
      <xdr:row>1</xdr:row>
      <xdr:rowOff>47625</xdr:rowOff>
    </xdr:from>
    <xdr:to>
      <xdr:col>37</xdr:col>
      <xdr:colOff>171450</xdr:colOff>
      <xdr:row>18</xdr:row>
      <xdr:rowOff>161925</xdr:rowOff>
    </xdr:to>
    <xdr:pic>
      <xdr:nvPicPr>
        <xdr:cNvPr id="1025" name="Picture 1">
          <a:extLst>
            <a:ext uri="{FF2B5EF4-FFF2-40B4-BE49-F238E27FC236}">
              <a16:creationId xmlns=""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544800" y="238125"/>
          <a:ext cx="6257925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314325</xdr:colOff>
      <xdr:row>6</xdr:row>
      <xdr:rowOff>95250</xdr:rowOff>
    </xdr:from>
    <xdr:to>
      <xdr:col>23</xdr:col>
      <xdr:colOff>9525</xdr:colOff>
      <xdr:row>20</xdr:row>
      <xdr:rowOff>171450</xdr:rowOff>
    </xdr:to>
    <xdr:graphicFrame macro="">
      <xdr:nvGraphicFramePr>
        <xdr:cNvPr id="18" name="Gráfico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508002</xdr:colOff>
      <xdr:row>16</xdr:row>
      <xdr:rowOff>80150</xdr:rowOff>
    </xdr:from>
    <xdr:to>
      <xdr:col>49</xdr:col>
      <xdr:colOff>288417</xdr:colOff>
      <xdr:row>41</xdr:row>
      <xdr:rowOff>140633</xdr:rowOff>
    </xdr:to>
    <xdr:pic>
      <xdr:nvPicPr>
        <xdr:cNvPr id="2" name="Imagem 1">
          <a:extLst>
            <a:ext uri="{FF2B5EF4-FFF2-40B4-BE49-F238E27FC236}">
              <a16:creationId xmlns="" xmlns:a16="http://schemas.microsoft.com/office/drawing/2014/main" id="{BB6ED2F5-ADF7-4227-B971-06D15FE89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501602" y="3128150"/>
          <a:ext cx="4657215" cy="4822983"/>
        </a:xfrm>
        <a:prstGeom prst="rect">
          <a:avLst/>
        </a:prstGeom>
      </xdr:spPr>
    </xdr:pic>
    <xdr:clientData/>
  </xdr:twoCellAnchor>
  <xdr:twoCellAnchor editAs="oneCell">
    <xdr:from>
      <xdr:col>54</xdr:col>
      <xdr:colOff>150892</xdr:colOff>
      <xdr:row>22</xdr:row>
      <xdr:rowOff>16262</xdr:rowOff>
    </xdr:from>
    <xdr:to>
      <xdr:col>57</xdr:col>
      <xdr:colOff>376514</xdr:colOff>
      <xdr:row>37</xdr:row>
      <xdr:rowOff>21363</xdr:rowOff>
    </xdr:to>
    <xdr:pic>
      <xdr:nvPicPr>
        <xdr:cNvPr id="3" name="Espaço Reservado para Conteúdo 3">
          <a:extLst>
            <a:ext uri="{FF2B5EF4-FFF2-40B4-BE49-F238E27FC236}">
              <a16:creationId xmlns="" xmlns:a16="http://schemas.microsoft.com/office/drawing/2014/main" id="{037A7E9C-45D8-4B47-8526-B26D8EC84FFF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665202" y="4611352"/>
          <a:ext cx="2862601" cy="2054422"/>
        </a:xfrm>
        <a:prstGeom prst="rect">
          <a:avLst/>
        </a:prstGeom>
      </xdr:spPr>
    </xdr:pic>
    <xdr:clientData/>
  </xdr:twoCellAnchor>
  <xdr:twoCellAnchor editAs="oneCell">
    <xdr:from>
      <xdr:col>49</xdr:col>
      <xdr:colOff>518837</xdr:colOff>
      <xdr:row>22</xdr:row>
      <xdr:rowOff>92364</xdr:rowOff>
    </xdr:from>
    <xdr:to>
      <xdr:col>53</xdr:col>
      <xdr:colOff>577981</xdr:colOff>
      <xdr:row>32</xdr:row>
      <xdr:rowOff>125409</xdr:rowOff>
    </xdr:to>
    <xdr:pic>
      <xdr:nvPicPr>
        <xdr:cNvPr id="4" name="Imagem 3">
          <a:extLst>
            <a:ext uri="{FF2B5EF4-FFF2-40B4-BE49-F238E27FC236}">
              <a16:creationId xmlns="" xmlns:a16="http://schemas.microsoft.com/office/drawing/2014/main" id="{06CFB419-FA55-4EE3-A69A-7DED024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9237" y="4283364"/>
          <a:ext cx="2497544" cy="1938045"/>
        </a:xfrm>
        <a:prstGeom prst="rect">
          <a:avLst/>
        </a:prstGeom>
      </xdr:spPr>
    </xdr:pic>
    <xdr:clientData/>
  </xdr:twoCellAnchor>
  <xdr:twoCellAnchor>
    <xdr:from>
      <xdr:col>48</xdr:col>
      <xdr:colOff>115454</xdr:colOff>
      <xdr:row>27</xdr:row>
      <xdr:rowOff>108887</xdr:rowOff>
    </xdr:from>
    <xdr:to>
      <xdr:col>49</xdr:col>
      <xdr:colOff>518837</xdr:colOff>
      <xdr:row>30</xdr:row>
      <xdr:rowOff>115455</xdr:rowOff>
    </xdr:to>
    <xdr:cxnSp macro="">
      <xdr:nvCxnSpPr>
        <xdr:cNvPr id="5" name="Conector de Seta Reta 4">
          <a:extLst>
            <a:ext uri="{FF2B5EF4-FFF2-40B4-BE49-F238E27FC236}">
              <a16:creationId xmlns="" xmlns:a16="http://schemas.microsoft.com/office/drawing/2014/main" id="{0D69980F-688E-4C39-B954-F23214439727}"/>
            </a:ext>
          </a:extLst>
        </xdr:cNvPr>
        <xdr:cNvCxnSpPr>
          <a:endCxn id="4" idx="1"/>
        </xdr:cNvCxnSpPr>
      </xdr:nvCxnSpPr>
      <xdr:spPr>
        <a:xfrm flipV="1">
          <a:off x="29376254" y="5252387"/>
          <a:ext cx="1012983" cy="578068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475275</xdr:colOff>
      <xdr:row>4</xdr:row>
      <xdr:rowOff>21606</xdr:rowOff>
    </xdr:from>
    <xdr:to>
      <xdr:col>48</xdr:col>
      <xdr:colOff>537157</xdr:colOff>
      <xdr:row>11</xdr:row>
      <xdr:rowOff>151350</xdr:rowOff>
    </xdr:to>
    <xdr:pic>
      <xdr:nvPicPr>
        <xdr:cNvPr id="6" name="Espaço Reservado para Conteúdo 4">
          <a:extLst>
            <a:ext uri="{FF2B5EF4-FFF2-40B4-BE49-F238E27FC236}">
              <a16:creationId xmlns="" xmlns:a16="http://schemas.microsoft.com/office/drawing/2014/main" id="{6A3CD651-0D0D-4B88-BC6F-FEBEB6974E77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7275" y="783606"/>
          <a:ext cx="1890682" cy="1463244"/>
        </a:xfrm>
        <a:prstGeom prst="rect">
          <a:avLst/>
        </a:prstGeom>
      </xdr:spPr>
    </xdr:pic>
    <xdr:clientData/>
  </xdr:twoCellAnchor>
  <xdr:twoCellAnchor editAs="oneCell">
    <xdr:from>
      <xdr:col>49</xdr:col>
      <xdr:colOff>21317</xdr:colOff>
      <xdr:row>5</xdr:row>
      <xdr:rowOff>25670</xdr:rowOff>
    </xdr:from>
    <xdr:to>
      <xdr:col>51</xdr:col>
      <xdr:colOff>135160</xdr:colOff>
      <xdr:row>14</xdr:row>
      <xdr:rowOff>140278</xdr:rowOff>
    </xdr:to>
    <xdr:pic>
      <xdr:nvPicPr>
        <xdr:cNvPr id="7" name="Imagem 6">
          <a:extLst>
            <a:ext uri="{FF2B5EF4-FFF2-40B4-BE49-F238E27FC236}">
              <a16:creationId xmlns="" xmlns:a16="http://schemas.microsoft.com/office/drawing/2014/main" id="{47B8937C-A527-474B-A56C-1E37591BB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643685" y="1226202"/>
          <a:ext cx="1829108" cy="1333043"/>
        </a:xfrm>
        <a:prstGeom prst="rect">
          <a:avLst/>
        </a:prstGeom>
      </xdr:spPr>
    </xdr:pic>
    <xdr:clientData/>
  </xdr:twoCellAnchor>
  <xdr:twoCellAnchor editAs="oneCell">
    <xdr:from>
      <xdr:col>43</xdr:col>
      <xdr:colOff>437741</xdr:colOff>
      <xdr:row>4</xdr:row>
      <xdr:rowOff>68680</xdr:rowOff>
    </xdr:from>
    <xdr:to>
      <xdr:col>45</xdr:col>
      <xdr:colOff>319111</xdr:colOff>
      <xdr:row>12</xdr:row>
      <xdr:rowOff>68302</xdr:rowOff>
    </xdr:to>
    <xdr:pic>
      <xdr:nvPicPr>
        <xdr:cNvPr id="8" name="Imagem 7">
          <a:extLst>
            <a:ext uri="{FF2B5EF4-FFF2-40B4-BE49-F238E27FC236}">
              <a16:creationId xmlns="" xmlns:a16="http://schemas.microsoft.com/office/drawing/2014/main" id="{10102F99-7161-4DCF-912F-D44DD8D7D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6439015" y="1042206"/>
          <a:ext cx="1523622" cy="1100570"/>
        </a:xfrm>
        <a:prstGeom prst="rect">
          <a:avLst/>
        </a:prstGeom>
      </xdr:spPr>
    </xdr:pic>
    <xdr:clientData/>
  </xdr:twoCellAnchor>
  <xdr:twoCellAnchor editAs="oneCell">
    <xdr:from>
      <xdr:col>51</xdr:col>
      <xdr:colOff>298787</xdr:colOff>
      <xdr:row>5</xdr:row>
      <xdr:rowOff>92365</xdr:rowOff>
    </xdr:from>
    <xdr:to>
      <xdr:col>54</xdr:col>
      <xdr:colOff>92718</xdr:colOff>
      <xdr:row>12</xdr:row>
      <xdr:rowOff>20646</xdr:rowOff>
    </xdr:to>
    <xdr:pic>
      <xdr:nvPicPr>
        <xdr:cNvPr id="9" name="Imagem 8">
          <a:extLst>
            <a:ext uri="{FF2B5EF4-FFF2-40B4-BE49-F238E27FC236}">
              <a16:creationId xmlns="" xmlns:a16="http://schemas.microsoft.com/office/drawing/2014/main" id="{617D3861-BA3C-4D43-AE23-EFA07944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88387" y="1044865"/>
          <a:ext cx="1622731" cy="1261781"/>
        </a:xfrm>
        <a:prstGeom prst="rect">
          <a:avLst/>
        </a:prstGeom>
      </xdr:spPr>
    </xdr:pic>
    <xdr:clientData/>
  </xdr:twoCellAnchor>
  <xdr:twoCellAnchor>
    <xdr:from>
      <xdr:col>45</xdr:col>
      <xdr:colOff>277091</xdr:colOff>
      <xdr:row>11</xdr:row>
      <xdr:rowOff>151350</xdr:rowOff>
    </xdr:from>
    <xdr:to>
      <xdr:col>47</xdr:col>
      <xdr:colOff>200262</xdr:colOff>
      <xdr:row>22</xdr:row>
      <xdr:rowOff>115455</xdr:rowOff>
    </xdr:to>
    <xdr:cxnSp macro="">
      <xdr:nvCxnSpPr>
        <xdr:cNvPr id="10" name="Conector de Seta Reta 9">
          <a:extLst>
            <a:ext uri="{FF2B5EF4-FFF2-40B4-BE49-F238E27FC236}">
              <a16:creationId xmlns="" xmlns:a16="http://schemas.microsoft.com/office/drawing/2014/main" id="{D2107D81-D9D1-46CC-8F85-79D76530AC61}"/>
            </a:ext>
          </a:extLst>
        </xdr:cNvPr>
        <xdr:cNvCxnSpPr>
          <a:endCxn id="6" idx="2"/>
        </xdr:cNvCxnSpPr>
      </xdr:nvCxnSpPr>
      <xdr:spPr>
        <a:xfrm flipV="1">
          <a:off x="27709091" y="2246850"/>
          <a:ext cx="1142371" cy="2059605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57727</xdr:colOff>
      <xdr:row>45</xdr:row>
      <xdr:rowOff>47481</xdr:rowOff>
    </xdr:from>
    <xdr:to>
      <xdr:col>45</xdr:col>
      <xdr:colOff>583018</xdr:colOff>
      <xdr:row>54</xdr:row>
      <xdr:rowOff>172548</xdr:rowOff>
    </xdr:to>
    <xdr:pic>
      <xdr:nvPicPr>
        <xdr:cNvPr id="11" name="Imagem 10">
          <a:extLst>
            <a:ext uri="{FF2B5EF4-FFF2-40B4-BE49-F238E27FC236}">
              <a16:creationId xmlns="" xmlns:a16="http://schemas.microsoft.com/office/drawing/2014/main" id="{B4320960-1C18-40E0-ADA0-80D35FC7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3222527" y="8619981"/>
          <a:ext cx="4792491" cy="1839567"/>
        </a:xfrm>
        <a:prstGeom prst="rect">
          <a:avLst/>
        </a:prstGeom>
      </xdr:spPr>
    </xdr:pic>
    <xdr:clientData/>
  </xdr:twoCellAnchor>
  <xdr:twoCellAnchor>
    <xdr:from>
      <xdr:col>42</xdr:col>
      <xdr:colOff>14419</xdr:colOff>
      <xdr:row>33</xdr:row>
      <xdr:rowOff>161637</xdr:rowOff>
    </xdr:from>
    <xdr:to>
      <xdr:col>43</xdr:col>
      <xdr:colOff>554182</xdr:colOff>
      <xdr:row>45</xdr:row>
      <xdr:rowOff>47481</xdr:rowOff>
    </xdr:to>
    <xdr:cxnSp macro="">
      <xdr:nvCxnSpPr>
        <xdr:cNvPr id="12" name="Conector de Seta Reta 11">
          <a:extLst>
            <a:ext uri="{FF2B5EF4-FFF2-40B4-BE49-F238E27FC236}">
              <a16:creationId xmlns="" xmlns:a16="http://schemas.microsoft.com/office/drawing/2014/main" id="{FEDC67A5-D6BC-4244-AD59-59ABE9E6C31F}"/>
            </a:ext>
          </a:extLst>
        </xdr:cNvPr>
        <xdr:cNvCxnSpPr>
          <a:endCxn id="11" idx="0"/>
        </xdr:cNvCxnSpPr>
      </xdr:nvCxnSpPr>
      <xdr:spPr>
        <a:xfrm flipH="1">
          <a:off x="25617619" y="6448137"/>
          <a:ext cx="1149363" cy="2171844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285748</xdr:colOff>
      <xdr:row>5</xdr:row>
      <xdr:rowOff>34638</xdr:rowOff>
    </xdr:from>
    <xdr:to>
      <xdr:col>40</xdr:col>
      <xdr:colOff>163281</xdr:colOff>
      <xdr:row>17</xdr:row>
      <xdr:rowOff>102258</xdr:rowOff>
    </xdr:to>
    <xdr:pic>
      <xdr:nvPicPr>
        <xdr:cNvPr id="13" name="Espaço Reservado para Conteúdo 4">
          <a:extLst>
            <a:ext uri="{FF2B5EF4-FFF2-40B4-BE49-F238E27FC236}">
              <a16:creationId xmlns="" xmlns:a16="http://schemas.microsoft.com/office/drawing/2014/main" id="{1E8BBAAA-3DF1-4ACF-AEC0-12B870B720E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2517305" y="1310781"/>
          <a:ext cx="2353620" cy="1706333"/>
        </a:xfrm>
        <a:prstGeom prst="rect">
          <a:avLst/>
        </a:prstGeom>
      </xdr:spPr>
    </xdr:pic>
    <xdr:clientData/>
  </xdr:twoCellAnchor>
  <xdr:twoCellAnchor>
    <xdr:from>
      <xdr:col>40</xdr:col>
      <xdr:colOff>163283</xdr:colOff>
      <xdr:row>11</xdr:row>
      <xdr:rowOff>68448</xdr:rowOff>
    </xdr:from>
    <xdr:to>
      <xdr:col>44</xdr:col>
      <xdr:colOff>577272</xdr:colOff>
      <xdr:row>27</xdr:row>
      <xdr:rowOff>80819</xdr:rowOff>
    </xdr:to>
    <xdr:cxnSp macro="">
      <xdr:nvCxnSpPr>
        <xdr:cNvPr id="14" name="Conector de Seta Reta 13">
          <a:extLst>
            <a:ext uri="{FF2B5EF4-FFF2-40B4-BE49-F238E27FC236}">
              <a16:creationId xmlns="" xmlns:a16="http://schemas.microsoft.com/office/drawing/2014/main" id="{A68C6CAC-A0EA-430C-AA8E-85F32B11A783}"/>
            </a:ext>
          </a:extLst>
        </xdr:cNvPr>
        <xdr:cNvCxnSpPr>
          <a:endCxn id="13" idx="0"/>
        </xdr:cNvCxnSpPr>
      </xdr:nvCxnSpPr>
      <xdr:spPr>
        <a:xfrm flipH="1" flipV="1">
          <a:off x="24547283" y="2163948"/>
          <a:ext cx="2852389" cy="3060371"/>
        </a:xfrm>
        <a:prstGeom prst="straightConnector1">
          <a:avLst/>
        </a:prstGeom>
        <a:ln w="698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537883</xdr:colOff>
      <xdr:row>26</xdr:row>
      <xdr:rowOff>32688</xdr:rowOff>
    </xdr:from>
    <xdr:to>
      <xdr:col>41</xdr:col>
      <xdr:colOff>137809</xdr:colOff>
      <xdr:row>35</xdr:row>
      <xdr:rowOff>111733</xdr:rowOff>
    </xdr:to>
    <xdr:pic>
      <xdr:nvPicPr>
        <xdr:cNvPr id="15" name="Imagem 14">
          <a:extLst>
            <a:ext uri="{FF2B5EF4-FFF2-40B4-BE49-F238E27FC236}">
              <a16:creationId xmlns="" xmlns:a16="http://schemas.microsoft.com/office/drawing/2014/main" id="{19EE3A53-1F6F-4601-8849-6355AC720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1873883" y="4985688"/>
          <a:ext cx="3257526" cy="1793545"/>
        </a:xfrm>
        <a:prstGeom prst="rect">
          <a:avLst/>
        </a:prstGeom>
      </xdr:spPr>
    </xdr:pic>
    <xdr:clientData/>
  </xdr:twoCellAnchor>
  <xdr:twoCellAnchor editAs="oneCell">
    <xdr:from>
      <xdr:col>1</xdr:col>
      <xdr:colOff>148800</xdr:colOff>
      <xdr:row>0</xdr:row>
      <xdr:rowOff>0</xdr:rowOff>
    </xdr:from>
    <xdr:to>
      <xdr:col>35</xdr:col>
      <xdr:colOff>225904</xdr:colOff>
      <xdr:row>111</xdr:row>
      <xdr:rowOff>25400</xdr:rowOff>
    </xdr:to>
    <xdr:pic>
      <xdr:nvPicPr>
        <xdr:cNvPr id="16" name="Espaço Reservado para Conteúdo 3">
          <a:extLst>
            <a:ext uri="{FF2B5EF4-FFF2-40B4-BE49-F238E27FC236}">
              <a16:creationId xmlns="" xmlns:a16="http://schemas.microsoft.com/office/drawing/2014/main" id="{AC198A24-63ED-44CE-BB1D-4726ACDF671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400" y="0"/>
          <a:ext cx="20803504" cy="21170900"/>
        </a:xfrm>
        <a:prstGeom prst="rect">
          <a:avLst/>
        </a:prstGeom>
      </xdr:spPr>
    </xdr:pic>
    <xdr:clientData/>
  </xdr:twoCellAnchor>
  <xdr:twoCellAnchor>
    <xdr:from>
      <xdr:col>16</xdr:col>
      <xdr:colOff>127990</xdr:colOff>
      <xdr:row>29</xdr:row>
      <xdr:rowOff>144483</xdr:rowOff>
    </xdr:from>
    <xdr:to>
      <xdr:col>17</xdr:col>
      <xdr:colOff>328386</xdr:colOff>
      <xdr:row>31</xdr:row>
      <xdr:rowOff>128813</xdr:rowOff>
    </xdr:to>
    <xdr:sp macro="" textlink="">
      <xdr:nvSpPr>
        <xdr:cNvPr id="17" name="Retângulo: Cantos Arredondados 16">
          <a:extLst>
            <a:ext uri="{FF2B5EF4-FFF2-40B4-BE49-F238E27FC236}">
              <a16:creationId xmlns="" xmlns:a16="http://schemas.microsoft.com/office/drawing/2014/main" id="{7E582D7C-58FE-4A77-890E-F24521E5C858}"/>
            </a:ext>
          </a:extLst>
        </xdr:cNvPr>
        <xdr:cNvSpPr/>
      </xdr:nvSpPr>
      <xdr:spPr>
        <a:xfrm>
          <a:off x="9881590" y="5668983"/>
          <a:ext cx="809996" cy="3653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89, 90, 91</a:t>
          </a:r>
        </a:p>
      </xdr:txBody>
    </xdr:sp>
    <xdr:clientData/>
  </xdr:twoCellAnchor>
  <xdr:twoCellAnchor>
    <xdr:from>
      <xdr:col>13</xdr:col>
      <xdr:colOff>557446</xdr:colOff>
      <xdr:row>44</xdr:row>
      <xdr:rowOff>102542</xdr:rowOff>
    </xdr:from>
    <xdr:to>
      <xdr:col>15</xdr:col>
      <xdr:colOff>148242</xdr:colOff>
      <xdr:row>46</xdr:row>
      <xdr:rowOff>86872</xdr:rowOff>
    </xdr:to>
    <xdr:sp macro="" textlink="">
      <xdr:nvSpPr>
        <xdr:cNvPr id="18" name="Retângulo: Cantos Arredondados 17">
          <a:extLst>
            <a:ext uri="{FF2B5EF4-FFF2-40B4-BE49-F238E27FC236}">
              <a16:creationId xmlns="" xmlns:a16="http://schemas.microsoft.com/office/drawing/2014/main" id="{AE966B13-6CCC-4861-8C24-BDD4613658F1}"/>
            </a:ext>
          </a:extLst>
        </xdr:cNvPr>
        <xdr:cNvSpPr/>
      </xdr:nvSpPr>
      <xdr:spPr>
        <a:xfrm>
          <a:off x="8482246" y="8484542"/>
          <a:ext cx="809996" cy="3653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82, 83, 84</a:t>
          </a:r>
        </a:p>
      </xdr:txBody>
    </xdr:sp>
    <xdr:clientData/>
  </xdr:twoCellAnchor>
  <xdr:twoCellAnchor>
    <xdr:from>
      <xdr:col>19</xdr:col>
      <xdr:colOff>143253</xdr:colOff>
      <xdr:row>40</xdr:row>
      <xdr:rowOff>125633</xdr:rowOff>
    </xdr:from>
    <xdr:to>
      <xdr:col>20</xdr:col>
      <xdr:colOff>341340</xdr:colOff>
      <xdr:row>42</xdr:row>
      <xdr:rowOff>109962</xdr:rowOff>
    </xdr:to>
    <xdr:sp macro="" textlink="">
      <xdr:nvSpPr>
        <xdr:cNvPr id="19" name="Retângulo: Cantos Arredondados 18">
          <a:extLst>
            <a:ext uri="{FF2B5EF4-FFF2-40B4-BE49-F238E27FC236}">
              <a16:creationId xmlns="" xmlns:a16="http://schemas.microsoft.com/office/drawing/2014/main" id="{E65E9CFC-048F-433A-8376-638DFF00452A}"/>
            </a:ext>
          </a:extLst>
        </xdr:cNvPr>
        <xdr:cNvSpPr/>
      </xdr:nvSpPr>
      <xdr:spPr>
        <a:xfrm>
          <a:off x="11725653" y="7745633"/>
          <a:ext cx="807687" cy="3653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86, 87, 88</a:t>
          </a:r>
        </a:p>
      </xdr:txBody>
    </xdr:sp>
    <xdr:clientData/>
  </xdr:twoCellAnchor>
  <xdr:twoCellAnchor>
    <xdr:from>
      <xdr:col>13</xdr:col>
      <xdr:colOff>310662</xdr:colOff>
      <xdr:row>59</xdr:row>
      <xdr:rowOff>65885</xdr:rowOff>
    </xdr:from>
    <xdr:to>
      <xdr:col>14</xdr:col>
      <xdr:colOff>517408</xdr:colOff>
      <xdr:row>61</xdr:row>
      <xdr:rowOff>50214</xdr:rowOff>
    </xdr:to>
    <xdr:sp macro="" textlink="">
      <xdr:nvSpPr>
        <xdr:cNvPr id="20" name="Retângulo: Cantos Arredondados 19">
          <a:extLst>
            <a:ext uri="{FF2B5EF4-FFF2-40B4-BE49-F238E27FC236}">
              <a16:creationId xmlns="" xmlns:a16="http://schemas.microsoft.com/office/drawing/2014/main" id="{FDEEED77-7E4E-4250-8AB5-823C27469525}"/>
            </a:ext>
          </a:extLst>
        </xdr:cNvPr>
        <xdr:cNvSpPr/>
      </xdr:nvSpPr>
      <xdr:spPr>
        <a:xfrm>
          <a:off x="8235462" y="11305385"/>
          <a:ext cx="816346" cy="3653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73,</a:t>
          </a:r>
          <a:r>
            <a:rPr lang="en-US" sz="1100" baseline="0"/>
            <a:t> 74, 76</a:t>
          </a:r>
          <a:endParaRPr lang="en-US" sz="1100"/>
        </a:p>
      </xdr:txBody>
    </xdr:sp>
    <xdr:clientData/>
  </xdr:twoCellAnchor>
  <xdr:twoCellAnchor>
    <xdr:from>
      <xdr:col>21</xdr:col>
      <xdr:colOff>27221</xdr:colOff>
      <xdr:row>51</xdr:row>
      <xdr:rowOff>60113</xdr:rowOff>
    </xdr:from>
    <xdr:to>
      <xdr:col>22</xdr:col>
      <xdr:colOff>218958</xdr:colOff>
      <xdr:row>53</xdr:row>
      <xdr:rowOff>44442</xdr:rowOff>
    </xdr:to>
    <xdr:sp macro="" textlink="">
      <xdr:nvSpPr>
        <xdr:cNvPr id="21" name="Retângulo: Cantos Arredondados 20">
          <a:extLst>
            <a:ext uri="{FF2B5EF4-FFF2-40B4-BE49-F238E27FC236}">
              <a16:creationId xmlns="" xmlns:a16="http://schemas.microsoft.com/office/drawing/2014/main" id="{631AE9E6-CAC5-4243-9D91-92CBA7E46372}"/>
            </a:ext>
          </a:extLst>
        </xdr:cNvPr>
        <xdr:cNvSpPr/>
      </xdr:nvSpPr>
      <xdr:spPr>
        <a:xfrm>
          <a:off x="12828821" y="9775613"/>
          <a:ext cx="801337" cy="3653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77, 80, 81</a:t>
          </a:r>
        </a:p>
      </xdr:txBody>
    </xdr:sp>
    <xdr:clientData/>
  </xdr:twoCellAnchor>
  <xdr:twoCellAnchor>
    <xdr:from>
      <xdr:col>13</xdr:col>
      <xdr:colOff>330578</xdr:colOff>
      <xdr:row>70</xdr:row>
      <xdr:rowOff>97057</xdr:rowOff>
    </xdr:from>
    <xdr:to>
      <xdr:col>14</xdr:col>
      <xdr:colOff>522315</xdr:colOff>
      <xdr:row>72</xdr:row>
      <xdr:rowOff>81387</xdr:rowOff>
    </xdr:to>
    <xdr:sp macro="" textlink="">
      <xdr:nvSpPr>
        <xdr:cNvPr id="22" name="Retângulo: Cantos Arredondados 21">
          <a:extLst>
            <a:ext uri="{FF2B5EF4-FFF2-40B4-BE49-F238E27FC236}">
              <a16:creationId xmlns="" xmlns:a16="http://schemas.microsoft.com/office/drawing/2014/main" id="{E663A9D3-E17B-47A8-B455-2CA3DEA1513A}"/>
            </a:ext>
          </a:extLst>
        </xdr:cNvPr>
        <xdr:cNvSpPr/>
      </xdr:nvSpPr>
      <xdr:spPr>
        <a:xfrm>
          <a:off x="8255378" y="13432057"/>
          <a:ext cx="801337" cy="3653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67, 68, 69</a:t>
          </a:r>
        </a:p>
      </xdr:txBody>
    </xdr:sp>
    <xdr:clientData/>
  </xdr:twoCellAnchor>
  <xdr:twoCellAnchor>
    <xdr:from>
      <xdr:col>22</xdr:col>
      <xdr:colOff>197228</xdr:colOff>
      <xdr:row>63</xdr:row>
      <xdr:rowOff>62132</xdr:rowOff>
    </xdr:from>
    <xdr:to>
      <xdr:col>23</xdr:col>
      <xdr:colOff>388965</xdr:colOff>
      <xdr:row>65</xdr:row>
      <xdr:rowOff>46462</xdr:rowOff>
    </xdr:to>
    <xdr:sp macro="" textlink="">
      <xdr:nvSpPr>
        <xdr:cNvPr id="23" name="Retângulo: Cantos Arredondados 22">
          <a:extLst>
            <a:ext uri="{FF2B5EF4-FFF2-40B4-BE49-F238E27FC236}">
              <a16:creationId xmlns="" xmlns:a16="http://schemas.microsoft.com/office/drawing/2014/main" id="{E4442645-95E3-4927-BCBC-946DBE2ABB7F}"/>
            </a:ext>
          </a:extLst>
        </xdr:cNvPr>
        <xdr:cNvSpPr/>
      </xdr:nvSpPr>
      <xdr:spPr>
        <a:xfrm>
          <a:off x="13608428" y="12063632"/>
          <a:ext cx="801337" cy="3653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70, 71, 72</a:t>
          </a:r>
        </a:p>
      </xdr:txBody>
    </xdr:sp>
    <xdr:clientData/>
  </xdr:twoCellAnchor>
  <xdr:twoCellAnchor>
    <xdr:from>
      <xdr:col>12</xdr:col>
      <xdr:colOff>219453</xdr:colOff>
      <xdr:row>80</xdr:row>
      <xdr:rowOff>87532</xdr:rowOff>
    </xdr:from>
    <xdr:to>
      <xdr:col>13</xdr:col>
      <xdr:colOff>411190</xdr:colOff>
      <xdr:row>82</xdr:row>
      <xdr:rowOff>84562</xdr:rowOff>
    </xdr:to>
    <xdr:sp macro="" textlink="">
      <xdr:nvSpPr>
        <xdr:cNvPr id="24" name="Retângulo: Cantos Arredondados 23">
          <a:extLst>
            <a:ext uri="{FF2B5EF4-FFF2-40B4-BE49-F238E27FC236}">
              <a16:creationId xmlns="" xmlns:a16="http://schemas.microsoft.com/office/drawing/2014/main" id="{967355E5-8004-4431-ACF1-BDA353E093D0}"/>
            </a:ext>
          </a:extLst>
        </xdr:cNvPr>
        <xdr:cNvSpPr/>
      </xdr:nvSpPr>
      <xdr:spPr>
        <a:xfrm>
          <a:off x="7534653" y="15327532"/>
          <a:ext cx="801337" cy="3780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63, 64, 66</a:t>
          </a:r>
        </a:p>
      </xdr:txBody>
    </xdr:sp>
    <xdr:clientData/>
  </xdr:twoCellAnchor>
  <xdr:twoCellAnchor>
    <xdr:from>
      <xdr:col>18</xdr:col>
      <xdr:colOff>194053</xdr:colOff>
      <xdr:row>84</xdr:row>
      <xdr:rowOff>1807</xdr:rowOff>
    </xdr:from>
    <xdr:to>
      <xdr:col>19</xdr:col>
      <xdr:colOff>385790</xdr:colOff>
      <xdr:row>85</xdr:row>
      <xdr:rowOff>163937</xdr:rowOff>
    </xdr:to>
    <xdr:sp macro="" textlink="">
      <xdr:nvSpPr>
        <xdr:cNvPr id="25" name="Retângulo: Cantos Arredondados 24">
          <a:extLst>
            <a:ext uri="{FF2B5EF4-FFF2-40B4-BE49-F238E27FC236}">
              <a16:creationId xmlns="" xmlns:a16="http://schemas.microsoft.com/office/drawing/2014/main" id="{0878F6A2-6DF5-47DD-BE01-67665F876447}"/>
            </a:ext>
          </a:extLst>
        </xdr:cNvPr>
        <xdr:cNvSpPr/>
      </xdr:nvSpPr>
      <xdr:spPr>
        <a:xfrm>
          <a:off x="11166853" y="16003807"/>
          <a:ext cx="801337" cy="3526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60, 61, 62</a:t>
          </a:r>
        </a:p>
      </xdr:txBody>
    </xdr:sp>
    <xdr:clientData/>
  </xdr:twoCellAnchor>
  <xdr:twoCellAnchor>
    <xdr:from>
      <xdr:col>12</xdr:col>
      <xdr:colOff>21217</xdr:colOff>
      <xdr:row>83</xdr:row>
      <xdr:rowOff>36946</xdr:rowOff>
    </xdr:from>
    <xdr:to>
      <xdr:col>13</xdr:col>
      <xdr:colOff>129308</xdr:colOff>
      <xdr:row>88</xdr:row>
      <xdr:rowOff>73309</xdr:rowOff>
    </xdr:to>
    <xdr:pic>
      <xdr:nvPicPr>
        <xdr:cNvPr id="26" name="Imagem 25">
          <a:extLst>
            <a:ext uri="{FF2B5EF4-FFF2-40B4-BE49-F238E27FC236}">
              <a16:creationId xmlns="" xmlns:a16="http://schemas.microsoft.com/office/drawing/2014/main" id="{E19DB573-C978-470A-AC87-D3C2A1213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00831" y="15984032"/>
          <a:ext cx="988863" cy="717691"/>
        </a:xfrm>
        <a:prstGeom prst="rect">
          <a:avLst/>
        </a:prstGeom>
      </xdr:spPr>
    </xdr:pic>
    <xdr:clientData/>
  </xdr:twoCellAnchor>
  <xdr:twoCellAnchor>
    <xdr:from>
      <xdr:col>13</xdr:col>
      <xdr:colOff>238180</xdr:colOff>
      <xdr:row>84</xdr:row>
      <xdr:rowOff>147693</xdr:rowOff>
    </xdr:from>
    <xdr:to>
      <xdr:col>14</xdr:col>
      <xdr:colOff>346271</xdr:colOff>
      <xdr:row>90</xdr:row>
      <xdr:rowOff>6257</xdr:rowOff>
    </xdr:to>
    <xdr:pic>
      <xdr:nvPicPr>
        <xdr:cNvPr id="27" name="Imagem 26">
          <a:extLst>
            <a:ext uri="{FF2B5EF4-FFF2-40B4-BE49-F238E27FC236}">
              <a16:creationId xmlns="" xmlns:a16="http://schemas.microsoft.com/office/drawing/2014/main" id="{8A070272-63C0-446E-AB1C-A9D9AF783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21044" y="16291629"/>
          <a:ext cx="1001564" cy="717691"/>
        </a:xfrm>
        <a:prstGeom prst="rect">
          <a:avLst/>
        </a:prstGeom>
      </xdr:spPr>
    </xdr:pic>
    <xdr:clientData/>
  </xdr:twoCellAnchor>
  <xdr:twoCellAnchor>
    <xdr:from>
      <xdr:col>13</xdr:col>
      <xdr:colOff>561363</xdr:colOff>
      <xdr:row>79</xdr:row>
      <xdr:rowOff>45999</xdr:rowOff>
    </xdr:from>
    <xdr:to>
      <xdr:col>15</xdr:col>
      <xdr:colOff>59854</xdr:colOff>
      <xdr:row>84</xdr:row>
      <xdr:rowOff>75436</xdr:rowOff>
    </xdr:to>
    <xdr:pic>
      <xdr:nvPicPr>
        <xdr:cNvPr id="28" name="Imagem 27">
          <a:extLst>
            <a:ext uri="{FF2B5EF4-FFF2-40B4-BE49-F238E27FC236}">
              <a16:creationId xmlns="" xmlns:a16="http://schemas.microsoft.com/office/drawing/2014/main" id="{BC710799-0C0C-43EC-A611-3D1BCD3A4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54040" y="15227622"/>
          <a:ext cx="981937" cy="717691"/>
        </a:xfrm>
        <a:prstGeom prst="rect">
          <a:avLst/>
        </a:prstGeom>
      </xdr:spPr>
    </xdr:pic>
    <xdr:clientData/>
  </xdr:twoCellAnchor>
  <xdr:twoCellAnchor editAs="oneCell">
    <xdr:from>
      <xdr:col>24</xdr:col>
      <xdr:colOff>18471</xdr:colOff>
      <xdr:row>60</xdr:row>
      <xdr:rowOff>10614</xdr:rowOff>
    </xdr:from>
    <xdr:to>
      <xdr:col>25</xdr:col>
      <xdr:colOff>126562</xdr:colOff>
      <xdr:row>65</xdr:row>
      <xdr:rowOff>46978</xdr:rowOff>
    </xdr:to>
    <xdr:pic>
      <xdr:nvPicPr>
        <xdr:cNvPr id="29" name="Imagem 28">
          <a:extLst>
            <a:ext uri="{FF2B5EF4-FFF2-40B4-BE49-F238E27FC236}">
              <a16:creationId xmlns="" xmlns:a16="http://schemas.microsoft.com/office/drawing/2014/main" id="{595EEFD8-DA70-41C8-99BD-6A3B8D4A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513285" y="11576200"/>
          <a:ext cx="988864" cy="717691"/>
        </a:xfrm>
        <a:prstGeom prst="rect">
          <a:avLst/>
        </a:prstGeom>
      </xdr:spPr>
    </xdr:pic>
    <xdr:clientData/>
  </xdr:twoCellAnchor>
  <xdr:twoCellAnchor editAs="oneCell">
    <xdr:from>
      <xdr:col>22</xdr:col>
      <xdr:colOff>596642</xdr:colOff>
      <xdr:row>66</xdr:row>
      <xdr:rowOff>88372</xdr:rowOff>
    </xdr:from>
    <xdr:to>
      <xdr:col>24</xdr:col>
      <xdr:colOff>95133</xdr:colOff>
      <xdr:row>71</xdr:row>
      <xdr:rowOff>124735</xdr:rowOff>
    </xdr:to>
    <xdr:pic>
      <xdr:nvPicPr>
        <xdr:cNvPr id="30" name="Imagem 29">
          <a:extLst>
            <a:ext uri="{FF2B5EF4-FFF2-40B4-BE49-F238E27FC236}">
              <a16:creationId xmlns="" xmlns:a16="http://schemas.microsoft.com/office/drawing/2014/main" id="{E56F7BCA-2EA4-45D2-B792-166A0F14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872256" y="12796958"/>
          <a:ext cx="988863" cy="717691"/>
        </a:xfrm>
        <a:prstGeom prst="rect">
          <a:avLst/>
        </a:prstGeom>
      </xdr:spPr>
    </xdr:pic>
    <xdr:clientData/>
  </xdr:twoCellAnchor>
  <xdr:twoCellAnchor editAs="oneCell">
    <xdr:from>
      <xdr:col>24</xdr:col>
      <xdr:colOff>218684</xdr:colOff>
      <xdr:row>66</xdr:row>
      <xdr:rowOff>11917</xdr:rowOff>
    </xdr:from>
    <xdr:to>
      <xdr:col>25</xdr:col>
      <xdr:colOff>326775</xdr:colOff>
      <xdr:row>71</xdr:row>
      <xdr:rowOff>48280</xdr:rowOff>
    </xdr:to>
    <xdr:pic>
      <xdr:nvPicPr>
        <xdr:cNvPr id="31" name="Imagem 30">
          <a:extLst>
            <a:ext uri="{FF2B5EF4-FFF2-40B4-BE49-F238E27FC236}">
              <a16:creationId xmlns="" xmlns:a16="http://schemas.microsoft.com/office/drawing/2014/main" id="{C4A42F03-D32A-4372-AAAA-764AD8D8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713498" y="12720503"/>
          <a:ext cx="988863" cy="717691"/>
        </a:xfrm>
        <a:prstGeom prst="rect">
          <a:avLst/>
        </a:prstGeom>
      </xdr:spPr>
    </xdr:pic>
    <xdr:clientData/>
  </xdr:twoCellAnchor>
  <xdr:twoCellAnchor editAs="oneCell">
    <xdr:from>
      <xdr:col>10</xdr:col>
      <xdr:colOff>515642</xdr:colOff>
      <xdr:row>70</xdr:row>
      <xdr:rowOff>93304</xdr:rowOff>
    </xdr:from>
    <xdr:to>
      <xdr:col>12</xdr:col>
      <xdr:colOff>10009</xdr:colOff>
      <xdr:row>75</xdr:row>
      <xdr:rowOff>129668</xdr:rowOff>
    </xdr:to>
    <xdr:pic>
      <xdr:nvPicPr>
        <xdr:cNvPr id="32" name="Imagem 31">
          <a:extLst>
            <a:ext uri="{FF2B5EF4-FFF2-40B4-BE49-F238E27FC236}">
              <a16:creationId xmlns="" xmlns:a16="http://schemas.microsoft.com/office/drawing/2014/main" id="{72DF8EE9-FEBF-4686-9874-5AFF50FA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473994" y="13565952"/>
          <a:ext cx="988864" cy="713567"/>
        </a:xfrm>
        <a:prstGeom prst="rect">
          <a:avLst/>
        </a:prstGeom>
      </xdr:spPr>
    </xdr:pic>
    <xdr:clientData/>
  </xdr:twoCellAnchor>
  <xdr:twoCellAnchor editAs="oneCell">
    <xdr:from>
      <xdr:col>10</xdr:col>
      <xdr:colOff>576249</xdr:colOff>
      <xdr:row>64</xdr:row>
      <xdr:rowOff>136261</xdr:rowOff>
    </xdr:from>
    <xdr:to>
      <xdr:col>12</xdr:col>
      <xdr:colOff>74739</xdr:colOff>
      <xdr:row>69</xdr:row>
      <xdr:rowOff>169326</xdr:rowOff>
    </xdr:to>
    <xdr:pic>
      <xdr:nvPicPr>
        <xdr:cNvPr id="33" name="Imagem 32">
          <a:extLst>
            <a:ext uri="{FF2B5EF4-FFF2-40B4-BE49-F238E27FC236}">
              <a16:creationId xmlns="" xmlns:a16="http://schemas.microsoft.com/office/drawing/2014/main" id="{541A3DF8-265D-4851-8C1D-7DA1FD7A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538311" y="12462199"/>
          <a:ext cx="985565" cy="71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80362</xdr:colOff>
      <xdr:row>71</xdr:row>
      <xdr:rowOff>21705</xdr:rowOff>
    </xdr:from>
    <xdr:to>
      <xdr:col>13</xdr:col>
      <xdr:colOff>188452</xdr:colOff>
      <xdr:row>76</xdr:row>
      <xdr:rowOff>58069</xdr:rowOff>
    </xdr:to>
    <xdr:pic>
      <xdr:nvPicPr>
        <xdr:cNvPr id="34" name="Imagem 33">
          <a:extLst>
            <a:ext uri="{FF2B5EF4-FFF2-40B4-BE49-F238E27FC236}">
              <a16:creationId xmlns="" xmlns:a16="http://schemas.microsoft.com/office/drawing/2014/main" id="{3CC981EE-1EFD-42FF-8098-36123A8E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59975" y="13682792"/>
          <a:ext cx="988864" cy="717690"/>
        </a:xfrm>
        <a:prstGeom prst="rect">
          <a:avLst/>
        </a:prstGeom>
      </xdr:spPr>
    </xdr:pic>
    <xdr:clientData/>
  </xdr:twoCellAnchor>
  <xdr:twoCellAnchor editAs="oneCell">
    <xdr:from>
      <xdr:col>13</xdr:col>
      <xdr:colOff>518249</xdr:colOff>
      <xdr:row>53</xdr:row>
      <xdr:rowOff>50220</xdr:rowOff>
    </xdr:from>
    <xdr:to>
      <xdr:col>15</xdr:col>
      <xdr:colOff>14430</xdr:colOff>
      <xdr:row>58</xdr:row>
      <xdr:rowOff>86584</xdr:rowOff>
    </xdr:to>
    <xdr:pic>
      <xdr:nvPicPr>
        <xdr:cNvPr id="35" name="Imagem 34">
          <a:extLst>
            <a:ext uri="{FF2B5EF4-FFF2-40B4-BE49-F238E27FC236}">
              <a16:creationId xmlns="" xmlns:a16="http://schemas.microsoft.com/office/drawing/2014/main" id="{42A02ED3-AB44-4409-B176-8438BEBD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06308" y="10283461"/>
          <a:ext cx="988864" cy="715381"/>
        </a:xfrm>
        <a:prstGeom prst="rect">
          <a:avLst/>
        </a:prstGeom>
      </xdr:spPr>
    </xdr:pic>
    <xdr:clientData/>
  </xdr:twoCellAnchor>
  <xdr:twoCellAnchor editAs="oneCell">
    <xdr:from>
      <xdr:col>15</xdr:col>
      <xdr:colOff>56338</xdr:colOff>
      <xdr:row>57</xdr:row>
      <xdr:rowOff>88064</xdr:rowOff>
    </xdr:from>
    <xdr:to>
      <xdr:col>16</xdr:col>
      <xdr:colOff>164430</xdr:colOff>
      <xdr:row>62</xdr:row>
      <xdr:rowOff>124429</xdr:rowOff>
    </xdr:to>
    <xdr:pic>
      <xdr:nvPicPr>
        <xdr:cNvPr id="36" name="Imagem 35">
          <a:extLst>
            <a:ext uri="{FF2B5EF4-FFF2-40B4-BE49-F238E27FC236}">
              <a16:creationId xmlns="" xmlns:a16="http://schemas.microsoft.com/office/drawing/2014/main" id="{1104233D-AEEC-4596-8A0D-D5EEFC93B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064751" y="11082151"/>
          <a:ext cx="988865" cy="717692"/>
        </a:xfrm>
        <a:prstGeom prst="rect">
          <a:avLst/>
        </a:prstGeom>
      </xdr:spPr>
    </xdr:pic>
    <xdr:clientData/>
  </xdr:twoCellAnchor>
  <xdr:twoCellAnchor editAs="oneCell">
    <xdr:from>
      <xdr:col>22</xdr:col>
      <xdr:colOff>393212</xdr:colOff>
      <xdr:row>51</xdr:row>
      <xdr:rowOff>4025</xdr:rowOff>
    </xdr:from>
    <xdr:to>
      <xdr:col>23</xdr:col>
      <xdr:colOff>503117</xdr:colOff>
      <xdr:row>56</xdr:row>
      <xdr:rowOff>37090</xdr:rowOff>
    </xdr:to>
    <xdr:pic>
      <xdr:nvPicPr>
        <xdr:cNvPr id="37" name="Imagem 36">
          <a:extLst>
            <a:ext uri="{FF2B5EF4-FFF2-40B4-BE49-F238E27FC236}">
              <a16:creationId xmlns="" xmlns:a16="http://schemas.microsoft.com/office/drawing/2014/main" id="{0902DDC4-60C1-42D6-8DC5-799C73D6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671382" y="9852555"/>
          <a:ext cx="985565" cy="719505"/>
        </a:xfrm>
        <a:prstGeom prst="rect">
          <a:avLst/>
        </a:prstGeom>
      </xdr:spPr>
    </xdr:pic>
    <xdr:clientData/>
  </xdr:twoCellAnchor>
  <xdr:twoCellAnchor editAs="oneCell">
    <xdr:from>
      <xdr:col>19</xdr:col>
      <xdr:colOff>528698</xdr:colOff>
      <xdr:row>53</xdr:row>
      <xdr:rowOff>99925</xdr:rowOff>
    </xdr:from>
    <xdr:to>
      <xdr:col>21</xdr:col>
      <xdr:colOff>27189</xdr:colOff>
      <xdr:row>58</xdr:row>
      <xdr:rowOff>132989</xdr:rowOff>
    </xdr:to>
    <xdr:pic>
      <xdr:nvPicPr>
        <xdr:cNvPr id="38" name="Imagem 37">
          <a:extLst>
            <a:ext uri="{FF2B5EF4-FFF2-40B4-BE49-F238E27FC236}">
              <a16:creationId xmlns="" xmlns:a16="http://schemas.microsoft.com/office/drawing/2014/main" id="{569D69D1-57C4-406D-9950-A42E0A73E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977162" y="10330361"/>
          <a:ext cx="985564" cy="717691"/>
        </a:xfrm>
        <a:prstGeom prst="rect">
          <a:avLst/>
        </a:prstGeom>
      </xdr:spPr>
    </xdr:pic>
    <xdr:clientData/>
  </xdr:twoCellAnchor>
  <xdr:twoCellAnchor editAs="oneCell">
    <xdr:from>
      <xdr:col>21</xdr:col>
      <xdr:colOff>187025</xdr:colOff>
      <xdr:row>53</xdr:row>
      <xdr:rowOff>159539</xdr:rowOff>
    </xdr:from>
    <xdr:to>
      <xdr:col>22</xdr:col>
      <xdr:colOff>290994</xdr:colOff>
      <xdr:row>59</xdr:row>
      <xdr:rowOff>18102</xdr:rowOff>
    </xdr:to>
    <xdr:pic>
      <xdr:nvPicPr>
        <xdr:cNvPr id="39" name="Imagem 38">
          <a:extLst>
            <a:ext uri="{FF2B5EF4-FFF2-40B4-BE49-F238E27FC236}">
              <a16:creationId xmlns="" xmlns:a16="http://schemas.microsoft.com/office/drawing/2014/main" id="{AD1599F8-FAF0-46C0-ACBC-6C79F1339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844628" y="10400036"/>
          <a:ext cx="1001563" cy="713569"/>
        </a:xfrm>
        <a:prstGeom prst="rect">
          <a:avLst/>
        </a:prstGeom>
      </xdr:spPr>
    </xdr:pic>
    <xdr:clientData/>
  </xdr:twoCellAnchor>
  <xdr:twoCellAnchor editAs="oneCell">
    <xdr:from>
      <xdr:col>19</xdr:col>
      <xdr:colOff>167800</xdr:colOff>
      <xdr:row>34</xdr:row>
      <xdr:rowOff>106670</xdr:rowOff>
    </xdr:from>
    <xdr:to>
      <xdr:col>20</xdr:col>
      <xdr:colOff>275892</xdr:colOff>
      <xdr:row>39</xdr:row>
      <xdr:rowOff>143034</xdr:rowOff>
    </xdr:to>
    <xdr:pic>
      <xdr:nvPicPr>
        <xdr:cNvPr id="40" name="Imagem 39">
          <a:extLst>
            <a:ext uri="{FF2B5EF4-FFF2-40B4-BE49-F238E27FC236}">
              <a16:creationId xmlns="" xmlns:a16="http://schemas.microsoft.com/office/drawing/2014/main" id="{DE60153F-C06B-45B5-BDD4-2CE1DD6B3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614614" y="6719256"/>
          <a:ext cx="988864" cy="717692"/>
        </a:xfrm>
        <a:prstGeom prst="rect">
          <a:avLst/>
        </a:prstGeom>
      </xdr:spPr>
    </xdr:pic>
    <xdr:clientData/>
  </xdr:twoCellAnchor>
  <xdr:twoCellAnchor editAs="oneCell">
    <xdr:from>
      <xdr:col>20</xdr:col>
      <xdr:colOff>419401</xdr:colOff>
      <xdr:row>37</xdr:row>
      <xdr:rowOff>41099</xdr:rowOff>
    </xdr:from>
    <xdr:to>
      <xdr:col>21</xdr:col>
      <xdr:colOff>527492</xdr:colOff>
      <xdr:row>42</xdr:row>
      <xdr:rowOff>77463</xdr:rowOff>
    </xdr:to>
    <xdr:pic>
      <xdr:nvPicPr>
        <xdr:cNvPr id="41" name="Imagem 40">
          <a:extLst>
            <a:ext uri="{FF2B5EF4-FFF2-40B4-BE49-F238E27FC236}">
              <a16:creationId xmlns="" xmlns:a16="http://schemas.microsoft.com/office/drawing/2014/main" id="{50446DF3-F104-4C6C-B753-481DE27FE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475815" y="7225185"/>
          <a:ext cx="988864" cy="717691"/>
        </a:xfrm>
        <a:prstGeom prst="rect">
          <a:avLst/>
        </a:prstGeom>
      </xdr:spPr>
    </xdr:pic>
    <xdr:clientData/>
  </xdr:twoCellAnchor>
  <xdr:twoCellAnchor editAs="oneCell">
    <xdr:from>
      <xdr:col>12</xdr:col>
      <xdr:colOff>262786</xdr:colOff>
      <xdr:row>38</xdr:row>
      <xdr:rowOff>46287</xdr:rowOff>
    </xdr:from>
    <xdr:to>
      <xdr:col>13</xdr:col>
      <xdr:colOff>370878</xdr:colOff>
      <xdr:row>43</xdr:row>
      <xdr:rowOff>82650</xdr:rowOff>
    </xdr:to>
    <xdr:pic>
      <xdr:nvPicPr>
        <xdr:cNvPr id="42" name="Imagem 41">
          <a:extLst>
            <a:ext uri="{FF2B5EF4-FFF2-40B4-BE49-F238E27FC236}">
              <a16:creationId xmlns="" xmlns:a16="http://schemas.microsoft.com/office/drawing/2014/main" id="{32E8DF63-F113-4E3E-8F86-6329D1D97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442400" y="7420873"/>
          <a:ext cx="988863" cy="717692"/>
        </a:xfrm>
        <a:prstGeom prst="rect">
          <a:avLst/>
        </a:prstGeom>
      </xdr:spPr>
    </xdr:pic>
    <xdr:clientData/>
  </xdr:twoCellAnchor>
  <xdr:twoCellAnchor editAs="oneCell">
    <xdr:from>
      <xdr:col>13</xdr:col>
      <xdr:colOff>530715</xdr:colOff>
      <xdr:row>38</xdr:row>
      <xdr:rowOff>5786</xdr:rowOff>
    </xdr:from>
    <xdr:to>
      <xdr:col>15</xdr:col>
      <xdr:colOff>26896</xdr:colOff>
      <xdr:row>43</xdr:row>
      <xdr:rowOff>38850</xdr:rowOff>
    </xdr:to>
    <xdr:pic>
      <xdr:nvPicPr>
        <xdr:cNvPr id="43" name="Imagem 42">
          <a:extLst>
            <a:ext uri="{FF2B5EF4-FFF2-40B4-BE49-F238E27FC236}">
              <a16:creationId xmlns="" xmlns:a16="http://schemas.microsoft.com/office/drawing/2014/main" id="{96A3137F-1FB4-4F58-9286-5193CBAAE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20424" y="7379877"/>
          <a:ext cx="985564" cy="715381"/>
        </a:xfrm>
        <a:prstGeom prst="rect">
          <a:avLst/>
        </a:prstGeom>
      </xdr:spPr>
    </xdr:pic>
    <xdr:clientData/>
  </xdr:twoCellAnchor>
  <xdr:twoCellAnchor editAs="oneCell">
    <xdr:from>
      <xdr:col>13</xdr:col>
      <xdr:colOff>14378</xdr:colOff>
      <xdr:row>32</xdr:row>
      <xdr:rowOff>98059</xdr:rowOff>
    </xdr:from>
    <xdr:to>
      <xdr:col>14</xdr:col>
      <xdr:colOff>122468</xdr:colOff>
      <xdr:row>37</xdr:row>
      <xdr:rowOff>134422</xdr:rowOff>
    </xdr:to>
    <xdr:pic>
      <xdr:nvPicPr>
        <xdr:cNvPr id="44" name="Imagem 43">
          <a:extLst>
            <a:ext uri="{FF2B5EF4-FFF2-40B4-BE49-F238E27FC236}">
              <a16:creationId xmlns="" xmlns:a16="http://schemas.microsoft.com/office/drawing/2014/main" id="{182F7619-8539-4E73-A10A-8B53C2A44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03591" y="6329646"/>
          <a:ext cx="988863" cy="717690"/>
        </a:xfrm>
        <a:prstGeom prst="rect">
          <a:avLst/>
        </a:prstGeom>
      </xdr:spPr>
    </xdr:pic>
    <xdr:clientData/>
  </xdr:twoCellAnchor>
  <xdr:twoCellAnchor editAs="oneCell">
    <xdr:from>
      <xdr:col>15</xdr:col>
      <xdr:colOff>318592</xdr:colOff>
      <xdr:row>22</xdr:row>
      <xdr:rowOff>154047</xdr:rowOff>
    </xdr:from>
    <xdr:to>
      <xdr:col>16</xdr:col>
      <xdr:colOff>426683</xdr:colOff>
      <xdr:row>28</xdr:row>
      <xdr:rowOff>8983</xdr:rowOff>
    </xdr:to>
    <xdr:pic>
      <xdr:nvPicPr>
        <xdr:cNvPr id="45" name="Imagem 44">
          <a:extLst>
            <a:ext uri="{FF2B5EF4-FFF2-40B4-BE49-F238E27FC236}">
              <a16:creationId xmlns="" xmlns:a16="http://schemas.microsoft.com/office/drawing/2014/main" id="{C4B6CCD1-2D05-4E6F-8BE7-BEC254D6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322470" y="4485169"/>
          <a:ext cx="997936" cy="717691"/>
        </a:xfrm>
        <a:prstGeom prst="rect">
          <a:avLst/>
        </a:prstGeom>
      </xdr:spPr>
    </xdr:pic>
    <xdr:clientData/>
  </xdr:twoCellAnchor>
  <xdr:twoCellAnchor editAs="oneCell">
    <xdr:from>
      <xdr:col>16</xdr:col>
      <xdr:colOff>386948</xdr:colOff>
      <xdr:row>17</xdr:row>
      <xdr:rowOff>101175</xdr:rowOff>
    </xdr:from>
    <xdr:to>
      <xdr:col>17</xdr:col>
      <xdr:colOff>495038</xdr:colOff>
      <xdr:row>22</xdr:row>
      <xdr:rowOff>137538</xdr:rowOff>
    </xdr:to>
    <xdr:pic>
      <xdr:nvPicPr>
        <xdr:cNvPr id="46" name="Imagem 45">
          <a:extLst>
            <a:ext uri="{FF2B5EF4-FFF2-40B4-BE49-F238E27FC236}">
              <a16:creationId xmlns="" xmlns:a16="http://schemas.microsoft.com/office/drawing/2014/main" id="{B92B8821-7B79-4B96-AFD2-4E1B68706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004961" y="3475262"/>
          <a:ext cx="988863" cy="717690"/>
        </a:xfrm>
        <a:prstGeom prst="rect">
          <a:avLst/>
        </a:prstGeom>
      </xdr:spPr>
    </xdr:pic>
    <xdr:clientData/>
  </xdr:twoCellAnchor>
  <xdr:twoCellAnchor editAs="oneCell">
    <xdr:from>
      <xdr:col>16</xdr:col>
      <xdr:colOff>555092</xdr:colOff>
      <xdr:row>23</xdr:row>
      <xdr:rowOff>48308</xdr:rowOff>
    </xdr:from>
    <xdr:to>
      <xdr:col>18</xdr:col>
      <xdr:colOff>51273</xdr:colOff>
      <xdr:row>28</xdr:row>
      <xdr:rowOff>84671</xdr:rowOff>
    </xdr:to>
    <xdr:pic>
      <xdr:nvPicPr>
        <xdr:cNvPr id="47" name="Imagem 46">
          <a:extLst>
            <a:ext uri="{FF2B5EF4-FFF2-40B4-BE49-F238E27FC236}">
              <a16:creationId xmlns="" xmlns:a16="http://schemas.microsoft.com/office/drawing/2014/main" id="{E02C419C-F728-4611-A35B-DC005FE4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171951" y="4566549"/>
          <a:ext cx="988863" cy="715381"/>
        </a:xfrm>
        <a:prstGeom prst="rect">
          <a:avLst/>
        </a:prstGeom>
      </xdr:spPr>
    </xdr:pic>
    <xdr:clientData/>
  </xdr:twoCellAnchor>
  <xdr:twoCellAnchor editAs="oneCell">
    <xdr:from>
      <xdr:col>19</xdr:col>
      <xdr:colOff>588482</xdr:colOff>
      <xdr:row>89</xdr:row>
      <xdr:rowOff>13250</xdr:rowOff>
    </xdr:from>
    <xdr:to>
      <xdr:col>21</xdr:col>
      <xdr:colOff>86973</xdr:colOff>
      <xdr:row>94</xdr:row>
      <xdr:rowOff>46315</xdr:rowOff>
    </xdr:to>
    <xdr:pic>
      <xdr:nvPicPr>
        <xdr:cNvPr id="48" name="Imagem 47">
          <a:extLst>
            <a:ext uri="{FF2B5EF4-FFF2-40B4-BE49-F238E27FC236}">
              <a16:creationId xmlns="" xmlns:a16="http://schemas.microsoft.com/office/drawing/2014/main" id="{F59334F5-D4B0-4071-9070-51AED0F21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036945" y="17101687"/>
          <a:ext cx="985565" cy="717691"/>
        </a:xfrm>
        <a:prstGeom prst="rect">
          <a:avLst/>
        </a:prstGeom>
      </xdr:spPr>
    </xdr:pic>
    <xdr:clientData/>
  </xdr:twoCellAnchor>
  <xdr:twoCellAnchor editAs="oneCell">
    <xdr:from>
      <xdr:col>20</xdr:col>
      <xdr:colOff>63570</xdr:colOff>
      <xdr:row>83</xdr:row>
      <xdr:rowOff>293</xdr:rowOff>
    </xdr:from>
    <xdr:to>
      <xdr:col>21</xdr:col>
      <xdr:colOff>171661</xdr:colOff>
      <xdr:row>88</xdr:row>
      <xdr:rowOff>36657</xdr:rowOff>
    </xdr:to>
    <xdr:pic>
      <xdr:nvPicPr>
        <xdr:cNvPr id="49" name="Imagem 48">
          <a:extLst>
            <a:ext uri="{FF2B5EF4-FFF2-40B4-BE49-F238E27FC236}">
              <a16:creationId xmlns="" xmlns:a16="http://schemas.microsoft.com/office/drawing/2014/main" id="{13D7B6F2-3B56-4EF2-B99F-6EC1113F4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119984" y="15947379"/>
          <a:ext cx="988864" cy="717691"/>
        </a:xfrm>
        <a:prstGeom prst="rect">
          <a:avLst/>
        </a:prstGeom>
      </xdr:spPr>
    </xdr:pic>
    <xdr:clientData/>
  </xdr:twoCellAnchor>
  <xdr:twoCellAnchor editAs="oneCell">
    <xdr:from>
      <xdr:col>18</xdr:col>
      <xdr:colOff>361350</xdr:colOff>
      <xdr:row>87</xdr:row>
      <xdr:rowOff>18015</xdr:rowOff>
    </xdr:from>
    <xdr:to>
      <xdr:col>19</xdr:col>
      <xdr:colOff>467132</xdr:colOff>
      <xdr:row>92</xdr:row>
      <xdr:rowOff>54379</xdr:rowOff>
    </xdr:to>
    <xdr:pic>
      <xdr:nvPicPr>
        <xdr:cNvPr id="50" name="Imagem 49">
          <a:extLst>
            <a:ext uri="{FF2B5EF4-FFF2-40B4-BE49-F238E27FC236}">
              <a16:creationId xmlns="" xmlns:a16="http://schemas.microsoft.com/office/drawing/2014/main" id="{346B596A-A90B-4DF3-8CBE-25A7EDB35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197409" y="16728256"/>
          <a:ext cx="988864" cy="715382"/>
        </a:xfrm>
        <a:prstGeom prst="rect">
          <a:avLst/>
        </a:prstGeom>
      </xdr:spPr>
    </xdr:pic>
    <xdr:clientData/>
  </xdr:twoCellAnchor>
  <xdr:twoCellAnchor editAs="oneCell">
    <xdr:from>
      <xdr:col>41</xdr:col>
      <xdr:colOff>482600</xdr:colOff>
      <xdr:row>55</xdr:row>
      <xdr:rowOff>152400</xdr:rowOff>
    </xdr:from>
    <xdr:to>
      <xdr:col>75</xdr:col>
      <xdr:colOff>559704</xdr:colOff>
      <xdr:row>167</xdr:row>
      <xdr:rowOff>0</xdr:rowOff>
    </xdr:to>
    <xdr:pic>
      <xdr:nvPicPr>
        <xdr:cNvPr id="51" name="Espaço Reservado para Conteúdo 3">
          <a:extLst>
            <a:ext uri="{FF2B5EF4-FFF2-40B4-BE49-F238E27FC236}">
              <a16:creationId xmlns="" xmlns:a16="http://schemas.microsoft.com/office/drawing/2014/main" id="{FE648854-3FBC-4B42-BC6E-8201A3E76E01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76200" y="10629900"/>
          <a:ext cx="20803504" cy="21183600"/>
        </a:xfrm>
        <a:prstGeom prst="rect">
          <a:avLst/>
        </a:prstGeom>
      </xdr:spPr>
    </xdr:pic>
    <xdr:clientData/>
  </xdr:twoCellAnchor>
  <xdr:twoCellAnchor>
    <xdr:from>
      <xdr:col>61</xdr:col>
      <xdr:colOff>330200</xdr:colOff>
      <xdr:row>119</xdr:row>
      <xdr:rowOff>101600</xdr:rowOff>
    </xdr:from>
    <xdr:to>
      <xdr:col>63</xdr:col>
      <xdr:colOff>191000</xdr:colOff>
      <xdr:row>125</xdr:row>
      <xdr:rowOff>114800</xdr:rowOff>
    </xdr:to>
    <xdr:grpSp>
      <xdr:nvGrpSpPr>
        <xdr:cNvPr id="52" name="Agrupar 85">
          <a:extLst>
            <a:ext uri="{FF2B5EF4-FFF2-40B4-BE49-F238E27FC236}">
              <a16:creationId xmlns="" xmlns:a16="http://schemas.microsoft.com/office/drawing/2014/main" id="{84908C8B-8090-4EE1-9ADA-B32AF51EA25E}"/>
            </a:ext>
          </a:extLst>
        </xdr:cNvPr>
        <xdr:cNvGrpSpPr/>
      </xdr:nvGrpSpPr>
      <xdr:grpSpPr>
        <a:xfrm>
          <a:off x="37515800" y="227711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53" name="Cilindro 52">
            <a:extLst>
              <a:ext uri="{FF2B5EF4-FFF2-40B4-BE49-F238E27FC236}">
                <a16:creationId xmlns="" xmlns:a16="http://schemas.microsoft.com/office/drawing/2014/main" id="{9A442493-2F2C-41B7-8F1E-952E715A6C23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Cilindro 53">
            <a:extLst>
              <a:ext uri="{FF2B5EF4-FFF2-40B4-BE49-F238E27FC236}">
                <a16:creationId xmlns="" xmlns:a16="http://schemas.microsoft.com/office/drawing/2014/main" id="{5AB92311-D8A9-4FF3-AD46-11CD5B53A1D3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Cilindro 54">
            <a:extLst>
              <a:ext uri="{FF2B5EF4-FFF2-40B4-BE49-F238E27FC236}">
                <a16:creationId xmlns="" xmlns:a16="http://schemas.microsoft.com/office/drawing/2014/main" id="{8F73CD7A-7B02-4057-B6FE-34E0F092B1E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52</xdr:col>
      <xdr:colOff>177800</xdr:colOff>
      <xdr:row>137</xdr:row>
      <xdr:rowOff>25400</xdr:rowOff>
    </xdr:from>
    <xdr:to>
      <xdr:col>54</xdr:col>
      <xdr:colOff>38600</xdr:colOff>
      <xdr:row>143</xdr:row>
      <xdr:rowOff>38600</xdr:rowOff>
    </xdr:to>
    <xdr:grpSp>
      <xdr:nvGrpSpPr>
        <xdr:cNvPr id="56" name="Agrupar 89">
          <a:extLst>
            <a:ext uri="{FF2B5EF4-FFF2-40B4-BE49-F238E27FC236}">
              <a16:creationId xmlns="" xmlns:a16="http://schemas.microsoft.com/office/drawing/2014/main" id="{804E0EF7-5BA4-488B-8292-BA5733E07F93}"/>
            </a:ext>
          </a:extLst>
        </xdr:cNvPr>
        <xdr:cNvGrpSpPr/>
      </xdr:nvGrpSpPr>
      <xdr:grpSpPr>
        <a:xfrm>
          <a:off x="31877000" y="261239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57" name="Cilindro 56">
            <a:extLst>
              <a:ext uri="{FF2B5EF4-FFF2-40B4-BE49-F238E27FC236}">
                <a16:creationId xmlns="" xmlns:a16="http://schemas.microsoft.com/office/drawing/2014/main" id="{DCF3A508-2460-4B0E-A05F-DD1A63A6ECC5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Cilindro 57">
            <a:extLst>
              <a:ext uri="{FF2B5EF4-FFF2-40B4-BE49-F238E27FC236}">
                <a16:creationId xmlns="" xmlns:a16="http://schemas.microsoft.com/office/drawing/2014/main" id="{B940F891-635A-434C-B0A9-37D69E2B9A27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Cilindro 58">
            <a:extLst>
              <a:ext uri="{FF2B5EF4-FFF2-40B4-BE49-F238E27FC236}">
                <a16:creationId xmlns="" xmlns:a16="http://schemas.microsoft.com/office/drawing/2014/main" id="{D0874785-CEBF-4946-8B9B-355C6BC6C9BF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63</xdr:col>
      <xdr:colOff>457200</xdr:colOff>
      <xdr:row>124</xdr:row>
      <xdr:rowOff>50800</xdr:rowOff>
    </xdr:from>
    <xdr:to>
      <xdr:col>65</xdr:col>
      <xdr:colOff>381000</xdr:colOff>
      <xdr:row>130</xdr:row>
      <xdr:rowOff>25400</xdr:rowOff>
    </xdr:to>
    <xdr:sp macro="" textlink="">
      <xdr:nvSpPr>
        <xdr:cNvPr id="60" name="Retângulo 59">
          <a:extLst>
            <a:ext uri="{FF2B5EF4-FFF2-40B4-BE49-F238E27FC236}">
              <a16:creationId xmlns="" xmlns:a16="http://schemas.microsoft.com/office/drawing/2014/main" id="{C9536B74-9EEF-481F-A4B3-5B7EB195AE41}"/>
            </a:ext>
          </a:extLst>
        </xdr:cNvPr>
        <xdr:cNvSpPr/>
      </xdr:nvSpPr>
      <xdr:spPr>
        <a:xfrm>
          <a:off x="38862000" y="23672800"/>
          <a:ext cx="1143000" cy="11176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57</xdr:col>
      <xdr:colOff>304800</xdr:colOff>
      <xdr:row>88</xdr:row>
      <xdr:rowOff>25400</xdr:rowOff>
    </xdr:from>
    <xdr:to>
      <xdr:col>59</xdr:col>
      <xdr:colOff>228600</xdr:colOff>
      <xdr:row>94</xdr:row>
      <xdr:rowOff>0</xdr:rowOff>
    </xdr:to>
    <xdr:sp macro="" textlink="">
      <xdr:nvSpPr>
        <xdr:cNvPr id="61" name="Retângulo 60">
          <a:extLst>
            <a:ext uri="{FF2B5EF4-FFF2-40B4-BE49-F238E27FC236}">
              <a16:creationId xmlns="" xmlns:a16="http://schemas.microsoft.com/office/drawing/2014/main" id="{7AB8C25B-0F5B-4D79-B028-37BCF34989E9}"/>
            </a:ext>
          </a:extLst>
        </xdr:cNvPr>
        <xdr:cNvSpPr/>
      </xdr:nvSpPr>
      <xdr:spPr>
        <a:xfrm>
          <a:off x="35052000" y="16789400"/>
          <a:ext cx="1143000" cy="11176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B</a:t>
          </a:r>
        </a:p>
      </xdr:txBody>
    </xdr:sp>
    <xdr:clientData/>
  </xdr:twoCellAnchor>
  <xdr:twoCellAnchor>
    <xdr:from>
      <xdr:col>56</xdr:col>
      <xdr:colOff>127000</xdr:colOff>
      <xdr:row>110</xdr:row>
      <xdr:rowOff>50800</xdr:rowOff>
    </xdr:from>
    <xdr:to>
      <xdr:col>58</xdr:col>
      <xdr:colOff>50800</xdr:colOff>
      <xdr:row>116</xdr:row>
      <xdr:rowOff>25400</xdr:rowOff>
    </xdr:to>
    <xdr:sp macro="" textlink="">
      <xdr:nvSpPr>
        <xdr:cNvPr id="62" name="Retângulo 61">
          <a:extLst>
            <a:ext uri="{FF2B5EF4-FFF2-40B4-BE49-F238E27FC236}">
              <a16:creationId xmlns="" xmlns:a16="http://schemas.microsoft.com/office/drawing/2014/main" id="{56C43D76-FDE1-43DE-891C-4C7726943528}"/>
            </a:ext>
          </a:extLst>
        </xdr:cNvPr>
        <xdr:cNvSpPr/>
      </xdr:nvSpPr>
      <xdr:spPr>
        <a:xfrm>
          <a:off x="34264600" y="21005800"/>
          <a:ext cx="1143000" cy="11176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D</a:t>
          </a:r>
        </a:p>
      </xdr:txBody>
    </xdr:sp>
    <xdr:clientData/>
  </xdr:twoCellAnchor>
  <xdr:twoCellAnchor>
    <xdr:from>
      <xdr:col>54</xdr:col>
      <xdr:colOff>101600</xdr:colOff>
      <xdr:row>131</xdr:row>
      <xdr:rowOff>76200</xdr:rowOff>
    </xdr:from>
    <xdr:to>
      <xdr:col>56</xdr:col>
      <xdr:colOff>25400</xdr:colOff>
      <xdr:row>137</xdr:row>
      <xdr:rowOff>50800</xdr:rowOff>
    </xdr:to>
    <xdr:sp macro="" textlink="">
      <xdr:nvSpPr>
        <xdr:cNvPr id="63" name="Retângulo 62">
          <a:extLst>
            <a:ext uri="{FF2B5EF4-FFF2-40B4-BE49-F238E27FC236}">
              <a16:creationId xmlns="" xmlns:a16="http://schemas.microsoft.com/office/drawing/2014/main" id="{B93A5C32-5693-4477-A7B1-F7255D0E2131}"/>
            </a:ext>
          </a:extLst>
        </xdr:cNvPr>
        <xdr:cNvSpPr/>
      </xdr:nvSpPr>
      <xdr:spPr>
        <a:xfrm>
          <a:off x="33020000" y="25031700"/>
          <a:ext cx="1143000" cy="11176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>
              <a:solidFill>
                <a:schemeClr val="tx1"/>
              </a:solidFill>
            </a:rPr>
            <a:t>C</a:t>
          </a:r>
        </a:p>
      </xdr:txBody>
    </xdr:sp>
    <xdr:clientData/>
  </xdr:twoCellAnchor>
  <xdr:twoCellAnchor>
    <xdr:from>
      <xdr:col>53</xdr:col>
      <xdr:colOff>254000</xdr:colOff>
      <xdr:row>125</xdr:row>
      <xdr:rowOff>50800</xdr:rowOff>
    </xdr:from>
    <xdr:to>
      <xdr:col>55</xdr:col>
      <xdr:colOff>114800</xdr:colOff>
      <xdr:row>131</xdr:row>
      <xdr:rowOff>64000</xdr:rowOff>
    </xdr:to>
    <xdr:grpSp>
      <xdr:nvGrpSpPr>
        <xdr:cNvPr id="64" name="Agrupar 103">
          <a:extLst>
            <a:ext uri="{FF2B5EF4-FFF2-40B4-BE49-F238E27FC236}">
              <a16:creationId xmlns="" xmlns:a16="http://schemas.microsoft.com/office/drawing/2014/main" id="{6E68A995-6C61-4710-9D7B-B7AF9747AFB7}"/>
            </a:ext>
          </a:extLst>
        </xdr:cNvPr>
        <xdr:cNvGrpSpPr/>
      </xdr:nvGrpSpPr>
      <xdr:grpSpPr>
        <a:xfrm>
          <a:off x="32562800" y="238633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65" name="Cilindro 64">
            <a:extLst>
              <a:ext uri="{FF2B5EF4-FFF2-40B4-BE49-F238E27FC236}">
                <a16:creationId xmlns="" xmlns:a16="http://schemas.microsoft.com/office/drawing/2014/main" id="{B153AB9F-ACA0-4F22-BE6E-F015BBFB5CC7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" name="Cilindro 65">
            <a:extLst>
              <a:ext uri="{FF2B5EF4-FFF2-40B4-BE49-F238E27FC236}">
                <a16:creationId xmlns="" xmlns:a16="http://schemas.microsoft.com/office/drawing/2014/main" id="{F9D806B1-4493-4797-AAC7-1DF4B564D9CB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7" name="Cilindro 66">
            <a:extLst>
              <a:ext uri="{FF2B5EF4-FFF2-40B4-BE49-F238E27FC236}">
                <a16:creationId xmlns="" xmlns:a16="http://schemas.microsoft.com/office/drawing/2014/main" id="{2B8E847A-1AA0-4865-8A0F-0C1D1350C0B1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61</xdr:col>
      <xdr:colOff>355600</xdr:colOff>
      <xdr:row>130</xdr:row>
      <xdr:rowOff>101600</xdr:rowOff>
    </xdr:from>
    <xdr:to>
      <xdr:col>63</xdr:col>
      <xdr:colOff>216400</xdr:colOff>
      <xdr:row>136</xdr:row>
      <xdr:rowOff>114800</xdr:rowOff>
    </xdr:to>
    <xdr:grpSp>
      <xdr:nvGrpSpPr>
        <xdr:cNvPr id="68" name="Agrupar 107">
          <a:extLst>
            <a:ext uri="{FF2B5EF4-FFF2-40B4-BE49-F238E27FC236}">
              <a16:creationId xmlns="" xmlns:a16="http://schemas.microsoft.com/office/drawing/2014/main" id="{FE44501D-6E43-4393-95C6-8D940CA9C998}"/>
            </a:ext>
          </a:extLst>
        </xdr:cNvPr>
        <xdr:cNvGrpSpPr/>
      </xdr:nvGrpSpPr>
      <xdr:grpSpPr>
        <a:xfrm>
          <a:off x="37541200" y="248666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69" name="Cilindro 68">
            <a:extLst>
              <a:ext uri="{FF2B5EF4-FFF2-40B4-BE49-F238E27FC236}">
                <a16:creationId xmlns="" xmlns:a16="http://schemas.microsoft.com/office/drawing/2014/main" id="{EAEAF681-8E22-4D2F-AA80-39A8953EA15F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0" name="Cilindro 69">
            <a:extLst>
              <a:ext uri="{FF2B5EF4-FFF2-40B4-BE49-F238E27FC236}">
                <a16:creationId xmlns="" xmlns:a16="http://schemas.microsoft.com/office/drawing/2014/main" id="{0724FCBB-1742-4F2D-95CF-5566F02C8A1D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1" name="Cilindro 70">
            <a:extLst>
              <a:ext uri="{FF2B5EF4-FFF2-40B4-BE49-F238E27FC236}">
                <a16:creationId xmlns="" xmlns:a16="http://schemas.microsoft.com/office/drawing/2014/main" id="{0A14B1D5-C954-4E28-95F4-701F02EE3BF1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61</xdr:col>
      <xdr:colOff>177800</xdr:colOff>
      <xdr:row>105</xdr:row>
      <xdr:rowOff>76200</xdr:rowOff>
    </xdr:from>
    <xdr:to>
      <xdr:col>63</xdr:col>
      <xdr:colOff>38600</xdr:colOff>
      <xdr:row>111</xdr:row>
      <xdr:rowOff>89400</xdr:rowOff>
    </xdr:to>
    <xdr:grpSp>
      <xdr:nvGrpSpPr>
        <xdr:cNvPr id="72" name="Agrupar 111">
          <a:extLst>
            <a:ext uri="{FF2B5EF4-FFF2-40B4-BE49-F238E27FC236}">
              <a16:creationId xmlns="" xmlns:a16="http://schemas.microsoft.com/office/drawing/2014/main" id="{AC5B8855-05EE-4A69-8E10-01A0FCE1D850}"/>
            </a:ext>
          </a:extLst>
        </xdr:cNvPr>
        <xdr:cNvGrpSpPr/>
      </xdr:nvGrpSpPr>
      <xdr:grpSpPr>
        <a:xfrm>
          <a:off x="37363400" y="200787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73" name="Cilindro 72">
            <a:extLst>
              <a:ext uri="{FF2B5EF4-FFF2-40B4-BE49-F238E27FC236}">
                <a16:creationId xmlns="" xmlns:a16="http://schemas.microsoft.com/office/drawing/2014/main" id="{80E751C0-41F4-4CF9-B890-282BD36DF1D4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4" name="Cilindro 73">
            <a:extLst>
              <a:ext uri="{FF2B5EF4-FFF2-40B4-BE49-F238E27FC236}">
                <a16:creationId xmlns="" xmlns:a16="http://schemas.microsoft.com/office/drawing/2014/main" id="{493B3CC8-33D3-4799-B132-0CB165EB695E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5" name="Cilindro 74">
            <a:extLst>
              <a:ext uri="{FF2B5EF4-FFF2-40B4-BE49-F238E27FC236}">
                <a16:creationId xmlns="" xmlns:a16="http://schemas.microsoft.com/office/drawing/2014/main" id="{7839AA46-B501-4A79-AB29-21A7C733818C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52</xdr:col>
      <xdr:colOff>254000</xdr:colOff>
      <xdr:row>112</xdr:row>
      <xdr:rowOff>127000</xdr:rowOff>
    </xdr:from>
    <xdr:to>
      <xdr:col>54</xdr:col>
      <xdr:colOff>114800</xdr:colOff>
      <xdr:row>118</xdr:row>
      <xdr:rowOff>140200</xdr:rowOff>
    </xdr:to>
    <xdr:grpSp>
      <xdr:nvGrpSpPr>
        <xdr:cNvPr id="76" name="Agrupar 115">
          <a:extLst>
            <a:ext uri="{FF2B5EF4-FFF2-40B4-BE49-F238E27FC236}">
              <a16:creationId xmlns="" xmlns:a16="http://schemas.microsoft.com/office/drawing/2014/main" id="{A0B42421-93DE-46AE-856E-67B8E472632E}"/>
            </a:ext>
          </a:extLst>
        </xdr:cNvPr>
        <xdr:cNvGrpSpPr/>
      </xdr:nvGrpSpPr>
      <xdr:grpSpPr>
        <a:xfrm>
          <a:off x="31953200" y="214630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77" name="Cilindro 76">
            <a:extLst>
              <a:ext uri="{FF2B5EF4-FFF2-40B4-BE49-F238E27FC236}">
                <a16:creationId xmlns="" xmlns:a16="http://schemas.microsoft.com/office/drawing/2014/main" id="{BB9925BE-7A1F-4E03-B7BC-9CDB4240CA1A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" name="Cilindro 77">
            <a:extLst>
              <a:ext uri="{FF2B5EF4-FFF2-40B4-BE49-F238E27FC236}">
                <a16:creationId xmlns="" xmlns:a16="http://schemas.microsoft.com/office/drawing/2014/main" id="{1DFB0FE2-3C06-49F0-B4B3-1C41E258251E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9" name="Cilindro 78">
            <a:extLst>
              <a:ext uri="{FF2B5EF4-FFF2-40B4-BE49-F238E27FC236}">
                <a16:creationId xmlns="" xmlns:a16="http://schemas.microsoft.com/office/drawing/2014/main" id="{9A2F954E-C528-48E8-A51F-A8B50E861E3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54</xdr:col>
      <xdr:colOff>279400</xdr:colOff>
      <xdr:row>94</xdr:row>
      <xdr:rowOff>152400</xdr:rowOff>
    </xdr:from>
    <xdr:to>
      <xdr:col>56</xdr:col>
      <xdr:colOff>140200</xdr:colOff>
      <xdr:row>100</xdr:row>
      <xdr:rowOff>165600</xdr:rowOff>
    </xdr:to>
    <xdr:grpSp>
      <xdr:nvGrpSpPr>
        <xdr:cNvPr id="80" name="Agrupar 119">
          <a:extLst>
            <a:ext uri="{FF2B5EF4-FFF2-40B4-BE49-F238E27FC236}">
              <a16:creationId xmlns="" xmlns:a16="http://schemas.microsoft.com/office/drawing/2014/main" id="{61152DE6-0B84-45BB-8A4B-CF9D92CE88B7}"/>
            </a:ext>
          </a:extLst>
        </xdr:cNvPr>
        <xdr:cNvGrpSpPr/>
      </xdr:nvGrpSpPr>
      <xdr:grpSpPr>
        <a:xfrm>
          <a:off x="33197800" y="180594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81" name="Cilindro 80">
            <a:extLst>
              <a:ext uri="{FF2B5EF4-FFF2-40B4-BE49-F238E27FC236}">
                <a16:creationId xmlns="" xmlns:a16="http://schemas.microsoft.com/office/drawing/2014/main" id="{B9F2AE50-FDAF-4D6C-8030-0EDBF7989CFA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2" name="Cilindro 81">
            <a:extLst>
              <a:ext uri="{FF2B5EF4-FFF2-40B4-BE49-F238E27FC236}">
                <a16:creationId xmlns="" xmlns:a16="http://schemas.microsoft.com/office/drawing/2014/main" id="{9C961B63-274A-40B9-BAD7-5774A19FD851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3" name="Cilindro 82">
            <a:extLst>
              <a:ext uri="{FF2B5EF4-FFF2-40B4-BE49-F238E27FC236}">
                <a16:creationId xmlns="" xmlns:a16="http://schemas.microsoft.com/office/drawing/2014/main" id="{8D01A993-1153-45FB-B0AD-FB3893CC897C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59</xdr:col>
      <xdr:colOff>508000</xdr:colOff>
      <xdr:row>93</xdr:row>
      <xdr:rowOff>0</xdr:rowOff>
    </xdr:from>
    <xdr:to>
      <xdr:col>61</xdr:col>
      <xdr:colOff>368800</xdr:colOff>
      <xdr:row>99</xdr:row>
      <xdr:rowOff>13200</xdr:rowOff>
    </xdr:to>
    <xdr:grpSp>
      <xdr:nvGrpSpPr>
        <xdr:cNvPr id="84" name="Agrupar 123">
          <a:extLst>
            <a:ext uri="{FF2B5EF4-FFF2-40B4-BE49-F238E27FC236}">
              <a16:creationId xmlns="" xmlns:a16="http://schemas.microsoft.com/office/drawing/2014/main" id="{8AEDDC56-4719-4BF2-9CB0-CD267539D0F6}"/>
            </a:ext>
          </a:extLst>
        </xdr:cNvPr>
        <xdr:cNvGrpSpPr/>
      </xdr:nvGrpSpPr>
      <xdr:grpSpPr>
        <a:xfrm>
          <a:off x="36474400" y="17716500"/>
          <a:ext cx="1080000" cy="1156200"/>
          <a:chOff x="33731200" y="17195800"/>
          <a:chExt cx="584200" cy="965200"/>
        </a:xfrm>
        <a:solidFill>
          <a:schemeClr val="bg1"/>
        </a:solidFill>
      </xdr:grpSpPr>
      <xdr:sp macro="" textlink="">
        <xdr:nvSpPr>
          <xdr:cNvPr id="85" name="Cilindro 84">
            <a:extLst>
              <a:ext uri="{FF2B5EF4-FFF2-40B4-BE49-F238E27FC236}">
                <a16:creationId xmlns="" xmlns:a16="http://schemas.microsoft.com/office/drawing/2014/main" id="{61B421AE-5CEC-4AE8-964F-DCA60AF303AD}"/>
              </a:ext>
            </a:extLst>
          </xdr:cNvPr>
          <xdr:cNvSpPr/>
        </xdr:nvSpPr>
        <xdr:spPr>
          <a:xfrm>
            <a:off x="33858200" y="171958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6" name="Cilindro 85">
            <a:extLst>
              <a:ext uri="{FF2B5EF4-FFF2-40B4-BE49-F238E27FC236}">
                <a16:creationId xmlns="" xmlns:a16="http://schemas.microsoft.com/office/drawing/2014/main" id="{95940DE7-08AB-434A-992A-27F32DE1B15D}"/>
              </a:ext>
            </a:extLst>
          </xdr:cNvPr>
          <xdr:cNvSpPr/>
        </xdr:nvSpPr>
        <xdr:spPr>
          <a:xfrm>
            <a:off x="34188400" y="175260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7" name="Cilindro 86">
            <a:extLst>
              <a:ext uri="{FF2B5EF4-FFF2-40B4-BE49-F238E27FC236}">
                <a16:creationId xmlns="" xmlns:a16="http://schemas.microsoft.com/office/drawing/2014/main" id="{EB529227-506C-41C3-BF64-C3FE30DEF83D}"/>
              </a:ext>
            </a:extLst>
          </xdr:cNvPr>
          <xdr:cNvSpPr/>
        </xdr:nvSpPr>
        <xdr:spPr>
          <a:xfrm>
            <a:off x="33731200" y="17627600"/>
            <a:ext cx="127000" cy="533400"/>
          </a:xfrm>
          <a:prstGeom prst="can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83</xdr:col>
      <xdr:colOff>0</xdr:colOff>
      <xdr:row>79</xdr:row>
      <xdr:rowOff>0</xdr:rowOff>
    </xdr:from>
    <xdr:to>
      <xdr:col>89</xdr:col>
      <xdr:colOff>366122</xdr:colOff>
      <xdr:row>97</xdr:row>
      <xdr:rowOff>100890</xdr:rowOff>
    </xdr:to>
    <xdr:pic>
      <xdr:nvPicPr>
        <xdr:cNvPr id="88" name="Imagem 87">
          <a:extLst>
            <a:ext uri="{FF2B5EF4-FFF2-40B4-BE49-F238E27FC236}">
              <a16:creationId xmlns="" xmlns:a16="http://schemas.microsoft.com/office/drawing/2014/main" id="{65337AE6-902E-44DB-8D38-57F0DF798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0596800" y="15049500"/>
          <a:ext cx="4023722" cy="3529890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79</xdr:row>
      <xdr:rowOff>0</xdr:rowOff>
    </xdr:from>
    <xdr:to>
      <xdr:col>100</xdr:col>
      <xdr:colOff>372218</xdr:colOff>
      <xdr:row>97</xdr:row>
      <xdr:rowOff>106986</xdr:rowOff>
    </xdr:to>
    <xdr:pic>
      <xdr:nvPicPr>
        <xdr:cNvPr id="89" name="Imagem 88">
          <a:extLst>
            <a:ext uri="{FF2B5EF4-FFF2-40B4-BE49-F238E27FC236}">
              <a16:creationId xmlns="" xmlns:a16="http://schemas.microsoft.com/office/drawing/2014/main" id="{AF4ABFC2-06F1-4C08-94EA-564C0678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7302400" y="15049500"/>
          <a:ext cx="4029818" cy="3535986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107</xdr:row>
      <xdr:rowOff>0</xdr:rowOff>
    </xdr:from>
    <xdr:to>
      <xdr:col>89</xdr:col>
      <xdr:colOff>372218</xdr:colOff>
      <xdr:row>125</xdr:row>
      <xdr:rowOff>100890</xdr:rowOff>
    </xdr:to>
    <xdr:pic>
      <xdr:nvPicPr>
        <xdr:cNvPr id="90" name="Imagem 89">
          <a:extLst>
            <a:ext uri="{FF2B5EF4-FFF2-40B4-BE49-F238E27FC236}">
              <a16:creationId xmlns="" xmlns:a16="http://schemas.microsoft.com/office/drawing/2014/main" id="{B1804C49-2B10-44C9-8C14-0929A5C1D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50596800" y="20383500"/>
          <a:ext cx="4029818" cy="3529890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107</xdr:row>
      <xdr:rowOff>0</xdr:rowOff>
    </xdr:from>
    <xdr:to>
      <xdr:col>98</xdr:col>
      <xdr:colOff>518522</xdr:colOff>
      <xdr:row>126</xdr:row>
      <xdr:rowOff>157786</xdr:rowOff>
    </xdr:to>
    <xdr:pic>
      <xdr:nvPicPr>
        <xdr:cNvPr id="91" name="Imagem 90">
          <a:extLst>
            <a:ext uri="{FF2B5EF4-FFF2-40B4-BE49-F238E27FC236}">
              <a16:creationId xmlns="" xmlns:a16="http://schemas.microsoft.com/office/drawing/2014/main" id="{939AAA10-11E6-46EE-BB5F-49E44BD2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56083200" y="20383500"/>
          <a:ext cx="4176122" cy="3777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361950</xdr:colOff>
      <xdr:row>4</xdr:row>
      <xdr:rowOff>152400</xdr:rowOff>
    </xdr:from>
    <xdr:to>
      <xdr:col>19</xdr:col>
      <xdr:colOff>57150</xdr:colOff>
      <xdr:row>19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4357D339-3649-47F1-A2A6-F069535EF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523875</xdr:colOff>
      <xdr:row>21</xdr:row>
      <xdr:rowOff>47624</xdr:rowOff>
    </xdr:from>
    <xdr:to>
      <xdr:col>24</xdr:col>
      <xdr:colOff>19050</xdr:colOff>
      <xdr:row>38</xdr:row>
      <xdr:rowOff>66675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46</xdr:row>
      <xdr:rowOff>76200</xdr:rowOff>
    </xdr:from>
    <xdr:to>
      <xdr:col>14</xdr:col>
      <xdr:colOff>371475</xdr:colOff>
      <xdr:row>63</xdr:row>
      <xdr:rowOff>95251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27</xdr:col>
      <xdr:colOff>0</xdr:colOff>
      <xdr:row>12</xdr:row>
      <xdr:rowOff>0</xdr:rowOff>
    </xdr:from>
    <xdr:to>
      <xdr:col>29</xdr:col>
      <xdr:colOff>336550</xdr:colOff>
      <xdr:row>12</xdr:row>
      <xdr:rowOff>149860</xdr:rowOff>
    </xdr:to>
    <xdr:pic>
      <xdr:nvPicPr>
        <xdr:cNvPr id="4" name="Imagem 3" descr="https://lh3.googleusercontent.com/hbGZrx0I1vppAx5POglyzX2M97NYucraJ2DtNGMYD2hFatgiOfr1D9xNIm6ZtfPW8gFrSXecqnOFj-deL6kf4qXCGTlXD9l1dabdEaSBtVuMXi-N69j7j3DWTTj-Vo9FkKp48w9B">
          <a:hlinkClick xmlns:r="http://schemas.openxmlformats.org/officeDocument/2006/relationships" r:id="rId3"/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230600" y="2286000"/>
          <a:ext cx="1555750" cy="1498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69"/>
  <sheetViews>
    <sheetView workbookViewId="0">
      <selection activeCell="R28" sqref="R28"/>
    </sheetView>
  </sheetViews>
  <sheetFormatPr defaultRowHeight="15"/>
  <cols>
    <col min="1" max="1" width="10.7109375" bestFit="1" customWidth="1"/>
    <col min="4" max="4" width="13.7109375" bestFit="1" customWidth="1"/>
    <col min="5" max="5" width="13.85546875" bestFit="1" customWidth="1"/>
    <col min="6" max="6" width="13.28515625" bestFit="1" customWidth="1"/>
    <col min="7" max="7" width="13.28515625" customWidth="1"/>
    <col min="8" max="8" width="13.28515625" bestFit="1" customWidth="1"/>
    <col min="9" max="15" width="12" customWidth="1"/>
  </cols>
  <sheetData>
    <row r="1" spans="1:20">
      <c r="A1" t="s">
        <v>57</v>
      </c>
      <c r="B1" t="s">
        <v>44</v>
      </c>
      <c r="C1" t="s">
        <v>50</v>
      </c>
      <c r="D1" t="s">
        <v>48</v>
      </c>
      <c r="E1" t="s">
        <v>49</v>
      </c>
      <c r="F1" t="s">
        <v>47</v>
      </c>
      <c r="H1" t="s">
        <v>58</v>
      </c>
      <c r="I1" t="s">
        <v>60</v>
      </c>
      <c r="J1" t="s">
        <v>59</v>
      </c>
      <c r="K1" t="s">
        <v>61</v>
      </c>
      <c r="M1" t="s">
        <v>271</v>
      </c>
      <c r="O1">
        <f>SQRT(AVERAGE(O2:O56))</f>
        <v>7.635683875731325</v>
      </c>
      <c r="R1" t="s">
        <v>12</v>
      </c>
      <c r="S1">
        <v>0.27460000000000001</v>
      </c>
      <c r="T1">
        <v>0.14000000000000001</v>
      </c>
    </row>
    <row r="2" spans="1:20">
      <c r="A2" s="32">
        <v>41950</v>
      </c>
      <c r="B2" t="s">
        <v>12</v>
      </c>
      <c r="C2">
        <v>70</v>
      </c>
      <c r="D2">
        <v>10</v>
      </c>
      <c r="E2">
        <v>5</v>
      </c>
      <c r="F2">
        <f>AVERAGEIFS(gravimetricos!$D$2:$D$58,gravimetricos!$A$2:$A$58,Plan1!B2,gravimetricos!$B$2:$B$58,Plan1!E2)*100</f>
        <v>3256.666666666667</v>
      </c>
      <c r="G2">
        <v>26.099999999999994</v>
      </c>
      <c r="H2">
        <f t="array" ref="H2">VLOOKUP(C2,IF(diviner!$B$4:$B$57=Plan1!$A2,diviner!$K$4:$BU$57),52+Plan1!D2/10,0)</f>
        <v>37.349601999999997</v>
      </c>
      <c r="I2">
        <f>($S$1*H2^$S$2+$S$3)</f>
        <v>0.91149881022835555</v>
      </c>
      <c r="J2">
        <f t="shared" ref="J2:J33" si="0">IFERROR(10^(LOG(((A_ORIG*(H2^B_ORIG)+C_ORIG)-C_OPT)/A_OPT)/B_OPT),"N/A")</f>
        <v>41.556331758346815</v>
      </c>
      <c r="K2">
        <f t="shared" ref="K2:K33" si="1">A_OPT*F2^B_OPT+C_OPT</f>
        <v>7.9984096569563068</v>
      </c>
      <c r="L2">
        <f t="shared" ref="L2:L33" si="2">A_OPT*G2^B_OPT+C_OPT-$V$1</f>
        <v>0.72423422736890886</v>
      </c>
      <c r="M2">
        <f>AVERAGEIFS(gravimetricos!$D$2:$D$58,gravimetricos!$A$2:$A$58,Plan1!B2,gravimetricos!$B$2:$B$58,Plan1!E2)</f>
        <v>32.56666666666667</v>
      </c>
      <c r="N2">
        <f>I2</f>
        <v>0.91149881022835555</v>
      </c>
      <c r="O2">
        <f>(N2-K2)^2</f>
        <v>50.224305349470285</v>
      </c>
      <c r="R2" t="s">
        <v>13</v>
      </c>
      <c r="S2">
        <v>0.33139999999999997</v>
      </c>
      <c r="T2">
        <v>0.5</v>
      </c>
    </row>
    <row r="3" spans="1:20">
      <c r="A3" s="32">
        <v>41950</v>
      </c>
      <c r="B3" t="s">
        <v>12</v>
      </c>
      <c r="C3">
        <v>70</v>
      </c>
      <c r="D3">
        <v>20</v>
      </c>
      <c r="E3">
        <v>15</v>
      </c>
      <c r="F3">
        <f>AVERAGEIFS(gravimetricos!$D$2:$D$58,gravimetricos!$A$2:$A$58,Plan1!B3,gravimetricos!$B$2:$B$58,Plan1!E3)*100</f>
        <v>3533.3333333333335</v>
      </c>
      <c r="G3">
        <v>34.309333333333335</v>
      </c>
      <c r="H3">
        <f t="array" ref="H3">VLOOKUP(C3,IF(diviner!$B$4:$B$57=Plan1!$A3,diviner!$K$4:$BU$57),52+Plan1!D3/10,0)</f>
        <v>33.779738999999999</v>
      </c>
      <c r="I3">
        <f t="shared" ref="I3:I56" si="3">($S$1*H3^$S$2+$S$3)</f>
        <v>0.88165206143292341</v>
      </c>
      <c r="J3">
        <f t="shared" si="0"/>
        <v>38.853143894037288</v>
      </c>
      <c r="K3">
        <f t="shared" si="1"/>
        <v>8.3308587667259388</v>
      </c>
      <c r="L3">
        <f t="shared" si="2"/>
        <v>0.82903837308587802</v>
      </c>
      <c r="M3">
        <f>AVERAGEIFS(gravimetricos!$D$2:$D$58,gravimetricos!$A$2:$A$58,Plan1!B3,gravimetricos!$B$2:$B$58,Plan1!E3)</f>
        <v>35.333333333333336</v>
      </c>
      <c r="N3">
        <f t="shared" ref="N3:N56" si="4">I3</f>
        <v>0.88165206143292341</v>
      </c>
      <c r="O3">
        <f t="shared" ref="O3:O56" si="5">(N3-K3)^2</f>
        <v>55.490680538182417</v>
      </c>
      <c r="R3" t="s">
        <v>14</v>
      </c>
      <c r="S3">
        <v>0</v>
      </c>
      <c r="T3">
        <v>8.9999999999999993E-3</v>
      </c>
    </row>
    <row r="4" spans="1:20">
      <c r="A4" s="32">
        <v>41950</v>
      </c>
      <c r="B4" t="s">
        <v>12</v>
      </c>
      <c r="C4">
        <v>70</v>
      </c>
      <c r="D4">
        <v>30</v>
      </c>
      <c r="E4">
        <v>30</v>
      </c>
      <c r="F4">
        <f>AVERAGEIFS(gravimetricos!$D$2:$D$58,gravimetricos!$A$2:$A$58,Plan1!B4,gravimetricos!$B$2:$B$58,Plan1!E4)*100</f>
        <v>3753.3333333333339</v>
      </c>
      <c r="G4">
        <v>33.581333333333333</v>
      </c>
      <c r="H4">
        <f t="array" ref="H4">VLOOKUP(C4,IF(diviner!$B$4:$B$57=Plan1!$A4,diviner!$K$4:$BU$57),52+Plan1!D4/10,0)</f>
        <v>31.988050000000001</v>
      </c>
      <c r="I4">
        <f t="shared" si="3"/>
        <v>0.86587156670669896</v>
      </c>
      <c r="J4">
        <f t="shared" si="0"/>
        <v>37.46065723624455</v>
      </c>
      <c r="K4">
        <f t="shared" si="1"/>
        <v>8.5860235707577122</v>
      </c>
      <c r="L4">
        <f t="shared" si="2"/>
        <v>0.82029164505332708</v>
      </c>
      <c r="M4">
        <f>AVERAGEIFS(gravimetricos!$D$2:$D$58,gravimetricos!$A$2:$A$58,Plan1!B4,gravimetricos!$B$2:$B$58,Plan1!E4)</f>
        <v>37.533333333333339</v>
      </c>
      <c r="N4">
        <f t="shared" si="4"/>
        <v>0.86587156670669896</v>
      </c>
      <c r="O4">
        <f t="shared" si="5"/>
        <v>59.600746965652881</v>
      </c>
    </row>
    <row r="5" spans="1:20">
      <c r="A5" s="32">
        <v>41950</v>
      </c>
      <c r="B5" t="s">
        <v>12</v>
      </c>
      <c r="C5">
        <v>70</v>
      </c>
      <c r="D5">
        <v>60</v>
      </c>
      <c r="E5">
        <v>60</v>
      </c>
      <c r="F5">
        <f>AVERAGEIFS(gravimetricos!$D$2:$D$58,gravimetricos!$A$2:$A$58,Plan1!B5,gravimetricos!$B$2:$B$58,Plan1!E5)*100</f>
        <v>3813.3333333333335</v>
      </c>
      <c r="G5">
        <v>42.261333333333333</v>
      </c>
      <c r="H5">
        <f t="array" ref="H5">VLOOKUP(C5,IF(diviner!$B$4:$B$57=Plan1!$A5,diviner!$K$4:$BU$57),52+Plan1!D5/10,0)</f>
        <v>33.704093999999998</v>
      </c>
      <c r="I5">
        <f t="shared" si="3"/>
        <v>0.88099727590321208</v>
      </c>
      <c r="J5">
        <f t="shared" si="0"/>
        <v>38.794859652174623</v>
      </c>
      <c r="K5">
        <f t="shared" si="1"/>
        <v>8.654307012092362</v>
      </c>
      <c r="L5">
        <f t="shared" si="2"/>
        <v>0.9191220430982503</v>
      </c>
      <c r="M5">
        <f>AVERAGEIFS(gravimetricos!$D$2:$D$58,gravimetricos!$A$2:$A$58,Plan1!B5,gravimetricos!$B$2:$B$58,Plan1!E5)</f>
        <v>38.133333333333333</v>
      </c>
      <c r="N5">
        <f t="shared" si="4"/>
        <v>0.88099727590321208</v>
      </c>
      <c r="O5">
        <f t="shared" si="5"/>
        <v>60.424344254733029</v>
      </c>
    </row>
    <row r="6" spans="1:20">
      <c r="A6" s="32">
        <v>41950</v>
      </c>
      <c r="B6" t="s">
        <v>12</v>
      </c>
      <c r="C6">
        <v>70</v>
      </c>
      <c r="D6">
        <v>100</v>
      </c>
      <c r="E6">
        <v>100</v>
      </c>
      <c r="F6">
        <f>AVERAGEIFS(gravimetricos!$D$2:$D$58,gravimetricos!$A$2:$A$58,Plan1!B6,gravimetricos!$B$2:$B$58,Plan1!E6)*100</f>
        <v>4086.6666666666665</v>
      </c>
      <c r="G6">
        <v>43.566666666666663</v>
      </c>
      <c r="H6">
        <f t="array" ref="H6">VLOOKUP(C6,IF(diviner!$B$4:$B$57=Plan1!$A6,diviner!$K$4:$BU$57),52+Plan1!D6/10,0)</f>
        <v>37.111370000000001</v>
      </c>
      <c r="I6">
        <f t="shared" si="3"/>
        <v>0.90956794889399972</v>
      </c>
      <c r="J6">
        <f t="shared" si="0"/>
        <v>41.378705641589065</v>
      </c>
      <c r="K6">
        <f t="shared" si="1"/>
        <v>8.9587858447376654</v>
      </c>
      <c r="L6">
        <f t="shared" si="2"/>
        <v>0.93307070436556239</v>
      </c>
      <c r="M6">
        <f>AVERAGEIFS(gravimetricos!$D$2:$D$58,gravimetricos!$A$2:$A$58,Plan1!B6,gravimetricos!$B$2:$B$58,Plan1!E6)</f>
        <v>40.866666666666667</v>
      </c>
      <c r="N6">
        <f t="shared" si="4"/>
        <v>0.90956794889399972</v>
      </c>
      <c r="O6">
        <f t="shared" si="5"/>
        <v>64.789908734769938</v>
      </c>
    </row>
    <row r="7" spans="1:20">
      <c r="A7" s="32">
        <v>41950</v>
      </c>
      <c r="B7" t="s">
        <v>12</v>
      </c>
      <c r="C7">
        <v>71</v>
      </c>
      <c r="D7">
        <v>10</v>
      </c>
      <c r="E7">
        <v>5</v>
      </c>
      <c r="F7">
        <f>AVERAGEIFS(gravimetricos!$D$2:$D$58,gravimetricos!$A$2:$A$58,Plan1!B7,gravimetricos!$B$2:$B$58,Plan1!E7)*100</f>
        <v>3256.666666666667</v>
      </c>
      <c r="G7">
        <v>30.014999999999997</v>
      </c>
      <c r="H7">
        <f t="array" ref="H7">VLOOKUP(C7,IF(diviner!$B$4:$B$57=Plan1!$A7,diviner!$K$4:$BU$57),52+Plan1!D7/10,0)</f>
        <v>39.200752000000001</v>
      </c>
      <c r="I7">
        <f t="shared" si="3"/>
        <v>0.9262288335956651</v>
      </c>
      <c r="J7">
        <f t="shared" si="0"/>
        <v>42.923914958125721</v>
      </c>
      <c r="K7">
        <f t="shared" si="1"/>
        <v>7.9984096569563068</v>
      </c>
      <c r="L7">
        <f t="shared" si="2"/>
        <v>0.77600325944548643</v>
      </c>
      <c r="M7">
        <f>AVERAGEIFS(gravimetricos!$D$2:$D$58,gravimetricos!$A$2:$A$58,Plan1!B7,gravimetricos!$B$2:$B$58,Plan1!E7)</f>
        <v>32.56666666666667</v>
      </c>
      <c r="N7">
        <f t="shared" si="4"/>
        <v>0.9262288335956651</v>
      </c>
      <c r="O7">
        <f t="shared" si="5"/>
        <v>50.015741598310001</v>
      </c>
    </row>
    <row r="8" spans="1:20">
      <c r="A8" s="32">
        <v>41950</v>
      </c>
      <c r="B8" t="s">
        <v>12</v>
      </c>
      <c r="C8">
        <v>71</v>
      </c>
      <c r="D8">
        <v>20</v>
      </c>
      <c r="E8">
        <v>15</v>
      </c>
      <c r="F8">
        <f>AVERAGEIFS(gravimetricos!$D$2:$D$58,gravimetricos!$A$2:$A$58,Plan1!B8,gravimetricos!$B$2:$B$58,Plan1!E8)*100</f>
        <v>3533.3333333333335</v>
      </c>
      <c r="G8">
        <v>34.309333333333335</v>
      </c>
      <c r="H8">
        <f t="array" ref="H8">VLOOKUP(C8,IF(diviner!$B$4:$B$57=Plan1!$A8,diviner!$K$4:$BU$57),52+Plan1!D8/10,0)</f>
        <v>35.464916000000002</v>
      </c>
      <c r="I8">
        <f t="shared" si="3"/>
        <v>0.89599152161748064</v>
      </c>
      <c r="J8">
        <f t="shared" si="0"/>
        <v>40.14050813373948</v>
      </c>
      <c r="K8">
        <f t="shared" si="1"/>
        <v>8.3308587667259388</v>
      </c>
      <c r="L8">
        <f t="shared" si="2"/>
        <v>0.82903837308587802</v>
      </c>
      <c r="M8">
        <f>AVERAGEIFS(gravimetricos!$D$2:$D$58,gravimetricos!$A$2:$A$58,Plan1!B8,gravimetricos!$B$2:$B$58,Plan1!E8)</f>
        <v>35.333333333333336</v>
      </c>
      <c r="N8">
        <f t="shared" si="4"/>
        <v>0.89599152161748064</v>
      </c>
      <c r="O8">
        <f t="shared" si="5"/>
        <v>55.277250952386638</v>
      </c>
    </row>
    <row r="9" spans="1:20">
      <c r="A9" s="32">
        <v>41950</v>
      </c>
      <c r="B9" t="s">
        <v>12</v>
      </c>
      <c r="C9">
        <v>71</v>
      </c>
      <c r="D9">
        <v>30</v>
      </c>
      <c r="E9">
        <v>30</v>
      </c>
      <c r="F9">
        <f>AVERAGEIFS(gravimetricos!$D$2:$D$58,gravimetricos!$A$2:$A$58,Plan1!B9,gravimetricos!$B$2:$B$58,Plan1!E9)*100</f>
        <v>3753.3333333333339</v>
      </c>
      <c r="G9">
        <v>31.525333333333332</v>
      </c>
      <c r="H9">
        <f t="array" ref="H9">VLOOKUP(C9,IF(diviner!$B$4:$B$57=Plan1!$A9,diviner!$K$4:$BU$57),52+Plan1!D9/10,0)</f>
        <v>33.102134999999997</v>
      </c>
      <c r="I9">
        <f t="shared" si="3"/>
        <v>0.87575134528374277</v>
      </c>
      <c r="J9">
        <f t="shared" si="0"/>
        <v>38.329484415876436</v>
      </c>
      <c r="K9">
        <f t="shared" si="1"/>
        <v>8.5860235707577122</v>
      </c>
      <c r="L9">
        <f t="shared" si="2"/>
        <v>0.79506394990060036</v>
      </c>
      <c r="M9">
        <f>AVERAGEIFS(gravimetricos!$D$2:$D$58,gravimetricos!$A$2:$A$58,Plan1!B9,gravimetricos!$B$2:$B$58,Plan1!E9)</f>
        <v>37.533333333333339</v>
      </c>
      <c r="N9">
        <f t="shared" si="4"/>
        <v>0.87575134528374277</v>
      </c>
      <c r="O9">
        <f t="shared" si="5"/>
        <v>59.448297790915312</v>
      </c>
    </row>
    <row r="10" spans="1:20">
      <c r="A10" s="32">
        <v>41950</v>
      </c>
      <c r="B10" t="s">
        <v>12</v>
      </c>
      <c r="C10">
        <v>71</v>
      </c>
      <c r="D10">
        <v>60</v>
      </c>
      <c r="E10">
        <v>60</v>
      </c>
      <c r="F10">
        <f>AVERAGEIFS(gravimetricos!$D$2:$D$58,gravimetricos!$A$2:$A$58,Plan1!B10,gravimetricos!$B$2:$B$58,Plan1!E10)*100</f>
        <v>3813.3333333333335</v>
      </c>
      <c r="G10">
        <v>36.601333333333329</v>
      </c>
      <c r="H10">
        <f t="array" ref="H10">VLOOKUP(C10,IF(diviner!$B$4:$B$57=Plan1!$A10,diviner!$K$4:$BU$57),52+Plan1!D10/10,0)</f>
        <v>26.30545</v>
      </c>
      <c r="I10">
        <f t="shared" si="3"/>
        <v>0.81152833795686619</v>
      </c>
      <c r="J10">
        <f t="shared" si="0"/>
        <v>32.859782307337248</v>
      </c>
      <c r="K10">
        <f t="shared" si="1"/>
        <v>8.654307012092362</v>
      </c>
      <c r="L10">
        <f t="shared" si="2"/>
        <v>0.8559865012698451</v>
      </c>
      <c r="M10">
        <f>AVERAGEIFS(gravimetricos!$D$2:$D$58,gravimetricos!$A$2:$A$58,Plan1!B10,gravimetricos!$B$2:$B$58,Plan1!E10)</f>
        <v>38.133333333333333</v>
      </c>
      <c r="N10">
        <f t="shared" si="4"/>
        <v>0.81152833795686619</v>
      </c>
      <c r="O10">
        <f t="shared" si="5"/>
        <v>61.509177331474525</v>
      </c>
    </row>
    <row r="11" spans="1:20">
      <c r="A11" s="32">
        <v>41950</v>
      </c>
      <c r="B11" t="s">
        <v>12</v>
      </c>
      <c r="C11">
        <v>71</v>
      </c>
      <c r="D11">
        <v>100</v>
      </c>
      <c r="E11">
        <v>100</v>
      </c>
      <c r="F11">
        <f>AVERAGEIFS(gravimetricos!$D$2:$D$58,gravimetricos!$A$2:$A$58,Plan1!B11,gravimetricos!$B$2:$B$58,Plan1!E11)*100</f>
        <v>4086.6666666666665</v>
      </c>
      <c r="G11">
        <v>50.101666666666659</v>
      </c>
      <c r="H11">
        <f t="array" ref="H11">VLOOKUP(C11,IF(diviner!$B$4:$B$57=Plan1!$A11,diviner!$K$4:$BU$57),52+Plan1!D11/10,0)</f>
        <v>27.315038999999999</v>
      </c>
      <c r="I11">
        <f t="shared" si="3"/>
        <v>0.82172045448534936</v>
      </c>
      <c r="J11">
        <f t="shared" si="0"/>
        <v>33.699721282595569</v>
      </c>
      <c r="K11">
        <f t="shared" si="1"/>
        <v>8.9587858447376654</v>
      </c>
      <c r="L11">
        <f t="shared" si="2"/>
        <v>0.99995543122113562</v>
      </c>
      <c r="M11">
        <f>AVERAGEIFS(gravimetricos!$D$2:$D$58,gravimetricos!$A$2:$A$58,Plan1!B11,gravimetricos!$B$2:$B$58,Plan1!E11)</f>
        <v>40.866666666666667</v>
      </c>
      <c r="N11">
        <f t="shared" si="4"/>
        <v>0.82172045448534936</v>
      </c>
      <c r="O11">
        <f t="shared" si="5"/>
        <v>66.211833165242069</v>
      </c>
    </row>
    <row r="12" spans="1:20">
      <c r="A12" s="32">
        <v>41950</v>
      </c>
      <c r="B12" t="s">
        <v>12</v>
      </c>
      <c r="C12">
        <v>72</v>
      </c>
      <c r="D12">
        <v>10</v>
      </c>
      <c r="E12">
        <v>5</v>
      </c>
      <c r="F12">
        <f>AVERAGEIFS(gravimetricos!$D$2:$D$58,gravimetricos!$A$2:$A$58,Plan1!B12,gravimetricos!$B$2:$B$58,Plan1!E12)*100</f>
        <v>3256.666666666667</v>
      </c>
      <c r="G12">
        <v>27.143999999999995</v>
      </c>
      <c r="H12">
        <f t="array" ref="H12">VLOOKUP(C12,IF(diviner!$B$4:$B$57=Plan1!$A12,diviner!$K$4:$BU$57),52+Plan1!D12/10,0)</f>
        <v>40.101554999999998</v>
      </c>
      <c r="I12">
        <f t="shared" si="3"/>
        <v>0.93322885608755868</v>
      </c>
      <c r="J12">
        <f t="shared" si="0"/>
        <v>43.581580531883517</v>
      </c>
      <c r="K12">
        <f t="shared" si="1"/>
        <v>7.9984096569563068</v>
      </c>
      <c r="L12">
        <f t="shared" si="2"/>
        <v>0.73839865642870495</v>
      </c>
      <c r="M12">
        <f>AVERAGEIFS(gravimetricos!$D$2:$D$58,gravimetricos!$A$2:$A$58,Plan1!B12,gravimetricos!$B$2:$B$58,Plan1!E12)</f>
        <v>32.56666666666667</v>
      </c>
      <c r="N12">
        <f t="shared" si="4"/>
        <v>0.93322885608755868</v>
      </c>
      <c r="O12">
        <f t="shared" si="5"/>
        <v>49.916779748964366</v>
      </c>
    </row>
    <row r="13" spans="1:20">
      <c r="A13" s="32">
        <v>41950</v>
      </c>
      <c r="B13" t="s">
        <v>12</v>
      </c>
      <c r="C13">
        <v>72</v>
      </c>
      <c r="D13">
        <v>20</v>
      </c>
      <c r="E13">
        <v>15</v>
      </c>
      <c r="F13">
        <f>AVERAGEIFS(gravimetricos!$D$2:$D$58,gravimetricos!$A$2:$A$58,Plan1!B13,gravimetricos!$B$2:$B$58,Plan1!E13)*100</f>
        <v>3533.3333333333335</v>
      </c>
      <c r="G13">
        <v>30.939666666666668</v>
      </c>
      <c r="H13">
        <f t="array" ref="H13">VLOOKUP(C13,IF(diviner!$B$4:$B$57=Plan1!$A13,diviner!$K$4:$BU$57),52+Plan1!D13/10,0)</f>
        <v>39.690842000000004</v>
      </c>
      <c r="I13">
        <f t="shared" si="3"/>
        <v>0.93005043953078448</v>
      </c>
      <c r="J13">
        <f t="shared" si="0"/>
        <v>43.282342457135279</v>
      </c>
      <c r="K13">
        <f t="shared" si="1"/>
        <v>8.3308587667259388</v>
      </c>
      <c r="L13">
        <f t="shared" si="2"/>
        <v>0.78772810830653006</v>
      </c>
      <c r="M13">
        <f>AVERAGEIFS(gravimetricos!$D$2:$D$58,gravimetricos!$A$2:$A$58,Plan1!B13,gravimetricos!$B$2:$B$58,Plan1!E13)</f>
        <v>35.333333333333336</v>
      </c>
      <c r="N13">
        <f t="shared" si="4"/>
        <v>0.93005043953078448</v>
      </c>
      <c r="O13">
        <f t="shared" si="5"/>
        <v>54.771963895881136</v>
      </c>
    </row>
    <row r="14" spans="1:20">
      <c r="A14" s="32">
        <v>41950</v>
      </c>
      <c r="B14" t="s">
        <v>12</v>
      </c>
      <c r="C14">
        <v>72</v>
      </c>
      <c r="D14">
        <v>30</v>
      </c>
      <c r="E14">
        <v>30</v>
      </c>
      <c r="F14">
        <f>AVERAGEIFS(gravimetricos!$D$2:$D$58,gravimetricos!$A$2:$A$58,Plan1!B14,gravimetricos!$B$2:$B$58,Plan1!E14)*100</f>
        <v>3753.3333333333339</v>
      </c>
      <c r="G14">
        <v>38.378666666666668</v>
      </c>
      <c r="H14">
        <f t="array" ref="H14">VLOOKUP(C14,IF(diviner!$B$4:$B$57=Plan1!$A14,diviner!$K$4:$BU$57),52+Plan1!D14/10,0)</f>
        <v>38.149062999999998</v>
      </c>
      <c r="I14">
        <f t="shared" si="3"/>
        <v>0.91791885167867138</v>
      </c>
      <c r="J14">
        <f t="shared" si="0"/>
        <v>42.149667292697693</v>
      </c>
      <c r="K14">
        <f t="shared" si="1"/>
        <v>8.5860235707577122</v>
      </c>
      <c r="L14">
        <f t="shared" si="2"/>
        <v>0.87630725044050395</v>
      </c>
      <c r="M14">
        <f>AVERAGEIFS(gravimetricos!$D$2:$D$58,gravimetricos!$A$2:$A$58,Plan1!B14,gravimetricos!$B$2:$B$58,Plan1!E14)</f>
        <v>37.533333333333339</v>
      </c>
      <c r="N14">
        <f t="shared" si="4"/>
        <v>0.91791885167867138</v>
      </c>
      <c r="O14">
        <f t="shared" si="5"/>
        <v>58.799829982762262</v>
      </c>
    </row>
    <row r="15" spans="1:20">
      <c r="A15" s="32">
        <v>41950</v>
      </c>
      <c r="B15" t="s">
        <v>12</v>
      </c>
      <c r="C15">
        <v>72</v>
      </c>
      <c r="D15">
        <v>60</v>
      </c>
      <c r="E15">
        <v>60</v>
      </c>
      <c r="F15">
        <f>AVERAGEIFS(gravimetricos!$D$2:$D$58,gravimetricos!$A$2:$A$58,Plan1!B15,gravimetricos!$B$2:$B$58,Plan1!E15)*100</f>
        <v>3813.3333333333335</v>
      </c>
      <c r="G15">
        <v>38.865333333333332</v>
      </c>
      <c r="H15">
        <f t="array" ref="H15">VLOOKUP(C15,IF(diviner!$B$4:$B$57=Plan1!$A15,diviner!$K$4:$BU$57),52+Plan1!D15/10,0)</f>
        <v>32.135517</v>
      </c>
      <c r="I15">
        <f t="shared" si="3"/>
        <v>0.86719239069663556</v>
      </c>
      <c r="J15">
        <f t="shared" si="0"/>
        <v>37.576233645388108</v>
      </c>
      <c r="K15">
        <f t="shared" si="1"/>
        <v>8.654307012092362</v>
      </c>
      <c r="L15">
        <f t="shared" si="2"/>
        <v>0.88178893974049277</v>
      </c>
      <c r="M15">
        <f>AVERAGEIFS(gravimetricos!$D$2:$D$58,gravimetricos!$A$2:$A$58,Plan1!B15,gravimetricos!$B$2:$B$58,Plan1!E15)</f>
        <v>38.133333333333333</v>
      </c>
      <c r="N15">
        <f t="shared" si="4"/>
        <v>0.86719239069663556</v>
      </c>
      <c r="O15">
        <f t="shared" si="5"/>
        <v>60.639154126755116</v>
      </c>
    </row>
    <row r="16" spans="1:20">
      <c r="A16" s="32">
        <v>41950</v>
      </c>
      <c r="B16" t="s">
        <v>12</v>
      </c>
      <c r="C16">
        <v>72</v>
      </c>
      <c r="D16">
        <v>100</v>
      </c>
      <c r="E16">
        <v>100</v>
      </c>
      <c r="F16">
        <f>AVERAGEIFS(gravimetricos!$D$2:$D$58,gravimetricos!$A$2:$A$58,Plan1!B16,gravimetricos!$B$2:$B$58,Plan1!E16)*100</f>
        <v>4086.6666666666665</v>
      </c>
      <c r="G16">
        <v>50.101666666666659</v>
      </c>
      <c r="H16">
        <f t="array" ref="H16">VLOOKUP(C16,IF(diviner!$B$4:$B$57=Plan1!$A16,diviner!$K$4:$BU$57),52+Plan1!D16/10,0)</f>
        <v>21.193718000000001</v>
      </c>
      <c r="I16">
        <f t="shared" si="3"/>
        <v>0.75544975183899032</v>
      </c>
      <c r="J16">
        <f t="shared" si="0"/>
        <v>28.427920001045422</v>
      </c>
      <c r="K16">
        <f t="shared" si="1"/>
        <v>8.9587858447376654</v>
      </c>
      <c r="L16">
        <f t="shared" si="2"/>
        <v>0.99995543122113562</v>
      </c>
      <c r="M16">
        <f>AVERAGEIFS(gravimetricos!$D$2:$D$58,gravimetricos!$A$2:$A$58,Plan1!B16,gravimetricos!$B$2:$B$58,Plan1!E16)</f>
        <v>40.866666666666667</v>
      </c>
      <c r="N16">
        <f t="shared" si="4"/>
        <v>0.75544975183899032</v>
      </c>
      <c r="O16">
        <f t="shared" si="5"/>
        <v>67.294723053054113</v>
      </c>
    </row>
    <row r="17" spans="1:21">
      <c r="A17" s="32">
        <v>41950</v>
      </c>
      <c r="B17" t="s">
        <v>13</v>
      </c>
      <c r="C17">
        <v>82</v>
      </c>
      <c r="D17">
        <v>10</v>
      </c>
      <c r="E17">
        <v>5</v>
      </c>
      <c r="F17">
        <f>AVERAGEIFS(gravimetricos!$D$2:$D$58,gravimetricos!$A$2:$A$58,Plan1!B17,gravimetricos!$B$2:$B$58,Plan1!E17)*100</f>
        <v>3560</v>
      </c>
      <c r="G17">
        <v>33.680999999999997</v>
      </c>
      <c r="H17">
        <f t="array" ref="H17">VLOOKUP(C17,IF(diviner!$B$4:$B$57=Plan1!$A17,diviner!$K$4:$BU$57),52+Plan1!D17/10,0)</f>
        <v>31.255997000000001</v>
      </c>
      <c r="I17">
        <f t="shared" si="3"/>
        <v>0.85925377190517738</v>
      </c>
      <c r="J17">
        <f t="shared" si="0"/>
        <v>36.884259012192935</v>
      </c>
      <c r="K17">
        <f t="shared" si="1"/>
        <v>8.3622029784987291</v>
      </c>
      <c r="L17">
        <f t="shared" si="2"/>
        <v>0.82149467690563993</v>
      </c>
      <c r="M17">
        <f>AVERAGEIFS(gravimetricos!$D$2:$D$58,gravimetricos!$A$2:$A$58,Plan1!B17,gravimetricos!$B$2:$B$58,Plan1!E17)</f>
        <v>35.6</v>
      </c>
      <c r="N17">
        <f t="shared" si="4"/>
        <v>0.85925377190517738</v>
      </c>
      <c r="O17">
        <f t="shared" si="5"/>
        <v>56.294246796722817</v>
      </c>
    </row>
    <row r="18" spans="1:21">
      <c r="A18" s="32">
        <v>41950</v>
      </c>
      <c r="B18" t="s">
        <v>13</v>
      </c>
      <c r="C18">
        <v>82</v>
      </c>
      <c r="D18">
        <v>20</v>
      </c>
      <c r="E18">
        <v>15</v>
      </c>
      <c r="F18">
        <f>AVERAGEIFS(gravimetricos!$D$2:$D$58,gravimetricos!$A$2:$A$58,Plan1!B18,gravimetricos!$B$2:$B$58,Plan1!E18)*100</f>
        <v>3486.6666666666665</v>
      </c>
      <c r="G18">
        <v>28.168666666666667</v>
      </c>
      <c r="H18">
        <f t="array" ref="H18">VLOOKUP(C18,IF(diviner!$B$4:$B$57=Plan1!$A18,diviner!$K$4:$BU$57),52+Plan1!D18/10,0)</f>
        <v>37.748286999999998</v>
      </c>
      <c r="I18">
        <f t="shared" si="3"/>
        <v>0.91471179867949681</v>
      </c>
      <c r="J18">
        <f t="shared" si="0"/>
        <v>41.852748074859647</v>
      </c>
      <c r="K18">
        <f t="shared" si="1"/>
        <v>8.2757204299327007</v>
      </c>
      <c r="L18">
        <f t="shared" si="2"/>
        <v>0.75203826729628587</v>
      </c>
      <c r="M18">
        <f>AVERAGEIFS(gravimetricos!$D$2:$D$58,gravimetricos!$A$2:$A$58,Plan1!B18,gravimetricos!$B$2:$B$58,Plan1!E18)</f>
        <v>34.866666666666667</v>
      </c>
      <c r="N18">
        <f t="shared" si="4"/>
        <v>0.91471179867949681</v>
      </c>
      <c r="O18">
        <f t="shared" si="5"/>
        <v>54.184448069384175</v>
      </c>
    </row>
    <row r="19" spans="1:21">
      <c r="A19" s="32">
        <v>41950</v>
      </c>
      <c r="B19" t="s">
        <v>13</v>
      </c>
      <c r="C19">
        <v>82</v>
      </c>
      <c r="D19">
        <v>30</v>
      </c>
      <c r="E19">
        <v>30</v>
      </c>
      <c r="F19">
        <f>AVERAGEIFS(gravimetricos!$D$2:$D$58,gravimetricos!$A$2:$A$58,Plan1!B19,gravimetricos!$B$2:$B$58,Plan1!E19)*100</f>
        <v>3970.0000000000005</v>
      </c>
      <c r="G19">
        <v>41.940666666666665</v>
      </c>
      <c r="H19">
        <f t="array" ref="H19">VLOOKUP(C19,IF(diviner!$B$4:$B$57=Plan1!$A19,diviner!$K$4:$BU$57),52+Plan1!D19/10,0)</f>
        <v>38.632705999999999</v>
      </c>
      <c r="I19">
        <f t="shared" si="3"/>
        <v>0.92175916118742873</v>
      </c>
      <c r="J19">
        <f t="shared" si="0"/>
        <v>42.506596241407074</v>
      </c>
      <c r="K19">
        <f t="shared" si="1"/>
        <v>8.830111041133085</v>
      </c>
      <c r="L19">
        <f t="shared" si="2"/>
        <v>0.91566259803008687</v>
      </c>
      <c r="M19">
        <f>AVERAGEIFS(gravimetricos!$D$2:$D$58,gravimetricos!$A$2:$A$58,Plan1!B19,gravimetricos!$B$2:$B$58,Plan1!E19)</f>
        <v>39.700000000000003</v>
      </c>
      <c r="N19">
        <f t="shared" si="4"/>
        <v>0.92175916118742873</v>
      </c>
      <c r="O19">
        <f t="shared" si="5"/>
        <v>62.542029457040002</v>
      </c>
    </row>
    <row r="20" spans="1:21">
      <c r="A20" s="32">
        <v>41950</v>
      </c>
      <c r="B20" t="s">
        <v>13</v>
      </c>
      <c r="C20">
        <v>82</v>
      </c>
      <c r="D20">
        <v>60</v>
      </c>
      <c r="E20">
        <v>60</v>
      </c>
      <c r="F20">
        <f>AVERAGEIFS(gravimetricos!$D$2:$D$58,gravimetricos!$A$2:$A$58,Plan1!B20,gravimetricos!$B$2:$B$58,Plan1!E20)*100</f>
        <v>3936.6666666666665</v>
      </c>
      <c r="G20">
        <v>45.322666666666663</v>
      </c>
      <c r="H20">
        <f t="array" ref="H20">VLOOKUP(C20,IF(diviner!$B$4:$B$57=Plan1!$A20,diviner!$K$4:$BU$57),52+Plan1!D20/10,0)</f>
        <v>35.697848999999998</v>
      </c>
      <c r="I20">
        <f t="shared" si="3"/>
        <v>0.89793749701767334</v>
      </c>
      <c r="J20">
        <f t="shared" si="0"/>
        <v>40.316830285920716</v>
      </c>
      <c r="K20">
        <f t="shared" si="1"/>
        <v>8.7930006071645206</v>
      </c>
      <c r="L20">
        <f t="shared" si="2"/>
        <v>0.95150955786488811</v>
      </c>
      <c r="M20">
        <f>AVERAGEIFS(gravimetricos!$D$2:$D$58,gravimetricos!$A$2:$A$58,Plan1!B20,gravimetricos!$B$2:$B$58,Plan1!E20)</f>
        <v>39.366666666666667</v>
      </c>
      <c r="N20">
        <f t="shared" si="4"/>
        <v>0.89793749701767334</v>
      </c>
      <c r="O20">
        <f t="shared" si="5"/>
        <v>62.332021513201617</v>
      </c>
    </row>
    <row r="21" spans="1:21">
      <c r="A21" s="32">
        <v>41950</v>
      </c>
      <c r="B21" t="s">
        <v>13</v>
      </c>
      <c r="C21">
        <v>83</v>
      </c>
      <c r="D21">
        <v>10</v>
      </c>
      <c r="E21">
        <v>5</v>
      </c>
      <c r="F21">
        <f>AVERAGEIFS(gravimetricos!$D$2:$D$58,gravimetricos!$A$2:$A$58,Plan1!B21,gravimetricos!$B$2:$B$58,Plan1!E21)*100</f>
        <v>3560</v>
      </c>
      <c r="G21">
        <v>32.753999999999998</v>
      </c>
      <c r="H21">
        <f t="array" ref="H21">VLOOKUP(C21,IF(diviner!$B$4:$B$57=Plan1!$A21,diviner!$K$4:$BU$57),52+Plan1!D21/10,0)</f>
        <v>23.646038000000001</v>
      </c>
      <c r="I21">
        <f t="shared" si="3"/>
        <v>0.78336481475813058</v>
      </c>
      <c r="J21">
        <f t="shared" si="0"/>
        <v>30.593921751805816</v>
      </c>
      <c r="K21">
        <f t="shared" si="1"/>
        <v>8.3622029784987291</v>
      </c>
      <c r="L21">
        <f t="shared" si="2"/>
        <v>0.81023554589146884</v>
      </c>
      <c r="M21">
        <f>AVERAGEIFS(gravimetricos!$D$2:$D$58,gravimetricos!$A$2:$A$58,Plan1!B21,gravimetricos!$B$2:$B$58,Plan1!E21)</f>
        <v>35.6</v>
      </c>
      <c r="N21">
        <f t="shared" si="4"/>
        <v>0.78336481475813058</v>
      </c>
      <c r="O21">
        <f t="shared" si="5"/>
        <v>57.438787912170959</v>
      </c>
    </row>
    <row r="22" spans="1:21">
      <c r="A22" s="32">
        <v>41950</v>
      </c>
      <c r="B22" t="s">
        <v>13</v>
      </c>
      <c r="C22">
        <v>83</v>
      </c>
      <c r="D22">
        <v>20</v>
      </c>
      <c r="E22">
        <v>15</v>
      </c>
      <c r="F22">
        <f>AVERAGEIFS(gravimetricos!$D$2:$D$58,gravimetricos!$A$2:$A$58,Plan1!B22,gravimetricos!$B$2:$B$58,Plan1!E22)*100</f>
        <v>3486.6666666666665</v>
      </c>
      <c r="G22">
        <v>32.064333333333337</v>
      </c>
      <c r="H22">
        <f t="array" ref="H22">VLOOKUP(C22,IF(diviner!$B$4:$B$57=Plan1!$A22,diviner!$K$4:$BU$57),52+Plan1!D22/10,0)</f>
        <v>30.460581000000001</v>
      </c>
      <c r="I22">
        <f t="shared" si="3"/>
        <v>0.85194462383023606</v>
      </c>
      <c r="J22">
        <f t="shared" si="0"/>
        <v>36.252838716545831</v>
      </c>
      <c r="K22">
        <f t="shared" si="1"/>
        <v>8.2757204299327007</v>
      </c>
      <c r="L22">
        <f t="shared" si="2"/>
        <v>0.8017552795997851</v>
      </c>
      <c r="M22">
        <f>AVERAGEIFS(gravimetricos!$D$2:$D$58,gravimetricos!$A$2:$A$58,Plan1!B22,gravimetricos!$B$2:$B$58,Plan1!E22)</f>
        <v>34.866666666666667</v>
      </c>
      <c r="N22">
        <f t="shared" si="4"/>
        <v>0.85194462383023606</v>
      </c>
      <c r="O22">
        <f t="shared" si="5"/>
        <v>55.112447219272298</v>
      </c>
    </row>
    <row r="23" spans="1:21">
      <c r="A23" s="32">
        <v>41950</v>
      </c>
      <c r="B23" t="s">
        <v>13</v>
      </c>
      <c r="C23">
        <v>83</v>
      </c>
      <c r="D23">
        <v>30</v>
      </c>
      <c r="E23">
        <v>30</v>
      </c>
      <c r="F23">
        <f>AVERAGEIFS(gravimetricos!$D$2:$D$58,gravimetricos!$A$2:$A$58,Plan1!B23,gravimetricos!$B$2:$B$58,Plan1!E23)*100</f>
        <v>3970.0000000000005</v>
      </c>
      <c r="G23">
        <v>40.753666666666668</v>
      </c>
      <c r="H23">
        <f t="array" ref="H23">VLOOKUP(C23,IF(diviner!$B$4:$B$57=Plan1!$A23,diviner!$K$4:$BU$57),52+Plan1!D23/10,0)</f>
        <v>36.479773999999999</v>
      </c>
      <c r="I23">
        <f t="shared" si="3"/>
        <v>0.9044084509266086</v>
      </c>
      <c r="J23">
        <f t="shared" si="0"/>
        <v>40.905933366876994</v>
      </c>
      <c r="K23">
        <f t="shared" si="1"/>
        <v>8.830111041133085</v>
      </c>
      <c r="L23">
        <f t="shared" si="2"/>
        <v>0.90274037990160594</v>
      </c>
      <c r="M23">
        <f>AVERAGEIFS(gravimetricos!$D$2:$D$58,gravimetricos!$A$2:$A$58,Plan1!B23,gravimetricos!$B$2:$B$58,Plan1!E23)</f>
        <v>39.700000000000003</v>
      </c>
      <c r="N23">
        <f t="shared" si="4"/>
        <v>0.9044084509266086</v>
      </c>
      <c r="O23">
        <f t="shared" si="5"/>
        <v>62.816761548405658</v>
      </c>
    </row>
    <row r="24" spans="1:21">
      <c r="A24" s="32">
        <v>41950</v>
      </c>
      <c r="B24" t="s">
        <v>13</v>
      </c>
      <c r="C24">
        <v>83</v>
      </c>
      <c r="D24">
        <v>60</v>
      </c>
      <c r="E24">
        <v>60</v>
      </c>
      <c r="F24">
        <f>AVERAGEIFS(gravimetricos!$D$2:$D$58,gravimetricos!$A$2:$A$58,Plan1!B24,gravimetricos!$B$2:$B$58,Plan1!E24)*100</f>
        <v>3936.6666666666665</v>
      </c>
      <c r="G24">
        <v>41.276000000000003</v>
      </c>
      <c r="H24">
        <f t="array" ref="H24">VLOOKUP(C24,IF(diviner!$B$4:$B$57=Plan1!$A24,diviner!$K$4:$BU$57),52+Plan1!D24/10,0)</f>
        <v>31.840954</v>
      </c>
      <c r="I24">
        <f t="shared" si="3"/>
        <v>0.86455000360679612</v>
      </c>
      <c r="J24">
        <f t="shared" si="0"/>
        <v>37.345194319979036</v>
      </c>
      <c r="K24">
        <f t="shared" si="1"/>
        <v>8.7930006071645206</v>
      </c>
      <c r="L24">
        <f t="shared" si="2"/>
        <v>0.90844960948348863</v>
      </c>
      <c r="M24">
        <f>AVERAGEIFS(gravimetricos!$D$2:$D$58,gravimetricos!$A$2:$A$58,Plan1!B24,gravimetricos!$B$2:$B$58,Plan1!E24)</f>
        <v>39.366666666666667</v>
      </c>
      <c r="N24">
        <f t="shared" si="4"/>
        <v>0.86455000360679612</v>
      </c>
      <c r="O24">
        <f t="shared" si="5"/>
        <v>62.860328973054848</v>
      </c>
    </row>
    <row r="25" spans="1:21">
      <c r="A25" s="32">
        <v>41950</v>
      </c>
      <c r="B25" t="s">
        <v>13</v>
      </c>
      <c r="C25">
        <v>84</v>
      </c>
      <c r="D25">
        <v>10</v>
      </c>
      <c r="E25">
        <v>5</v>
      </c>
      <c r="F25">
        <f>AVERAGEIFS(gravimetricos!$D$2:$D$58,gravimetricos!$A$2:$A$58,Plan1!B25,gravimetricos!$B$2:$B$58,Plan1!E25)*100</f>
        <v>3560</v>
      </c>
      <c r="G25">
        <v>33.99</v>
      </c>
      <c r="H25">
        <f t="array" ref="H25">VLOOKUP(C25,IF(diviner!$B$4:$B$57=Plan1!$A25,diviner!$K$4:$BU$57),52+Plan1!D25/10,0)</f>
        <v>30.388791999999999</v>
      </c>
      <c r="I25">
        <f t="shared" si="3"/>
        <v>0.85127869767199604</v>
      </c>
      <c r="J25">
        <f t="shared" si="0"/>
        <v>36.19558186489968</v>
      </c>
      <c r="K25">
        <f t="shared" si="1"/>
        <v>8.3622029784987291</v>
      </c>
      <c r="L25">
        <f t="shared" si="2"/>
        <v>0.82521320744031101</v>
      </c>
      <c r="M25">
        <f>AVERAGEIFS(gravimetricos!$D$2:$D$58,gravimetricos!$A$2:$A$58,Plan1!B25,gravimetricos!$B$2:$B$58,Plan1!E25)</f>
        <v>35.6</v>
      </c>
      <c r="N25">
        <f t="shared" si="4"/>
        <v>0.85127869767199604</v>
      </c>
      <c r="O25">
        <f t="shared" si="5"/>
        <v>56.413983552312573</v>
      </c>
    </row>
    <row r="26" spans="1:21">
      <c r="A26" s="32">
        <v>41950</v>
      </c>
      <c r="B26" t="s">
        <v>13</v>
      </c>
      <c r="C26">
        <v>84</v>
      </c>
      <c r="D26">
        <v>20</v>
      </c>
      <c r="E26">
        <v>15</v>
      </c>
      <c r="F26">
        <f>AVERAGEIFS(gravimetricos!$D$2:$D$58,gravimetricos!$A$2:$A$58,Plan1!B26,gravimetricos!$B$2:$B$58,Plan1!E26)*100</f>
        <v>3486.6666666666665</v>
      </c>
      <c r="G26">
        <v>30.865666666666669</v>
      </c>
      <c r="H26">
        <f t="array" ref="H26">VLOOKUP(C26,IF(diviner!$B$4:$B$57=Plan1!$A26,diviner!$K$4:$BU$57),52+Plan1!D26/10,0)</f>
        <v>33.177067000000001</v>
      </c>
      <c r="I26">
        <f t="shared" si="3"/>
        <v>0.87640781738841156</v>
      </c>
      <c r="J26">
        <f t="shared" si="0"/>
        <v>38.387567431965728</v>
      </c>
      <c r="K26">
        <f t="shared" si="1"/>
        <v>8.2757204299327007</v>
      </c>
      <c r="L26">
        <f t="shared" si="2"/>
        <v>0.78679628866861195</v>
      </c>
      <c r="M26">
        <f>AVERAGEIFS(gravimetricos!$D$2:$D$58,gravimetricos!$A$2:$A$58,Plan1!B26,gravimetricos!$B$2:$B$58,Plan1!E26)</f>
        <v>34.866666666666667</v>
      </c>
      <c r="N26">
        <f t="shared" si="4"/>
        <v>0.87640781738841156</v>
      </c>
      <c r="O26">
        <f t="shared" si="5"/>
        <v>54.749827138156995</v>
      </c>
    </row>
    <row r="27" spans="1:21">
      <c r="A27" s="32">
        <v>41950</v>
      </c>
      <c r="B27" t="s">
        <v>13</v>
      </c>
      <c r="C27">
        <v>84</v>
      </c>
      <c r="D27">
        <v>30</v>
      </c>
      <c r="E27">
        <v>30</v>
      </c>
      <c r="F27">
        <f>AVERAGEIFS(gravimetricos!$D$2:$D$58,gravimetricos!$A$2:$A$58,Plan1!B27,gravimetricos!$B$2:$B$58,Plan1!E27)*100</f>
        <v>3970.0000000000005</v>
      </c>
      <c r="G27">
        <v>43.12766666666667</v>
      </c>
      <c r="H27">
        <f t="array" ref="H27">VLOOKUP(C27,IF(diviner!$B$4:$B$57=Plan1!$A27,diviner!$K$4:$BU$57),52+Plan1!D27/10,0)</f>
        <v>31.328807999999999</v>
      </c>
      <c r="I27">
        <f t="shared" si="3"/>
        <v>0.85991659813812382</v>
      </c>
      <c r="J27">
        <f t="shared" si="0"/>
        <v>36.941788621783544</v>
      </c>
      <c r="K27">
        <f t="shared" si="1"/>
        <v>8.830111041133085</v>
      </c>
      <c r="L27">
        <f t="shared" si="2"/>
        <v>0.92840321223425515</v>
      </c>
      <c r="M27">
        <f>AVERAGEIFS(gravimetricos!$D$2:$D$58,gravimetricos!$A$2:$A$58,Plan1!B27,gravimetricos!$B$2:$B$58,Plan1!E27)</f>
        <v>39.700000000000003</v>
      </c>
      <c r="N27">
        <f t="shared" si="4"/>
        <v>0.85991659813812382</v>
      </c>
      <c r="O27">
        <f t="shared" si="5"/>
        <v>63.523999459147753</v>
      </c>
    </row>
    <row r="28" spans="1:21">
      <c r="A28" s="32">
        <v>41950</v>
      </c>
      <c r="B28" t="s">
        <v>13</v>
      </c>
      <c r="C28">
        <v>84</v>
      </c>
      <c r="D28">
        <v>60</v>
      </c>
      <c r="E28">
        <v>60</v>
      </c>
      <c r="F28">
        <f>AVERAGEIFS(gravimetricos!$D$2:$D$58,gravimetricos!$A$2:$A$58,Plan1!B28,gravimetricos!$B$2:$B$58,Plan1!E28)*100</f>
        <v>3936.6666666666665</v>
      </c>
      <c r="G28">
        <v>37.634</v>
      </c>
      <c r="H28">
        <f t="array" ref="H28">VLOOKUP(C28,IF(diviner!$B$4:$B$57=Plan1!$A28,diviner!$K$4:$BU$57),52+Plan1!D28/10,0)</f>
        <v>35.078319999999998</v>
      </c>
      <c r="I28">
        <f t="shared" si="3"/>
        <v>0.89274286201598951</v>
      </c>
      <c r="J28">
        <f t="shared" si="0"/>
        <v>39.847012559398593</v>
      </c>
      <c r="K28">
        <f t="shared" si="1"/>
        <v>8.7930006071645206</v>
      </c>
      <c r="L28">
        <f t="shared" si="2"/>
        <v>0.86785179163811499</v>
      </c>
      <c r="M28">
        <f>AVERAGEIFS(gravimetricos!$D$2:$D$58,gravimetricos!$A$2:$A$58,Plan1!B28,gravimetricos!$B$2:$B$58,Plan1!E28)</f>
        <v>39.366666666666667</v>
      </c>
      <c r="N28">
        <f t="shared" si="4"/>
        <v>0.89274286201598951</v>
      </c>
      <c r="O28">
        <f t="shared" si="5"/>
        <v>62.414072439779353</v>
      </c>
    </row>
    <row r="29" spans="1:21">
      <c r="A29" s="32">
        <v>41950</v>
      </c>
      <c r="B29" t="s">
        <v>13</v>
      </c>
      <c r="C29">
        <v>84</v>
      </c>
      <c r="D29">
        <v>100</v>
      </c>
      <c r="E29">
        <v>100</v>
      </c>
      <c r="F29">
        <f>AVERAGEIFS(gravimetricos!$D$2:$D$58,gravimetricos!$A$2:$A$58,Plan1!B29,gravimetricos!$B$2:$B$58,Plan1!E29)*100</f>
        <v>3776.6666666666661</v>
      </c>
      <c r="G29">
        <v>37.48866666666666</v>
      </c>
      <c r="H29">
        <f t="array" ref="H29">VLOOKUP(C29,IF(diviner!$B$4:$B$57=Plan1!$A29,diviner!$K$4:$BU$57),52+Plan1!D29/10,0)</f>
        <v>32.431399999999996</v>
      </c>
      <c r="I29">
        <f t="shared" si="3"/>
        <v>0.86983036573656181</v>
      </c>
      <c r="J29">
        <f t="shared" si="0"/>
        <v>37.807597886435858</v>
      </c>
      <c r="K29">
        <f t="shared" si="1"/>
        <v>8.6126426394095823</v>
      </c>
      <c r="L29">
        <f t="shared" si="2"/>
        <v>0.86619184939351035</v>
      </c>
      <c r="M29">
        <f>AVERAGEIFS(gravimetricos!$D$2:$D$58,gravimetricos!$A$2:$A$58,Plan1!B29,gravimetricos!$B$2:$B$58,Plan1!E29)</f>
        <v>37.766666666666659</v>
      </c>
      <c r="N29">
        <f t="shared" si="4"/>
        <v>0.86983036573656181</v>
      </c>
      <c r="O29">
        <f t="shared" si="5"/>
        <v>59.951141905341579</v>
      </c>
      <c r="T29">
        <v>0</v>
      </c>
      <c r="U29">
        <f>A_OPT*T29^B_OPT+C_OPT</f>
        <v>8.9999999999999993E-3</v>
      </c>
    </row>
    <row r="30" spans="1:21">
      <c r="A30" s="32">
        <v>41950</v>
      </c>
      <c r="B30" t="s">
        <v>14</v>
      </c>
      <c r="C30">
        <v>67</v>
      </c>
      <c r="D30">
        <v>10</v>
      </c>
      <c r="E30">
        <v>5</v>
      </c>
      <c r="F30">
        <f>AVERAGEIFS(gravimetricos!$D$2:$D$58,gravimetricos!$A$2:$A$58,Plan1!B30,gravimetricos!$B$2:$B$58,Plan1!E30)*100</f>
        <v>3203.3333333333339</v>
      </c>
      <c r="G30">
        <v>27.438333333333336</v>
      </c>
      <c r="H30">
        <f t="array" ref="H30">VLOOKUP(C30,IF(diviner!$B$4:$B$57=Plan1!$A30,diviner!$K$4:$BU$57),52+Plan1!D30/10,0)</f>
        <v>26.372135</v>
      </c>
      <c r="I30">
        <f t="shared" si="3"/>
        <v>0.81220953213771185</v>
      </c>
      <c r="J30">
        <f t="shared" si="0"/>
        <v>32.915589414126643</v>
      </c>
      <c r="K30">
        <f t="shared" si="1"/>
        <v>7.9327196652414047</v>
      </c>
      <c r="L30">
        <f t="shared" si="2"/>
        <v>0.74234257569933404</v>
      </c>
      <c r="M30">
        <f>AVERAGEIFS(gravimetricos!$D$2:$D$58,gravimetricos!$A$2:$A$58,Plan1!B30,gravimetricos!$B$2:$B$58,Plan1!E30)</f>
        <v>32.033333333333339</v>
      </c>
      <c r="N30">
        <f t="shared" si="4"/>
        <v>0.81220953213771185</v>
      </c>
      <c r="O30">
        <f t="shared" si="5"/>
        <v>50.70166455563237</v>
      </c>
      <c r="T30">
        <f>T29+0.5</f>
        <v>0.5</v>
      </c>
      <c r="U30">
        <f t="shared" ref="U30:U60" si="6">A_OPT*T30^B_OPT+C_OPT</f>
        <v>0.10799494936611666</v>
      </c>
    </row>
    <row r="31" spans="1:21">
      <c r="A31" s="32">
        <v>41950</v>
      </c>
      <c r="B31" t="s">
        <v>14</v>
      </c>
      <c r="C31">
        <v>67</v>
      </c>
      <c r="D31">
        <v>20</v>
      </c>
      <c r="E31">
        <v>15</v>
      </c>
      <c r="F31">
        <f>AVERAGEIFS(gravimetricos!$D$2:$D$58,gravimetricos!$A$2:$A$58,Plan1!B31,gravimetricos!$B$2:$B$58,Plan1!E31)*100</f>
        <v>3436.6666666666665</v>
      </c>
      <c r="G31">
        <v>32.337999999999994</v>
      </c>
      <c r="H31">
        <f t="array" ref="H31">VLOOKUP(C31,IF(diviner!$B$4:$B$57=Plan1!$A31,diviner!$K$4:$BU$57),52+Plan1!D31/10,0)</f>
        <v>16.661472</v>
      </c>
      <c r="I31">
        <f t="shared" si="3"/>
        <v>0.69755160597250643</v>
      </c>
      <c r="J31">
        <f t="shared" si="0"/>
        <v>24.188944596291726</v>
      </c>
      <c r="K31">
        <f t="shared" si="1"/>
        <v>8.2162325827081748</v>
      </c>
      <c r="L31">
        <f t="shared" si="2"/>
        <v>0.80513114497549954</v>
      </c>
      <c r="M31">
        <f>AVERAGEIFS(gravimetricos!$D$2:$D$58,gravimetricos!$A$2:$A$58,Plan1!B31,gravimetricos!$B$2:$B$58,Plan1!E31)</f>
        <v>34.366666666666667</v>
      </c>
      <c r="N31">
        <f t="shared" si="4"/>
        <v>0.69755160597250643</v>
      </c>
      <c r="O31">
        <f t="shared" si="5"/>
        <v>56.530563629926824</v>
      </c>
      <c r="T31">
        <f t="shared" ref="T31:T94" si="7">T30+0.5</f>
        <v>1</v>
      </c>
      <c r="U31">
        <f t="shared" si="6"/>
        <v>0.14900000000000002</v>
      </c>
    </row>
    <row r="32" spans="1:21">
      <c r="A32" s="32">
        <v>41950</v>
      </c>
      <c r="B32" t="s">
        <v>14</v>
      </c>
      <c r="C32">
        <v>67</v>
      </c>
      <c r="D32">
        <v>30</v>
      </c>
      <c r="E32">
        <v>30</v>
      </c>
      <c r="F32">
        <f>AVERAGEIFS(gravimetricos!$D$2:$D$58,gravimetricos!$A$2:$A$58,Plan1!B32,gravimetricos!$B$2:$B$58,Plan1!E32)*100</f>
        <v>3643.333333333333</v>
      </c>
      <c r="G32">
        <v>30.176000000000002</v>
      </c>
      <c r="H32">
        <f t="array" ref="H32">VLOOKUP(C32,IF(diviner!$B$4:$B$57=Plan1!$A32,diviner!$K$4:$BU$57),52+Plan1!D32/10,0)</f>
        <v>16.348943999999999</v>
      </c>
      <c r="I32">
        <f t="shared" si="3"/>
        <v>0.69318797710291302</v>
      </c>
      <c r="J32">
        <f t="shared" si="0"/>
        <v>23.883325918988593</v>
      </c>
      <c r="K32">
        <f t="shared" si="1"/>
        <v>8.4594043295769783</v>
      </c>
      <c r="L32">
        <f t="shared" si="2"/>
        <v>0.77805760512460964</v>
      </c>
      <c r="M32">
        <f>AVERAGEIFS(gravimetricos!$D$2:$D$58,gravimetricos!$A$2:$A$58,Plan1!B32,gravimetricos!$B$2:$B$58,Plan1!E32)</f>
        <v>36.43333333333333</v>
      </c>
      <c r="N32">
        <f t="shared" si="4"/>
        <v>0.69318797710291302</v>
      </c>
      <c r="O32">
        <f t="shared" si="5"/>
        <v>60.314116433435572</v>
      </c>
      <c r="T32">
        <f t="shared" si="7"/>
        <v>1.5</v>
      </c>
      <c r="U32">
        <f t="shared" si="6"/>
        <v>0.18046428199482248</v>
      </c>
    </row>
    <row r="33" spans="1:21">
      <c r="A33" s="32">
        <v>41950</v>
      </c>
      <c r="B33" t="s">
        <v>14</v>
      </c>
      <c r="C33">
        <v>67</v>
      </c>
      <c r="D33">
        <v>60</v>
      </c>
      <c r="E33">
        <v>60</v>
      </c>
      <c r="F33">
        <f>AVERAGEIFS(gravimetricos!$D$2:$D$58,gravimetricos!$A$2:$A$58,Plan1!B33,gravimetricos!$B$2:$B$58,Plan1!E33)*100</f>
        <v>3969.9999999999995</v>
      </c>
      <c r="G33">
        <v>39.395999999999994</v>
      </c>
      <c r="H33">
        <f t="array" ref="H33">VLOOKUP(C33,IF(diviner!$B$4:$B$57=Plan1!$A33,diviner!$K$4:$BU$57),52+Plan1!D33/10,0)</f>
        <v>21.432604000000001</v>
      </c>
      <c r="I33">
        <f t="shared" si="3"/>
        <v>0.75826108495724842</v>
      </c>
      <c r="J33">
        <f t="shared" si="0"/>
        <v>28.642457828128215</v>
      </c>
      <c r="K33">
        <f t="shared" si="1"/>
        <v>8.830111041133085</v>
      </c>
      <c r="L33">
        <f t="shared" si="2"/>
        <v>0.88772726144122793</v>
      </c>
      <c r="M33">
        <f>AVERAGEIFS(gravimetricos!$D$2:$D$58,gravimetricos!$A$2:$A$58,Plan1!B33,gravimetricos!$B$2:$B$58,Plan1!E33)</f>
        <v>39.699999999999996</v>
      </c>
      <c r="N33">
        <f t="shared" si="4"/>
        <v>0.75826108495724842</v>
      </c>
      <c r="O33">
        <f t="shared" si="5"/>
        <v>65.154761715015837</v>
      </c>
      <c r="T33">
        <f t="shared" si="7"/>
        <v>2</v>
      </c>
      <c r="U33">
        <f t="shared" si="6"/>
        <v>0.20698989873223334</v>
      </c>
    </row>
    <row r="34" spans="1:21">
      <c r="A34" s="32">
        <v>41950</v>
      </c>
      <c r="B34" t="s">
        <v>14</v>
      </c>
      <c r="C34">
        <v>67</v>
      </c>
      <c r="D34">
        <v>100</v>
      </c>
      <c r="E34">
        <v>100</v>
      </c>
      <c r="F34">
        <f>AVERAGEIFS(gravimetricos!$D$2:$D$58,gravimetricos!$A$2:$A$58,Plan1!B34,gravimetricos!$B$2:$B$58,Plan1!E34)*100</f>
        <v>3950</v>
      </c>
      <c r="G34">
        <v>37.620000000000012</v>
      </c>
      <c r="H34">
        <f t="array" ref="H34">VLOOKUP(C34,IF(diviner!$B$4:$B$57=Plan1!$A34,diviner!$K$4:$BU$57),52+Plan1!D34/10,0)</f>
        <v>26.639799</v>
      </c>
      <c r="I34">
        <f t="shared" si="3"/>
        <v>0.81493221772962821</v>
      </c>
      <c r="J34">
        <f t="shared" ref="J34:J56" si="8">IFERROR(10^(LOG(((A_ORIG*(H34^B_ORIG)+C_ORIG)-C_OPT)/A_OPT)/B_OPT),"N/A")</f>
        <v>33.139119366050863</v>
      </c>
      <c r="K34">
        <f t="shared" ref="K34:K56" si="9">A_OPT*F34^B_OPT+C_OPT</f>
        <v>8.8078635629835755</v>
      </c>
      <c r="L34">
        <f t="shared" ref="L34:L56" si="10">A_OPT*G34^B_OPT+C_OPT-$V$1</f>
        <v>0.86769202861095684</v>
      </c>
      <c r="M34">
        <f>AVERAGEIFS(gravimetricos!$D$2:$D$58,gravimetricos!$A$2:$A$58,Plan1!B34,gravimetricos!$B$2:$B$58,Plan1!E34)</f>
        <v>39.5</v>
      </c>
      <c r="N34">
        <f t="shared" si="4"/>
        <v>0.81493221772962821</v>
      </c>
      <c r="O34">
        <f t="shared" si="5"/>
        <v>63.88695148994308</v>
      </c>
      <c r="T34">
        <f t="shared" si="7"/>
        <v>2.5</v>
      </c>
      <c r="U34">
        <f t="shared" si="6"/>
        <v>0.23035943621178659</v>
      </c>
    </row>
    <row r="35" spans="1:21">
      <c r="A35" s="32">
        <v>41950</v>
      </c>
      <c r="B35" t="s">
        <v>14</v>
      </c>
      <c r="C35">
        <v>68</v>
      </c>
      <c r="D35">
        <v>10</v>
      </c>
      <c r="E35">
        <v>5</v>
      </c>
      <c r="F35">
        <f>AVERAGEIFS(gravimetricos!$D$2:$D$58,gravimetricos!$A$2:$A$58,Plan1!B35,gravimetricos!$B$2:$B$58,Plan1!E35)*100</f>
        <v>3203.3333333333339</v>
      </c>
      <c r="G35">
        <v>25.536666666666669</v>
      </c>
      <c r="H35">
        <f t="array" ref="H35">VLOOKUP(C35,IF(diviner!$B$4:$B$57=Plan1!$A35,diviner!$K$4:$BU$57),52+Plan1!D35/10,0)</f>
        <v>30.965553</v>
      </c>
      <c r="I35">
        <f t="shared" si="3"/>
        <v>0.85659942901383779</v>
      </c>
      <c r="J35">
        <f t="shared" si="8"/>
        <v>36.65432612574407</v>
      </c>
      <c r="K35">
        <f t="shared" si="9"/>
        <v>7.9327196652414047</v>
      </c>
      <c r="L35">
        <f t="shared" si="10"/>
        <v>0.71647343884181747</v>
      </c>
      <c r="M35">
        <f>AVERAGEIFS(gravimetricos!$D$2:$D$58,gravimetricos!$A$2:$A$58,Plan1!B35,gravimetricos!$B$2:$B$58,Plan1!E35)</f>
        <v>32.033333333333339</v>
      </c>
      <c r="N35">
        <f t="shared" si="4"/>
        <v>0.85659942901383779</v>
      </c>
      <c r="O35">
        <f t="shared" si="5"/>
        <v>50.071477597549276</v>
      </c>
      <c r="T35">
        <f t="shared" si="7"/>
        <v>3</v>
      </c>
      <c r="U35">
        <f t="shared" si="6"/>
        <v>0.25148711305964283</v>
      </c>
    </row>
    <row r="36" spans="1:21">
      <c r="A36" s="32">
        <v>41950</v>
      </c>
      <c r="B36" t="s">
        <v>14</v>
      </c>
      <c r="C36">
        <v>68</v>
      </c>
      <c r="D36">
        <v>20</v>
      </c>
      <c r="E36">
        <v>15</v>
      </c>
      <c r="F36">
        <f>AVERAGEIFS(gravimetricos!$D$2:$D$58,gravimetricos!$A$2:$A$58,Plan1!B36,gravimetricos!$B$2:$B$58,Plan1!E36)*100</f>
        <v>3436.6666666666665</v>
      </c>
      <c r="G36">
        <v>31.172666666666665</v>
      </c>
      <c r="H36">
        <f t="array" ref="H36">VLOOKUP(C36,IF(diviner!$B$4:$B$57=Plan1!$A36,diviner!$K$4:$BU$57),52+Plan1!D36/10,0)</f>
        <v>29.111183</v>
      </c>
      <c r="I36">
        <f t="shared" si="3"/>
        <v>0.83924733074514424</v>
      </c>
      <c r="J36">
        <f t="shared" si="8"/>
        <v>35.16890970456312</v>
      </c>
      <c r="K36">
        <f t="shared" si="9"/>
        <v>8.2162325827081748</v>
      </c>
      <c r="L36">
        <f t="shared" si="10"/>
        <v>0.79065482578096247</v>
      </c>
      <c r="M36">
        <f>AVERAGEIFS(gravimetricos!$D$2:$D$58,gravimetricos!$A$2:$A$58,Plan1!B36,gravimetricos!$B$2:$B$58,Plan1!E36)</f>
        <v>34.366666666666667</v>
      </c>
      <c r="N36">
        <f t="shared" si="4"/>
        <v>0.83924733074514424</v>
      </c>
      <c r="O36">
        <f t="shared" si="5"/>
        <v>54.419911407680054</v>
      </c>
      <c r="T36">
        <f t="shared" si="7"/>
        <v>3.5</v>
      </c>
      <c r="U36">
        <f t="shared" si="6"/>
        <v>0.27091601707417595</v>
      </c>
    </row>
    <row r="37" spans="1:21">
      <c r="A37" s="32">
        <v>41950</v>
      </c>
      <c r="B37" t="s">
        <v>14</v>
      </c>
      <c r="C37">
        <v>68</v>
      </c>
      <c r="D37">
        <v>30</v>
      </c>
      <c r="E37">
        <v>30</v>
      </c>
      <c r="F37">
        <f>AVERAGEIFS(gravimetricos!$D$2:$D$58,gravimetricos!$A$2:$A$58,Plan1!B37,gravimetricos!$B$2:$B$58,Plan1!E37)*100</f>
        <v>3643.333333333333</v>
      </c>
      <c r="G37">
        <v>34.576666666666668</v>
      </c>
      <c r="H37">
        <f t="array" ref="H37">VLOOKUP(C37,IF(diviner!$B$4:$B$57=Plan1!$A37,diviner!$K$4:$BU$57),52+Plan1!D37/10,0)</f>
        <v>24.473331000000002</v>
      </c>
      <c r="I37">
        <f t="shared" si="3"/>
        <v>0.79234335662958</v>
      </c>
      <c r="J37">
        <f t="shared" si="8"/>
        <v>31.307490529372316</v>
      </c>
      <c r="K37">
        <f t="shared" si="9"/>
        <v>8.4594043295769783</v>
      </c>
      <c r="L37">
        <f t="shared" si="10"/>
        <v>0.83222698368473502</v>
      </c>
      <c r="M37">
        <f>AVERAGEIFS(gravimetricos!$D$2:$D$58,gravimetricos!$A$2:$A$58,Plan1!B37,gravimetricos!$B$2:$B$58,Plan1!E37)</f>
        <v>36.43333333333333</v>
      </c>
      <c r="N37">
        <f t="shared" si="4"/>
        <v>0.79234335662958</v>
      </c>
      <c r="O37">
        <f t="shared" si="5"/>
        <v>58.783823962893109</v>
      </c>
      <c r="T37">
        <f t="shared" si="7"/>
        <v>4</v>
      </c>
      <c r="U37">
        <f t="shared" si="6"/>
        <v>0.28900000000000003</v>
      </c>
    </row>
    <row r="38" spans="1:21">
      <c r="A38" s="32">
        <v>41950</v>
      </c>
      <c r="B38" t="s">
        <v>14</v>
      </c>
      <c r="C38">
        <v>68</v>
      </c>
      <c r="D38">
        <v>60</v>
      </c>
      <c r="E38">
        <v>60</v>
      </c>
      <c r="F38">
        <f>AVERAGEIFS(gravimetricos!$D$2:$D$58,gravimetricos!$A$2:$A$58,Plan1!B38,gravimetricos!$B$2:$B$58,Plan1!E38)*100</f>
        <v>3969.9999999999995</v>
      </c>
      <c r="G38">
        <v>37.385999999999996</v>
      </c>
      <c r="H38">
        <f t="array" ref="H38">VLOOKUP(C38,IF(diviner!$B$4:$B$57=Plan1!$A38,diviner!$K$4:$BU$57),52+Plan1!D38/10,0)</f>
        <v>29.533953</v>
      </c>
      <c r="I38">
        <f t="shared" si="3"/>
        <v>0.84326699830548901</v>
      </c>
      <c r="J38">
        <f t="shared" si="8"/>
        <v>35.510276758247514</v>
      </c>
      <c r="K38">
        <f t="shared" si="9"/>
        <v>8.830111041133085</v>
      </c>
      <c r="L38">
        <f t="shared" si="10"/>
        <v>0.86501728954501855</v>
      </c>
      <c r="M38">
        <f>AVERAGEIFS(gravimetricos!$D$2:$D$58,gravimetricos!$A$2:$A$58,Plan1!B38,gravimetricos!$B$2:$B$58,Plan1!E38)</f>
        <v>39.699999999999996</v>
      </c>
      <c r="N38">
        <f t="shared" si="4"/>
        <v>0.84326699830548901</v>
      </c>
      <c r="O38">
        <f t="shared" si="5"/>
        <v>63.789677764450659</v>
      </c>
      <c r="T38">
        <f t="shared" si="7"/>
        <v>4.5</v>
      </c>
      <c r="U38">
        <f t="shared" si="6"/>
        <v>0.30598484809834997</v>
      </c>
    </row>
    <row r="39" spans="1:21">
      <c r="A39" s="32">
        <v>41950</v>
      </c>
      <c r="B39" t="s">
        <v>14</v>
      </c>
      <c r="C39">
        <v>68</v>
      </c>
      <c r="D39">
        <v>100</v>
      </c>
      <c r="E39">
        <v>100</v>
      </c>
      <c r="F39">
        <f>AVERAGEIFS(gravimetricos!$D$2:$D$58,gravimetricos!$A$2:$A$58,Plan1!B39,gravimetricos!$B$2:$B$58,Plan1!E39)*100</f>
        <v>3950</v>
      </c>
      <c r="G39">
        <v>41.976000000000013</v>
      </c>
      <c r="H39">
        <f t="array" ref="H39">VLOOKUP(C39,IF(diviner!$B$4:$B$57=Plan1!$A39,diviner!$K$4:$BU$57),52+Plan1!D39/10,0)</f>
        <v>30.820837000000001</v>
      </c>
      <c r="I39">
        <f t="shared" si="3"/>
        <v>0.85527066534628426</v>
      </c>
      <c r="J39">
        <f t="shared" si="8"/>
        <v>36.539491787022591</v>
      </c>
      <c r="K39">
        <f t="shared" si="9"/>
        <v>8.8078635629835755</v>
      </c>
      <c r="L39">
        <f t="shared" si="10"/>
        <v>0.91604443110577582</v>
      </c>
      <c r="M39">
        <f>AVERAGEIFS(gravimetricos!$D$2:$D$58,gravimetricos!$A$2:$A$58,Plan1!B39,gravimetricos!$B$2:$B$58,Plan1!E39)</f>
        <v>39.5</v>
      </c>
      <c r="N39">
        <f t="shared" si="4"/>
        <v>0.85527066534628426</v>
      </c>
      <c r="O39">
        <f t="shared" si="5"/>
        <v>63.243733795551094</v>
      </c>
      <c r="T39">
        <f t="shared" si="7"/>
        <v>5</v>
      </c>
      <c r="U39">
        <f t="shared" si="6"/>
        <v>0.32204951684997063</v>
      </c>
    </row>
    <row r="40" spans="1:21">
      <c r="A40" s="32">
        <v>41950</v>
      </c>
      <c r="B40" t="s">
        <v>14</v>
      </c>
      <c r="C40">
        <v>69</v>
      </c>
      <c r="D40">
        <v>10</v>
      </c>
      <c r="E40">
        <v>5</v>
      </c>
      <c r="F40">
        <f>AVERAGEIFS(gravimetricos!$D$2:$D$58,gravimetricos!$A$2:$A$58,Plan1!B40,gravimetricos!$B$2:$B$58,Plan1!E40)*100</f>
        <v>3203.3333333333339</v>
      </c>
      <c r="G40">
        <v>28.524999999999999</v>
      </c>
      <c r="H40">
        <f t="array" ref="H40">VLOOKUP(C40,IF(diviner!$B$4:$B$57=Plan1!$A40,diviner!$K$4:$BU$57),52+Plan1!D40/10,0)</f>
        <v>36.794913999999999</v>
      </c>
      <c r="I40">
        <f t="shared" si="3"/>
        <v>0.90699022649552663</v>
      </c>
      <c r="J40">
        <f t="shared" si="8"/>
        <v>41.142165657218733</v>
      </c>
      <c r="K40">
        <f t="shared" si="9"/>
        <v>7.9327196652414047</v>
      </c>
      <c r="L40">
        <f t="shared" si="10"/>
        <v>0.75672321082068872</v>
      </c>
      <c r="M40">
        <f>AVERAGEIFS(gravimetricos!$D$2:$D$58,gravimetricos!$A$2:$A$58,Plan1!B40,gravimetricos!$B$2:$B$58,Plan1!E40)</f>
        <v>32.033333333333339</v>
      </c>
      <c r="N40">
        <f t="shared" si="4"/>
        <v>0.90699022649552663</v>
      </c>
      <c r="O40">
        <f t="shared" si="5"/>
        <v>49.360874146460468</v>
      </c>
      <c r="T40">
        <f t="shared" si="7"/>
        <v>5.5</v>
      </c>
      <c r="U40">
        <f t="shared" si="6"/>
        <v>0.33732910318764014</v>
      </c>
    </row>
    <row r="41" spans="1:21">
      <c r="A41" s="32">
        <v>41950</v>
      </c>
      <c r="B41" t="s">
        <v>14</v>
      </c>
      <c r="C41">
        <v>69</v>
      </c>
      <c r="D41">
        <v>20</v>
      </c>
      <c r="E41">
        <v>15</v>
      </c>
      <c r="F41">
        <f>AVERAGEIFS(gravimetricos!$D$2:$D$58,gravimetricos!$A$2:$A$58,Plan1!B41,gravimetricos!$B$2:$B$58,Plan1!E41)*100</f>
        <v>3436.6666666666665</v>
      </c>
      <c r="G41">
        <v>28.259333333333331</v>
      </c>
      <c r="H41">
        <f t="array" ref="H41">VLOOKUP(C41,IF(diviner!$B$4:$B$57=Plan1!$A41,diviner!$K$4:$BU$57),52+Plan1!D41/10,0)</f>
        <v>38.229481</v>
      </c>
      <c r="I41">
        <f t="shared" si="3"/>
        <v>0.91855964855808314</v>
      </c>
      <c r="J41">
        <f t="shared" si="8"/>
        <v>42.209120116586924</v>
      </c>
      <c r="K41">
        <f t="shared" si="9"/>
        <v>8.2162325827081748</v>
      </c>
      <c r="L41">
        <f t="shared" si="10"/>
        <v>0.75323311760048228</v>
      </c>
      <c r="M41">
        <f>AVERAGEIFS(gravimetricos!$D$2:$D$58,gravimetricos!$A$2:$A$58,Plan1!B41,gravimetricos!$B$2:$B$58,Plan1!E41)</f>
        <v>34.366666666666667</v>
      </c>
      <c r="N41">
        <f t="shared" si="4"/>
        <v>0.91855964855808314</v>
      </c>
      <c r="O41">
        <f t="shared" si="5"/>
        <v>53.256030253826815</v>
      </c>
      <c r="T41">
        <f t="shared" si="7"/>
        <v>6</v>
      </c>
      <c r="U41">
        <f t="shared" si="6"/>
        <v>0.35192856398964495</v>
      </c>
    </row>
    <row r="42" spans="1:21">
      <c r="A42" s="32">
        <v>41950</v>
      </c>
      <c r="B42" t="s">
        <v>14</v>
      </c>
      <c r="C42">
        <v>69</v>
      </c>
      <c r="D42">
        <v>30</v>
      </c>
      <c r="E42">
        <v>30</v>
      </c>
      <c r="F42">
        <f>AVERAGEIFS(gravimetricos!$D$2:$D$58,gravimetricos!$A$2:$A$58,Plan1!B42,gravimetricos!$B$2:$B$58,Plan1!E42)*100</f>
        <v>3643.333333333333</v>
      </c>
      <c r="G42">
        <v>35.205333333333336</v>
      </c>
      <c r="H42">
        <f t="array" ref="H42">VLOOKUP(C42,IF(diviner!$B$4:$B$57=Plan1!$A42,diviner!$K$4:$BU$57),52+Plan1!D42/10,0)</f>
        <v>36.873905000000001</v>
      </c>
      <c r="I42">
        <f t="shared" si="3"/>
        <v>0.90763503908757004</v>
      </c>
      <c r="J42">
        <f t="shared" si="8"/>
        <v>41.201272116118297</v>
      </c>
      <c r="K42">
        <f t="shared" si="9"/>
        <v>8.4594043295769783</v>
      </c>
      <c r="L42">
        <f t="shared" si="10"/>
        <v>0.83967715349185656</v>
      </c>
      <c r="M42">
        <f>AVERAGEIFS(gravimetricos!$D$2:$D$58,gravimetricos!$A$2:$A$58,Plan1!B42,gravimetricos!$B$2:$B$58,Plan1!E42)</f>
        <v>36.43333333333333</v>
      </c>
      <c r="N42">
        <f t="shared" si="4"/>
        <v>0.90763503908757004</v>
      </c>
      <c r="O42">
        <f t="shared" si="5"/>
        <v>57.029219416778908</v>
      </c>
      <c r="T42">
        <f t="shared" si="7"/>
        <v>6.5</v>
      </c>
      <c r="U42">
        <f t="shared" si="6"/>
        <v>0.36593136595149495</v>
      </c>
    </row>
    <row r="43" spans="1:21">
      <c r="A43" s="32">
        <v>41950</v>
      </c>
      <c r="B43" t="s">
        <v>14</v>
      </c>
      <c r="C43">
        <v>69</v>
      </c>
      <c r="D43">
        <v>60</v>
      </c>
      <c r="E43">
        <v>60</v>
      </c>
      <c r="F43">
        <f>AVERAGEIFS(gravimetricos!$D$2:$D$58,gravimetricos!$A$2:$A$58,Plan1!B43,gravimetricos!$B$2:$B$58,Plan1!E43)*100</f>
        <v>3969.9999999999995</v>
      </c>
      <c r="G43">
        <v>43.415999999999997</v>
      </c>
      <c r="H43">
        <f t="array" ref="H43">VLOOKUP(C43,IF(diviner!$B$4:$B$57=Plan1!$A43,diviner!$K$4:$BU$57),52+Plan1!D43/10,0)</f>
        <v>38.309925</v>
      </c>
      <c r="I43">
        <f t="shared" si="3"/>
        <v>0.91919975156767808</v>
      </c>
      <c r="J43">
        <f t="shared" si="8"/>
        <v>42.268550395605253</v>
      </c>
      <c r="K43">
        <f t="shared" si="9"/>
        <v>8.830111041133085</v>
      </c>
      <c r="L43">
        <f t="shared" si="10"/>
        <v>0.93147146297324557</v>
      </c>
      <c r="M43">
        <f>AVERAGEIFS(gravimetricos!$D$2:$D$58,gravimetricos!$A$2:$A$58,Plan1!B43,gravimetricos!$B$2:$B$58,Plan1!E43)</f>
        <v>39.699999999999996</v>
      </c>
      <c r="N43">
        <f t="shared" si="4"/>
        <v>0.91919975156767808</v>
      </c>
      <c r="O43">
        <f t="shared" si="5"/>
        <v>62.582517431373411</v>
      </c>
      <c r="T43">
        <f t="shared" si="7"/>
        <v>7</v>
      </c>
      <c r="U43">
        <f t="shared" si="6"/>
        <v>0.37940518354904273</v>
      </c>
    </row>
    <row r="44" spans="1:21">
      <c r="A44" s="32">
        <v>41950</v>
      </c>
      <c r="B44" t="s">
        <v>14</v>
      </c>
      <c r="C44">
        <v>69</v>
      </c>
      <c r="D44">
        <v>100</v>
      </c>
      <c r="E44">
        <v>100</v>
      </c>
      <c r="F44">
        <f>AVERAGEIFS(gravimetricos!$D$2:$D$58,gravimetricos!$A$2:$A$58,Plan1!B44,gravimetricos!$B$2:$B$58,Plan1!E44)*100</f>
        <v>3950</v>
      </c>
      <c r="G44">
        <v>44.352000000000004</v>
      </c>
      <c r="H44">
        <f t="array" ref="H44">VLOOKUP(C44,IF(diviner!$B$4:$B$57=Plan1!$A44,diviner!$K$4:$BU$57),52+Plan1!D44/10,0)</f>
        <v>36.401234000000002</v>
      </c>
      <c r="I44">
        <f t="shared" si="3"/>
        <v>0.90376269453330427</v>
      </c>
      <c r="J44">
        <f t="shared" si="8"/>
        <v>40.846953037168333</v>
      </c>
      <c r="K44">
        <f t="shared" si="9"/>
        <v>8.8078635629835755</v>
      </c>
      <c r="L44">
        <f t="shared" si="10"/>
        <v>0.94136216139438023</v>
      </c>
      <c r="M44">
        <f>AVERAGEIFS(gravimetricos!$D$2:$D$58,gravimetricos!$A$2:$A$58,Plan1!B44,gravimetricos!$B$2:$B$58,Plan1!E44)</f>
        <v>39.5</v>
      </c>
      <c r="N44">
        <f t="shared" si="4"/>
        <v>0.90376269453330427</v>
      </c>
      <c r="O44">
        <f t="shared" si="5"/>
        <v>62.474810538636333</v>
      </c>
      <c r="T44">
        <f t="shared" si="7"/>
        <v>7.5</v>
      </c>
      <c r="U44">
        <f t="shared" si="6"/>
        <v>0.39240579025361633</v>
      </c>
    </row>
    <row r="45" spans="1:21">
      <c r="A45" s="32">
        <v>41950</v>
      </c>
      <c r="B45" t="s">
        <v>52</v>
      </c>
      <c r="C45">
        <v>73</v>
      </c>
      <c r="D45">
        <v>10</v>
      </c>
      <c r="E45">
        <v>5</v>
      </c>
      <c r="F45">
        <f>AVERAGEIFS(gravimetricos!$D$2:$D$58,gravimetricos!$A$2:$A$58,Plan1!B45,gravimetricos!$B$2:$B$58,Plan1!E45)*100</f>
        <v>3286.6666666666665</v>
      </c>
      <c r="G45">
        <v>29.24</v>
      </c>
      <c r="H45">
        <f t="array" ref="H45">VLOOKUP(C45,IF(diviner!$B$4:$B$57=Plan1!$A45,diviner!$K$4:$BU$57),52+Plan1!D45/10,0)</f>
        <v>36.166004000000001</v>
      </c>
      <c r="I45">
        <f t="shared" si="3"/>
        <v>0.90182304132868729</v>
      </c>
      <c r="J45">
        <f t="shared" si="8"/>
        <v>40.670050159561569</v>
      </c>
      <c r="K45">
        <f t="shared" si="9"/>
        <v>8.035124012664312</v>
      </c>
      <c r="L45">
        <f t="shared" si="10"/>
        <v>0.76603632673736333</v>
      </c>
      <c r="M45">
        <f>AVERAGEIFS(gravimetricos!$D$2:$D$58,gravimetricos!$A$2:$A$58,Plan1!B45,gravimetricos!$B$2:$B$58,Plan1!E45)</f>
        <v>32.866666666666667</v>
      </c>
      <c r="N45">
        <f t="shared" si="4"/>
        <v>0.90182304132868729</v>
      </c>
      <c r="O45">
        <f t="shared" si="5"/>
        <v>50.883982747657768</v>
      </c>
      <c r="T45">
        <f t="shared" si="7"/>
        <v>8</v>
      </c>
      <c r="U45">
        <f t="shared" si="6"/>
        <v>0.40497979746446666</v>
      </c>
    </row>
    <row r="46" spans="1:21">
      <c r="A46" s="32">
        <v>41950</v>
      </c>
      <c r="B46" t="s">
        <v>52</v>
      </c>
      <c r="C46">
        <v>73</v>
      </c>
      <c r="D46">
        <v>20</v>
      </c>
      <c r="E46">
        <v>15</v>
      </c>
      <c r="F46">
        <f>AVERAGEIFS(gravimetricos!$D$2:$D$58,gravimetricos!$A$2:$A$58,Plan1!B46,gravimetricos!$B$2:$B$58,Plan1!E46)*100</f>
        <v>3633.3333333333335</v>
      </c>
      <c r="G46">
        <v>28.68</v>
      </c>
      <c r="H46">
        <f t="array" ref="H46">VLOOKUP(C46,IF(diviner!$B$4:$B$57=Plan1!$A46,diviner!$K$4:$BU$57),52+Plan1!D46/10,0)</f>
        <v>32.579844999999999</v>
      </c>
      <c r="I46">
        <f t="shared" si="3"/>
        <v>0.87114778371962098</v>
      </c>
      <c r="J46">
        <f t="shared" si="8"/>
        <v>37.923408212890543</v>
      </c>
      <c r="K46">
        <f t="shared" si="9"/>
        <v>8.4477992826783925</v>
      </c>
      <c r="L46">
        <f t="shared" si="10"/>
        <v>0.75875195898376957</v>
      </c>
      <c r="M46">
        <f>AVERAGEIFS(gravimetricos!$D$2:$D$58,gravimetricos!$A$2:$A$58,Plan1!B46,gravimetricos!$B$2:$B$58,Plan1!E46)</f>
        <v>36.333333333333336</v>
      </c>
      <c r="N46">
        <f t="shared" si="4"/>
        <v>0.87114778371962098</v>
      </c>
      <c r="O46">
        <f t="shared" si="5"/>
        <v>57.405647936674193</v>
      </c>
      <c r="T46">
        <f t="shared" si="7"/>
        <v>8.5</v>
      </c>
      <c r="U46">
        <f t="shared" si="6"/>
        <v>0.41716663263917109</v>
      </c>
    </row>
    <row r="47" spans="1:21">
      <c r="A47" s="32">
        <v>41950</v>
      </c>
      <c r="B47" t="s">
        <v>52</v>
      </c>
      <c r="C47">
        <v>73</v>
      </c>
      <c r="D47">
        <v>30</v>
      </c>
      <c r="E47">
        <v>30</v>
      </c>
      <c r="F47">
        <f>AVERAGEIFS(gravimetricos!$D$2:$D$58,gravimetricos!$A$2:$A$58,Plan1!B47,gravimetricos!$B$2:$B$58,Plan1!E47)*100</f>
        <v>3716.6666666666665</v>
      </c>
      <c r="G47">
        <v>34.527999999999999</v>
      </c>
      <c r="H47">
        <f t="array" ref="H47">VLOOKUP(C47,IF(diviner!$B$4:$B$57=Plan1!$A47,diviner!$K$4:$BU$57),52+Plan1!D47/10,0)</f>
        <v>35.931556999999998</v>
      </c>
      <c r="I47">
        <f t="shared" si="3"/>
        <v>0.89988143342764548</v>
      </c>
      <c r="J47">
        <f t="shared" si="8"/>
        <v>40.493353491127351</v>
      </c>
      <c r="K47">
        <f t="shared" si="9"/>
        <v>8.5440258738135455</v>
      </c>
      <c r="L47">
        <f t="shared" si="10"/>
        <v>0.8316474335947327</v>
      </c>
      <c r="M47">
        <f>AVERAGEIFS(gravimetricos!$D$2:$D$58,gravimetricos!$A$2:$A$58,Plan1!B47,gravimetricos!$B$2:$B$58,Plan1!E47)</f>
        <v>37.166666666666664</v>
      </c>
      <c r="N47">
        <f t="shared" si="4"/>
        <v>0.89988143342764548</v>
      </c>
      <c r="O47">
        <f t="shared" si="5"/>
        <v>58.432944225482665</v>
      </c>
      <c r="T47">
        <f t="shared" si="7"/>
        <v>9</v>
      </c>
      <c r="U47">
        <f t="shared" si="6"/>
        <v>0.42900000000000005</v>
      </c>
    </row>
    <row r="48" spans="1:21">
      <c r="A48" s="32">
        <v>41950</v>
      </c>
      <c r="B48" t="s">
        <v>52</v>
      </c>
      <c r="C48">
        <v>73</v>
      </c>
      <c r="D48">
        <v>60</v>
      </c>
      <c r="E48">
        <v>60</v>
      </c>
      <c r="F48">
        <f>AVERAGEIFS(gravimetricos!$D$2:$D$58,gravimetricos!$A$2:$A$58,Plan1!B48,gravimetricos!$B$2:$B$58,Plan1!E48)*100</f>
        <v>3963.3333333333335</v>
      </c>
      <c r="G48">
        <v>36.952000000000005</v>
      </c>
      <c r="H48">
        <f t="array" ref="H48">VLOOKUP(C48,IF(diviner!$B$4:$B$57=Plan1!$A48,diviner!$K$4:$BU$57),52+Plan1!D48/10,0)</f>
        <v>37.508831000000001</v>
      </c>
      <c r="I48">
        <f t="shared" si="3"/>
        <v>0.91278476848654544</v>
      </c>
      <c r="J48">
        <f t="shared" si="8"/>
        <v>41.674842232055042</v>
      </c>
      <c r="K48">
        <f t="shared" si="9"/>
        <v>8.8227014547426865</v>
      </c>
      <c r="L48">
        <f t="shared" si="10"/>
        <v>0.86003419437764084</v>
      </c>
      <c r="M48">
        <f>AVERAGEIFS(gravimetricos!$D$2:$D$58,gravimetricos!$A$2:$A$58,Plan1!B48,gravimetricos!$B$2:$B$58,Plan1!E48)</f>
        <v>39.633333333333333</v>
      </c>
      <c r="N48">
        <f t="shared" si="4"/>
        <v>0.91278476848654544</v>
      </c>
      <c r="O48">
        <f t="shared" si="5"/>
        <v>62.56678198351333</v>
      </c>
      <c r="T48">
        <f t="shared" si="7"/>
        <v>9.5</v>
      </c>
      <c r="U48">
        <f t="shared" si="6"/>
        <v>0.44050898020782836</v>
      </c>
    </row>
    <row r="49" spans="1:21">
      <c r="A49" s="32">
        <v>41950</v>
      </c>
      <c r="B49" t="s">
        <v>52</v>
      </c>
      <c r="C49">
        <v>74</v>
      </c>
      <c r="D49">
        <v>10</v>
      </c>
      <c r="E49">
        <v>5</v>
      </c>
      <c r="F49">
        <f>AVERAGEIFS(gravimetricos!$D$2:$D$58,gravimetricos!$A$2:$A$58,Plan1!B49,gravimetricos!$B$2:$B$58,Plan1!E49)*100</f>
        <v>3286.6666666666665</v>
      </c>
      <c r="G49">
        <v>28.953333333333333</v>
      </c>
      <c r="H49">
        <f t="array" ref="H49">VLOOKUP(C49,IF(diviner!$B$4:$B$57=Plan1!$A49,diviner!$K$4:$BU$57),52+Plan1!D49/10,0)</f>
        <v>35.697848999999998</v>
      </c>
      <c r="I49">
        <f t="shared" si="3"/>
        <v>0.89793749701767334</v>
      </c>
      <c r="J49">
        <f t="shared" si="8"/>
        <v>40.316830285920716</v>
      </c>
      <c r="K49">
        <f t="shared" si="9"/>
        <v>8.035124012664312</v>
      </c>
      <c r="L49">
        <f t="shared" si="10"/>
        <v>0.76231622399450116</v>
      </c>
      <c r="M49">
        <f>AVERAGEIFS(gravimetricos!$D$2:$D$58,gravimetricos!$A$2:$A$58,Plan1!B49,gravimetricos!$B$2:$B$58,Plan1!E49)</f>
        <v>32.866666666666667</v>
      </c>
      <c r="N49">
        <f t="shared" si="4"/>
        <v>0.89793749701767334</v>
      </c>
      <c r="O49">
        <f t="shared" si="5"/>
        <v>50.939431359128214</v>
      </c>
      <c r="T49">
        <f t="shared" si="7"/>
        <v>10</v>
      </c>
      <c r="U49">
        <f t="shared" si="6"/>
        <v>0.45171887242357317</v>
      </c>
    </row>
    <row r="50" spans="1:21">
      <c r="A50" s="32">
        <v>41950</v>
      </c>
      <c r="B50" t="s">
        <v>52</v>
      </c>
      <c r="C50">
        <v>74</v>
      </c>
      <c r="D50">
        <v>20</v>
      </c>
      <c r="E50">
        <v>15</v>
      </c>
      <c r="F50">
        <f>AVERAGEIFS(gravimetricos!$D$2:$D$58,gravimetricos!$A$2:$A$58,Plan1!B50,gravimetricos!$B$2:$B$58,Plan1!E50)*100</f>
        <v>3633.3333333333335</v>
      </c>
      <c r="G50">
        <v>33.141333333333336</v>
      </c>
      <c r="H50">
        <f t="array" ref="H50">VLOOKUP(C50,IF(diviner!$B$4:$B$57=Plan1!$A50,diviner!$K$4:$BU$57),52+Plan1!D50/10,0)</f>
        <v>37.828285000000001</v>
      </c>
      <c r="I50">
        <f t="shared" si="3"/>
        <v>0.91535376351150066</v>
      </c>
      <c r="J50">
        <f t="shared" si="8"/>
        <v>41.91209921589089</v>
      </c>
      <c r="K50">
        <f t="shared" si="9"/>
        <v>8.4477992826783925</v>
      </c>
      <c r="L50">
        <f t="shared" si="10"/>
        <v>0.81495913874918835</v>
      </c>
      <c r="M50">
        <f>AVERAGEIFS(gravimetricos!$D$2:$D$58,gravimetricos!$A$2:$A$58,Plan1!B50,gravimetricos!$B$2:$B$58,Plan1!E50)</f>
        <v>36.333333333333336</v>
      </c>
      <c r="N50">
        <f t="shared" si="4"/>
        <v>0.91535376351150066</v>
      </c>
      <c r="O50">
        <f t="shared" si="5"/>
        <v>56.737735499217386</v>
      </c>
      <c r="T50">
        <f t="shared" si="7"/>
        <v>10.5</v>
      </c>
      <c r="U50">
        <f t="shared" si="6"/>
        <v>0.46265184888855027</v>
      </c>
    </row>
    <row r="51" spans="1:21">
      <c r="A51" s="32">
        <v>41950</v>
      </c>
      <c r="B51" t="s">
        <v>52</v>
      </c>
      <c r="C51">
        <v>74</v>
      </c>
      <c r="D51">
        <v>30</v>
      </c>
      <c r="E51">
        <v>30</v>
      </c>
      <c r="F51">
        <f>AVERAGEIFS(gravimetricos!$D$2:$D$58,gravimetricos!$A$2:$A$58,Plan1!B51,gravimetricos!$B$2:$B$58,Plan1!E51)*100</f>
        <v>3716.6666666666665</v>
      </c>
      <c r="G51">
        <v>30.212000000000003</v>
      </c>
      <c r="H51">
        <f t="array" ref="H51">VLOOKUP(C51,IF(diviner!$B$4:$B$57=Plan1!$A51,diviner!$K$4:$BU$57),52+Plan1!D51/10,0)</f>
        <v>31.401717999999999</v>
      </c>
      <c r="I51">
        <f t="shared" si="3"/>
        <v>0.86057929434894687</v>
      </c>
      <c r="J51">
        <f t="shared" si="8"/>
        <v>36.999351763461753</v>
      </c>
      <c r="K51">
        <f t="shared" si="9"/>
        <v>8.5440258738135455</v>
      </c>
      <c r="L51">
        <f t="shared" si="10"/>
        <v>0.77851621165508922</v>
      </c>
      <c r="M51">
        <f>AVERAGEIFS(gravimetricos!$D$2:$D$58,gravimetricos!$A$2:$A$58,Plan1!B51,gravimetricos!$B$2:$B$58,Plan1!E51)</f>
        <v>37.166666666666664</v>
      </c>
      <c r="N51">
        <f t="shared" si="4"/>
        <v>0.86057929434894687</v>
      </c>
      <c r="O51">
        <f t="shared" si="5"/>
        <v>59.035351339486247</v>
      </c>
      <c r="T51">
        <f t="shared" si="7"/>
        <v>11</v>
      </c>
      <c r="U51">
        <f t="shared" si="6"/>
        <v>0.473327470649756</v>
      </c>
    </row>
    <row r="52" spans="1:21">
      <c r="A52" s="32">
        <v>41950</v>
      </c>
      <c r="B52" t="s">
        <v>52</v>
      </c>
      <c r="C52">
        <v>74</v>
      </c>
      <c r="D52">
        <v>60</v>
      </c>
      <c r="E52">
        <v>60</v>
      </c>
      <c r="F52">
        <f>AVERAGEIFS(gravimetricos!$D$2:$D$58,gravimetricos!$A$2:$A$58,Plan1!B52,gravimetricos!$B$2:$B$58,Plan1!E52)*100</f>
        <v>3963.3333333333335</v>
      </c>
      <c r="G52">
        <v>38.93866666666667</v>
      </c>
      <c r="H52">
        <f t="array" ref="H52">VLOOKUP(C52,IF(diviner!$B$4:$B$57=Plan1!$A52,diviner!$K$4:$BU$57),52+Plan1!D52/10,0)</f>
        <v>39.363810999999998</v>
      </c>
      <c r="I52">
        <f t="shared" si="3"/>
        <v>0.92750385725450757</v>
      </c>
      <c r="J52">
        <f t="shared" si="8"/>
        <v>43.043333458745359</v>
      </c>
      <c r="K52">
        <f t="shared" si="9"/>
        <v>8.8227014547426865</v>
      </c>
      <c r="L52">
        <f t="shared" si="10"/>
        <v>0.88261196573001843</v>
      </c>
      <c r="M52">
        <f>AVERAGEIFS(gravimetricos!$D$2:$D$58,gravimetricos!$A$2:$A$58,Plan1!B52,gravimetricos!$B$2:$B$58,Plan1!E52)</f>
        <v>39.633333333333333</v>
      </c>
      <c r="N52">
        <f t="shared" si="4"/>
        <v>0.92750385725450757</v>
      </c>
      <c r="O52">
        <f t="shared" si="5"/>
        <v>62.334145103383122</v>
      </c>
      <c r="T52">
        <f t="shared" si="7"/>
        <v>11.5</v>
      </c>
      <c r="U52">
        <f t="shared" si="6"/>
        <v>0.48376309881876883</v>
      </c>
    </row>
    <row r="53" spans="1:21">
      <c r="A53" s="32">
        <v>41950</v>
      </c>
      <c r="B53" t="s">
        <v>52</v>
      </c>
      <c r="C53">
        <v>76</v>
      </c>
      <c r="D53">
        <v>10</v>
      </c>
      <c r="E53">
        <v>5</v>
      </c>
      <c r="F53">
        <f>AVERAGEIFS(gravimetricos!$D$2:$D$58,gravimetricos!$A$2:$A$58,Plan1!B53,gravimetricos!$B$2:$B$58,Plan1!E53)*100</f>
        <v>3286.6666666666665</v>
      </c>
      <c r="G53">
        <v>31.82</v>
      </c>
      <c r="H53">
        <f t="array" ref="H53">VLOOKUP(C53,IF(diviner!$B$4:$B$57=Plan1!$A53,diviner!$K$4:$BU$57),52+Plan1!D53/10,0)</f>
        <v>28.205767000000002</v>
      </c>
      <c r="I53">
        <f t="shared" si="3"/>
        <v>0.83050550898841502</v>
      </c>
      <c r="J53">
        <f t="shared" si="8"/>
        <v>34.432209249914017</v>
      </c>
      <c r="K53">
        <f t="shared" si="9"/>
        <v>8.035124012664312</v>
      </c>
      <c r="L53">
        <f t="shared" si="10"/>
        <v>0.79872906746554551</v>
      </c>
      <c r="M53">
        <f>AVERAGEIFS(gravimetricos!$D$2:$D$58,gravimetricos!$A$2:$A$58,Plan1!B53,gravimetricos!$B$2:$B$58,Plan1!E53)</f>
        <v>32.866666666666667</v>
      </c>
      <c r="N53">
        <f t="shared" si="4"/>
        <v>0.83050550898841502</v>
      </c>
      <c r="O53">
        <f t="shared" si="5"/>
        <v>51.906527783509127</v>
      </c>
      <c r="T53">
        <f t="shared" si="7"/>
        <v>12</v>
      </c>
      <c r="U53">
        <f t="shared" si="6"/>
        <v>0.49397422611928565</v>
      </c>
    </row>
    <row r="54" spans="1:21">
      <c r="A54" s="32">
        <v>41950</v>
      </c>
      <c r="B54" t="s">
        <v>52</v>
      </c>
      <c r="C54">
        <v>76</v>
      </c>
      <c r="D54">
        <v>20</v>
      </c>
      <c r="E54">
        <v>15</v>
      </c>
      <c r="F54">
        <f>AVERAGEIFS(gravimetricos!$D$2:$D$58,gravimetricos!$A$2:$A$58,Plan1!B54,gravimetricos!$B$2:$B$58,Plan1!E54)*100</f>
        <v>3633.3333333333335</v>
      </c>
      <c r="G54">
        <v>36.328000000000003</v>
      </c>
      <c r="H54">
        <f t="array" ref="H54">VLOOKUP(C54,IF(diviner!$B$4:$B$57=Plan1!$A54,diviner!$K$4:$BU$57),52+Plan1!D54/10,0)</f>
        <v>28.761232</v>
      </c>
      <c r="I54">
        <f t="shared" si="3"/>
        <v>0.83589039237503693</v>
      </c>
      <c r="J54">
        <f t="shared" si="8"/>
        <v>34.885087806231766</v>
      </c>
      <c r="K54">
        <f t="shared" si="9"/>
        <v>8.4477992826783925</v>
      </c>
      <c r="L54">
        <f t="shared" si="10"/>
        <v>0.85281798985326218</v>
      </c>
      <c r="M54">
        <f>AVERAGEIFS(gravimetricos!$D$2:$D$58,gravimetricos!$A$2:$A$58,Plan1!B54,gravimetricos!$B$2:$B$58,Plan1!E54)</f>
        <v>36.333333333333336</v>
      </c>
      <c r="N54">
        <f t="shared" si="4"/>
        <v>0.83589039237503693</v>
      </c>
      <c r="O54">
        <f t="shared" si="5"/>
        <v>57.941156954279272</v>
      </c>
      <c r="T54">
        <f t="shared" si="7"/>
        <v>12.5</v>
      </c>
      <c r="U54">
        <f t="shared" si="6"/>
        <v>0.5039747468305833</v>
      </c>
    </row>
    <row r="55" spans="1:21">
      <c r="A55" s="32">
        <v>41950</v>
      </c>
      <c r="B55" t="s">
        <v>52</v>
      </c>
      <c r="C55">
        <v>76</v>
      </c>
      <c r="D55">
        <v>30</v>
      </c>
      <c r="E55">
        <v>30</v>
      </c>
      <c r="F55">
        <f>AVERAGEIFS(gravimetricos!$D$2:$D$58,gravimetricos!$A$2:$A$58,Plan1!B55,gravimetricos!$B$2:$B$58,Plan1!E55)*100</f>
        <v>3716.6666666666665</v>
      </c>
      <c r="G55">
        <v>34.196000000000005</v>
      </c>
      <c r="H55">
        <f t="array" ref="H55">VLOOKUP(C55,IF(diviner!$B$4:$B$57=Plan1!$A55,diviner!$K$4:$BU$57),52+Plan1!D55/10,0)</f>
        <v>34.311497000000003</v>
      </c>
      <c r="I55">
        <f t="shared" si="3"/>
        <v>0.8862275330047058</v>
      </c>
      <c r="J55">
        <f t="shared" si="8"/>
        <v>39.261640033751142</v>
      </c>
      <c r="K55">
        <f t="shared" si="9"/>
        <v>8.5440258738135455</v>
      </c>
      <c r="L55">
        <f t="shared" si="10"/>
        <v>0.82768284457413677</v>
      </c>
      <c r="M55">
        <f>AVERAGEIFS(gravimetricos!$D$2:$D$58,gravimetricos!$A$2:$A$58,Plan1!B55,gravimetricos!$B$2:$B$58,Plan1!E55)</f>
        <v>37.166666666666664</v>
      </c>
      <c r="N55">
        <f t="shared" si="4"/>
        <v>0.8862275330047058</v>
      </c>
      <c r="O55">
        <f t="shared" si="5"/>
        <v>58.641875428494615</v>
      </c>
      <c r="T55">
        <f t="shared" si="7"/>
        <v>13</v>
      </c>
      <c r="U55">
        <f t="shared" si="6"/>
        <v>0.51377717856495853</v>
      </c>
    </row>
    <row r="56" spans="1:21">
      <c r="A56" s="32">
        <v>41950</v>
      </c>
      <c r="B56" t="s">
        <v>52</v>
      </c>
      <c r="C56">
        <v>76</v>
      </c>
      <c r="D56">
        <v>60</v>
      </c>
      <c r="E56">
        <v>60</v>
      </c>
      <c r="F56">
        <f>AVERAGEIFS(gravimetricos!$D$2:$D$58,gravimetricos!$A$2:$A$58,Plan1!B56,gravimetricos!$B$2:$B$58,Plan1!E56)*100</f>
        <v>3963.3333333333335</v>
      </c>
      <c r="G56">
        <v>42.51466666666667</v>
      </c>
      <c r="H56">
        <f t="array" ref="H56">VLOOKUP(C56,IF(diviner!$B$4:$B$57=Plan1!$A56,diviner!$K$4:$BU$57),52+Plan1!D56/10,0)</f>
        <v>32.579844999999999</v>
      </c>
      <c r="I56">
        <f t="shared" si="3"/>
        <v>0.87114778371962098</v>
      </c>
      <c r="J56">
        <f t="shared" si="8"/>
        <v>37.923408212890543</v>
      </c>
      <c r="K56">
        <f t="shared" si="9"/>
        <v>8.8227014547426865</v>
      </c>
      <c r="L56">
        <f t="shared" si="10"/>
        <v>0.92184580662161497</v>
      </c>
      <c r="M56">
        <f>AVERAGEIFS(gravimetricos!$D$2:$D$58,gravimetricos!$A$2:$A$58,Plan1!B56,gravimetricos!$B$2:$B$58,Plan1!E56)</f>
        <v>39.633333333333333</v>
      </c>
      <c r="N56">
        <f t="shared" si="4"/>
        <v>0.87114778371962098</v>
      </c>
      <c r="O56">
        <f t="shared" si="5"/>
        <v>63.227205783160386</v>
      </c>
      <c r="T56">
        <f t="shared" si="7"/>
        <v>13.5</v>
      </c>
      <c r="U56">
        <f t="shared" si="6"/>
        <v>0.52339284598446745</v>
      </c>
    </row>
    <row r="57" spans="1:21">
      <c r="T57">
        <f t="shared" si="7"/>
        <v>14</v>
      </c>
      <c r="U57">
        <f t="shared" si="6"/>
        <v>0.5328320341483519</v>
      </c>
    </row>
    <row r="58" spans="1:21">
      <c r="T58">
        <f t="shared" si="7"/>
        <v>14.5</v>
      </c>
      <c r="U58">
        <f t="shared" si="6"/>
        <v>0.54210411741047371</v>
      </c>
    </row>
    <row r="59" spans="1:21">
      <c r="T59">
        <f t="shared" si="7"/>
        <v>15</v>
      </c>
      <c r="U59">
        <f t="shared" si="6"/>
        <v>0.55121766846903841</v>
      </c>
    </row>
    <row r="60" spans="1:21">
      <c r="T60">
        <f t="shared" si="7"/>
        <v>15.5</v>
      </c>
      <c r="U60">
        <f t="shared" si="6"/>
        <v>0.56018055118082688</v>
      </c>
    </row>
    <row r="61" spans="1:21">
      <c r="T61">
        <f t="shared" si="7"/>
        <v>16</v>
      </c>
      <c r="U61">
        <f t="shared" ref="U61:U92" si="11">A_OPT*T61^B_OPT+C_OPT</f>
        <v>0.56900000000000006</v>
      </c>
    </row>
    <row r="62" spans="1:21">
      <c r="T62">
        <f t="shared" si="7"/>
        <v>16.5</v>
      </c>
      <c r="U62">
        <f t="shared" si="11"/>
        <v>0.5776826883245173</v>
      </c>
    </row>
    <row r="63" spans="1:21">
      <c r="T63">
        <f t="shared" si="7"/>
        <v>17</v>
      </c>
      <c r="U63">
        <f t="shared" si="11"/>
        <v>0.58623478758647252</v>
      </c>
    </row>
    <row r="64" spans="1:21">
      <c r="T64">
        <f t="shared" si="7"/>
        <v>17.5</v>
      </c>
      <c r="U64">
        <f t="shared" si="11"/>
        <v>0.59466201857385292</v>
      </c>
    </row>
    <row r="65" spans="20:21">
      <c r="T65">
        <f t="shared" si="7"/>
        <v>18</v>
      </c>
      <c r="U65">
        <f t="shared" si="11"/>
        <v>0.60296969619669993</v>
      </c>
    </row>
    <row r="66" spans="20:21">
      <c r="T66">
        <f t="shared" si="7"/>
        <v>18.5</v>
      </c>
      <c r="U66">
        <f t="shared" si="11"/>
        <v>0.61116276869298392</v>
      </c>
    </row>
    <row r="67" spans="20:21">
      <c r="T67">
        <f t="shared" si="7"/>
        <v>19</v>
      </c>
      <c r="U67">
        <f t="shared" si="11"/>
        <v>0.61924585209569438</v>
      </c>
    </row>
    <row r="68" spans="20:21">
      <c r="T68">
        <f t="shared" si="7"/>
        <v>19.5</v>
      </c>
      <c r="U68">
        <f t="shared" si="11"/>
        <v>0.62722326064294942</v>
      </c>
    </row>
    <row r="69" spans="20:21">
      <c r="T69">
        <f t="shared" si="7"/>
        <v>20</v>
      </c>
      <c r="U69">
        <f t="shared" si="11"/>
        <v>0.63509903369994125</v>
      </c>
    </row>
    <row r="70" spans="20:21">
      <c r="T70">
        <f t="shared" si="7"/>
        <v>20.5</v>
      </c>
      <c r="U70">
        <f t="shared" si="11"/>
        <v>0.64287695966961933</v>
      </c>
    </row>
    <row r="71" spans="20:21">
      <c r="T71">
        <f t="shared" si="7"/>
        <v>21</v>
      </c>
      <c r="U71">
        <f t="shared" si="11"/>
        <v>0.65056059729381766</v>
      </c>
    </row>
    <row r="72" spans="20:21">
      <c r="T72">
        <f t="shared" si="7"/>
        <v>21.5</v>
      </c>
      <c r="U72">
        <f t="shared" si="11"/>
        <v>0.6581532946846993</v>
      </c>
    </row>
    <row r="73" spans="20:21">
      <c r="T73">
        <f t="shared" si="7"/>
        <v>22</v>
      </c>
      <c r="U73">
        <f t="shared" si="11"/>
        <v>0.66565820637528028</v>
      </c>
    </row>
    <row r="74" spans="20:21">
      <c r="T74">
        <f t="shared" si="7"/>
        <v>22.5</v>
      </c>
      <c r="U74">
        <f t="shared" si="11"/>
        <v>0.67307830863535978</v>
      </c>
    </row>
    <row r="75" spans="20:21">
      <c r="T75">
        <f t="shared" si="7"/>
        <v>23</v>
      </c>
      <c r="U75">
        <f t="shared" si="11"/>
        <v>0.68041641326378077</v>
      </c>
    </row>
    <row r="76" spans="20:21">
      <c r="T76">
        <f t="shared" si="7"/>
        <v>23.5</v>
      </c>
      <c r="U76">
        <f t="shared" si="11"/>
        <v>0.6876751800382862</v>
      </c>
    </row>
    <row r="77" spans="20:21">
      <c r="T77">
        <f t="shared" si="7"/>
        <v>24</v>
      </c>
      <c r="U77">
        <f t="shared" si="11"/>
        <v>0.69485712797928989</v>
      </c>
    </row>
    <row r="78" spans="20:21">
      <c r="T78">
        <f t="shared" si="7"/>
        <v>24.5</v>
      </c>
      <c r="U78">
        <f t="shared" si="11"/>
        <v>0.70196464556281668</v>
      </c>
    </row>
    <row r="79" spans="20:21">
      <c r="T79">
        <f t="shared" si="7"/>
        <v>25</v>
      </c>
      <c r="U79">
        <f t="shared" si="11"/>
        <v>0.70900000000000007</v>
      </c>
    </row>
    <row r="80" spans="20:21">
      <c r="T80">
        <f t="shared" si="7"/>
        <v>25.5</v>
      </c>
      <c r="U80">
        <f t="shared" si="11"/>
        <v>0.71596534568534553</v>
      </c>
    </row>
    <row r="81" spans="20:21">
      <c r="T81">
        <f t="shared" si="7"/>
        <v>26</v>
      </c>
      <c r="U81">
        <f t="shared" si="11"/>
        <v>0.72286273190298989</v>
      </c>
    </row>
    <row r="82" spans="20:21">
      <c r="T82">
        <f t="shared" si="7"/>
        <v>26.5</v>
      </c>
      <c r="U82">
        <f t="shared" si="11"/>
        <v>0.72969410986909011</v>
      </c>
    </row>
    <row r="83" spans="20:21">
      <c r="T83">
        <f t="shared" si="7"/>
        <v>27</v>
      </c>
      <c r="U83">
        <f t="shared" si="11"/>
        <v>0.73646133917892853</v>
      </c>
    </row>
    <row r="84" spans="20:21">
      <c r="T84">
        <f t="shared" si="7"/>
        <v>27.5</v>
      </c>
      <c r="U84">
        <f t="shared" si="11"/>
        <v>0.74316619371910619</v>
      </c>
    </row>
    <row r="85" spans="20:21">
      <c r="T85">
        <f t="shared" si="7"/>
        <v>28</v>
      </c>
      <c r="U85">
        <f t="shared" si="11"/>
        <v>0.74981036709808546</v>
      </c>
    </row>
    <row r="86" spans="20:21">
      <c r="T86">
        <f t="shared" si="7"/>
        <v>28.5</v>
      </c>
      <c r="U86">
        <f t="shared" si="11"/>
        <v>0.75639547764219184</v>
      </c>
    </row>
    <row r="87" spans="20:21">
      <c r="T87">
        <f t="shared" si="7"/>
        <v>29</v>
      </c>
      <c r="U87">
        <f t="shared" si="11"/>
        <v>0.76292307299883055</v>
      </c>
    </row>
    <row r="88" spans="20:21">
      <c r="T88">
        <f t="shared" si="7"/>
        <v>29.5</v>
      </c>
      <c r="U88">
        <f t="shared" si="11"/>
        <v>0.76939463438401512</v>
      </c>
    </row>
    <row r="89" spans="20:21">
      <c r="T89">
        <f t="shared" si="7"/>
        <v>30</v>
      </c>
      <c r="U89">
        <f t="shared" si="11"/>
        <v>0.77581158050723265</v>
      </c>
    </row>
    <row r="90" spans="20:21">
      <c r="T90">
        <f t="shared" si="7"/>
        <v>30.5</v>
      </c>
      <c r="U90">
        <f t="shared" si="11"/>
        <v>0.78217527120310837</v>
      </c>
    </row>
    <row r="91" spans="20:21">
      <c r="T91">
        <f t="shared" si="7"/>
        <v>31</v>
      </c>
      <c r="U91">
        <f t="shared" si="11"/>
        <v>0.78848701079620309</v>
      </c>
    </row>
    <row r="92" spans="20:21">
      <c r="T92">
        <f t="shared" si="7"/>
        <v>31.5</v>
      </c>
      <c r="U92">
        <f t="shared" si="11"/>
        <v>0.79474805122252778</v>
      </c>
    </row>
    <row r="93" spans="20:21">
      <c r="T93">
        <f t="shared" si="7"/>
        <v>32</v>
      </c>
      <c r="U93">
        <f t="shared" ref="U93:U124" si="12">A_OPT*T93^B_OPT+C_OPT</f>
        <v>0.80095959492893332</v>
      </c>
    </row>
    <row r="94" spans="20:21">
      <c r="T94">
        <f t="shared" si="7"/>
        <v>32.5</v>
      </c>
      <c r="U94">
        <f t="shared" si="12"/>
        <v>0.80712279756939664</v>
      </c>
    </row>
    <row r="95" spans="20:21">
      <c r="T95">
        <f t="shared" ref="T95:T158" si="13">T94+0.5</f>
        <v>33</v>
      </c>
      <c r="U95">
        <f t="shared" si="12"/>
        <v>0.81323877051532412</v>
      </c>
    </row>
    <row r="96" spans="20:21">
      <c r="T96">
        <f t="shared" si="13"/>
        <v>33.5</v>
      </c>
      <c r="U96">
        <f t="shared" si="12"/>
        <v>0.81930858319531585</v>
      </c>
    </row>
    <row r="97" spans="20:21">
      <c r="T97">
        <f t="shared" si="13"/>
        <v>34</v>
      </c>
      <c r="U97">
        <f t="shared" si="12"/>
        <v>0.82533326527834217</v>
      </c>
    </row>
    <row r="98" spans="20:21">
      <c r="T98">
        <f t="shared" si="13"/>
        <v>34.5</v>
      </c>
      <c r="U98">
        <f t="shared" si="12"/>
        <v>0.83131380871295124</v>
      </c>
    </row>
    <row r="99" spans="20:21">
      <c r="T99">
        <f t="shared" si="13"/>
        <v>35</v>
      </c>
      <c r="U99">
        <f t="shared" si="12"/>
        <v>0.8372511696339463</v>
      </c>
    </row>
    <row r="100" spans="20:21">
      <c r="T100">
        <f t="shared" si="13"/>
        <v>35.5</v>
      </c>
      <c r="U100">
        <f t="shared" si="12"/>
        <v>0.84314627014690902</v>
      </c>
    </row>
    <row r="101" spans="20:21">
      <c r="T101">
        <f t="shared" si="13"/>
        <v>36</v>
      </c>
      <c r="U101">
        <f t="shared" si="12"/>
        <v>0.84900000000000009</v>
      </c>
    </row>
    <row r="102" spans="20:21">
      <c r="T102">
        <f t="shared" si="13"/>
        <v>36.5</v>
      </c>
      <c r="U102">
        <f t="shared" si="12"/>
        <v>0.85481321815162015</v>
      </c>
    </row>
    <row r="103" spans="20:21">
      <c r="T103">
        <f t="shared" si="13"/>
        <v>37</v>
      </c>
      <c r="U103">
        <f t="shared" si="12"/>
        <v>0.8605867542417508</v>
      </c>
    </row>
    <row r="104" spans="20:21">
      <c r="T104">
        <f t="shared" si="13"/>
        <v>37.5</v>
      </c>
      <c r="U104">
        <f t="shared" si="12"/>
        <v>0.86632140997411244</v>
      </c>
    </row>
    <row r="105" spans="20:21">
      <c r="T105">
        <f t="shared" si="13"/>
        <v>38</v>
      </c>
      <c r="U105">
        <f t="shared" si="12"/>
        <v>0.87201796041565671</v>
      </c>
    </row>
    <row r="106" spans="20:21">
      <c r="T106">
        <f t="shared" si="13"/>
        <v>38.5</v>
      </c>
      <c r="U106">
        <f t="shared" si="12"/>
        <v>0.87767715521936007</v>
      </c>
    </row>
    <row r="107" spans="20:21">
      <c r="T107">
        <f t="shared" si="13"/>
        <v>39</v>
      </c>
      <c r="U107">
        <f t="shared" si="12"/>
        <v>0.88329971977577582</v>
      </c>
    </row>
    <row r="108" spans="20:21">
      <c r="T108">
        <f t="shared" si="13"/>
        <v>39.5</v>
      </c>
      <c r="U108">
        <f t="shared" si="12"/>
        <v>0.88888635629835755</v>
      </c>
    </row>
    <row r="109" spans="20:21">
      <c r="T109">
        <f t="shared" si="13"/>
        <v>40</v>
      </c>
      <c r="U109">
        <f t="shared" si="12"/>
        <v>0.89443774484714633</v>
      </c>
    </row>
    <row r="110" spans="20:21">
      <c r="T110">
        <f t="shared" si="13"/>
        <v>40.5</v>
      </c>
      <c r="U110">
        <f t="shared" si="12"/>
        <v>0.89995454429504995</v>
      </c>
    </row>
    <row r="111" spans="20:21">
      <c r="T111">
        <f t="shared" si="13"/>
        <v>41</v>
      </c>
      <c r="U111">
        <f t="shared" si="12"/>
        <v>0.90543739324059891</v>
      </c>
    </row>
    <row r="112" spans="20:21">
      <c r="T112">
        <f t="shared" si="13"/>
        <v>41.5</v>
      </c>
      <c r="U112">
        <f t="shared" si="12"/>
        <v>0.9108869108707589</v>
      </c>
    </row>
    <row r="113" spans="20:21">
      <c r="T113">
        <f t="shared" si="13"/>
        <v>42</v>
      </c>
      <c r="U113">
        <f t="shared" si="12"/>
        <v>0.91630369777710052</v>
      </c>
    </row>
    <row r="114" spans="20:21">
      <c r="T114">
        <f t="shared" si="13"/>
        <v>42.5</v>
      </c>
      <c r="U114">
        <f t="shared" si="12"/>
        <v>0.92168833672837103</v>
      </c>
    </row>
    <row r="115" spans="20:21">
      <c r="T115">
        <f t="shared" si="13"/>
        <v>43</v>
      </c>
      <c r="U115">
        <f t="shared" si="12"/>
        <v>0.9270413934022802</v>
      </c>
    </row>
    <row r="116" spans="20:21">
      <c r="T116">
        <f t="shared" si="13"/>
        <v>43.5</v>
      </c>
      <c r="U116">
        <f t="shared" si="12"/>
        <v>0.93236341707910442</v>
      </c>
    </row>
    <row r="117" spans="20:21">
      <c r="T117">
        <f t="shared" si="13"/>
        <v>44</v>
      </c>
      <c r="U117">
        <f t="shared" si="12"/>
        <v>0.93765494129951199</v>
      </c>
    </row>
    <row r="118" spans="20:21">
      <c r="T118">
        <f t="shared" si="13"/>
        <v>44.5</v>
      </c>
      <c r="U118">
        <f t="shared" si="12"/>
        <v>0.94291648448884346</v>
      </c>
    </row>
    <row r="119" spans="20:21">
      <c r="T119">
        <f t="shared" si="13"/>
        <v>45</v>
      </c>
      <c r="U119">
        <f t="shared" si="12"/>
        <v>0.94814855054991176</v>
      </c>
    </row>
    <row r="120" spans="20:21">
      <c r="T120">
        <f t="shared" si="13"/>
        <v>45.5</v>
      </c>
      <c r="U120">
        <f t="shared" si="12"/>
        <v>0.95335162942624296</v>
      </c>
    </row>
    <row r="121" spans="20:21">
      <c r="T121">
        <f t="shared" si="13"/>
        <v>46</v>
      </c>
      <c r="U121">
        <f t="shared" si="12"/>
        <v>0.95852619763753766</v>
      </c>
    </row>
    <row r="122" spans="20:21">
      <c r="T122">
        <f t="shared" si="13"/>
        <v>46.5</v>
      </c>
      <c r="U122">
        <f t="shared" si="12"/>
        <v>0.96367271878900995</v>
      </c>
    </row>
    <row r="123" spans="20:21">
      <c r="T123">
        <f t="shared" si="13"/>
        <v>47</v>
      </c>
      <c r="U123">
        <f t="shared" si="12"/>
        <v>0.96879164405614626</v>
      </c>
    </row>
    <row r="124" spans="20:21">
      <c r="T124">
        <f t="shared" si="13"/>
        <v>47.5</v>
      </c>
      <c r="U124">
        <f t="shared" si="12"/>
        <v>0.97388341264631562</v>
      </c>
    </row>
    <row r="125" spans="20:21">
      <c r="T125">
        <f t="shared" si="13"/>
        <v>48</v>
      </c>
      <c r="U125">
        <f t="shared" ref="U125:U156" si="14">A_OPT*T125^B_OPT+C_OPT</f>
        <v>0.9789484522385713</v>
      </c>
    </row>
    <row r="126" spans="20:21">
      <c r="T126">
        <f t="shared" si="13"/>
        <v>48.5</v>
      </c>
      <c r="U126">
        <f t="shared" si="14"/>
        <v>0.98398717940288849</v>
      </c>
    </row>
    <row r="127" spans="20:21">
      <c r="T127">
        <f t="shared" si="13"/>
        <v>49</v>
      </c>
      <c r="U127">
        <f t="shared" si="14"/>
        <v>0.9890000000000001</v>
      </c>
    </row>
    <row r="128" spans="20:21">
      <c r="T128">
        <f t="shared" si="13"/>
        <v>49.5</v>
      </c>
      <c r="U128">
        <f t="shared" si="14"/>
        <v>0.99398730956292025</v>
      </c>
    </row>
    <row r="129" spans="20:21">
      <c r="T129">
        <f t="shared" si="13"/>
        <v>50</v>
      </c>
      <c r="U129">
        <f t="shared" si="14"/>
        <v>0.9989494936611667</v>
      </c>
    </row>
    <row r="130" spans="20:21">
      <c r="T130">
        <f t="shared" si="13"/>
        <v>50.5</v>
      </c>
      <c r="U130">
        <f t="shared" si="14"/>
        <v>1.0038869282486327</v>
      </c>
    </row>
    <row r="131" spans="20:21">
      <c r="T131">
        <f t="shared" si="13"/>
        <v>51</v>
      </c>
      <c r="U131">
        <f t="shared" si="14"/>
        <v>1.008799979995999</v>
      </c>
    </row>
    <row r="132" spans="20:21">
      <c r="T132">
        <f t="shared" si="13"/>
        <v>51.5</v>
      </c>
      <c r="U132">
        <f t="shared" si="14"/>
        <v>1.0136890066085127</v>
      </c>
    </row>
    <row r="133" spans="20:21">
      <c r="T133">
        <f t="shared" si="13"/>
        <v>52</v>
      </c>
      <c r="U133">
        <f t="shared" si="14"/>
        <v>1.0185543571299169</v>
      </c>
    </row>
    <row r="134" spans="20:21">
      <c r="T134">
        <f t="shared" si="13"/>
        <v>52.5</v>
      </c>
      <c r="U134">
        <f t="shared" si="14"/>
        <v>1.0233963722332606</v>
      </c>
    </row>
    <row r="135" spans="20:21">
      <c r="T135">
        <f t="shared" si="13"/>
        <v>53</v>
      </c>
      <c r="U135">
        <f t="shared" si="14"/>
        <v>1.0282153844992725</v>
      </c>
    </row>
    <row r="136" spans="20:21">
      <c r="T136">
        <f t="shared" si="13"/>
        <v>53.5</v>
      </c>
      <c r="U136">
        <f t="shared" si="14"/>
        <v>1.0330117186829455</v>
      </c>
    </row>
    <row r="137" spans="20:21">
      <c r="T137">
        <f t="shared" si="13"/>
        <v>54</v>
      </c>
      <c r="U137">
        <f t="shared" si="14"/>
        <v>1.0377856919689348</v>
      </c>
    </row>
    <row r="138" spans="20:21">
      <c r="T138">
        <f t="shared" si="13"/>
        <v>54.5</v>
      </c>
      <c r="U138">
        <f t="shared" si="14"/>
        <v>1.0425376142163381</v>
      </c>
    </row>
    <row r="139" spans="20:21">
      <c r="T139">
        <f t="shared" si="13"/>
        <v>55</v>
      </c>
      <c r="U139">
        <f t="shared" si="14"/>
        <v>1.0472677881933927</v>
      </c>
    </row>
    <row r="140" spans="20:21">
      <c r="T140">
        <f t="shared" si="13"/>
        <v>55.5</v>
      </c>
      <c r="U140">
        <f t="shared" si="14"/>
        <v>1.0519765098025937</v>
      </c>
    </row>
    <row r="141" spans="20:21">
      <c r="T141">
        <f t="shared" si="13"/>
        <v>56</v>
      </c>
      <c r="U141">
        <f t="shared" si="14"/>
        <v>1.0566640682967037</v>
      </c>
    </row>
    <row r="142" spans="20:21">
      <c r="T142">
        <f t="shared" si="13"/>
        <v>56.5</v>
      </c>
      <c r="U142">
        <f t="shared" si="14"/>
        <v>1.0613307464861035</v>
      </c>
    </row>
    <row r="143" spans="20:21">
      <c r="T143">
        <f t="shared" si="13"/>
        <v>57</v>
      </c>
      <c r="U143">
        <f t="shared" si="14"/>
        <v>1.065976820937905</v>
      </c>
    </row>
    <row r="144" spans="20:21">
      <c r="T144">
        <f t="shared" si="13"/>
        <v>57.5</v>
      </c>
      <c r="U144">
        <f t="shared" si="14"/>
        <v>1.0706025621672171</v>
      </c>
    </row>
    <row r="145" spans="20:21">
      <c r="T145">
        <f t="shared" si="13"/>
        <v>58</v>
      </c>
      <c r="U145">
        <f t="shared" si="14"/>
        <v>1.0752082348209473</v>
      </c>
    </row>
    <row r="146" spans="20:21">
      <c r="T146">
        <f t="shared" si="13"/>
        <v>58.5</v>
      </c>
      <c r="U146">
        <f t="shared" si="14"/>
        <v>1.0797940978544849</v>
      </c>
    </row>
    <row r="147" spans="20:21">
      <c r="T147">
        <f t="shared" si="13"/>
        <v>59</v>
      </c>
      <c r="U147">
        <f t="shared" si="14"/>
        <v>1.0843604047016051</v>
      </c>
    </row>
    <row r="148" spans="20:21">
      <c r="T148">
        <f t="shared" si="13"/>
        <v>59.5</v>
      </c>
      <c r="U148">
        <f t="shared" si="14"/>
        <v>1.0889074034379058</v>
      </c>
    </row>
    <row r="149" spans="20:21">
      <c r="T149">
        <f t="shared" si="13"/>
        <v>60</v>
      </c>
      <c r="U149">
        <f t="shared" si="14"/>
        <v>1.0934353369380767</v>
      </c>
    </row>
    <row r="150" spans="20:21">
      <c r="T150">
        <f t="shared" si="13"/>
        <v>60.5</v>
      </c>
      <c r="U150">
        <f t="shared" si="14"/>
        <v>1.0979444430272831</v>
      </c>
    </row>
    <row r="151" spans="20:21">
      <c r="T151">
        <f t="shared" si="13"/>
        <v>61</v>
      </c>
      <c r="U151">
        <f t="shared" si="14"/>
        <v>1.1024349546269316</v>
      </c>
    </row>
    <row r="152" spans="20:21">
      <c r="T152">
        <f t="shared" si="13"/>
        <v>61.5</v>
      </c>
      <c r="U152">
        <f t="shared" si="14"/>
        <v>1.1069070998950685</v>
      </c>
    </row>
    <row r="153" spans="20:21">
      <c r="T153">
        <f t="shared" si="13"/>
        <v>62</v>
      </c>
      <c r="U153">
        <f t="shared" si="14"/>
        <v>1.1113611023616536</v>
      </c>
    </row>
    <row r="154" spans="20:21">
      <c r="T154">
        <f t="shared" si="13"/>
        <v>62.5</v>
      </c>
      <c r="U154">
        <f t="shared" si="14"/>
        <v>1.1157971810589327</v>
      </c>
    </row>
    <row r="155" spans="20:21">
      <c r="T155">
        <f t="shared" si="13"/>
        <v>63</v>
      </c>
      <c r="U155">
        <f t="shared" si="14"/>
        <v>1.1202155506471281</v>
      </c>
    </row>
    <row r="156" spans="20:21">
      <c r="T156">
        <f t="shared" si="13"/>
        <v>63.5</v>
      </c>
      <c r="U156">
        <f t="shared" si="14"/>
        <v>1.124616421535646</v>
      </c>
    </row>
    <row r="157" spans="20:21">
      <c r="T157">
        <f t="shared" si="13"/>
        <v>64</v>
      </c>
      <c r="U157">
        <f t="shared" ref="U157:U169" si="15">A_OPT*T157^B_OPT+C_OPT</f>
        <v>1.129</v>
      </c>
    </row>
    <row r="158" spans="20:21">
      <c r="T158">
        <f t="shared" si="13"/>
        <v>64.5</v>
      </c>
      <c r="U158">
        <f t="shared" si="15"/>
        <v>1.1333664882946306</v>
      </c>
    </row>
    <row r="159" spans="20:21">
      <c r="T159">
        <f t="shared" ref="T159:T169" si="16">T158+0.5</f>
        <v>65</v>
      </c>
      <c r="U159">
        <f t="shared" si="15"/>
        <v>1.1377160847617969</v>
      </c>
    </row>
    <row r="160" spans="20:21">
      <c r="T160">
        <f t="shared" si="16"/>
        <v>65.5</v>
      </c>
      <c r="U160">
        <f t="shared" si="15"/>
        <v>1.1420489839367052</v>
      </c>
    </row>
    <row r="161" spans="20:21">
      <c r="T161">
        <f t="shared" si="16"/>
        <v>66</v>
      </c>
      <c r="U161">
        <f t="shared" si="15"/>
        <v>1.1463653766490345</v>
      </c>
    </row>
    <row r="162" spans="20:21">
      <c r="T162">
        <f t="shared" si="16"/>
        <v>66.5</v>
      </c>
      <c r="U162">
        <f t="shared" si="15"/>
        <v>1.1506654501210063</v>
      </c>
    </row>
    <row r="163" spans="20:21">
      <c r="T163">
        <f t="shared" si="16"/>
        <v>67</v>
      </c>
      <c r="U163">
        <f t="shared" si="15"/>
        <v>1.1549493880621431</v>
      </c>
    </row>
    <row r="164" spans="20:21">
      <c r="T164">
        <f t="shared" si="16"/>
        <v>67.5</v>
      </c>
      <c r="U164">
        <f t="shared" si="15"/>
        <v>1.1592173707608489</v>
      </c>
    </row>
    <row r="165" spans="20:21">
      <c r="T165">
        <f t="shared" si="16"/>
        <v>68</v>
      </c>
      <c r="U165">
        <f t="shared" si="15"/>
        <v>1.1634695751729449</v>
      </c>
    </row>
    <row r="166" spans="20:21">
      <c r="T166">
        <f t="shared" si="16"/>
        <v>68.5</v>
      </c>
      <c r="U166">
        <f t="shared" si="15"/>
        <v>1.1677061750072795</v>
      </c>
    </row>
    <row r="167" spans="20:21">
      <c r="T167">
        <f t="shared" si="16"/>
        <v>69</v>
      </c>
      <c r="U167">
        <f t="shared" si="15"/>
        <v>1.1719273408085304</v>
      </c>
    </row>
    <row r="168" spans="20:21">
      <c r="T168">
        <f t="shared" si="16"/>
        <v>69.5</v>
      </c>
      <c r="U168">
        <f t="shared" si="15"/>
        <v>1.1761332400373146</v>
      </c>
    </row>
    <row r="169" spans="20:21">
      <c r="T169">
        <f t="shared" si="16"/>
        <v>70</v>
      </c>
      <c r="U169">
        <f t="shared" si="15"/>
        <v>1.1803240371477057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U57"/>
  <sheetViews>
    <sheetView workbookViewId="0">
      <selection activeCell="B4" sqref="B4"/>
    </sheetView>
  </sheetViews>
  <sheetFormatPr defaultRowHeight="15"/>
  <cols>
    <col min="1" max="1" width="26" bestFit="1" customWidth="1"/>
    <col min="2" max="2" width="10.7109375" bestFit="1" customWidth="1"/>
    <col min="3" max="3" width="13.42578125" bestFit="1" customWidth="1"/>
    <col min="4" max="4" width="7.42578125" bestFit="1" customWidth="1"/>
    <col min="5" max="5" width="8.85546875" bestFit="1" customWidth="1"/>
    <col min="6" max="9" width="7" bestFit="1" customWidth="1"/>
    <col min="10" max="10" width="2.140625" bestFit="1" customWidth="1"/>
    <col min="11" max="11" width="5.42578125" bestFit="1" customWidth="1"/>
    <col min="12" max="12" width="10.5703125" bestFit="1" customWidth="1"/>
    <col min="13" max="13" width="11.140625" bestFit="1" customWidth="1"/>
    <col min="14" max="14" width="18.85546875" bestFit="1" customWidth="1"/>
    <col min="15" max="15" width="20.42578125" bestFit="1" customWidth="1"/>
    <col min="16" max="30" width="7" bestFit="1" customWidth="1"/>
    <col min="31" max="31" width="26.28515625" bestFit="1" customWidth="1"/>
    <col min="32" max="46" width="12" bestFit="1" customWidth="1"/>
    <col min="47" max="47" width="27.140625" bestFit="1" customWidth="1"/>
    <col min="48" max="62" width="12" bestFit="1" customWidth="1"/>
  </cols>
  <sheetData>
    <row r="1" spans="1:73">
      <c r="O1">
        <v>10</v>
      </c>
      <c r="P1">
        <v>20</v>
      </c>
      <c r="Q1">
        <v>30</v>
      </c>
      <c r="R1">
        <v>40</v>
      </c>
      <c r="S1">
        <v>50</v>
      </c>
      <c r="T1">
        <v>60</v>
      </c>
      <c r="U1">
        <v>70</v>
      </c>
      <c r="V1">
        <v>80</v>
      </c>
      <c r="W1">
        <v>90</v>
      </c>
      <c r="X1">
        <v>100</v>
      </c>
      <c r="Y1">
        <v>110</v>
      </c>
      <c r="Z1">
        <v>120</v>
      </c>
      <c r="AA1">
        <v>130</v>
      </c>
      <c r="AB1">
        <v>140</v>
      </c>
      <c r="AC1">
        <v>150</v>
      </c>
      <c r="AD1">
        <v>160</v>
      </c>
      <c r="AE1">
        <v>10</v>
      </c>
      <c r="AF1">
        <v>20</v>
      </c>
      <c r="AG1">
        <v>30</v>
      </c>
      <c r="AH1">
        <v>40</v>
      </c>
      <c r="AI1">
        <v>50</v>
      </c>
      <c r="AJ1">
        <v>60</v>
      </c>
      <c r="AK1">
        <v>70</v>
      </c>
      <c r="AL1">
        <v>80</v>
      </c>
      <c r="AM1">
        <v>90</v>
      </c>
      <c r="AN1">
        <v>100</v>
      </c>
      <c r="AO1">
        <v>110</v>
      </c>
      <c r="AP1">
        <v>120</v>
      </c>
      <c r="AQ1">
        <v>130</v>
      </c>
      <c r="AR1">
        <v>140</v>
      </c>
      <c r="AS1">
        <v>150</v>
      </c>
      <c r="AT1">
        <v>160</v>
      </c>
    </row>
    <row r="2" spans="1:73" ht="2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3" t="s">
        <v>2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5" t="s">
        <v>3</v>
      </c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7"/>
      <c r="AU2" s="8" t="s">
        <v>4</v>
      </c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10"/>
      <c r="BK2">
        <v>10</v>
      </c>
      <c r="BL2">
        <v>20</v>
      </c>
      <c r="BM2">
        <v>30</v>
      </c>
      <c r="BN2">
        <v>40</v>
      </c>
      <c r="BO2">
        <v>50</v>
      </c>
      <c r="BP2">
        <v>60</v>
      </c>
      <c r="BQ2">
        <v>70</v>
      </c>
      <c r="BR2">
        <v>80</v>
      </c>
      <c r="BS2">
        <v>90</v>
      </c>
      <c r="BT2">
        <v>100</v>
      </c>
    </row>
    <row r="3" spans="1:73">
      <c r="A3" s="11" t="s">
        <v>5</v>
      </c>
      <c r="B3" s="12" t="s">
        <v>6</v>
      </c>
      <c r="C3" s="12" t="s">
        <v>7</v>
      </c>
      <c r="D3" s="12" t="s">
        <v>8</v>
      </c>
      <c r="E3" s="12" t="s">
        <v>9</v>
      </c>
      <c r="F3" s="12" t="s">
        <v>10</v>
      </c>
      <c r="G3" s="12" t="s">
        <v>11</v>
      </c>
      <c r="H3" s="12" t="s">
        <v>12</v>
      </c>
      <c r="I3" s="12" t="s">
        <v>13</v>
      </c>
      <c r="J3" s="12" t="s">
        <v>14</v>
      </c>
      <c r="K3" s="12" t="s">
        <v>15</v>
      </c>
      <c r="L3" s="12" t="s">
        <v>16</v>
      </c>
      <c r="M3" s="12" t="s">
        <v>17</v>
      </c>
      <c r="N3" s="12" t="s">
        <v>18</v>
      </c>
      <c r="O3" s="13" t="s">
        <v>19</v>
      </c>
      <c r="P3" s="14" t="s">
        <v>20</v>
      </c>
      <c r="Q3" s="14" t="s">
        <v>21</v>
      </c>
      <c r="R3" s="14" t="s">
        <v>22</v>
      </c>
      <c r="S3" s="14" t="s">
        <v>23</v>
      </c>
      <c r="T3" s="14" t="s">
        <v>24</v>
      </c>
      <c r="U3" s="14" t="s">
        <v>25</v>
      </c>
      <c r="V3" s="14" t="s">
        <v>26</v>
      </c>
      <c r="W3" s="14" t="s">
        <v>27</v>
      </c>
      <c r="X3" s="14" t="s">
        <v>28</v>
      </c>
      <c r="Y3" s="14" t="s">
        <v>29</v>
      </c>
      <c r="Z3" s="14" t="s">
        <v>30</v>
      </c>
      <c r="AA3" s="14" t="s">
        <v>31</v>
      </c>
      <c r="AB3" s="14" t="s">
        <v>32</v>
      </c>
      <c r="AC3" s="14" t="s">
        <v>33</v>
      </c>
      <c r="AD3" s="14" t="s">
        <v>34</v>
      </c>
      <c r="AE3" s="15" t="s">
        <v>19</v>
      </c>
      <c r="AF3" s="15" t="s">
        <v>20</v>
      </c>
      <c r="AG3" s="15" t="s">
        <v>21</v>
      </c>
      <c r="AH3" s="15" t="s">
        <v>22</v>
      </c>
      <c r="AI3" s="15" t="s">
        <v>23</v>
      </c>
      <c r="AJ3" s="15" t="s">
        <v>24</v>
      </c>
      <c r="AK3" s="15" t="s">
        <v>25</v>
      </c>
      <c r="AL3" s="15" t="s">
        <v>26</v>
      </c>
      <c r="AM3" s="15" t="s">
        <v>27</v>
      </c>
      <c r="AN3" s="15" t="s">
        <v>28</v>
      </c>
      <c r="AO3" s="15" t="s">
        <v>29</v>
      </c>
      <c r="AP3" s="15" t="s">
        <v>30</v>
      </c>
      <c r="AQ3" s="15" t="s">
        <v>31</v>
      </c>
      <c r="AR3" s="15" t="s">
        <v>32</v>
      </c>
      <c r="AS3" s="15" t="s">
        <v>33</v>
      </c>
      <c r="AT3" s="16" t="s">
        <v>34</v>
      </c>
      <c r="AU3" s="17" t="s">
        <v>19</v>
      </c>
      <c r="AV3" s="17" t="s">
        <v>20</v>
      </c>
      <c r="AW3" s="17" t="s">
        <v>21</v>
      </c>
      <c r="AX3" s="17" t="s">
        <v>22</v>
      </c>
      <c r="AY3" s="17" t="s">
        <v>23</v>
      </c>
      <c r="AZ3" s="17" t="s">
        <v>24</v>
      </c>
      <c r="BA3" s="17" t="s">
        <v>25</v>
      </c>
      <c r="BB3" s="17" t="s">
        <v>26</v>
      </c>
      <c r="BC3" s="17" t="s">
        <v>27</v>
      </c>
      <c r="BD3" s="17" t="s">
        <v>28</v>
      </c>
      <c r="BE3" s="17" t="s">
        <v>29</v>
      </c>
      <c r="BF3" s="17" t="s">
        <v>30</v>
      </c>
      <c r="BG3" s="17" t="s">
        <v>31</v>
      </c>
      <c r="BH3" s="17" t="s">
        <v>32</v>
      </c>
      <c r="BI3" s="17" t="s">
        <v>33</v>
      </c>
      <c r="BJ3" s="18" t="s">
        <v>34</v>
      </c>
      <c r="BK3">
        <v>10</v>
      </c>
      <c r="BL3">
        <v>20</v>
      </c>
      <c r="BM3">
        <v>30</v>
      </c>
      <c r="BN3">
        <v>40</v>
      </c>
      <c r="BO3">
        <v>50</v>
      </c>
      <c r="BP3">
        <v>60</v>
      </c>
      <c r="BQ3">
        <v>70</v>
      </c>
      <c r="BR3">
        <v>80</v>
      </c>
      <c r="BS3">
        <v>90</v>
      </c>
      <c r="BT3">
        <v>100</v>
      </c>
    </row>
    <row r="4" spans="1:73">
      <c r="A4" s="19">
        <v>41948.67082175926</v>
      </c>
      <c r="B4" s="20">
        <v>41948</v>
      </c>
      <c r="C4" s="21" t="s">
        <v>35</v>
      </c>
      <c r="D4" s="21" t="s">
        <v>36</v>
      </c>
      <c r="E4" s="21" t="s">
        <v>37</v>
      </c>
      <c r="F4" s="21">
        <v>178691</v>
      </c>
      <c r="G4" s="21">
        <v>126379</v>
      </c>
      <c r="H4" s="21">
        <v>0.27460000000000001</v>
      </c>
      <c r="I4" s="21">
        <v>0.33139999999999997</v>
      </c>
      <c r="J4" s="21">
        <v>0</v>
      </c>
      <c r="K4" s="22">
        <v>60</v>
      </c>
      <c r="L4" s="23">
        <v>20</v>
      </c>
      <c r="M4" s="23" t="s">
        <v>38</v>
      </c>
      <c r="N4" s="23" t="s">
        <v>39</v>
      </c>
      <c r="O4" s="24">
        <v>0</v>
      </c>
      <c r="P4" s="25">
        <v>34.617221999999998</v>
      </c>
      <c r="Q4" s="25">
        <v>41.597008000000002</v>
      </c>
      <c r="R4" s="25">
        <v>38.632705999999999</v>
      </c>
      <c r="S4" s="25">
        <v>42.354678999999997</v>
      </c>
      <c r="T4" s="25">
        <v>42.101398000000003</v>
      </c>
      <c r="U4" s="25">
        <v>35.155479</v>
      </c>
      <c r="V4" s="25">
        <v>42.017142999999997</v>
      </c>
      <c r="W4" s="25">
        <v>45.101790999999999</v>
      </c>
      <c r="X4" s="25">
        <v>43.118935</v>
      </c>
      <c r="Y4" s="25">
        <v>44.061951000000001</v>
      </c>
      <c r="Z4" s="25">
        <v>46.153187000000003</v>
      </c>
      <c r="AA4" s="25">
        <v>47.394382</v>
      </c>
      <c r="AB4" s="25">
        <v>47.573013000000003</v>
      </c>
      <c r="AC4" s="25">
        <v>47.394382</v>
      </c>
      <c r="AD4" s="25">
        <v>48.020843999999997</v>
      </c>
      <c r="AE4" s="26">
        <v>0</v>
      </c>
      <c r="AF4" s="26">
        <v>0.88883668786051706</v>
      </c>
      <c r="AG4" s="26">
        <v>0.94462124914760404</v>
      </c>
      <c r="AH4" s="26">
        <v>0.92175916118742873</v>
      </c>
      <c r="AI4" s="26">
        <v>0.95028889701048347</v>
      </c>
      <c r="AJ4" s="26">
        <v>0.94840186352068223</v>
      </c>
      <c r="AK4" s="26">
        <v>0.89339315282692167</v>
      </c>
      <c r="AL4" s="26">
        <v>0.94777245177323588</v>
      </c>
      <c r="AM4" s="26">
        <v>0.97028731632981302</v>
      </c>
      <c r="AN4" s="26">
        <v>0.95593753945625048</v>
      </c>
      <c r="AO4" s="26">
        <v>0.96281589364651166</v>
      </c>
      <c r="AP4" s="26">
        <v>0.97772557356405243</v>
      </c>
      <c r="AQ4" s="26">
        <v>0.98636218920801599</v>
      </c>
      <c r="AR4" s="26">
        <v>0.98759266331626039</v>
      </c>
      <c r="AS4" s="26">
        <v>0.98636218920801599</v>
      </c>
      <c r="AT4" s="27">
        <v>0.99066396253839351</v>
      </c>
      <c r="AU4" s="28">
        <v>178691</v>
      </c>
      <c r="AV4" s="28">
        <v>132194.17518464063</v>
      </c>
      <c r="AW4" s="28">
        <v>129275.97321459054</v>
      </c>
      <c r="AX4" s="28">
        <v>130471.93475996323</v>
      </c>
      <c r="AY4" s="28">
        <v>128979.48721958758</v>
      </c>
      <c r="AZ4" s="28">
        <v>129078.20171550606</v>
      </c>
      <c r="BA4" s="28">
        <v>131955.81738931808</v>
      </c>
      <c r="BB4" s="28">
        <v>129111.12750283848</v>
      </c>
      <c r="BC4" s="28">
        <v>127933.32990815482</v>
      </c>
      <c r="BD4" s="28">
        <v>128683.99543596462</v>
      </c>
      <c r="BE4" s="28">
        <v>128324.17497156368</v>
      </c>
      <c r="BF4" s="28">
        <v>127544.21979571729</v>
      </c>
      <c r="BG4" s="28">
        <v>127092.42115815028</v>
      </c>
      <c r="BH4" s="28">
        <v>127028.05259659979</v>
      </c>
      <c r="BI4" s="28">
        <v>127092.42115815028</v>
      </c>
      <c r="BJ4" s="29">
        <v>126867.38679169156</v>
      </c>
      <c r="BK4">
        <f>HLOOKUP($L4+BK$2,$O$1:$AD$57,$BU4,0)</f>
        <v>41.597008000000002</v>
      </c>
      <c r="BL4">
        <f t="shared" ref="BL4:BT19" si="0">HLOOKUP($L4+BL$2,$O$1:$AD$57,$BU4,0)</f>
        <v>38.632705999999999</v>
      </c>
      <c r="BM4">
        <f t="shared" si="0"/>
        <v>42.354678999999997</v>
      </c>
      <c r="BN4">
        <f t="shared" si="0"/>
        <v>42.101398000000003</v>
      </c>
      <c r="BO4">
        <f t="shared" si="0"/>
        <v>35.155479</v>
      </c>
      <c r="BP4">
        <f t="shared" si="0"/>
        <v>42.017142999999997</v>
      </c>
      <c r="BQ4">
        <f t="shared" si="0"/>
        <v>45.101790999999999</v>
      </c>
      <c r="BR4">
        <f t="shared" si="0"/>
        <v>43.118935</v>
      </c>
      <c r="BS4">
        <f t="shared" si="0"/>
        <v>44.061951000000001</v>
      </c>
      <c r="BT4">
        <f t="shared" si="0"/>
        <v>46.153187000000003</v>
      </c>
      <c r="BU4">
        <v>4</v>
      </c>
    </row>
    <row r="5" spans="1:73">
      <c r="A5" s="19">
        <v>41950.360555555555</v>
      </c>
      <c r="B5" s="20">
        <v>41950</v>
      </c>
      <c r="C5" s="21" t="s">
        <v>35</v>
      </c>
      <c r="D5" s="21" t="s">
        <v>36</v>
      </c>
      <c r="E5" s="21" t="s">
        <v>37</v>
      </c>
      <c r="F5" s="21">
        <v>178691</v>
      </c>
      <c r="G5" s="21">
        <v>126379</v>
      </c>
      <c r="H5" s="21">
        <v>0.27460000000000001</v>
      </c>
      <c r="I5" s="21">
        <v>0.33139999999999997</v>
      </c>
      <c r="J5" s="21">
        <v>0</v>
      </c>
      <c r="K5" s="22">
        <v>60</v>
      </c>
      <c r="L5" s="23">
        <v>20</v>
      </c>
      <c r="M5" s="23" t="s">
        <v>38</v>
      </c>
      <c r="N5" s="23" t="s">
        <v>39</v>
      </c>
      <c r="O5" s="24">
        <v>0</v>
      </c>
      <c r="P5" s="25">
        <v>27.655892999999999</v>
      </c>
      <c r="Q5" s="25">
        <v>36.558444999999999</v>
      </c>
      <c r="R5" s="25">
        <v>37.111370000000001</v>
      </c>
      <c r="S5" s="25">
        <v>39.854869999999998</v>
      </c>
      <c r="T5" s="25">
        <v>39.363810999999998</v>
      </c>
      <c r="U5" s="25">
        <v>33.779738999999999</v>
      </c>
      <c r="V5" s="25">
        <v>40.431556999999998</v>
      </c>
      <c r="W5" s="25">
        <v>43.546363999999997</v>
      </c>
      <c r="X5" s="25">
        <v>40.514282000000001</v>
      </c>
      <c r="Y5" s="25">
        <v>42.523941000000001</v>
      </c>
      <c r="Z5" s="25">
        <v>41.848830999999997</v>
      </c>
      <c r="AA5" s="25">
        <v>39.527172</v>
      </c>
      <c r="AB5" s="25">
        <v>40.762917000000002</v>
      </c>
      <c r="AC5" s="25">
        <v>44.148147999999999</v>
      </c>
      <c r="AD5" s="25">
        <v>45.977169000000004</v>
      </c>
      <c r="AE5" s="26">
        <v>0</v>
      </c>
      <c r="AF5" s="26">
        <v>0.82510453121022276</v>
      </c>
      <c r="AG5" s="26">
        <v>0.90505435319477423</v>
      </c>
      <c r="AH5" s="26">
        <v>0.90956794889399972</v>
      </c>
      <c r="AI5" s="26">
        <v>0.93132244110928153</v>
      </c>
      <c r="AJ5" s="26">
        <v>0.92750385725450757</v>
      </c>
      <c r="AK5" s="26">
        <v>0.88165206143292341</v>
      </c>
      <c r="AL5" s="26">
        <v>0.93576693477067729</v>
      </c>
      <c r="AM5" s="26">
        <v>0.95906753928433242</v>
      </c>
      <c r="AN5" s="26">
        <v>0.93640100839809737</v>
      </c>
      <c r="AO5" s="26">
        <v>0.95154575708710543</v>
      </c>
      <c r="AP5" s="26">
        <v>0.94651257625947316</v>
      </c>
      <c r="AQ5" s="26">
        <v>0.92877770617586075</v>
      </c>
      <c r="AR5" s="26">
        <v>0.93830155979850094</v>
      </c>
      <c r="AS5" s="26">
        <v>0.96343968647620559</v>
      </c>
      <c r="AT5" s="27">
        <v>0.97648826109184905</v>
      </c>
      <c r="AU5" s="28">
        <v>178691</v>
      </c>
      <c r="AV5" s="28">
        <v>135528.13176333084</v>
      </c>
      <c r="AW5" s="28">
        <v>131345.79667567497</v>
      </c>
      <c r="AX5" s="28">
        <v>131109.68145745707</v>
      </c>
      <c r="AY5" s="28">
        <v>129971.66046069126</v>
      </c>
      <c r="AZ5" s="28">
        <v>130171.4182193022</v>
      </c>
      <c r="BA5" s="28">
        <v>132570.01736232091</v>
      </c>
      <c r="BB5" s="28">
        <v>129739.16010827632</v>
      </c>
      <c r="BC5" s="28">
        <v>128520.25888495801</v>
      </c>
      <c r="BD5" s="28">
        <v>129705.99044867873</v>
      </c>
      <c r="BE5" s="28">
        <v>128913.73835525934</v>
      </c>
      <c r="BF5" s="28">
        <v>129177.03411071445</v>
      </c>
      <c r="BG5" s="28">
        <v>130104.78063452838</v>
      </c>
      <c r="BH5" s="28">
        <v>129606.56880382082</v>
      </c>
      <c r="BI5" s="28">
        <v>128291.54312105673</v>
      </c>
      <c r="BJ5" s="29">
        <v>127608.94608576319</v>
      </c>
      <c r="BK5">
        <f t="shared" ref="BK5:BT20" si="1">HLOOKUP($L5+BK$2,$O$1:$AD$57,$BU5,0)</f>
        <v>36.558444999999999</v>
      </c>
      <c r="BL5">
        <f t="shared" si="0"/>
        <v>37.111370000000001</v>
      </c>
      <c r="BM5">
        <f t="shared" si="0"/>
        <v>39.854869999999998</v>
      </c>
      <c r="BN5">
        <f t="shared" si="0"/>
        <v>39.363810999999998</v>
      </c>
      <c r="BO5">
        <f t="shared" si="0"/>
        <v>33.779738999999999</v>
      </c>
      <c r="BP5">
        <f t="shared" si="0"/>
        <v>40.431556999999998</v>
      </c>
      <c r="BQ5">
        <f t="shared" si="0"/>
        <v>43.546363999999997</v>
      </c>
      <c r="BR5">
        <f t="shared" si="0"/>
        <v>40.514282000000001</v>
      </c>
      <c r="BS5">
        <f t="shared" si="0"/>
        <v>42.523941000000001</v>
      </c>
      <c r="BT5">
        <f t="shared" si="0"/>
        <v>41.848830999999997</v>
      </c>
      <c r="BU5">
        <f>BU4+1</f>
        <v>5</v>
      </c>
    </row>
    <row r="6" spans="1:73">
      <c r="A6" s="19">
        <v>41948.670590277776</v>
      </c>
      <c r="B6" s="20">
        <v>41948</v>
      </c>
      <c r="C6" s="21" t="s">
        <v>35</v>
      </c>
      <c r="D6" s="21" t="s">
        <v>36</v>
      </c>
      <c r="E6" s="21" t="s">
        <v>37</v>
      </c>
      <c r="F6" s="21">
        <v>178691</v>
      </c>
      <c r="G6" s="21">
        <v>126379</v>
      </c>
      <c r="H6" s="21">
        <v>0.27460000000000001</v>
      </c>
      <c r="I6" s="21">
        <v>0.33139999999999997</v>
      </c>
      <c r="J6" s="21">
        <v>0</v>
      </c>
      <c r="K6" s="22">
        <v>61</v>
      </c>
      <c r="L6" s="23">
        <v>30</v>
      </c>
      <c r="M6" s="23" t="s">
        <v>40</v>
      </c>
      <c r="N6" s="23" t="s">
        <v>41</v>
      </c>
      <c r="O6" s="24">
        <v>0</v>
      </c>
      <c r="P6" s="25">
        <v>22.586582</v>
      </c>
      <c r="Q6" s="25">
        <v>37.190693000000003</v>
      </c>
      <c r="R6" s="25">
        <v>33.704093999999998</v>
      </c>
      <c r="S6" s="25">
        <v>31.183260000000001</v>
      </c>
      <c r="T6" s="25">
        <v>37.988486999999999</v>
      </c>
      <c r="U6" s="25">
        <v>31.767537999999998</v>
      </c>
      <c r="V6" s="25">
        <v>38.390529999999998</v>
      </c>
      <c r="W6" s="25">
        <v>38.471161000000002</v>
      </c>
      <c r="X6" s="25">
        <v>33.779738999999999</v>
      </c>
      <c r="Y6" s="25">
        <v>31.840954</v>
      </c>
      <c r="Z6" s="25">
        <v>20.602689999999999</v>
      </c>
      <c r="AA6" s="25">
        <v>24.153390999999999</v>
      </c>
      <c r="AB6" s="25">
        <v>23.457239000000001</v>
      </c>
      <c r="AC6" s="25">
        <v>17.726357</v>
      </c>
      <c r="AD6" s="25">
        <v>27.383023999999999</v>
      </c>
      <c r="AE6" s="26">
        <v>0</v>
      </c>
      <c r="AF6" s="26">
        <v>0.77155447313020742</v>
      </c>
      <c r="AG6" s="26">
        <v>0.91021177670383024</v>
      </c>
      <c r="AH6" s="26">
        <v>0.88099727590321208</v>
      </c>
      <c r="AI6" s="26">
        <v>0.85859058773613628</v>
      </c>
      <c r="AJ6" s="26">
        <v>0.916636622476379</v>
      </c>
      <c r="AK6" s="26">
        <v>0.86388888052077584</v>
      </c>
      <c r="AL6" s="26">
        <v>0.91984023494187828</v>
      </c>
      <c r="AM6" s="26">
        <v>0.92048002599777257</v>
      </c>
      <c r="AN6" s="26">
        <v>0.88165206143292341</v>
      </c>
      <c r="AO6" s="26">
        <v>0.86455000360679612</v>
      </c>
      <c r="AP6" s="26">
        <v>0.74840197104562678</v>
      </c>
      <c r="AQ6" s="26">
        <v>0.78889550072404524</v>
      </c>
      <c r="AR6" s="26">
        <v>0.78128645512504891</v>
      </c>
      <c r="AS6" s="26">
        <v>0.71202137658867815</v>
      </c>
      <c r="AT6" s="27">
        <v>0.82239766996237196</v>
      </c>
      <c r="AU6" s="28">
        <v>178691</v>
      </c>
      <c r="AV6" s="28">
        <v>138329.44240161258</v>
      </c>
      <c r="AW6" s="28">
        <v>131076.00153706924</v>
      </c>
      <c r="AX6" s="28">
        <v>132604.27050295117</v>
      </c>
      <c r="AY6" s="28">
        <v>133776.40917434724</v>
      </c>
      <c r="AZ6" s="28">
        <v>130739.90500501567</v>
      </c>
      <c r="BA6" s="28">
        <v>133499.24488219718</v>
      </c>
      <c r="BB6" s="28">
        <v>130572.31762972046</v>
      </c>
      <c r="BC6" s="28">
        <v>130538.84888000452</v>
      </c>
      <c r="BD6" s="28">
        <v>132570.01736232091</v>
      </c>
      <c r="BE6" s="28">
        <v>133464.66021132129</v>
      </c>
      <c r="BF6" s="28">
        <v>139540.59609066119</v>
      </c>
      <c r="BG6" s="28">
        <v>137422.29856612376</v>
      </c>
      <c r="BH6" s="28">
        <v>137820.34295949843</v>
      </c>
      <c r="BI6" s="28">
        <v>141443.73774789309</v>
      </c>
      <c r="BJ6" s="29">
        <v>135669.73308892839</v>
      </c>
      <c r="BK6">
        <f t="shared" si="1"/>
        <v>33.704093999999998</v>
      </c>
      <c r="BL6">
        <f t="shared" si="0"/>
        <v>31.183260000000001</v>
      </c>
      <c r="BM6">
        <f t="shared" si="0"/>
        <v>37.988486999999999</v>
      </c>
      <c r="BN6">
        <f t="shared" si="0"/>
        <v>31.767537999999998</v>
      </c>
      <c r="BO6">
        <f t="shared" si="0"/>
        <v>38.390529999999998</v>
      </c>
      <c r="BP6">
        <f t="shared" si="0"/>
        <v>38.471161000000002</v>
      </c>
      <c r="BQ6">
        <f t="shared" si="0"/>
        <v>33.779738999999999</v>
      </c>
      <c r="BR6">
        <f t="shared" si="0"/>
        <v>31.840954</v>
      </c>
      <c r="BS6">
        <f t="shared" si="0"/>
        <v>20.602689999999999</v>
      </c>
      <c r="BT6">
        <f t="shared" si="0"/>
        <v>24.153390999999999</v>
      </c>
      <c r="BU6">
        <f t="shared" ref="BU6:BU57" si="2">BU5+1</f>
        <v>6</v>
      </c>
    </row>
    <row r="7" spans="1:73">
      <c r="A7" s="19">
        <v>41950.36010416667</v>
      </c>
      <c r="B7" s="20">
        <v>41950</v>
      </c>
      <c r="C7" s="21" t="s">
        <v>35</v>
      </c>
      <c r="D7" s="21" t="s">
        <v>36</v>
      </c>
      <c r="E7" s="21" t="s">
        <v>37</v>
      </c>
      <c r="F7" s="21">
        <v>178691</v>
      </c>
      <c r="G7" s="21">
        <v>126379</v>
      </c>
      <c r="H7" s="21">
        <v>0.27460000000000001</v>
      </c>
      <c r="I7" s="21">
        <v>0.33139999999999997</v>
      </c>
      <c r="J7" s="21">
        <v>0</v>
      </c>
      <c r="K7" s="22">
        <v>61</v>
      </c>
      <c r="L7" s="23">
        <v>30</v>
      </c>
      <c r="M7" s="23" t="s">
        <v>40</v>
      </c>
      <c r="N7" s="23" t="s">
        <v>39</v>
      </c>
      <c r="O7" s="24">
        <v>0</v>
      </c>
      <c r="P7" s="25">
        <v>21.914597000000001</v>
      </c>
      <c r="Q7" s="25">
        <v>35.620097999999999</v>
      </c>
      <c r="R7" s="25">
        <v>30.173922000000001</v>
      </c>
      <c r="S7" s="25">
        <v>27.179286999999999</v>
      </c>
      <c r="T7" s="25">
        <v>34.159145000000002</v>
      </c>
      <c r="U7" s="25">
        <v>30.676480999999999</v>
      </c>
      <c r="V7" s="25">
        <v>36.244323999999999</v>
      </c>
      <c r="W7" s="25">
        <v>36.558444999999999</v>
      </c>
      <c r="X7" s="25">
        <v>34.311497000000003</v>
      </c>
      <c r="Y7" s="25">
        <v>33.402434999999997</v>
      </c>
      <c r="Z7" s="25">
        <v>22.340997999999999</v>
      </c>
      <c r="AA7" s="25">
        <v>24.473331000000002</v>
      </c>
      <c r="AB7" s="25">
        <v>22.895551999999999</v>
      </c>
      <c r="AC7" s="25">
        <v>17.780535</v>
      </c>
      <c r="AD7" s="25">
        <v>27.247107</v>
      </c>
      <c r="AE7" s="26">
        <v>0</v>
      </c>
      <c r="AF7" s="26">
        <v>0.76387027614769853</v>
      </c>
      <c r="AG7" s="26">
        <v>0.89728889390001643</v>
      </c>
      <c r="AH7" s="26">
        <v>0.84927922252915</v>
      </c>
      <c r="AI7" s="26">
        <v>0.82036481577892884</v>
      </c>
      <c r="AJ7" s="26">
        <v>0.88492150644226286</v>
      </c>
      <c r="AK7" s="26">
        <v>0.85394104473915811</v>
      </c>
      <c r="AL7" s="26">
        <v>0.90246978448410065</v>
      </c>
      <c r="AM7" s="26">
        <v>0.90505435319477423</v>
      </c>
      <c r="AN7" s="26">
        <v>0.8862275330047058</v>
      </c>
      <c r="AO7" s="26">
        <v>0.87837629002130191</v>
      </c>
      <c r="AP7" s="26">
        <v>0.76876415343598048</v>
      </c>
      <c r="AQ7" s="26">
        <v>0.79234335662958</v>
      </c>
      <c r="AR7" s="26">
        <v>0.77503631746033053</v>
      </c>
      <c r="AS7" s="26">
        <v>0.71274182983902123</v>
      </c>
      <c r="AT7" s="27">
        <v>0.82104264038486841</v>
      </c>
      <c r="AU7" s="28">
        <v>178691</v>
      </c>
      <c r="AV7" s="28">
        <v>138731.41811416158</v>
      </c>
      <c r="AW7" s="28">
        <v>131752.02338230234</v>
      </c>
      <c r="AX7" s="28">
        <v>134263.50531105511</v>
      </c>
      <c r="AY7" s="28">
        <v>135776.07575697268</v>
      </c>
      <c r="AZ7" s="28">
        <v>132398.98615499234</v>
      </c>
      <c r="BA7" s="28">
        <v>134019.63606760517</v>
      </c>
      <c r="BB7" s="28">
        <v>131481.00063406772</v>
      </c>
      <c r="BC7" s="28">
        <v>131345.79667567497</v>
      </c>
      <c r="BD7" s="28">
        <v>132330.66529345783</v>
      </c>
      <c r="BE7" s="28">
        <v>132741.37951640566</v>
      </c>
      <c r="BF7" s="28">
        <v>138475.40960545698</v>
      </c>
      <c r="BG7" s="28">
        <v>137241.93432799343</v>
      </c>
      <c r="BH7" s="28">
        <v>138147.30016101518</v>
      </c>
      <c r="BI7" s="28">
        <v>141406.04939746112</v>
      </c>
      <c r="BJ7" s="29">
        <v>135740.61739618675</v>
      </c>
      <c r="BK7">
        <f t="shared" si="1"/>
        <v>30.173922000000001</v>
      </c>
      <c r="BL7">
        <f t="shared" si="0"/>
        <v>27.179286999999999</v>
      </c>
      <c r="BM7">
        <f t="shared" si="0"/>
        <v>34.159145000000002</v>
      </c>
      <c r="BN7">
        <f t="shared" si="0"/>
        <v>30.676480999999999</v>
      </c>
      <c r="BO7">
        <f t="shared" si="0"/>
        <v>36.244323999999999</v>
      </c>
      <c r="BP7">
        <f t="shared" si="0"/>
        <v>36.558444999999999</v>
      </c>
      <c r="BQ7">
        <f t="shared" si="0"/>
        <v>34.311497000000003</v>
      </c>
      <c r="BR7">
        <f t="shared" si="0"/>
        <v>33.402434999999997</v>
      </c>
      <c r="BS7">
        <f t="shared" si="0"/>
        <v>22.340997999999999</v>
      </c>
      <c r="BT7">
        <f t="shared" si="0"/>
        <v>24.473331000000002</v>
      </c>
      <c r="BU7">
        <f t="shared" si="2"/>
        <v>7</v>
      </c>
    </row>
    <row r="8" spans="1:73">
      <c r="A8" s="19">
        <v>41948.671203703707</v>
      </c>
      <c r="B8" s="20">
        <v>41948</v>
      </c>
      <c r="C8" s="21" t="s">
        <v>35</v>
      </c>
      <c r="D8" s="21" t="s">
        <v>36</v>
      </c>
      <c r="E8" s="21" t="s">
        <v>37</v>
      </c>
      <c r="F8" s="21">
        <v>178691</v>
      </c>
      <c r="G8" s="21">
        <v>126379</v>
      </c>
      <c r="H8" s="21">
        <v>0.27460000000000001</v>
      </c>
      <c r="I8" s="21">
        <v>0.33139999999999997</v>
      </c>
      <c r="J8" s="21">
        <v>0</v>
      </c>
      <c r="K8" s="22">
        <v>62</v>
      </c>
      <c r="L8" s="23">
        <v>20</v>
      </c>
      <c r="M8" s="23" t="s">
        <v>38</v>
      </c>
      <c r="N8" s="23" t="s">
        <v>39</v>
      </c>
      <c r="O8" s="24">
        <v>22.895551999999999</v>
      </c>
      <c r="P8" s="25">
        <v>32.579844999999999</v>
      </c>
      <c r="Q8" s="25">
        <v>39.119338999999997</v>
      </c>
      <c r="R8" s="25">
        <v>40.101554999999998</v>
      </c>
      <c r="S8" s="25">
        <v>39.363810999999998</v>
      </c>
      <c r="T8" s="25">
        <v>39.363810999999998</v>
      </c>
      <c r="U8" s="25">
        <v>36.716000000000001</v>
      </c>
      <c r="V8" s="25">
        <v>36.322754000000003</v>
      </c>
      <c r="W8" s="25">
        <v>43.289664999999999</v>
      </c>
      <c r="X8" s="25">
        <v>41.178967</v>
      </c>
      <c r="Y8" s="25">
        <v>42.101398000000003</v>
      </c>
      <c r="Z8" s="25">
        <v>43.375126000000002</v>
      </c>
      <c r="AA8" s="25">
        <v>42.185752999999998</v>
      </c>
      <c r="AB8" s="25">
        <v>41.345923999999997</v>
      </c>
      <c r="AC8" s="25">
        <v>41.932915000000001</v>
      </c>
      <c r="AD8" s="25">
        <v>41.848830999999997</v>
      </c>
      <c r="AE8" s="26">
        <v>0.77503631746033053</v>
      </c>
      <c r="AF8" s="26">
        <v>0.87114778371962098</v>
      </c>
      <c r="AG8" s="26">
        <v>0.92559090520982845</v>
      </c>
      <c r="AH8" s="26">
        <v>0.93322885608755868</v>
      </c>
      <c r="AI8" s="26">
        <v>0.92750385725450757</v>
      </c>
      <c r="AJ8" s="26">
        <v>0.92750385725450757</v>
      </c>
      <c r="AK8" s="26">
        <v>0.90634511762443304</v>
      </c>
      <c r="AL8" s="26">
        <v>0.90311650029806467</v>
      </c>
      <c r="AM8" s="26">
        <v>0.95719024747781156</v>
      </c>
      <c r="AN8" s="26">
        <v>0.9414645600423206</v>
      </c>
      <c r="AO8" s="26">
        <v>0.94840186352068223</v>
      </c>
      <c r="AP8" s="26">
        <v>0.95781606557200283</v>
      </c>
      <c r="AQ8" s="26">
        <v>0.94903117919347824</v>
      </c>
      <c r="AR8" s="26">
        <v>0.94272783518650749</v>
      </c>
      <c r="AS8" s="26">
        <v>0.94714239770391428</v>
      </c>
      <c r="AT8" s="27">
        <v>0.94651257625947316</v>
      </c>
      <c r="AU8" s="28">
        <v>138147.30016101518</v>
      </c>
      <c r="AV8" s="28">
        <v>133119.51713805919</v>
      </c>
      <c r="AW8" s="28">
        <v>130271.48856666345</v>
      </c>
      <c r="AX8" s="28">
        <v>129871.93208034763</v>
      </c>
      <c r="AY8" s="28">
        <v>130171.4182193022</v>
      </c>
      <c r="AZ8" s="28">
        <v>130171.4182193022</v>
      </c>
      <c r="BA8" s="28">
        <v>131278.27420683065</v>
      </c>
      <c r="BB8" s="28">
        <v>131447.16963640763</v>
      </c>
      <c r="BC8" s="28">
        <v>128618.46377394072</v>
      </c>
      <c r="BD8" s="28">
        <v>129441.10593506612</v>
      </c>
      <c r="BE8" s="28">
        <v>129078.20171550606</v>
      </c>
      <c r="BF8" s="28">
        <v>128585.72597779738</v>
      </c>
      <c r="BG8" s="28">
        <v>129045.28095403076</v>
      </c>
      <c r="BH8" s="28">
        <v>129375.02148572341</v>
      </c>
      <c r="BI8" s="28">
        <v>129144.08689131284</v>
      </c>
      <c r="BJ8" s="29">
        <v>129177.03411071445</v>
      </c>
      <c r="BK8">
        <f t="shared" si="1"/>
        <v>39.119338999999997</v>
      </c>
      <c r="BL8">
        <f t="shared" si="0"/>
        <v>40.101554999999998</v>
      </c>
      <c r="BM8">
        <f t="shared" si="0"/>
        <v>39.363810999999998</v>
      </c>
      <c r="BN8">
        <f t="shared" si="0"/>
        <v>39.363810999999998</v>
      </c>
      <c r="BO8">
        <f t="shared" si="0"/>
        <v>36.716000000000001</v>
      </c>
      <c r="BP8">
        <f t="shared" si="0"/>
        <v>36.322754000000003</v>
      </c>
      <c r="BQ8">
        <f t="shared" si="0"/>
        <v>43.289664999999999</v>
      </c>
      <c r="BR8">
        <f t="shared" si="0"/>
        <v>41.178967</v>
      </c>
      <c r="BS8">
        <f t="shared" si="0"/>
        <v>42.101398000000003</v>
      </c>
      <c r="BT8">
        <f t="shared" si="0"/>
        <v>43.375126000000002</v>
      </c>
      <c r="BU8">
        <f t="shared" si="2"/>
        <v>8</v>
      </c>
    </row>
    <row r="9" spans="1:73">
      <c r="A9" s="19">
        <v>41950.359861111108</v>
      </c>
      <c r="B9" s="20">
        <v>41950</v>
      </c>
      <c r="C9" s="21" t="s">
        <v>35</v>
      </c>
      <c r="D9" s="21" t="s">
        <v>36</v>
      </c>
      <c r="E9" s="21" t="s">
        <v>37</v>
      </c>
      <c r="F9" s="21">
        <v>178691</v>
      </c>
      <c r="G9" s="21">
        <v>126379</v>
      </c>
      <c r="H9" s="21">
        <v>0.27460000000000001</v>
      </c>
      <c r="I9" s="21">
        <v>0.33139999999999997</v>
      </c>
      <c r="J9" s="21">
        <v>0</v>
      </c>
      <c r="K9" s="22">
        <v>62</v>
      </c>
      <c r="L9" s="23">
        <v>20</v>
      </c>
      <c r="M9" s="23" t="s">
        <v>38</v>
      </c>
      <c r="N9" s="23" t="s">
        <v>39</v>
      </c>
      <c r="O9" s="24">
        <v>17.88917</v>
      </c>
      <c r="P9" s="25">
        <v>28.970938</v>
      </c>
      <c r="Q9" s="25">
        <v>36.479773999999999</v>
      </c>
      <c r="R9" s="25">
        <v>37.190693000000003</v>
      </c>
      <c r="S9" s="25">
        <v>36.166004000000001</v>
      </c>
      <c r="T9" s="25">
        <v>37.190693000000003</v>
      </c>
      <c r="U9" s="25">
        <v>33.327229000000003</v>
      </c>
      <c r="V9" s="25">
        <v>34.083092000000001</v>
      </c>
      <c r="W9" s="25">
        <v>40.431556999999998</v>
      </c>
      <c r="X9" s="25">
        <v>39.363810999999998</v>
      </c>
      <c r="Y9" s="25">
        <v>40.929091999999997</v>
      </c>
      <c r="Z9" s="25">
        <v>41.345923999999997</v>
      </c>
      <c r="AA9" s="25">
        <v>39.854869999999998</v>
      </c>
      <c r="AB9" s="25">
        <v>39.282215000000001</v>
      </c>
      <c r="AC9" s="25">
        <v>40.431556999999998</v>
      </c>
      <c r="AD9" s="25">
        <v>40.514282000000001</v>
      </c>
      <c r="AE9" s="26">
        <v>0.71418203629150434</v>
      </c>
      <c r="AF9" s="26">
        <v>0.83790527438031437</v>
      </c>
      <c r="AG9" s="26">
        <v>0.9044084509266086</v>
      </c>
      <c r="AH9" s="26">
        <v>0.91021177670383024</v>
      </c>
      <c r="AI9" s="26">
        <v>0.90182304132868729</v>
      </c>
      <c r="AJ9" s="26">
        <v>0.91021177670383024</v>
      </c>
      <c r="AK9" s="26">
        <v>0.87772039453378137</v>
      </c>
      <c r="AL9" s="26">
        <v>0.88426808988321826</v>
      </c>
      <c r="AM9" s="26">
        <v>0.93576693477067729</v>
      </c>
      <c r="AN9" s="26">
        <v>0.92750385725450757</v>
      </c>
      <c r="AO9" s="26">
        <v>0.93956747451545486</v>
      </c>
      <c r="AP9" s="26">
        <v>0.94272783518650749</v>
      </c>
      <c r="AQ9" s="26">
        <v>0.93132244110928153</v>
      </c>
      <c r="AR9" s="26">
        <v>0.92686626776165071</v>
      </c>
      <c r="AS9" s="26">
        <v>0.93576693477067729</v>
      </c>
      <c r="AT9" s="27">
        <v>0.93640100839809737</v>
      </c>
      <c r="AU9" s="28">
        <v>141330.70931751883</v>
      </c>
      <c r="AV9" s="28">
        <v>134858.49928661698</v>
      </c>
      <c r="AW9" s="28">
        <v>131379.58511512727</v>
      </c>
      <c r="AX9" s="28">
        <v>131076.00153706924</v>
      </c>
      <c r="AY9" s="28">
        <v>131514.83306201373</v>
      </c>
      <c r="AZ9" s="28">
        <v>131076.00153706924</v>
      </c>
      <c r="BA9" s="28">
        <v>132775.69072114883</v>
      </c>
      <c r="BB9" s="28">
        <v>132433.16768202907</v>
      </c>
      <c r="BC9" s="28">
        <v>129739.16010827632</v>
      </c>
      <c r="BD9" s="28">
        <v>130171.4182193022</v>
      </c>
      <c r="BE9" s="28">
        <v>129540.34627314753</v>
      </c>
      <c r="BF9" s="28">
        <v>129375.02148572341</v>
      </c>
      <c r="BG9" s="28">
        <v>129971.66046069126</v>
      </c>
      <c r="BH9" s="28">
        <v>130204.77180085253</v>
      </c>
      <c r="BI9" s="28">
        <v>129739.16010827632</v>
      </c>
      <c r="BJ9" s="29">
        <v>129705.99044867873</v>
      </c>
      <c r="BK9">
        <f t="shared" si="1"/>
        <v>36.479773999999999</v>
      </c>
      <c r="BL9">
        <f t="shared" si="0"/>
        <v>37.190693000000003</v>
      </c>
      <c r="BM9">
        <f t="shared" si="0"/>
        <v>36.166004000000001</v>
      </c>
      <c r="BN9">
        <f t="shared" si="0"/>
        <v>37.190693000000003</v>
      </c>
      <c r="BO9">
        <f t="shared" si="0"/>
        <v>33.327229000000003</v>
      </c>
      <c r="BP9">
        <f t="shared" si="0"/>
        <v>34.083092000000001</v>
      </c>
      <c r="BQ9">
        <f t="shared" si="0"/>
        <v>40.431556999999998</v>
      </c>
      <c r="BR9">
        <f t="shared" si="0"/>
        <v>39.363810999999998</v>
      </c>
      <c r="BS9">
        <f t="shared" si="0"/>
        <v>40.929091999999997</v>
      </c>
      <c r="BT9">
        <f t="shared" si="0"/>
        <v>41.345923999999997</v>
      </c>
      <c r="BU9">
        <f t="shared" si="2"/>
        <v>9</v>
      </c>
    </row>
    <row r="10" spans="1:73">
      <c r="A10" s="19">
        <v>41948.669814814813</v>
      </c>
      <c r="B10" s="20">
        <v>41948</v>
      </c>
      <c r="C10" s="21" t="s">
        <v>35</v>
      </c>
      <c r="D10" s="21" t="s">
        <v>36</v>
      </c>
      <c r="E10" s="21" t="s">
        <v>37</v>
      </c>
      <c r="F10" s="21">
        <v>178691</v>
      </c>
      <c r="G10" s="21">
        <v>126379</v>
      </c>
      <c r="H10" s="21">
        <v>0.27460000000000001</v>
      </c>
      <c r="I10" s="21">
        <v>0.33139999999999997</v>
      </c>
      <c r="J10" s="21">
        <v>0</v>
      </c>
      <c r="K10" s="22">
        <v>63</v>
      </c>
      <c r="L10" s="23">
        <v>40</v>
      </c>
      <c r="M10" s="23" t="s">
        <v>38</v>
      </c>
      <c r="N10" s="23" t="s">
        <v>39</v>
      </c>
      <c r="O10" s="24">
        <v>0</v>
      </c>
      <c r="P10" s="25">
        <v>5.4643009999999999</v>
      </c>
      <c r="Q10" s="25">
        <v>29.959826</v>
      </c>
      <c r="R10" s="25">
        <v>30.532489999999999</v>
      </c>
      <c r="S10" s="25">
        <v>38.229481</v>
      </c>
      <c r="T10" s="25">
        <v>40.762917000000002</v>
      </c>
      <c r="U10" s="25">
        <v>39.038032999999999</v>
      </c>
      <c r="V10" s="25">
        <v>40.101554999999998</v>
      </c>
      <c r="W10" s="25">
        <v>42.017142999999997</v>
      </c>
      <c r="X10" s="25">
        <v>38.309925</v>
      </c>
      <c r="Y10" s="25">
        <v>38.551903000000003</v>
      </c>
      <c r="Z10" s="25">
        <v>27.792849</v>
      </c>
      <c r="AA10" s="25">
        <v>31.914465</v>
      </c>
      <c r="AB10" s="25">
        <v>26.639799</v>
      </c>
      <c r="AC10" s="25">
        <v>24.345112</v>
      </c>
      <c r="AD10" s="25">
        <v>29.111183</v>
      </c>
      <c r="AE10" s="26">
        <v>0</v>
      </c>
      <c r="AF10" s="26">
        <v>0.48208043265810857</v>
      </c>
      <c r="AG10" s="26">
        <v>0.84727745891187778</v>
      </c>
      <c r="AH10" s="26">
        <v>0.85261061199420973</v>
      </c>
      <c r="AI10" s="26">
        <v>0.91855964855808314</v>
      </c>
      <c r="AJ10" s="26">
        <v>0.93830155979850094</v>
      </c>
      <c r="AK10" s="26">
        <v>0.92495292873010659</v>
      </c>
      <c r="AL10" s="26">
        <v>0.93322885608755868</v>
      </c>
      <c r="AM10" s="26">
        <v>0.94777245177323588</v>
      </c>
      <c r="AN10" s="26">
        <v>0.91919975156767808</v>
      </c>
      <c r="AO10" s="26">
        <v>0.92111980005094962</v>
      </c>
      <c r="AP10" s="26">
        <v>0.82645640845865687</v>
      </c>
      <c r="AQ10" s="26">
        <v>0.86521096180571055</v>
      </c>
      <c r="AR10" s="26">
        <v>0.81493221772962821</v>
      </c>
      <c r="AS10" s="26">
        <v>0.79096523540005792</v>
      </c>
      <c r="AT10" s="27">
        <v>0.83924733074514424</v>
      </c>
      <c r="AU10" s="28">
        <v>178691</v>
      </c>
      <c r="AV10" s="28">
        <v>153472.40840678904</v>
      </c>
      <c r="AW10" s="28">
        <v>134368.22156940185</v>
      </c>
      <c r="AX10" s="28">
        <v>134089.23366535892</v>
      </c>
      <c r="AY10" s="28">
        <v>130639.30766462955</v>
      </c>
      <c r="AZ10" s="28">
        <v>129606.56880382082</v>
      </c>
      <c r="BA10" s="28">
        <v>130304.86239227066</v>
      </c>
      <c r="BB10" s="28">
        <v>129871.93208034763</v>
      </c>
      <c r="BC10" s="28">
        <v>129111.12750283848</v>
      </c>
      <c r="BD10" s="28">
        <v>130605.82259599163</v>
      </c>
      <c r="BE10" s="28">
        <v>130505.38101973472</v>
      </c>
      <c r="BF10" s="28">
        <v>135457.41236071073</v>
      </c>
      <c r="BG10" s="28">
        <v>133430.08416601966</v>
      </c>
      <c r="BH10" s="28">
        <v>136060.2658261277</v>
      </c>
      <c r="BI10" s="28">
        <v>137314.02660575218</v>
      </c>
      <c r="BJ10" s="29">
        <v>134788.29363406001</v>
      </c>
      <c r="BK10">
        <f t="shared" si="1"/>
        <v>38.229481</v>
      </c>
      <c r="BL10">
        <f t="shared" si="0"/>
        <v>40.762917000000002</v>
      </c>
      <c r="BM10">
        <f t="shared" si="0"/>
        <v>39.038032999999999</v>
      </c>
      <c r="BN10">
        <f t="shared" si="0"/>
        <v>40.101554999999998</v>
      </c>
      <c r="BO10">
        <f t="shared" si="0"/>
        <v>42.017142999999997</v>
      </c>
      <c r="BP10">
        <f t="shared" si="0"/>
        <v>38.309925</v>
      </c>
      <c r="BQ10">
        <f t="shared" si="0"/>
        <v>38.551903000000003</v>
      </c>
      <c r="BR10">
        <f t="shared" si="0"/>
        <v>27.792849</v>
      </c>
      <c r="BS10">
        <f t="shared" si="0"/>
        <v>31.914465</v>
      </c>
      <c r="BT10">
        <f t="shared" si="0"/>
        <v>26.639799</v>
      </c>
      <c r="BU10">
        <f t="shared" si="2"/>
        <v>10</v>
      </c>
    </row>
    <row r="11" spans="1:73">
      <c r="A11" s="19">
        <v>41950.359259259261</v>
      </c>
      <c r="B11" s="20">
        <v>41950</v>
      </c>
      <c r="C11" s="21" t="s">
        <v>35</v>
      </c>
      <c r="D11" s="21" t="s">
        <v>36</v>
      </c>
      <c r="E11" s="21" t="s">
        <v>37</v>
      </c>
      <c r="F11" s="21">
        <v>178691</v>
      </c>
      <c r="G11" s="21">
        <v>126379</v>
      </c>
      <c r="H11" s="21">
        <v>0.27460000000000001</v>
      </c>
      <c r="I11" s="21">
        <v>0.33139999999999997</v>
      </c>
      <c r="J11" s="21">
        <v>0</v>
      </c>
      <c r="K11" s="22">
        <v>63</v>
      </c>
      <c r="L11" s="23">
        <v>40</v>
      </c>
      <c r="M11" s="23" t="s">
        <v>38</v>
      </c>
      <c r="N11" s="23" t="s">
        <v>39</v>
      </c>
      <c r="O11" s="24">
        <v>0</v>
      </c>
      <c r="P11" s="25">
        <v>3.4953859999999999</v>
      </c>
      <c r="Q11" s="25">
        <v>25.511876999999998</v>
      </c>
      <c r="R11" s="25">
        <v>26.976317999999999</v>
      </c>
      <c r="S11" s="25">
        <v>35.001258999999997</v>
      </c>
      <c r="T11" s="25">
        <v>38.229481</v>
      </c>
      <c r="U11" s="25">
        <v>36.479773999999999</v>
      </c>
      <c r="V11" s="25">
        <v>38.390529999999998</v>
      </c>
      <c r="W11" s="25">
        <v>39.772838999999998</v>
      </c>
      <c r="X11" s="25">
        <v>35.775677000000002</v>
      </c>
      <c r="Y11" s="25">
        <v>34.540657000000003</v>
      </c>
      <c r="Z11" s="25">
        <v>24.026022000000001</v>
      </c>
      <c r="AA11" s="25">
        <v>27.451124</v>
      </c>
      <c r="AB11" s="25">
        <v>22.340997999999999</v>
      </c>
      <c r="AC11" s="25">
        <v>20.602689999999999</v>
      </c>
      <c r="AD11" s="25">
        <v>23.709154000000002</v>
      </c>
      <c r="AE11" s="26">
        <v>0</v>
      </c>
      <c r="AF11" s="26">
        <v>0.41573331001588087</v>
      </c>
      <c r="AG11" s="26">
        <v>0.80333181748719651</v>
      </c>
      <c r="AH11" s="26">
        <v>0.81832946834873554</v>
      </c>
      <c r="AI11" s="26">
        <v>0.89209244190099479</v>
      </c>
      <c r="AJ11" s="26">
        <v>0.91855964855808314</v>
      </c>
      <c r="AK11" s="26">
        <v>0.9044084509266086</v>
      </c>
      <c r="AL11" s="26">
        <v>0.91984023494187828</v>
      </c>
      <c r="AM11" s="26">
        <v>0.93068674691408515</v>
      </c>
      <c r="AN11" s="26">
        <v>0.89858579724250898</v>
      </c>
      <c r="AO11" s="26">
        <v>0.88818470836074626</v>
      </c>
      <c r="AP11" s="26">
        <v>0.78751440177850662</v>
      </c>
      <c r="AQ11" s="26">
        <v>0.82307490491322899</v>
      </c>
      <c r="AR11" s="26">
        <v>0.76876415343598048</v>
      </c>
      <c r="AS11" s="26">
        <v>0.74840197104562678</v>
      </c>
      <c r="AT11" s="27">
        <v>0.78405714057133424</v>
      </c>
      <c r="AU11" s="28">
        <v>178691</v>
      </c>
      <c r="AV11" s="28">
        <v>156943.15908644925</v>
      </c>
      <c r="AW11" s="28">
        <v>136667.10596360976</v>
      </c>
      <c r="AX11" s="28">
        <v>135882.54885174095</v>
      </c>
      <c r="AY11" s="28">
        <v>132023.86017927516</v>
      </c>
      <c r="AZ11" s="28">
        <v>130639.30766462955</v>
      </c>
      <c r="BA11" s="28">
        <v>131379.58511512727</v>
      </c>
      <c r="BB11" s="28">
        <v>130572.31762972046</v>
      </c>
      <c r="BC11" s="28">
        <v>130004.91489543038</v>
      </c>
      <c r="BD11" s="28">
        <v>131684.17977464988</v>
      </c>
      <c r="BE11" s="28">
        <v>132228.28153623265</v>
      </c>
      <c r="BF11" s="28">
        <v>137494.54661416277</v>
      </c>
      <c r="BG11" s="28">
        <v>135634.30557417916</v>
      </c>
      <c r="BH11" s="28">
        <v>138475.40960545698</v>
      </c>
      <c r="BI11" s="28">
        <v>139540.59609066119</v>
      </c>
      <c r="BJ11" s="29">
        <v>137675.40286243235</v>
      </c>
      <c r="BK11">
        <f t="shared" si="1"/>
        <v>35.001258999999997</v>
      </c>
      <c r="BL11">
        <f t="shared" si="0"/>
        <v>38.229481</v>
      </c>
      <c r="BM11">
        <f t="shared" si="0"/>
        <v>36.479773999999999</v>
      </c>
      <c r="BN11">
        <f t="shared" si="0"/>
        <v>38.390529999999998</v>
      </c>
      <c r="BO11">
        <f t="shared" si="0"/>
        <v>39.772838999999998</v>
      </c>
      <c r="BP11">
        <f t="shared" si="0"/>
        <v>35.775677000000002</v>
      </c>
      <c r="BQ11">
        <f t="shared" si="0"/>
        <v>34.540657000000003</v>
      </c>
      <c r="BR11">
        <f t="shared" si="0"/>
        <v>24.026022000000001</v>
      </c>
      <c r="BS11">
        <f t="shared" si="0"/>
        <v>27.451124</v>
      </c>
      <c r="BT11">
        <f t="shared" si="0"/>
        <v>22.340997999999999</v>
      </c>
      <c r="BU11">
        <f t="shared" si="2"/>
        <v>11</v>
      </c>
    </row>
    <row r="12" spans="1:73">
      <c r="A12" s="19">
        <v>41948.66946759259</v>
      </c>
      <c r="B12" s="20">
        <v>41948</v>
      </c>
      <c r="C12" s="21" t="s">
        <v>35</v>
      </c>
      <c r="D12" s="21" t="s">
        <v>36</v>
      </c>
      <c r="E12" s="21" t="s">
        <v>37</v>
      </c>
      <c r="F12" s="21">
        <v>178691</v>
      </c>
      <c r="G12" s="21">
        <v>126379</v>
      </c>
      <c r="H12" s="21">
        <v>0.27460000000000001</v>
      </c>
      <c r="I12" s="21">
        <v>0.33139999999999997</v>
      </c>
      <c r="J12" s="21">
        <v>0</v>
      </c>
      <c r="K12" s="22">
        <v>64</v>
      </c>
      <c r="L12" s="23">
        <v>40</v>
      </c>
      <c r="M12" s="23" t="s">
        <v>40</v>
      </c>
      <c r="N12" s="23" t="s">
        <v>42</v>
      </c>
      <c r="O12" s="24" t="s">
        <v>43</v>
      </c>
      <c r="P12" s="25" t="s">
        <v>43</v>
      </c>
      <c r="Q12" s="25" t="s">
        <v>43</v>
      </c>
      <c r="R12" s="25" t="s">
        <v>43</v>
      </c>
      <c r="S12" s="25" t="s">
        <v>43</v>
      </c>
      <c r="T12" s="25" t="s">
        <v>43</v>
      </c>
      <c r="U12" s="25" t="s">
        <v>43</v>
      </c>
      <c r="V12" s="25" t="s">
        <v>43</v>
      </c>
      <c r="W12" s="25" t="s">
        <v>43</v>
      </c>
      <c r="X12" s="25" t="s">
        <v>43</v>
      </c>
      <c r="Y12" s="25" t="s">
        <v>43</v>
      </c>
      <c r="Z12" s="25" t="s">
        <v>43</v>
      </c>
      <c r="AA12" s="25" t="s">
        <v>43</v>
      </c>
      <c r="AB12" s="25" t="s">
        <v>43</v>
      </c>
      <c r="AC12" s="25" t="s">
        <v>43</v>
      </c>
      <c r="AD12" s="25" t="s">
        <v>43</v>
      </c>
      <c r="AE12" s="26" t="s">
        <v>39</v>
      </c>
      <c r="AF12" s="26" t="s">
        <v>39</v>
      </c>
      <c r="AG12" s="26" t="s">
        <v>39</v>
      </c>
      <c r="AH12" s="26" t="s">
        <v>39</v>
      </c>
      <c r="AI12" s="26" t="s">
        <v>39</v>
      </c>
      <c r="AJ12" s="26" t="s">
        <v>39</v>
      </c>
      <c r="AK12" s="26" t="s">
        <v>39</v>
      </c>
      <c r="AL12" s="26" t="s">
        <v>39</v>
      </c>
      <c r="AM12" s="26" t="s">
        <v>39</v>
      </c>
      <c r="AN12" s="26" t="s">
        <v>39</v>
      </c>
      <c r="AO12" s="26" t="s">
        <v>39</v>
      </c>
      <c r="AP12" s="26" t="s">
        <v>39</v>
      </c>
      <c r="AQ12" s="26" t="s">
        <v>39</v>
      </c>
      <c r="AR12" s="26" t="s">
        <v>39</v>
      </c>
      <c r="AS12" s="26" t="s">
        <v>39</v>
      </c>
      <c r="AT12" s="27" t="s">
        <v>39</v>
      </c>
      <c r="AU12" s="28" t="s">
        <v>39</v>
      </c>
      <c r="AV12" s="28" t="s">
        <v>39</v>
      </c>
      <c r="AW12" s="28" t="s">
        <v>39</v>
      </c>
      <c r="AX12" s="28" t="s">
        <v>39</v>
      </c>
      <c r="AY12" s="28" t="s">
        <v>39</v>
      </c>
      <c r="AZ12" s="28" t="s">
        <v>39</v>
      </c>
      <c r="BA12" s="28" t="s">
        <v>39</v>
      </c>
      <c r="BB12" s="28" t="s">
        <v>39</v>
      </c>
      <c r="BC12" s="28" t="s">
        <v>39</v>
      </c>
      <c r="BD12" s="28" t="s">
        <v>39</v>
      </c>
      <c r="BE12" s="28" t="s">
        <v>39</v>
      </c>
      <c r="BF12" s="28" t="s">
        <v>39</v>
      </c>
      <c r="BG12" s="28" t="s">
        <v>39</v>
      </c>
      <c r="BH12" s="28" t="s">
        <v>39</v>
      </c>
      <c r="BI12" s="28" t="s">
        <v>39</v>
      </c>
      <c r="BJ12" s="29" t="s">
        <v>39</v>
      </c>
      <c r="BK12" t="str">
        <f t="shared" si="1"/>
        <v>N/A</v>
      </c>
      <c r="BL12" t="str">
        <f t="shared" si="0"/>
        <v>N/A</v>
      </c>
      <c r="BM12" t="str">
        <f t="shared" si="0"/>
        <v>N/A</v>
      </c>
      <c r="BN12" t="str">
        <f t="shared" si="0"/>
        <v>N/A</v>
      </c>
      <c r="BO12" t="str">
        <f t="shared" si="0"/>
        <v>N/A</v>
      </c>
      <c r="BP12" t="str">
        <f t="shared" si="0"/>
        <v>N/A</v>
      </c>
      <c r="BQ12" t="str">
        <f t="shared" si="0"/>
        <v>N/A</v>
      </c>
      <c r="BR12" t="str">
        <f t="shared" si="0"/>
        <v>N/A</v>
      </c>
      <c r="BS12" t="str">
        <f t="shared" si="0"/>
        <v>N/A</v>
      </c>
      <c r="BT12" t="str">
        <f t="shared" si="0"/>
        <v>N/A</v>
      </c>
      <c r="BU12">
        <f t="shared" si="2"/>
        <v>12</v>
      </c>
    </row>
    <row r="13" spans="1:73">
      <c r="A13" s="19">
        <v>41950.358946759261</v>
      </c>
      <c r="B13" s="20">
        <v>41950</v>
      </c>
      <c r="C13" s="21" t="s">
        <v>35</v>
      </c>
      <c r="D13" s="21" t="s">
        <v>36</v>
      </c>
      <c r="E13" s="21" t="s">
        <v>37</v>
      </c>
      <c r="F13" s="21">
        <v>178691</v>
      </c>
      <c r="G13" s="21">
        <v>126379</v>
      </c>
      <c r="H13" s="21">
        <v>0.27460000000000001</v>
      </c>
      <c r="I13" s="21">
        <v>0.33139999999999997</v>
      </c>
      <c r="J13" s="21">
        <v>0</v>
      </c>
      <c r="K13" s="22">
        <v>64</v>
      </c>
      <c r="L13" s="23">
        <v>40</v>
      </c>
      <c r="M13" s="23" t="s">
        <v>40</v>
      </c>
      <c r="N13" s="23" t="s">
        <v>42</v>
      </c>
      <c r="O13" s="24" t="s">
        <v>43</v>
      </c>
      <c r="P13" s="25" t="s">
        <v>43</v>
      </c>
      <c r="Q13" s="25" t="s">
        <v>43</v>
      </c>
      <c r="R13" s="25" t="s">
        <v>43</v>
      </c>
      <c r="S13" s="25" t="s">
        <v>43</v>
      </c>
      <c r="T13" s="25" t="s">
        <v>43</v>
      </c>
      <c r="U13" s="25" t="s">
        <v>43</v>
      </c>
      <c r="V13" s="25" t="s">
        <v>43</v>
      </c>
      <c r="W13" s="25" t="s">
        <v>43</v>
      </c>
      <c r="X13" s="25" t="s">
        <v>43</v>
      </c>
      <c r="Y13" s="25" t="s">
        <v>43</v>
      </c>
      <c r="Z13" s="25" t="s">
        <v>43</v>
      </c>
      <c r="AA13" s="25" t="s">
        <v>43</v>
      </c>
      <c r="AB13" s="25" t="s">
        <v>43</v>
      </c>
      <c r="AC13" s="25" t="s">
        <v>43</v>
      </c>
      <c r="AD13" s="25" t="s">
        <v>43</v>
      </c>
      <c r="AE13" s="26" t="s">
        <v>39</v>
      </c>
      <c r="AF13" s="26" t="s">
        <v>39</v>
      </c>
      <c r="AG13" s="26" t="s">
        <v>39</v>
      </c>
      <c r="AH13" s="26" t="s">
        <v>39</v>
      </c>
      <c r="AI13" s="26" t="s">
        <v>39</v>
      </c>
      <c r="AJ13" s="26" t="s">
        <v>39</v>
      </c>
      <c r="AK13" s="26" t="s">
        <v>39</v>
      </c>
      <c r="AL13" s="26" t="s">
        <v>39</v>
      </c>
      <c r="AM13" s="26" t="s">
        <v>39</v>
      </c>
      <c r="AN13" s="26" t="s">
        <v>39</v>
      </c>
      <c r="AO13" s="26" t="s">
        <v>39</v>
      </c>
      <c r="AP13" s="26" t="s">
        <v>39</v>
      </c>
      <c r="AQ13" s="26" t="s">
        <v>39</v>
      </c>
      <c r="AR13" s="26" t="s">
        <v>39</v>
      </c>
      <c r="AS13" s="26" t="s">
        <v>39</v>
      </c>
      <c r="AT13" s="27" t="s">
        <v>39</v>
      </c>
      <c r="AU13" s="28" t="s">
        <v>39</v>
      </c>
      <c r="AV13" s="28" t="s">
        <v>39</v>
      </c>
      <c r="AW13" s="28" t="s">
        <v>39</v>
      </c>
      <c r="AX13" s="28" t="s">
        <v>39</v>
      </c>
      <c r="AY13" s="28" t="s">
        <v>39</v>
      </c>
      <c r="AZ13" s="28" t="s">
        <v>39</v>
      </c>
      <c r="BA13" s="28" t="s">
        <v>39</v>
      </c>
      <c r="BB13" s="28" t="s">
        <v>39</v>
      </c>
      <c r="BC13" s="28" t="s">
        <v>39</v>
      </c>
      <c r="BD13" s="28" t="s">
        <v>39</v>
      </c>
      <c r="BE13" s="28" t="s">
        <v>39</v>
      </c>
      <c r="BF13" s="28" t="s">
        <v>39</v>
      </c>
      <c r="BG13" s="28" t="s">
        <v>39</v>
      </c>
      <c r="BH13" s="28" t="s">
        <v>39</v>
      </c>
      <c r="BI13" s="28" t="s">
        <v>39</v>
      </c>
      <c r="BJ13" s="29" t="s">
        <v>39</v>
      </c>
      <c r="BK13" t="str">
        <f t="shared" si="1"/>
        <v>N/A</v>
      </c>
      <c r="BL13" t="str">
        <f t="shared" si="0"/>
        <v>N/A</v>
      </c>
      <c r="BM13" t="str">
        <f t="shared" si="0"/>
        <v>N/A</v>
      </c>
      <c r="BN13" t="str">
        <f t="shared" si="0"/>
        <v>N/A</v>
      </c>
      <c r="BO13" t="str">
        <f t="shared" si="0"/>
        <v>N/A</v>
      </c>
      <c r="BP13" t="str">
        <f t="shared" si="0"/>
        <v>N/A</v>
      </c>
      <c r="BQ13" t="str">
        <f t="shared" si="0"/>
        <v>N/A</v>
      </c>
      <c r="BR13" t="str">
        <f t="shared" si="0"/>
        <v>N/A</v>
      </c>
      <c r="BS13" t="str">
        <f t="shared" si="0"/>
        <v>N/A</v>
      </c>
      <c r="BT13" t="str">
        <f t="shared" si="0"/>
        <v>N/A</v>
      </c>
      <c r="BU13">
        <f t="shared" si="2"/>
        <v>13</v>
      </c>
    </row>
    <row r="14" spans="1:73">
      <c r="A14" s="19">
        <v>41948.669224537036</v>
      </c>
      <c r="B14" s="20">
        <v>41948</v>
      </c>
      <c r="C14" s="21" t="s">
        <v>35</v>
      </c>
      <c r="D14" s="21" t="s">
        <v>36</v>
      </c>
      <c r="E14" s="21" t="s">
        <v>37</v>
      </c>
      <c r="F14" s="21">
        <v>178691</v>
      </c>
      <c r="G14" s="21">
        <v>126379</v>
      </c>
      <c r="H14" s="21">
        <v>0.27460000000000001</v>
      </c>
      <c r="I14" s="21">
        <v>0.33139999999999997</v>
      </c>
      <c r="J14" s="21">
        <v>0</v>
      </c>
      <c r="K14" s="22">
        <v>66</v>
      </c>
      <c r="L14" s="23">
        <v>50</v>
      </c>
      <c r="M14" s="23" t="s">
        <v>38</v>
      </c>
      <c r="N14" s="23" t="s">
        <v>41</v>
      </c>
      <c r="O14" s="24">
        <v>0</v>
      </c>
      <c r="P14" s="25">
        <v>0</v>
      </c>
      <c r="Q14" s="25">
        <v>0</v>
      </c>
      <c r="R14" s="25">
        <v>12.84868</v>
      </c>
      <c r="S14" s="25">
        <v>41.262374999999999</v>
      </c>
      <c r="T14" s="25">
        <v>39.527172</v>
      </c>
      <c r="U14" s="25">
        <v>42.185752999999998</v>
      </c>
      <c r="V14" s="25">
        <v>43.460709000000001</v>
      </c>
      <c r="W14" s="25">
        <v>44.148147999999999</v>
      </c>
      <c r="X14" s="25">
        <v>43.546363999999997</v>
      </c>
      <c r="Y14" s="25">
        <v>44.667095000000003</v>
      </c>
      <c r="Z14" s="25">
        <v>42.185752999999998</v>
      </c>
      <c r="AA14" s="25">
        <v>40.845965999999997</v>
      </c>
      <c r="AB14" s="25">
        <v>39.608974000000003</v>
      </c>
      <c r="AC14" s="25">
        <v>40.019249000000002</v>
      </c>
      <c r="AD14" s="25">
        <v>43.460709000000001</v>
      </c>
      <c r="AE14" s="26">
        <v>0</v>
      </c>
      <c r="AF14" s="26">
        <v>0</v>
      </c>
      <c r="AG14" s="26">
        <v>0</v>
      </c>
      <c r="AH14" s="26">
        <v>0.63999450348863229</v>
      </c>
      <c r="AI14" s="26">
        <v>0.94209609137157824</v>
      </c>
      <c r="AJ14" s="26">
        <v>0.92877770617586075</v>
      </c>
      <c r="AK14" s="26">
        <v>0.94903117919347824</v>
      </c>
      <c r="AL14" s="26">
        <v>0.95844195142517918</v>
      </c>
      <c r="AM14" s="26">
        <v>0.96343968647620559</v>
      </c>
      <c r="AN14" s="26">
        <v>0.95906753928433242</v>
      </c>
      <c r="AO14" s="26">
        <v>0.96717811177155633</v>
      </c>
      <c r="AP14" s="26">
        <v>0.94903117919347824</v>
      </c>
      <c r="AQ14" s="26">
        <v>0.93893465429038858</v>
      </c>
      <c r="AR14" s="26">
        <v>0.92941425576907832</v>
      </c>
      <c r="AS14" s="26">
        <v>0.93259365802254257</v>
      </c>
      <c r="AT14" s="27">
        <v>0.95844195142517918</v>
      </c>
      <c r="AU14" s="28">
        <v>178691</v>
      </c>
      <c r="AV14" s="28">
        <v>178691</v>
      </c>
      <c r="AW14" s="28">
        <v>178691</v>
      </c>
      <c r="AX14" s="28">
        <v>145211.60753350268</v>
      </c>
      <c r="AY14" s="28">
        <v>129408.06926817</v>
      </c>
      <c r="AZ14" s="28">
        <v>130104.78063452838</v>
      </c>
      <c r="BA14" s="28">
        <v>129045.28095403076</v>
      </c>
      <c r="BB14" s="28">
        <v>128552.98463704603</v>
      </c>
      <c r="BC14" s="28">
        <v>128291.54312105673</v>
      </c>
      <c r="BD14" s="28">
        <v>128520.25888495801</v>
      </c>
      <c r="BE14" s="28">
        <v>128095.97861700635</v>
      </c>
      <c r="BF14" s="28">
        <v>129045.28095403076</v>
      </c>
      <c r="BG14" s="28">
        <v>129573.4503647612</v>
      </c>
      <c r="BH14" s="28">
        <v>130071.48145220798</v>
      </c>
      <c r="BI14" s="28">
        <v>129905.16056152475</v>
      </c>
      <c r="BJ14" s="29">
        <v>128552.98463704603</v>
      </c>
      <c r="BK14">
        <f t="shared" si="1"/>
        <v>39.527172</v>
      </c>
      <c r="BL14">
        <f t="shared" si="0"/>
        <v>42.185752999999998</v>
      </c>
      <c r="BM14">
        <f t="shared" si="0"/>
        <v>43.460709000000001</v>
      </c>
      <c r="BN14">
        <f t="shared" si="0"/>
        <v>44.148147999999999</v>
      </c>
      <c r="BO14">
        <f t="shared" si="0"/>
        <v>43.546363999999997</v>
      </c>
      <c r="BP14">
        <f t="shared" si="0"/>
        <v>44.667095000000003</v>
      </c>
      <c r="BQ14">
        <f t="shared" si="0"/>
        <v>42.185752999999998</v>
      </c>
      <c r="BR14">
        <f t="shared" si="0"/>
        <v>40.845965999999997</v>
      </c>
      <c r="BS14">
        <f t="shared" si="0"/>
        <v>39.608974000000003</v>
      </c>
      <c r="BT14">
        <f t="shared" si="0"/>
        <v>40.019249000000002</v>
      </c>
      <c r="BU14">
        <f t="shared" si="2"/>
        <v>14</v>
      </c>
    </row>
    <row r="15" spans="1:73">
      <c r="A15" s="19">
        <v>41950.358703703707</v>
      </c>
      <c r="B15" s="20">
        <v>41950</v>
      </c>
      <c r="C15" s="21" t="s">
        <v>35</v>
      </c>
      <c r="D15" s="21" t="s">
        <v>36</v>
      </c>
      <c r="E15" s="21" t="s">
        <v>37</v>
      </c>
      <c r="F15" s="21">
        <v>178691</v>
      </c>
      <c r="G15" s="21">
        <v>126379</v>
      </c>
      <c r="H15" s="21">
        <v>0.27460000000000001</v>
      </c>
      <c r="I15" s="21">
        <v>0.33139999999999997</v>
      </c>
      <c r="J15" s="21">
        <v>0</v>
      </c>
      <c r="K15" s="22">
        <v>66</v>
      </c>
      <c r="L15" s="23">
        <v>50</v>
      </c>
      <c r="M15" s="23" t="s">
        <v>38</v>
      </c>
      <c r="N15" s="23" t="s">
        <v>39</v>
      </c>
      <c r="O15" s="24">
        <v>0</v>
      </c>
      <c r="P15" s="25">
        <v>0</v>
      </c>
      <c r="Q15" s="25">
        <v>0</v>
      </c>
      <c r="R15" s="25">
        <v>10.163546</v>
      </c>
      <c r="S15" s="25">
        <v>37.588543000000001</v>
      </c>
      <c r="T15" s="25">
        <v>36.558444999999999</v>
      </c>
      <c r="U15" s="25">
        <v>39.690842000000004</v>
      </c>
      <c r="V15" s="25">
        <v>40.431556999999998</v>
      </c>
      <c r="W15" s="25">
        <v>41.012264000000002</v>
      </c>
      <c r="X15" s="25">
        <v>40.019249000000002</v>
      </c>
      <c r="Y15" s="25">
        <v>41.680878</v>
      </c>
      <c r="Z15" s="25">
        <v>38.794598000000001</v>
      </c>
      <c r="AA15" s="25">
        <v>37.42915</v>
      </c>
      <c r="AB15" s="25">
        <v>35.620097999999999</v>
      </c>
      <c r="AC15" s="25">
        <v>35.931556999999998</v>
      </c>
      <c r="AD15" s="25">
        <v>36.952976</v>
      </c>
      <c r="AE15" s="26">
        <v>0</v>
      </c>
      <c r="AF15" s="26">
        <v>0</v>
      </c>
      <c r="AG15" s="26">
        <v>0</v>
      </c>
      <c r="AH15" s="26">
        <v>0.59215490511517133</v>
      </c>
      <c r="AI15" s="26">
        <v>0.91342716441615945</v>
      </c>
      <c r="AJ15" s="26">
        <v>0.90505435319477423</v>
      </c>
      <c r="AK15" s="26">
        <v>0.93005043953078448</v>
      </c>
      <c r="AL15" s="26">
        <v>0.93576693477067729</v>
      </c>
      <c r="AM15" s="26">
        <v>0.94019978548531435</v>
      </c>
      <c r="AN15" s="26">
        <v>0.93259365802254257</v>
      </c>
      <c r="AO15" s="26">
        <v>0.94525200641764751</v>
      </c>
      <c r="AP15" s="26">
        <v>0.92303746125866371</v>
      </c>
      <c r="AQ15" s="26">
        <v>0.91214170950249951</v>
      </c>
      <c r="AR15" s="26">
        <v>0.89728889390001643</v>
      </c>
      <c r="AS15" s="26">
        <v>0.89988143342764548</v>
      </c>
      <c r="AT15" s="27">
        <v>0.90827958044190593</v>
      </c>
      <c r="AU15" s="28">
        <v>178691</v>
      </c>
      <c r="AV15" s="28">
        <v>178691</v>
      </c>
      <c r="AW15" s="28">
        <v>178691</v>
      </c>
      <c r="AX15" s="28">
        <v>147714.19260361517</v>
      </c>
      <c r="AY15" s="28">
        <v>130907.79817506186</v>
      </c>
      <c r="AZ15" s="28">
        <v>131345.79667567497</v>
      </c>
      <c r="BA15" s="28">
        <v>130038.2014072656</v>
      </c>
      <c r="BB15" s="28">
        <v>129739.16010827632</v>
      </c>
      <c r="BC15" s="28">
        <v>129507.26882169224</v>
      </c>
      <c r="BD15" s="28">
        <v>129905.16056152475</v>
      </c>
      <c r="BE15" s="28">
        <v>129242.97704028002</v>
      </c>
      <c r="BF15" s="28">
        <v>130405.06432663678</v>
      </c>
      <c r="BG15" s="28">
        <v>130975.04289250524</v>
      </c>
      <c r="BH15" s="28">
        <v>131752.02338230234</v>
      </c>
      <c r="BI15" s="28">
        <v>131616.402454533</v>
      </c>
      <c r="BJ15" s="29">
        <v>131177.07858792302</v>
      </c>
      <c r="BK15">
        <f t="shared" si="1"/>
        <v>36.558444999999999</v>
      </c>
      <c r="BL15">
        <f t="shared" si="0"/>
        <v>39.690842000000004</v>
      </c>
      <c r="BM15">
        <f t="shared" si="0"/>
        <v>40.431556999999998</v>
      </c>
      <c r="BN15">
        <f t="shared" si="0"/>
        <v>41.012264000000002</v>
      </c>
      <c r="BO15">
        <f t="shared" si="0"/>
        <v>40.019249000000002</v>
      </c>
      <c r="BP15">
        <f t="shared" si="0"/>
        <v>41.680878</v>
      </c>
      <c r="BQ15">
        <f t="shared" si="0"/>
        <v>38.794598000000001</v>
      </c>
      <c r="BR15">
        <f t="shared" si="0"/>
        <v>37.42915</v>
      </c>
      <c r="BS15">
        <f t="shared" si="0"/>
        <v>35.620097999999999</v>
      </c>
      <c r="BT15">
        <f t="shared" si="0"/>
        <v>35.931556999999998</v>
      </c>
      <c r="BU15">
        <f t="shared" si="2"/>
        <v>15</v>
      </c>
    </row>
    <row r="16" spans="1:73">
      <c r="A16" s="19">
        <v>41948.668020833335</v>
      </c>
      <c r="B16" s="20">
        <v>41948</v>
      </c>
      <c r="C16" s="21" t="s">
        <v>35</v>
      </c>
      <c r="D16" s="21" t="s">
        <v>36</v>
      </c>
      <c r="E16" s="21" t="s">
        <v>37</v>
      </c>
      <c r="F16" s="21">
        <v>178691</v>
      </c>
      <c r="G16" s="21">
        <v>126379</v>
      </c>
      <c r="H16" s="21">
        <v>0.27460000000000001</v>
      </c>
      <c r="I16" s="21">
        <v>0.33139999999999997</v>
      </c>
      <c r="J16" s="21">
        <v>0</v>
      </c>
      <c r="K16" s="22">
        <v>67</v>
      </c>
      <c r="L16" s="23">
        <v>20</v>
      </c>
      <c r="M16" s="23" t="s">
        <v>38</v>
      </c>
      <c r="N16" s="23" t="s">
        <v>39</v>
      </c>
      <c r="O16" s="24">
        <v>0</v>
      </c>
      <c r="P16" s="25">
        <v>32.803176999999998</v>
      </c>
      <c r="Q16" s="25">
        <v>29.533953</v>
      </c>
      <c r="R16" s="25">
        <v>18.327207999999999</v>
      </c>
      <c r="S16" s="25">
        <v>15.733523999999999</v>
      </c>
      <c r="T16" s="25">
        <v>17.88917</v>
      </c>
      <c r="U16" s="25">
        <v>18.603891000000001</v>
      </c>
      <c r="V16" s="25">
        <v>21.793571</v>
      </c>
      <c r="W16" s="25">
        <v>22.586582</v>
      </c>
      <c r="X16" s="25">
        <v>23.019756000000001</v>
      </c>
      <c r="Y16" s="25">
        <v>23.709154000000002</v>
      </c>
      <c r="Z16" s="25">
        <v>26.908846</v>
      </c>
      <c r="AA16" s="25">
        <v>27.792849</v>
      </c>
      <c r="AB16" s="25">
        <v>24.026022000000001</v>
      </c>
      <c r="AC16" s="25">
        <v>25.840996000000001</v>
      </c>
      <c r="AD16" s="25">
        <v>28.274913999999999</v>
      </c>
      <c r="AE16" s="26">
        <v>0</v>
      </c>
      <c r="AF16" s="26">
        <v>0.87312226807615145</v>
      </c>
      <c r="AG16" s="26">
        <v>0.84326699830548901</v>
      </c>
      <c r="AH16" s="26">
        <v>0.71993062716013168</v>
      </c>
      <c r="AI16" s="26">
        <v>0.68442942363889436</v>
      </c>
      <c r="AJ16" s="26">
        <v>0.71418203629150434</v>
      </c>
      <c r="AK16" s="26">
        <v>0.72351448071108948</v>
      </c>
      <c r="AL16" s="26">
        <v>0.76246965450086013</v>
      </c>
      <c r="AM16" s="26">
        <v>0.77155447313020742</v>
      </c>
      <c r="AN16" s="26">
        <v>0.77642714435382398</v>
      </c>
      <c r="AO16" s="26">
        <v>0.78405714057133424</v>
      </c>
      <c r="AP16" s="26">
        <v>0.81765060073709595</v>
      </c>
      <c r="AQ16" s="26">
        <v>0.82645640845865687</v>
      </c>
      <c r="AR16" s="26">
        <v>0.78751440177850662</v>
      </c>
      <c r="AS16" s="26">
        <v>0.80675156761757338</v>
      </c>
      <c r="AT16" s="27">
        <v>0.83117968743840409</v>
      </c>
      <c r="AU16" s="28">
        <v>178691</v>
      </c>
      <c r="AV16" s="28">
        <v>133016.22791240035</v>
      </c>
      <c r="AW16" s="28">
        <v>134578.01678464326</v>
      </c>
      <c r="AX16" s="28">
        <v>141029.9890319992</v>
      </c>
      <c r="AY16" s="28">
        <v>142887.12799060217</v>
      </c>
      <c r="AZ16" s="28">
        <v>141330.70931751883</v>
      </c>
      <c r="BA16" s="28">
        <v>140842.51048504148</v>
      </c>
      <c r="BB16" s="28">
        <v>138804.68743375101</v>
      </c>
      <c r="BC16" s="28">
        <v>138329.44240161258</v>
      </c>
      <c r="BD16" s="28">
        <v>138074.54322456277</v>
      </c>
      <c r="BE16" s="28">
        <v>137675.40286243235</v>
      </c>
      <c r="BF16" s="28">
        <v>135918.06177424104</v>
      </c>
      <c r="BG16" s="28">
        <v>135457.41236071073</v>
      </c>
      <c r="BH16" s="28">
        <v>137494.54661416277</v>
      </c>
      <c r="BI16" s="28">
        <v>136488.21199478951</v>
      </c>
      <c r="BJ16" s="29">
        <v>135210.32819072221</v>
      </c>
      <c r="BK16">
        <f t="shared" si="1"/>
        <v>29.533953</v>
      </c>
      <c r="BL16">
        <f t="shared" si="0"/>
        <v>18.327207999999999</v>
      </c>
      <c r="BM16">
        <f t="shared" si="0"/>
        <v>15.733523999999999</v>
      </c>
      <c r="BN16">
        <f t="shared" si="0"/>
        <v>17.88917</v>
      </c>
      <c r="BO16">
        <f t="shared" si="0"/>
        <v>18.603891000000001</v>
      </c>
      <c r="BP16">
        <f t="shared" si="0"/>
        <v>21.793571</v>
      </c>
      <c r="BQ16">
        <f t="shared" si="0"/>
        <v>22.586582</v>
      </c>
      <c r="BR16">
        <f t="shared" si="0"/>
        <v>23.019756000000001</v>
      </c>
      <c r="BS16">
        <f t="shared" si="0"/>
        <v>23.709154000000002</v>
      </c>
      <c r="BT16">
        <f t="shared" si="0"/>
        <v>26.908846</v>
      </c>
      <c r="BU16">
        <f t="shared" si="2"/>
        <v>16</v>
      </c>
    </row>
    <row r="17" spans="1:73">
      <c r="A17" s="19">
        <v>41950.357731481483</v>
      </c>
      <c r="B17" s="20">
        <v>41950</v>
      </c>
      <c r="C17" s="21" t="s">
        <v>35</v>
      </c>
      <c r="D17" s="21" t="s">
        <v>36</v>
      </c>
      <c r="E17" s="21" t="s">
        <v>37</v>
      </c>
      <c r="F17" s="21">
        <v>178691</v>
      </c>
      <c r="G17" s="21">
        <v>126379</v>
      </c>
      <c r="H17" s="21">
        <v>0.27460000000000001</v>
      </c>
      <c r="I17" s="21">
        <v>0.33139999999999997</v>
      </c>
      <c r="J17" s="21">
        <v>0</v>
      </c>
      <c r="K17" s="22">
        <v>67</v>
      </c>
      <c r="L17" s="23">
        <v>20</v>
      </c>
      <c r="M17" s="23" t="s">
        <v>38</v>
      </c>
      <c r="N17" s="23" t="s">
        <v>39</v>
      </c>
      <c r="O17" s="24">
        <v>0</v>
      </c>
      <c r="P17" s="25">
        <v>28.413414</v>
      </c>
      <c r="Q17" s="25">
        <v>26.372135</v>
      </c>
      <c r="R17" s="25">
        <v>16.661472</v>
      </c>
      <c r="S17" s="25">
        <v>16.348943999999999</v>
      </c>
      <c r="T17" s="25">
        <v>18.548376000000001</v>
      </c>
      <c r="U17" s="25">
        <v>18.659481</v>
      </c>
      <c r="V17" s="25">
        <v>21.432604000000001</v>
      </c>
      <c r="W17" s="25">
        <v>22.279807999999999</v>
      </c>
      <c r="X17" s="25">
        <v>22.957595999999999</v>
      </c>
      <c r="Y17" s="25">
        <v>23.394455000000001</v>
      </c>
      <c r="Z17" s="25">
        <v>26.639799</v>
      </c>
      <c r="AA17" s="25">
        <v>27.179286999999999</v>
      </c>
      <c r="AB17" s="25">
        <v>23.20673</v>
      </c>
      <c r="AC17" s="25">
        <v>25.511876999999998</v>
      </c>
      <c r="AD17" s="25">
        <v>27.519283000000001</v>
      </c>
      <c r="AE17" s="26">
        <v>0</v>
      </c>
      <c r="AF17" s="26">
        <v>0.83252674481529831</v>
      </c>
      <c r="AG17" s="26">
        <v>0.81220953213771185</v>
      </c>
      <c r="AH17" s="26">
        <v>0.69755160597250643</v>
      </c>
      <c r="AI17" s="26">
        <v>0.69318797710291302</v>
      </c>
      <c r="AJ17" s="26">
        <v>0.72279827128560803</v>
      </c>
      <c r="AK17" s="26">
        <v>0.72423022731978892</v>
      </c>
      <c r="AL17" s="26">
        <v>0.75826108495724842</v>
      </c>
      <c r="AM17" s="26">
        <v>0.76806572552870866</v>
      </c>
      <c r="AN17" s="26">
        <v>0.77573171029386911</v>
      </c>
      <c r="AO17" s="26">
        <v>0.78059283148851533</v>
      </c>
      <c r="AP17" s="26">
        <v>0.81493221772962821</v>
      </c>
      <c r="AQ17" s="26">
        <v>0.82036481577892884</v>
      </c>
      <c r="AR17" s="26">
        <v>0.77851143456726746</v>
      </c>
      <c r="AS17" s="26">
        <v>0.80333181748719651</v>
      </c>
      <c r="AT17" s="27">
        <v>0.82375160278188442</v>
      </c>
      <c r="AU17" s="28">
        <v>178691</v>
      </c>
      <c r="AV17" s="28">
        <v>135139.86092522211</v>
      </c>
      <c r="AW17" s="28">
        <v>136202.694954812</v>
      </c>
      <c r="AX17" s="28">
        <v>142200.68038836625</v>
      </c>
      <c r="AY17" s="28">
        <v>142428.95054179241</v>
      </c>
      <c r="AZ17" s="28">
        <v>140879.97683250727</v>
      </c>
      <c r="BA17" s="28">
        <v>140805.06834844721</v>
      </c>
      <c r="BB17" s="28">
        <v>139024.84612371642</v>
      </c>
      <c r="BC17" s="28">
        <v>138511.94576614219</v>
      </c>
      <c r="BD17" s="28">
        <v>138110.92277110711</v>
      </c>
      <c r="BE17" s="28">
        <v>137856.62779917277</v>
      </c>
      <c r="BF17" s="28">
        <v>136060.2658261277</v>
      </c>
      <c r="BG17" s="28">
        <v>135776.07575697268</v>
      </c>
      <c r="BH17" s="28">
        <v>137965.50983491709</v>
      </c>
      <c r="BI17" s="28">
        <v>136667.10596360976</v>
      </c>
      <c r="BJ17" s="29">
        <v>135598.90615527407</v>
      </c>
      <c r="BK17">
        <f t="shared" si="1"/>
        <v>26.372135</v>
      </c>
      <c r="BL17">
        <f t="shared" si="0"/>
        <v>16.661472</v>
      </c>
      <c r="BM17">
        <f t="shared" si="0"/>
        <v>16.348943999999999</v>
      </c>
      <c r="BN17">
        <f t="shared" si="0"/>
        <v>18.548376000000001</v>
      </c>
      <c r="BO17">
        <f t="shared" si="0"/>
        <v>18.659481</v>
      </c>
      <c r="BP17">
        <f t="shared" si="0"/>
        <v>21.432604000000001</v>
      </c>
      <c r="BQ17">
        <f t="shared" si="0"/>
        <v>22.279807999999999</v>
      </c>
      <c r="BR17">
        <f t="shared" si="0"/>
        <v>22.957595999999999</v>
      </c>
      <c r="BS17">
        <f t="shared" si="0"/>
        <v>23.394455000000001</v>
      </c>
      <c r="BT17">
        <f t="shared" si="0"/>
        <v>26.639799</v>
      </c>
      <c r="BU17">
        <f t="shared" si="2"/>
        <v>17</v>
      </c>
    </row>
    <row r="18" spans="1:73">
      <c r="A18" s="19">
        <v>41948.668506944443</v>
      </c>
      <c r="B18" s="20">
        <v>41948</v>
      </c>
      <c r="C18" s="21" t="s">
        <v>35</v>
      </c>
      <c r="D18" s="21" t="s">
        <v>36</v>
      </c>
      <c r="E18" s="21" t="s">
        <v>37</v>
      </c>
      <c r="F18" s="21">
        <v>178691</v>
      </c>
      <c r="G18" s="21">
        <v>126379</v>
      </c>
      <c r="H18" s="21">
        <v>0.27460000000000001</v>
      </c>
      <c r="I18" s="21">
        <v>0.33139999999999997</v>
      </c>
      <c r="J18" s="21">
        <v>0</v>
      </c>
      <c r="K18" s="22">
        <v>68</v>
      </c>
      <c r="L18" s="23">
        <v>30</v>
      </c>
      <c r="M18" s="23" t="s">
        <v>40</v>
      </c>
      <c r="N18" s="23" t="s">
        <v>39</v>
      </c>
      <c r="O18" s="24">
        <v>0</v>
      </c>
      <c r="P18" s="25">
        <v>36.794913999999999</v>
      </c>
      <c r="Q18" s="25">
        <v>38.068714</v>
      </c>
      <c r="R18" s="25">
        <v>33.102134999999997</v>
      </c>
      <c r="S18" s="25">
        <v>31.840954</v>
      </c>
      <c r="T18" s="25">
        <v>26.172321</v>
      </c>
      <c r="U18" s="25">
        <v>40.348948999999998</v>
      </c>
      <c r="V18" s="25">
        <v>37.748286999999998</v>
      </c>
      <c r="W18" s="25">
        <v>33.855441999999996</v>
      </c>
      <c r="X18" s="25">
        <v>37.908324999999998</v>
      </c>
      <c r="Y18" s="25">
        <v>37.349601999999997</v>
      </c>
      <c r="Z18" s="25">
        <v>30.604437000000001</v>
      </c>
      <c r="AA18" s="25">
        <v>31.110600999999999</v>
      </c>
      <c r="AB18" s="25">
        <v>34.007137</v>
      </c>
      <c r="AC18" s="25">
        <v>36.244323999999999</v>
      </c>
      <c r="AD18" s="25">
        <v>35.310035999999997</v>
      </c>
      <c r="AE18" s="26">
        <v>0</v>
      </c>
      <c r="AF18" s="26">
        <v>0.90699022649552663</v>
      </c>
      <c r="AG18" s="26">
        <v>0.917277701997676</v>
      </c>
      <c r="AH18" s="26">
        <v>0.87575134528374277</v>
      </c>
      <c r="AI18" s="26">
        <v>0.86455000360679612</v>
      </c>
      <c r="AJ18" s="26">
        <v>0.81016495034834279</v>
      </c>
      <c r="AK18" s="26">
        <v>0.935132891770865</v>
      </c>
      <c r="AL18" s="26">
        <v>0.91471179867949681</v>
      </c>
      <c r="AM18" s="26">
        <v>0.88230636825032682</v>
      </c>
      <c r="AN18" s="26">
        <v>0.91599515761478512</v>
      </c>
      <c r="AO18" s="26">
        <v>0.91149881022835555</v>
      </c>
      <c r="AP18" s="26">
        <v>0.85327590338428072</v>
      </c>
      <c r="AQ18" s="26">
        <v>0.85792708132352469</v>
      </c>
      <c r="AR18" s="26">
        <v>0.88361454161703235</v>
      </c>
      <c r="AS18" s="26">
        <v>0.90246978448410065</v>
      </c>
      <c r="AT18" s="27">
        <v>0.89469288414844272</v>
      </c>
      <c r="AU18" s="28">
        <v>178691</v>
      </c>
      <c r="AV18" s="28">
        <v>131244.52727156601</v>
      </c>
      <c r="AW18" s="28">
        <v>130706.36885309758</v>
      </c>
      <c r="AX18" s="28">
        <v>132878.69562551685</v>
      </c>
      <c r="AY18" s="28">
        <v>133464.66021132129</v>
      </c>
      <c r="AZ18" s="28">
        <v>136309.65111737751</v>
      </c>
      <c r="BA18" s="28">
        <v>129772.32816568251</v>
      </c>
      <c r="BB18" s="28">
        <v>130840.59638747816</v>
      </c>
      <c r="BC18" s="28">
        <v>132535.7892640889</v>
      </c>
      <c r="BD18" s="28">
        <v>130773.46131485536</v>
      </c>
      <c r="BE18" s="28">
        <v>131008.67423933427</v>
      </c>
      <c r="BF18" s="28">
        <v>134054.4309421615</v>
      </c>
      <c r="BG18" s="28">
        <v>133811.11852180379</v>
      </c>
      <c r="BH18" s="28">
        <v>132467.3560989298</v>
      </c>
      <c r="BI18" s="28">
        <v>131481.00063406772</v>
      </c>
      <c r="BJ18" s="29">
        <v>131887.82584442667</v>
      </c>
      <c r="BK18">
        <f t="shared" si="1"/>
        <v>33.102134999999997</v>
      </c>
      <c r="BL18">
        <f t="shared" si="0"/>
        <v>31.840954</v>
      </c>
      <c r="BM18">
        <f t="shared" si="0"/>
        <v>26.172321</v>
      </c>
      <c r="BN18">
        <f t="shared" si="0"/>
        <v>40.348948999999998</v>
      </c>
      <c r="BO18">
        <f t="shared" si="0"/>
        <v>37.748286999999998</v>
      </c>
      <c r="BP18">
        <f t="shared" si="0"/>
        <v>33.855441999999996</v>
      </c>
      <c r="BQ18">
        <f t="shared" si="0"/>
        <v>37.908324999999998</v>
      </c>
      <c r="BR18">
        <f t="shared" si="0"/>
        <v>37.349601999999997</v>
      </c>
      <c r="BS18">
        <f t="shared" si="0"/>
        <v>30.604437000000001</v>
      </c>
      <c r="BT18">
        <f t="shared" si="0"/>
        <v>31.110600999999999</v>
      </c>
      <c r="BU18">
        <f t="shared" si="2"/>
        <v>18</v>
      </c>
    </row>
    <row r="19" spans="1:73">
      <c r="A19" s="19">
        <v>41950.358206018522</v>
      </c>
      <c r="B19" s="20">
        <v>41950</v>
      </c>
      <c r="C19" s="21" t="s">
        <v>35</v>
      </c>
      <c r="D19" s="21" t="s">
        <v>36</v>
      </c>
      <c r="E19" s="21" t="s">
        <v>37</v>
      </c>
      <c r="F19" s="21">
        <v>178691</v>
      </c>
      <c r="G19" s="21">
        <v>126379</v>
      </c>
      <c r="H19" s="21">
        <v>0.27460000000000001</v>
      </c>
      <c r="I19" s="21">
        <v>0.33139999999999997</v>
      </c>
      <c r="J19" s="21">
        <v>0</v>
      </c>
      <c r="K19" s="22">
        <v>68</v>
      </c>
      <c r="L19" s="23">
        <v>30</v>
      </c>
      <c r="M19" s="23" t="s">
        <v>40</v>
      </c>
      <c r="N19" s="23" t="s">
        <v>39</v>
      </c>
      <c r="O19" s="24">
        <v>0</v>
      </c>
      <c r="P19" s="25">
        <v>32.209347000000001</v>
      </c>
      <c r="Q19" s="25">
        <v>34.387813999999999</v>
      </c>
      <c r="R19" s="25">
        <v>30.965553</v>
      </c>
      <c r="S19" s="25">
        <v>29.111183</v>
      </c>
      <c r="T19" s="25">
        <v>24.473331000000002</v>
      </c>
      <c r="U19" s="25">
        <v>37.988486999999999</v>
      </c>
      <c r="V19" s="25">
        <v>34.387813999999999</v>
      </c>
      <c r="W19" s="25">
        <v>29.533953</v>
      </c>
      <c r="X19" s="25">
        <v>33.855441999999996</v>
      </c>
      <c r="Y19" s="25">
        <v>34.311497000000003</v>
      </c>
      <c r="Z19" s="25">
        <v>29.322168000000001</v>
      </c>
      <c r="AA19" s="25">
        <v>30.820837000000001</v>
      </c>
      <c r="AB19" s="25">
        <v>33.252102000000001</v>
      </c>
      <c r="AC19" s="25">
        <v>35.542458000000003</v>
      </c>
      <c r="AD19" s="25">
        <v>34.617221999999998</v>
      </c>
      <c r="AE19" s="26">
        <v>0</v>
      </c>
      <c r="AF19" s="26">
        <v>0.86785214507613617</v>
      </c>
      <c r="AG19" s="26">
        <v>0.88688029779307587</v>
      </c>
      <c r="AH19" s="26">
        <v>0.85659942901383779</v>
      </c>
      <c r="AI19" s="26">
        <v>0.83924733074514424</v>
      </c>
      <c r="AJ19" s="26">
        <v>0.79234335662958</v>
      </c>
      <c r="AK19" s="26">
        <v>0.916636622476379</v>
      </c>
      <c r="AL19" s="26">
        <v>0.88688029779307587</v>
      </c>
      <c r="AM19" s="26">
        <v>0.84326699830548901</v>
      </c>
      <c r="AN19" s="26">
        <v>0.88230636825032682</v>
      </c>
      <c r="AO19" s="26">
        <v>0.8862275330047058</v>
      </c>
      <c r="AP19" s="26">
        <v>0.84125820502392112</v>
      </c>
      <c r="AQ19" s="26">
        <v>0.85527066534628426</v>
      </c>
      <c r="AR19" s="26">
        <v>0.87706419925588675</v>
      </c>
      <c r="AS19" s="26">
        <v>0.89664027150988912</v>
      </c>
      <c r="AT19" s="27">
        <v>0.88883668786051706</v>
      </c>
      <c r="AU19" s="28">
        <v>178691</v>
      </c>
      <c r="AV19" s="28">
        <v>133291.91858677717</v>
      </c>
      <c r="AW19" s="28">
        <v>132296.51786184861</v>
      </c>
      <c r="AX19" s="28">
        <v>133880.57066942813</v>
      </c>
      <c r="AY19" s="28">
        <v>134788.29363406001</v>
      </c>
      <c r="AZ19" s="28">
        <v>137241.93432799343</v>
      </c>
      <c r="BA19" s="28">
        <v>130739.90500501567</v>
      </c>
      <c r="BB19" s="28">
        <v>132296.51786184861</v>
      </c>
      <c r="BC19" s="28">
        <v>134578.01678464326</v>
      </c>
      <c r="BD19" s="28">
        <v>132535.7892640889</v>
      </c>
      <c r="BE19" s="28">
        <v>132330.66529345783</v>
      </c>
      <c r="BF19" s="28">
        <v>134683.10077878865</v>
      </c>
      <c r="BG19" s="28">
        <v>133950.08095440519</v>
      </c>
      <c r="BH19" s="28">
        <v>132810.01760852605</v>
      </c>
      <c r="BI19" s="28">
        <v>131785.95411677466</v>
      </c>
      <c r="BJ19" s="29">
        <v>132194.17518464063</v>
      </c>
      <c r="BK19">
        <f t="shared" si="1"/>
        <v>30.965553</v>
      </c>
      <c r="BL19">
        <f t="shared" si="0"/>
        <v>29.111183</v>
      </c>
      <c r="BM19">
        <f t="shared" si="0"/>
        <v>24.473331000000002</v>
      </c>
      <c r="BN19">
        <f t="shared" si="0"/>
        <v>37.988486999999999</v>
      </c>
      <c r="BO19">
        <f t="shared" si="0"/>
        <v>34.387813999999999</v>
      </c>
      <c r="BP19">
        <f t="shared" si="0"/>
        <v>29.533953</v>
      </c>
      <c r="BQ19">
        <f t="shared" si="0"/>
        <v>33.855441999999996</v>
      </c>
      <c r="BR19">
        <f t="shared" si="0"/>
        <v>34.311497000000003</v>
      </c>
      <c r="BS19">
        <f t="shared" si="0"/>
        <v>29.322168000000001</v>
      </c>
      <c r="BT19">
        <f t="shared" si="0"/>
        <v>30.820837000000001</v>
      </c>
      <c r="BU19">
        <f t="shared" si="2"/>
        <v>19</v>
      </c>
    </row>
    <row r="20" spans="1:73">
      <c r="A20" s="19">
        <v>41948.668252314812</v>
      </c>
      <c r="B20" s="20">
        <v>41948</v>
      </c>
      <c r="C20" s="21" t="s">
        <v>35</v>
      </c>
      <c r="D20" s="21" t="s">
        <v>36</v>
      </c>
      <c r="E20" s="21" t="s">
        <v>37</v>
      </c>
      <c r="F20" s="21">
        <v>178691</v>
      </c>
      <c r="G20" s="21">
        <v>126379</v>
      </c>
      <c r="H20" s="21">
        <v>0.27460000000000001</v>
      </c>
      <c r="I20" s="21">
        <v>0.33139999999999997</v>
      </c>
      <c r="J20" s="21">
        <v>0</v>
      </c>
      <c r="K20" s="22">
        <v>69</v>
      </c>
      <c r="L20" s="23">
        <v>20</v>
      </c>
      <c r="M20" s="23" t="s">
        <v>38</v>
      </c>
      <c r="N20" s="23" t="s">
        <v>39</v>
      </c>
      <c r="O20" s="24">
        <v>18.437611</v>
      </c>
      <c r="P20" s="25">
        <v>37.349601999999997</v>
      </c>
      <c r="Q20" s="25">
        <v>39.038032999999999</v>
      </c>
      <c r="R20" s="25">
        <v>40.597068999999998</v>
      </c>
      <c r="S20" s="25">
        <v>39.527172</v>
      </c>
      <c r="T20" s="25">
        <v>40.101554999999998</v>
      </c>
      <c r="U20" s="25">
        <v>38.713603999999997</v>
      </c>
      <c r="V20" s="25">
        <v>40.266392000000003</v>
      </c>
      <c r="W20" s="25">
        <v>40.679943000000002</v>
      </c>
      <c r="X20" s="25">
        <v>40.929091999999997</v>
      </c>
      <c r="Y20" s="25">
        <v>40.431556999999998</v>
      </c>
      <c r="Z20" s="25">
        <v>40.101554999999998</v>
      </c>
      <c r="AA20" s="25">
        <v>39.119338999999997</v>
      </c>
      <c r="AB20" s="25">
        <v>38.068714</v>
      </c>
      <c r="AC20" s="25">
        <v>34.770592000000001</v>
      </c>
      <c r="AD20" s="25">
        <v>37.828285000000001</v>
      </c>
      <c r="AE20" s="26">
        <v>0.72136497726938265</v>
      </c>
      <c r="AF20" s="26">
        <v>0.91149881022835555</v>
      </c>
      <c r="AG20" s="26">
        <v>0.92495292873010659</v>
      </c>
      <c r="AH20" s="26">
        <v>0.9370346912284474</v>
      </c>
      <c r="AI20" s="26">
        <v>0.92877770617586075</v>
      </c>
      <c r="AJ20" s="26">
        <v>0.93322885608755868</v>
      </c>
      <c r="AK20" s="26">
        <v>0.92239837897136223</v>
      </c>
      <c r="AL20" s="26">
        <v>0.93449837251156198</v>
      </c>
      <c r="AM20" s="26">
        <v>0.93766817523283752</v>
      </c>
      <c r="AN20" s="26">
        <v>0.93956747451545486</v>
      </c>
      <c r="AO20" s="26">
        <v>0.93576693477067729</v>
      </c>
      <c r="AP20" s="26">
        <v>0.93322885608755868</v>
      </c>
      <c r="AQ20" s="26">
        <v>0.92559090520982845</v>
      </c>
      <c r="AR20" s="26">
        <v>0.917277701997676</v>
      </c>
      <c r="AS20" s="26">
        <v>0.89013979628622397</v>
      </c>
      <c r="AT20" s="27">
        <v>0.91535376351150066</v>
      </c>
      <c r="AU20" s="28">
        <v>140954.95530908406</v>
      </c>
      <c r="AV20" s="28">
        <v>131008.67423933427</v>
      </c>
      <c r="AW20" s="28">
        <v>130304.86239227066</v>
      </c>
      <c r="AX20" s="28">
        <v>129672.84123245746</v>
      </c>
      <c r="AY20" s="28">
        <v>130104.78063452838</v>
      </c>
      <c r="AZ20" s="28">
        <v>129871.93208034763</v>
      </c>
      <c r="BA20" s="28">
        <v>130438.4959992501</v>
      </c>
      <c r="BB20" s="28">
        <v>129805.52113717518</v>
      </c>
      <c r="BC20" s="28">
        <v>129639.70241721981</v>
      </c>
      <c r="BD20" s="28">
        <v>129540.34627314753</v>
      </c>
      <c r="BE20" s="28">
        <v>129739.16010827632</v>
      </c>
      <c r="BF20" s="28">
        <v>129871.93208034763</v>
      </c>
      <c r="BG20" s="28">
        <v>130271.48856666345</v>
      </c>
      <c r="BH20" s="28">
        <v>130706.36885309758</v>
      </c>
      <c r="BI20" s="28">
        <v>132126.00697667507</v>
      </c>
      <c r="BJ20" s="29">
        <v>130807.01392318637</v>
      </c>
      <c r="BK20">
        <f t="shared" si="1"/>
        <v>39.038032999999999</v>
      </c>
      <c r="BL20">
        <f t="shared" si="1"/>
        <v>40.597068999999998</v>
      </c>
      <c r="BM20">
        <f t="shared" si="1"/>
        <v>39.527172</v>
      </c>
      <c r="BN20">
        <f t="shared" si="1"/>
        <v>40.101554999999998</v>
      </c>
      <c r="BO20">
        <f t="shared" si="1"/>
        <v>38.713603999999997</v>
      </c>
      <c r="BP20">
        <f t="shared" si="1"/>
        <v>40.266392000000003</v>
      </c>
      <c r="BQ20">
        <f t="shared" si="1"/>
        <v>40.679943000000002</v>
      </c>
      <c r="BR20">
        <f t="shared" si="1"/>
        <v>40.929091999999997</v>
      </c>
      <c r="BS20">
        <f t="shared" si="1"/>
        <v>40.431556999999998</v>
      </c>
      <c r="BT20">
        <f t="shared" si="1"/>
        <v>40.101554999999998</v>
      </c>
      <c r="BU20">
        <f t="shared" si="2"/>
        <v>20</v>
      </c>
    </row>
    <row r="21" spans="1:73">
      <c r="A21" s="19">
        <v>41950.357951388891</v>
      </c>
      <c r="B21" s="20">
        <v>41950</v>
      </c>
      <c r="C21" s="21" t="s">
        <v>35</v>
      </c>
      <c r="D21" s="21" t="s">
        <v>36</v>
      </c>
      <c r="E21" s="21" t="s">
        <v>37</v>
      </c>
      <c r="F21" s="21">
        <v>178691</v>
      </c>
      <c r="G21" s="21">
        <v>126379</v>
      </c>
      <c r="H21" s="21">
        <v>0.27460000000000001</v>
      </c>
      <c r="I21" s="21">
        <v>0.33139999999999997</v>
      </c>
      <c r="J21" s="21">
        <v>0</v>
      </c>
      <c r="K21" s="22">
        <v>69</v>
      </c>
      <c r="L21" s="23">
        <v>20</v>
      </c>
      <c r="M21" s="23" t="s">
        <v>38</v>
      </c>
      <c r="N21" s="23" t="s">
        <v>39</v>
      </c>
      <c r="O21" s="24">
        <v>15.430617</v>
      </c>
      <c r="P21" s="25">
        <v>33.553108000000002</v>
      </c>
      <c r="Q21" s="25">
        <v>36.794913999999999</v>
      </c>
      <c r="R21" s="25">
        <v>38.229481</v>
      </c>
      <c r="S21" s="25">
        <v>36.873905000000001</v>
      </c>
      <c r="T21" s="25">
        <v>36.479773999999999</v>
      </c>
      <c r="U21" s="25">
        <v>37.111370000000001</v>
      </c>
      <c r="V21" s="25">
        <v>38.309925</v>
      </c>
      <c r="W21" s="25">
        <v>38.632705999999999</v>
      </c>
      <c r="X21" s="25">
        <v>37.349601999999997</v>
      </c>
      <c r="Y21" s="25">
        <v>36.322754000000003</v>
      </c>
      <c r="Z21" s="25">
        <v>36.401234000000002</v>
      </c>
      <c r="AA21" s="25">
        <v>35.464916000000002</v>
      </c>
      <c r="AB21" s="25">
        <v>32.877800000000001</v>
      </c>
      <c r="AC21" s="25">
        <v>29.392672999999998</v>
      </c>
      <c r="AD21" s="25">
        <v>32.283279</v>
      </c>
      <c r="AE21" s="26">
        <v>0.68003420189525976</v>
      </c>
      <c r="AF21" s="26">
        <v>0.87968739255961159</v>
      </c>
      <c r="AG21" s="26">
        <v>0.90699022649552663</v>
      </c>
      <c r="AH21" s="26">
        <v>0.91855964855808314</v>
      </c>
      <c r="AI21" s="26">
        <v>0.90763503908757004</v>
      </c>
      <c r="AJ21" s="26">
        <v>0.9044084509266086</v>
      </c>
      <c r="AK21" s="26">
        <v>0.90956794889399972</v>
      </c>
      <c r="AL21" s="26">
        <v>0.91919975156767808</v>
      </c>
      <c r="AM21" s="26">
        <v>0.92175916118742873</v>
      </c>
      <c r="AN21" s="26">
        <v>0.91149881022835555</v>
      </c>
      <c r="AO21" s="26">
        <v>0.90311650029806467</v>
      </c>
      <c r="AP21" s="26">
        <v>0.90376269453330427</v>
      </c>
      <c r="AQ21" s="26">
        <v>0.89599152161748064</v>
      </c>
      <c r="AR21" s="26">
        <v>0.87378000826929958</v>
      </c>
      <c r="AS21" s="26">
        <v>0.84192802313592585</v>
      </c>
      <c r="AT21" s="27">
        <v>0.86851179850825577</v>
      </c>
      <c r="AU21" s="28">
        <v>143117.05083045518</v>
      </c>
      <c r="AV21" s="28">
        <v>132672.79312042159</v>
      </c>
      <c r="AW21" s="28">
        <v>131244.52727156601</v>
      </c>
      <c r="AX21" s="28">
        <v>130639.30766462955</v>
      </c>
      <c r="AY21" s="28">
        <v>131210.79583525105</v>
      </c>
      <c r="AZ21" s="28">
        <v>131379.58511512727</v>
      </c>
      <c r="BA21" s="28">
        <v>131109.68145745707</v>
      </c>
      <c r="BB21" s="28">
        <v>130605.82259599163</v>
      </c>
      <c r="BC21" s="28">
        <v>130471.93475996323</v>
      </c>
      <c r="BD21" s="28">
        <v>131008.67423933427</v>
      </c>
      <c r="BE21" s="28">
        <v>131447.16963640763</v>
      </c>
      <c r="BF21" s="28">
        <v>131413.36592357379</v>
      </c>
      <c r="BG21" s="28">
        <v>131819.89152114635</v>
      </c>
      <c r="BH21" s="28">
        <v>132981.8202074164</v>
      </c>
      <c r="BI21" s="28">
        <v>134648.06125371344</v>
      </c>
      <c r="BJ21" s="29">
        <v>133257.41079643613</v>
      </c>
      <c r="BK21">
        <f t="shared" ref="BK21:BT36" si="3">HLOOKUP($L21+BK$2,$O$1:$AD$57,$BU21,0)</f>
        <v>36.794913999999999</v>
      </c>
      <c r="BL21">
        <f t="shared" si="3"/>
        <v>38.229481</v>
      </c>
      <c r="BM21">
        <f t="shared" si="3"/>
        <v>36.873905000000001</v>
      </c>
      <c r="BN21">
        <f t="shared" si="3"/>
        <v>36.479773999999999</v>
      </c>
      <c r="BO21">
        <f t="shared" si="3"/>
        <v>37.111370000000001</v>
      </c>
      <c r="BP21">
        <f t="shared" si="3"/>
        <v>38.309925</v>
      </c>
      <c r="BQ21">
        <f t="shared" si="3"/>
        <v>38.632705999999999</v>
      </c>
      <c r="BR21">
        <f t="shared" si="3"/>
        <v>37.349601999999997</v>
      </c>
      <c r="BS21">
        <f t="shared" si="3"/>
        <v>36.322754000000003</v>
      </c>
      <c r="BT21">
        <f t="shared" si="3"/>
        <v>36.401234000000002</v>
      </c>
      <c r="BU21">
        <f t="shared" si="2"/>
        <v>21</v>
      </c>
    </row>
    <row r="22" spans="1:73">
      <c r="A22" s="19">
        <v>41948.666562500002</v>
      </c>
      <c r="B22" s="20">
        <v>41948</v>
      </c>
      <c r="C22" s="21" t="s">
        <v>35</v>
      </c>
      <c r="D22" s="21" t="s">
        <v>36</v>
      </c>
      <c r="E22" s="21" t="s">
        <v>37</v>
      </c>
      <c r="F22" s="21">
        <v>178691</v>
      </c>
      <c r="G22" s="21">
        <v>126379</v>
      </c>
      <c r="H22" s="21">
        <v>0.27460000000000001</v>
      </c>
      <c r="I22" s="21">
        <v>0.33139999999999997</v>
      </c>
      <c r="J22" s="21">
        <v>0</v>
      </c>
      <c r="K22" s="22">
        <v>70</v>
      </c>
      <c r="L22" s="23">
        <v>40</v>
      </c>
      <c r="M22" s="23" t="s">
        <v>38</v>
      </c>
      <c r="N22" s="23" t="s">
        <v>39</v>
      </c>
      <c r="O22" s="24">
        <v>0</v>
      </c>
      <c r="P22" s="25">
        <v>0</v>
      </c>
      <c r="Q22" s="25">
        <v>37.190693000000003</v>
      </c>
      <c r="R22" s="25">
        <v>41.513213999999998</v>
      </c>
      <c r="S22" s="25">
        <v>41.680878</v>
      </c>
      <c r="T22" s="25">
        <v>38.471161000000002</v>
      </c>
      <c r="U22" s="25">
        <v>36.166004000000001</v>
      </c>
      <c r="V22" s="25">
        <v>38.149062999999998</v>
      </c>
      <c r="W22" s="25">
        <v>33.177067000000001</v>
      </c>
      <c r="X22" s="25">
        <v>37.748286999999998</v>
      </c>
      <c r="Y22" s="25">
        <v>39.854869999999998</v>
      </c>
      <c r="Z22" s="25">
        <v>40.514282000000001</v>
      </c>
      <c r="AA22" s="25">
        <v>37.588543000000001</v>
      </c>
      <c r="AB22" s="25">
        <v>42.523941000000001</v>
      </c>
      <c r="AC22" s="25">
        <v>40.183948999999998</v>
      </c>
      <c r="AD22" s="25">
        <v>44.407268999999999</v>
      </c>
      <c r="AE22" s="26">
        <v>0</v>
      </c>
      <c r="AF22" s="26">
        <v>0</v>
      </c>
      <c r="AG22" s="26">
        <v>0.91021177670383024</v>
      </c>
      <c r="AH22" s="26">
        <v>0.94399021372821657</v>
      </c>
      <c r="AI22" s="26">
        <v>0.94525200641764751</v>
      </c>
      <c r="AJ22" s="26">
        <v>0.92048002599777257</v>
      </c>
      <c r="AK22" s="26">
        <v>0.90182304132868729</v>
      </c>
      <c r="AL22" s="26">
        <v>0.91791885167867138</v>
      </c>
      <c r="AM22" s="26">
        <v>0.87640781738841156</v>
      </c>
      <c r="AN22" s="26">
        <v>0.91471179867949681</v>
      </c>
      <c r="AO22" s="26">
        <v>0.93132244110928153</v>
      </c>
      <c r="AP22" s="26">
        <v>0.93640100839809737</v>
      </c>
      <c r="AQ22" s="26">
        <v>0.91342716441615945</v>
      </c>
      <c r="AR22" s="26">
        <v>0.95154575708710543</v>
      </c>
      <c r="AS22" s="26">
        <v>0.93386386083735529</v>
      </c>
      <c r="AT22" s="27">
        <v>0.96531001095078128</v>
      </c>
      <c r="AU22" s="28">
        <v>178691</v>
      </c>
      <c r="AV22" s="28">
        <v>178691</v>
      </c>
      <c r="AW22" s="28">
        <v>131076.00153706924</v>
      </c>
      <c r="AX22" s="28">
        <v>129308.98393944954</v>
      </c>
      <c r="AY22" s="28">
        <v>129242.97704028002</v>
      </c>
      <c r="AZ22" s="28">
        <v>130538.84888000452</v>
      </c>
      <c r="BA22" s="28">
        <v>131514.83306201373</v>
      </c>
      <c r="BB22" s="28">
        <v>130672.82903098533</v>
      </c>
      <c r="BC22" s="28">
        <v>132844.35425677741</v>
      </c>
      <c r="BD22" s="28">
        <v>130840.59638747816</v>
      </c>
      <c r="BE22" s="28">
        <v>129971.66046069126</v>
      </c>
      <c r="BF22" s="28">
        <v>129705.99044867873</v>
      </c>
      <c r="BG22" s="28">
        <v>130907.79817506186</v>
      </c>
      <c r="BH22" s="28">
        <v>128913.73835525934</v>
      </c>
      <c r="BI22" s="28">
        <v>129838.71371187628</v>
      </c>
      <c r="BJ22" s="29">
        <v>128193.70270714273</v>
      </c>
      <c r="BK22">
        <f t="shared" si="3"/>
        <v>41.680878</v>
      </c>
      <c r="BL22">
        <f t="shared" si="3"/>
        <v>38.471161000000002</v>
      </c>
      <c r="BM22">
        <f t="shared" si="3"/>
        <v>36.166004000000001</v>
      </c>
      <c r="BN22">
        <f t="shared" si="3"/>
        <v>38.149062999999998</v>
      </c>
      <c r="BO22">
        <f t="shared" si="3"/>
        <v>33.177067000000001</v>
      </c>
      <c r="BP22">
        <f t="shared" si="3"/>
        <v>37.748286999999998</v>
      </c>
      <c r="BQ22">
        <f t="shared" si="3"/>
        <v>39.854869999999998</v>
      </c>
      <c r="BR22">
        <f t="shared" si="3"/>
        <v>40.514282000000001</v>
      </c>
      <c r="BS22">
        <f t="shared" si="3"/>
        <v>37.588543000000001</v>
      </c>
      <c r="BT22">
        <f t="shared" si="3"/>
        <v>42.523941000000001</v>
      </c>
      <c r="BU22">
        <f t="shared" si="2"/>
        <v>22</v>
      </c>
    </row>
    <row r="23" spans="1:73">
      <c r="A23" s="19">
        <v>41950.356574074074</v>
      </c>
      <c r="B23" s="20">
        <v>41950</v>
      </c>
      <c r="C23" s="21" t="s">
        <v>35</v>
      </c>
      <c r="D23" s="21" t="s">
        <v>36</v>
      </c>
      <c r="E23" s="21" t="s">
        <v>37</v>
      </c>
      <c r="F23" s="21">
        <v>178691</v>
      </c>
      <c r="G23" s="21">
        <v>126379</v>
      </c>
      <c r="H23" s="21">
        <v>0.27460000000000001</v>
      </c>
      <c r="I23" s="21">
        <v>0.33139999999999997</v>
      </c>
      <c r="J23" s="21">
        <v>0</v>
      </c>
      <c r="K23" s="22">
        <v>70</v>
      </c>
      <c r="L23" s="23">
        <v>40</v>
      </c>
      <c r="M23" s="23" t="s">
        <v>38</v>
      </c>
      <c r="N23" s="23" t="s">
        <v>39</v>
      </c>
      <c r="O23" s="24">
        <v>0</v>
      </c>
      <c r="P23" s="25">
        <v>0</v>
      </c>
      <c r="Q23" s="25">
        <v>32.877800000000001</v>
      </c>
      <c r="R23" s="25">
        <v>38.149062999999998</v>
      </c>
      <c r="S23" s="25">
        <v>37.349601999999997</v>
      </c>
      <c r="T23" s="25">
        <v>33.779738999999999</v>
      </c>
      <c r="U23" s="25">
        <v>31.988050000000001</v>
      </c>
      <c r="V23" s="25">
        <v>34.235270999999997</v>
      </c>
      <c r="W23" s="25">
        <v>28.900929999999999</v>
      </c>
      <c r="X23" s="25">
        <v>33.704093999999998</v>
      </c>
      <c r="Y23" s="25">
        <v>34.770592000000001</v>
      </c>
      <c r="Z23" s="25">
        <v>36.479773999999999</v>
      </c>
      <c r="AA23" s="25">
        <v>32.803176999999998</v>
      </c>
      <c r="AB23" s="25">
        <v>37.111370000000001</v>
      </c>
      <c r="AC23" s="25">
        <v>34.924286000000002</v>
      </c>
      <c r="AD23" s="25">
        <v>38.390529999999998</v>
      </c>
      <c r="AE23" s="26">
        <v>0</v>
      </c>
      <c r="AF23" s="26">
        <v>0</v>
      </c>
      <c r="AG23" s="26">
        <v>0.87378000826929958</v>
      </c>
      <c r="AH23" s="26">
        <v>0.91791885167867138</v>
      </c>
      <c r="AI23" s="26">
        <v>0.91149881022835555</v>
      </c>
      <c r="AJ23" s="26">
        <v>0.88165206143292341</v>
      </c>
      <c r="AK23" s="26">
        <v>0.86587156670669896</v>
      </c>
      <c r="AL23" s="26">
        <v>0.88557457684078966</v>
      </c>
      <c r="AM23" s="26">
        <v>0.83723371609736008</v>
      </c>
      <c r="AN23" s="26">
        <v>0.88099727590321208</v>
      </c>
      <c r="AO23" s="26">
        <v>0.89013979628622397</v>
      </c>
      <c r="AP23" s="26">
        <v>0.9044084509266086</v>
      </c>
      <c r="AQ23" s="26">
        <v>0.87312226807615145</v>
      </c>
      <c r="AR23" s="26">
        <v>0.90956794889399972</v>
      </c>
      <c r="AS23" s="26">
        <v>0.89144180803130946</v>
      </c>
      <c r="AT23" s="27">
        <v>0.91984023494187828</v>
      </c>
      <c r="AU23" s="28">
        <v>178691</v>
      </c>
      <c r="AV23" s="28">
        <v>178691</v>
      </c>
      <c r="AW23" s="28">
        <v>132981.8202074164</v>
      </c>
      <c r="AX23" s="28">
        <v>130672.82903098533</v>
      </c>
      <c r="AY23" s="28">
        <v>131008.67423933427</v>
      </c>
      <c r="AZ23" s="28">
        <v>132570.01736232091</v>
      </c>
      <c r="BA23" s="28">
        <v>133395.52660243917</v>
      </c>
      <c r="BB23" s="28">
        <v>132364.8227363046</v>
      </c>
      <c r="BC23" s="28">
        <v>134893.62984351491</v>
      </c>
      <c r="BD23" s="28">
        <v>132604.27050295117</v>
      </c>
      <c r="BE23" s="28">
        <v>132126.00697667507</v>
      </c>
      <c r="BF23" s="28">
        <v>131379.58511512727</v>
      </c>
      <c r="BG23" s="28">
        <v>133016.22791240035</v>
      </c>
      <c r="BH23" s="28">
        <v>131109.68145745707</v>
      </c>
      <c r="BI23" s="28">
        <v>132057.89613826614</v>
      </c>
      <c r="BJ23" s="29">
        <v>130572.31762972046</v>
      </c>
      <c r="BK23">
        <f t="shared" si="3"/>
        <v>37.349601999999997</v>
      </c>
      <c r="BL23">
        <f t="shared" si="3"/>
        <v>33.779738999999999</v>
      </c>
      <c r="BM23">
        <f t="shared" si="3"/>
        <v>31.988050000000001</v>
      </c>
      <c r="BN23">
        <f t="shared" si="3"/>
        <v>34.235270999999997</v>
      </c>
      <c r="BO23">
        <f t="shared" si="3"/>
        <v>28.900929999999999</v>
      </c>
      <c r="BP23">
        <f t="shared" si="3"/>
        <v>33.704093999999998</v>
      </c>
      <c r="BQ23">
        <f t="shared" si="3"/>
        <v>34.770592000000001</v>
      </c>
      <c r="BR23">
        <f t="shared" si="3"/>
        <v>36.479773999999999</v>
      </c>
      <c r="BS23">
        <f t="shared" si="3"/>
        <v>32.803176999999998</v>
      </c>
      <c r="BT23">
        <f t="shared" si="3"/>
        <v>37.111370000000001</v>
      </c>
      <c r="BU23">
        <f t="shared" si="2"/>
        <v>23</v>
      </c>
    </row>
    <row r="24" spans="1:73">
      <c r="A24" s="19">
        <v>41948.665983796294</v>
      </c>
      <c r="B24" s="20">
        <v>41948</v>
      </c>
      <c r="C24" s="21" t="s">
        <v>35</v>
      </c>
      <c r="D24" s="21" t="s">
        <v>36</v>
      </c>
      <c r="E24" s="21" t="s">
        <v>37</v>
      </c>
      <c r="F24" s="21">
        <v>178691</v>
      </c>
      <c r="G24" s="21">
        <v>126379</v>
      </c>
      <c r="H24" s="21">
        <v>0.27460000000000001</v>
      </c>
      <c r="I24" s="21">
        <v>0.33139999999999997</v>
      </c>
      <c r="J24" s="21">
        <v>0</v>
      </c>
      <c r="K24" s="22">
        <v>71</v>
      </c>
      <c r="L24" s="23">
        <v>30</v>
      </c>
      <c r="M24" s="23" t="s">
        <v>40</v>
      </c>
      <c r="N24" s="23" t="s">
        <v>39</v>
      </c>
      <c r="O24" s="30">
        <v>0</v>
      </c>
      <c r="P24" s="31">
        <v>24.153390999999999</v>
      </c>
      <c r="Q24" s="31">
        <v>37.908324999999998</v>
      </c>
      <c r="R24" s="31">
        <v>41.429546000000002</v>
      </c>
      <c r="S24" s="31">
        <v>39.282215000000001</v>
      </c>
      <c r="T24" s="31">
        <v>37.270088000000001</v>
      </c>
      <c r="U24" s="31">
        <v>29.533953</v>
      </c>
      <c r="V24" s="31">
        <v>33.177067000000001</v>
      </c>
      <c r="W24" s="31">
        <v>30.748636000000001</v>
      </c>
      <c r="X24" s="31">
        <v>27.655892999999999</v>
      </c>
      <c r="Y24" s="31">
        <v>32.505577000000002</v>
      </c>
      <c r="Z24" s="31">
        <v>26.105858000000001</v>
      </c>
      <c r="AA24" s="31">
        <v>27.383023999999999</v>
      </c>
      <c r="AB24" s="31">
        <v>15.380443</v>
      </c>
      <c r="AC24" s="31">
        <v>18.272144000000001</v>
      </c>
      <c r="AD24" s="31">
        <v>22.463629000000001</v>
      </c>
      <c r="AE24" s="26">
        <v>0</v>
      </c>
      <c r="AF24" s="26">
        <v>0.78889550072404524</v>
      </c>
      <c r="AG24" s="26">
        <v>0.91599515761478512</v>
      </c>
      <c r="AH24" s="26">
        <v>0.94335927691430632</v>
      </c>
      <c r="AI24" s="26">
        <v>0.92686626776165071</v>
      </c>
      <c r="AJ24" s="26">
        <v>0.9108552701857443</v>
      </c>
      <c r="AK24" s="26">
        <v>0.84326699830548901</v>
      </c>
      <c r="AL24" s="26">
        <v>0.87640781738841156</v>
      </c>
      <c r="AM24" s="26">
        <v>0.85460616488751462</v>
      </c>
      <c r="AN24" s="26">
        <v>0.82510453121022276</v>
      </c>
      <c r="AO24" s="26">
        <v>0.87048917373955148</v>
      </c>
      <c r="AP24" s="26">
        <v>0.80948256026128984</v>
      </c>
      <c r="AQ24" s="26">
        <v>0.82239766996237196</v>
      </c>
      <c r="AR24" s="26">
        <v>0.67930061532454156</v>
      </c>
      <c r="AS24" s="26">
        <v>0.7192130785645906</v>
      </c>
      <c r="AT24" s="27">
        <v>0.77016003347994089</v>
      </c>
      <c r="AU24" s="28">
        <v>178691</v>
      </c>
      <c r="AV24" s="28">
        <v>137422.29856612376</v>
      </c>
      <c r="AW24" s="28">
        <v>130773.46131485536</v>
      </c>
      <c r="AX24" s="28">
        <v>129341.9895060588</v>
      </c>
      <c r="AY24" s="28">
        <v>130204.77180085253</v>
      </c>
      <c r="AZ24" s="28">
        <v>131042.33910604334</v>
      </c>
      <c r="BA24" s="28">
        <v>134578.01678464326</v>
      </c>
      <c r="BB24" s="28">
        <v>132844.35425677741</v>
      </c>
      <c r="BC24" s="28">
        <v>133984.84230240434</v>
      </c>
      <c r="BD24" s="28">
        <v>135528.13176333084</v>
      </c>
      <c r="BE24" s="28">
        <v>133153.97034333658</v>
      </c>
      <c r="BF24" s="28">
        <v>136345.34830761142</v>
      </c>
      <c r="BG24" s="28">
        <v>135669.73308892839</v>
      </c>
      <c r="BH24" s="28">
        <v>143155.42621114259</v>
      </c>
      <c r="BI24" s="28">
        <v>141067.52543412914</v>
      </c>
      <c r="BJ24" s="29">
        <v>138402.38832859733</v>
      </c>
      <c r="BK24">
        <f t="shared" si="3"/>
        <v>41.429546000000002</v>
      </c>
      <c r="BL24">
        <f t="shared" si="3"/>
        <v>39.282215000000001</v>
      </c>
      <c r="BM24">
        <f t="shared" si="3"/>
        <v>37.270088000000001</v>
      </c>
      <c r="BN24">
        <f t="shared" si="3"/>
        <v>29.533953</v>
      </c>
      <c r="BO24">
        <f t="shared" si="3"/>
        <v>33.177067000000001</v>
      </c>
      <c r="BP24">
        <f t="shared" si="3"/>
        <v>30.748636000000001</v>
      </c>
      <c r="BQ24">
        <f t="shared" si="3"/>
        <v>27.655892999999999</v>
      </c>
      <c r="BR24">
        <f t="shared" si="3"/>
        <v>32.505577000000002</v>
      </c>
      <c r="BS24">
        <f t="shared" si="3"/>
        <v>26.105858000000001</v>
      </c>
      <c r="BT24">
        <f t="shared" si="3"/>
        <v>27.383023999999999</v>
      </c>
      <c r="BU24">
        <f t="shared" si="2"/>
        <v>24</v>
      </c>
    </row>
    <row r="25" spans="1:73">
      <c r="A25" s="19">
        <v>41950.356319444443</v>
      </c>
      <c r="B25" s="20">
        <v>41950</v>
      </c>
      <c r="C25" s="21" t="s">
        <v>35</v>
      </c>
      <c r="D25" s="21" t="s">
        <v>36</v>
      </c>
      <c r="E25" s="21" t="s">
        <v>37</v>
      </c>
      <c r="F25" s="21">
        <v>178691</v>
      </c>
      <c r="G25" s="21">
        <v>126379</v>
      </c>
      <c r="H25" s="21">
        <v>0.27460000000000001</v>
      </c>
      <c r="I25" s="21">
        <v>0.33139999999999997</v>
      </c>
      <c r="J25" s="21">
        <v>0</v>
      </c>
      <c r="K25" s="22">
        <v>71</v>
      </c>
      <c r="L25" s="23">
        <v>30</v>
      </c>
      <c r="M25" s="23" t="s">
        <v>40</v>
      </c>
      <c r="N25" s="23" t="s">
        <v>39</v>
      </c>
      <c r="O25" s="30">
        <v>0</v>
      </c>
      <c r="P25" s="31">
        <v>15.531226999999999</v>
      </c>
      <c r="Q25" s="31">
        <v>34.464176000000002</v>
      </c>
      <c r="R25" s="31">
        <v>39.200752000000001</v>
      </c>
      <c r="S25" s="31">
        <v>35.464916000000002</v>
      </c>
      <c r="T25" s="31">
        <v>33.102134999999997</v>
      </c>
      <c r="U25" s="31">
        <v>27.792849</v>
      </c>
      <c r="V25" s="31">
        <v>30.245471999999999</v>
      </c>
      <c r="W25" s="31">
        <v>26.30545</v>
      </c>
      <c r="X25" s="31">
        <v>24.281115</v>
      </c>
      <c r="Y25" s="31">
        <v>28.482813</v>
      </c>
      <c r="Z25" s="31">
        <v>26.706914999999999</v>
      </c>
      <c r="AA25" s="31">
        <v>27.315038999999999</v>
      </c>
      <c r="AB25" s="31">
        <v>15.130922999999999</v>
      </c>
      <c r="AC25" s="31">
        <v>17.88917</v>
      </c>
      <c r="AD25" s="31">
        <v>22.157710999999999</v>
      </c>
      <c r="AE25" s="26">
        <v>0</v>
      </c>
      <c r="AF25" s="26">
        <v>0.6815004142786063</v>
      </c>
      <c r="AG25" s="26">
        <v>0.88753247875352703</v>
      </c>
      <c r="AH25" s="26">
        <v>0.9262288335956651</v>
      </c>
      <c r="AI25" s="26">
        <v>0.89599152161748064</v>
      </c>
      <c r="AJ25" s="26">
        <v>0.87575134528374277</v>
      </c>
      <c r="AK25" s="26">
        <v>0.82645640845865687</v>
      </c>
      <c r="AL25" s="26">
        <v>0.84994608599583021</v>
      </c>
      <c r="AM25" s="26">
        <v>0.81152833795686619</v>
      </c>
      <c r="AN25" s="26">
        <v>0.79027556786513775</v>
      </c>
      <c r="AO25" s="26">
        <v>0.83320007210761837</v>
      </c>
      <c r="AP25" s="26">
        <v>0.81561205300396222</v>
      </c>
      <c r="AQ25" s="26">
        <v>0.82172045448534936</v>
      </c>
      <c r="AR25" s="26">
        <v>0.67562845702658414</v>
      </c>
      <c r="AS25" s="26">
        <v>0.71418203629150434</v>
      </c>
      <c r="AT25" s="27">
        <v>0.76666825783714521</v>
      </c>
      <c r="AU25" s="28">
        <v>178691</v>
      </c>
      <c r="AV25" s="28">
        <v>143040.35032825754</v>
      </c>
      <c r="AW25" s="28">
        <v>132262.40097144549</v>
      </c>
      <c r="AX25" s="28">
        <v>130238.11725694357</v>
      </c>
      <c r="AY25" s="28">
        <v>131819.89152114635</v>
      </c>
      <c r="AZ25" s="28">
        <v>132878.69562551685</v>
      </c>
      <c r="BA25" s="28">
        <v>135457.41236071073</v>
      </c>
      <c r="BB25" s="28">
        <v>134228.62034938612</v>
      </c>
      <c r="BC25" s="28">
        <v>136238.32958480041</v>
      </c>
      <c r="BD25" s="28">
        <v>137350.10449383891</v>
      </c>
      <c r="BE25" s="28">
        <v>135104.63782790626</v>
      </c>
      <c r="BF25" s="28">
        <v>136024.70228325675</v>
      </c>
      <c r="BG25" s="28">
        <v>135705.15958496241</v>
      </c>
      <c r="BH25" s="28">
        <v>143347.52415602532</v>
      </c>
      <c r="BI25" s="28">
        <v>141330.70931751883</v>
      </c>
      <c r="BJ25" s="29">
        <v>138585.05009602325</v>
      </c>
      <c r="BK25">
        <f t="shared" si="3"/>
        <v>39.200752000000001</v>
      </c>
      <c r="BL25">
        <f t="shared" si="3"/>
        <v>35.464916000000002</v>
      </c>
      <c r="BM25">
        <f t="shared" si="3"/>
        <v>33.102134999999997</v>
      </c>
      <c r="BN25">
        <f t="shared" si="3"/>
        <v>27.792849</v>
      </c>
      <c r="BO25">
        <f t="shared" si="3"/>
        <v>30.245471999999999</v>
      </c>
      <c r="BP25">
        <f t="shared" si="3"/>
        <v>26.30545</v>
      </c>
      <c r="BQ25">
        <f t="shared" si="3"/>
        <v>24.281115</v>
      </c>
      <c r="BR25">
        <f t="shared" si="3"/>
        <v>28.482813</v>
      </c>
      <c r="BS25">
        <f t="shared" si="3"/>
        <v>26.706914999999999</v>
      </c>
      <c r="BT25">
        <f t="shared" si="3"/>
        <v>27.315038999999999</v>
      </c>
      <c r="BU25">
        <f t="shared" si="2"/>
        <v>25</v>
      </c>
    </row>
    <row r="26" spans="1:73">
      <c r="A26" s="19">
        <v>41948.666342592594</v>
      </c>
      <c r="B26" s="20">
        <v>41948</v>
      </c>
      <c r="C26" s="21" t="s">
        <v>35</v>
      </c>
      <c r="D26" s="21" t="s">
        <v>36</v>
      </c>
      <c r="E26" s="21" t="s">
        <v>37</v>
      </c>
      <c r="F26" s="21">
        <v>178691</v>
      </c>
      <c r="G26" s="21">
        <v>126379</v>
      </c>
      <c r="H26" s="21">
        <v>0.27460000000000001</v>
      </c>
      <c r="I26" s="21">
        <v>0.33139999999999997</v>
      </c>
      <c r="J26" s="21">
        <v>0</v>
      </c>
      <c r="K26" s="22">
        <v>72</v>
      </c>
      <c r="L26" s="23">
        <v>30</v>
      </c>
      <c r="M26" s="23" t="s">
        <v>38</v>
      </c>
      <c r="N26" s="23" t="s">
        <v>41</v>
      </c>
      <c r="O26" s="30">
        <v>0</v>
      </c>
      <c r="P26" s="31">
        <v>37.42915</v>
      </c>
      <c r="Q26" s="31">
        <v>44.927689000000001</v>
      </c>
      <c r="R26" s="31">
        <v>44.840724999999999</v>
      </c>
      <c r="S26" s="31">
        <v>44.320816000000001</v>
      </c>
      <c r="T26" s="31">
        <v>43.033695000000002</v>
      </c>
      <c r="U26" s="31">
        <v>43.460709000000001</v>
      </c>
      <c r="V26" s="31">
        <v>40.679943000000002</v>
      </c>
      <c r="W26" s="31">
        <v>34.007137</v>
      </c>
      <c r="X26" s="31">
        <v>26.172321</v>
      </c>
      <c r="Y26" s="31">
        <v>19.276951</v>
      </c>
      <c r="Z26" s="31">
        <v>19.905152999999999</v>
      </c>
      <c r="AA26" s="31">
        <v>21.432604000000001</v>
      </c>
      <c r="AB26" s="31">
        <v>21.975241</v>
      </c>
      <c r="AC26" s="31">
        <v>21.015474000000001</v>
      </c>
      <c r="AD26" s="31">
        <v>20.544087999999999</v>
      </c>
      <c r="AE26" s="26">
        <v>0</v>
      </c>
      <c r="AF26" s="26">
        <v>0.91214170950249951</v>
      </c>
      <c r="AG26" s="26">
        <v>0.96904445087839663</v>
      </c>
      <c r="AH26" s="26">
        <v>0.96842243299917929</v>
      </c>
      <c r="AI26" s="26">
        <v>0.96468680989557465</v>
      </c>
      <c r="AJ26" s="26">
        <v>0.95531086114205632</v>
      </c>
      <c r="AK26" s="26">
        <v>0.95844195142517918</v>
      </c>
      <c r="AL26" s="26">
        <v>0.93766817523283752</v>
      </c>
      <c r="AM26" s="26">
        <v>0.88361454161703235</v>
      </c>
      <c r="AN26" s="26">
        <v>0.81016495034834279</v>
      </c>
      <c r="AO26" s="26">
        <v>0.73208623293826336</v>
      </c>
      <c r="AP26" s="26">
        <v>0.73990797148180487</v>
      </c>
      <c r="AQ26" s="26">
        <v>0.75826108495724842</v>
      </c>
      <c r="AR26" s="26">
        <v>0.76457015864008959</v>
      </c>
      <c r="AS26" s="26">
        <v>0.75333825271421428</v>
      </c>
      <c r="AT26" s="27">
        <v>0.74769583341541301</v>
      </c>
      <c r="AU26" s="28">
        <v>178691</v>
      </c>
      <c r="AV26" s="28">
        <v>130975.04289250524</v>
      </c>
      <c r="AW26" s="28">
        <v>127998.34668564932</v>
      </c>
      <c r="AX26" s="28">
        <v>128030.88568494693</v>
      </c>
      <c r="AY26" s="28">
        <v>128226.3036007427</v>
      </c>
      <c r="AZ26" s="28">
        <v>128716.77823193674</v>
      </c>
      <c r="BA26" s="28">
        <v>128552.98463704603</v>
      </c>
      <c r="BB26" s="28">
        <v>129639.70241721981</v>
      </c>
      <c r="BC26" s="28">
        <v>132467.3560989298</v>
      </c>
      <c r="BD26" s="28">
        <v>136309.65111737751</v>
      </c>
      <c r="BE26" s="28">
        <v>140394.10498253355</v>
      </c>
      <c r="BF26" s="28">
        <v>139984.93419584382</v>
      </c>
      <c r="BG26" s="28">
        <v>139024.84612371642</v>
      </c>
      <c r="BH26" s="28">
        <v>138694.80586121965</v>
      </c>
      <c r="BI26" s="28">
        <v>139282.36932401403</v>
      </c>
      <c r="BJ26" s="29">
        <v>139577.53556237291</v>
      </c>
      <c r="BK26">
        <f t="shared" si="3"/>
        <v>44.840724999999999</v>
      </c>
      <c r="BL26">
        <f t="shared" si="3"/>
        <v>44.320816000000001</v>
      </c>
      <c r="BM26">
        <f t="shared" si="3"/>
        <v>43.033695000000002</v>
      </c>
      <c r="BN26">
        <f t="shared" si="3"/>
        <v>43.460709000000001</v>
      </c>
      <c r="BO26">
        <f t="shared" si="3"/>
        <v>40.679943000000002</v>
      </c>
      <c r="BP26">
        <f t="shared" si="3"/>
        <v>34.007137</v>
      </c>
      <c r="BQ26">
        <f t="shared" si="3"/>
        <v>26.172321</v>
      </c>
      <c r="BR26">
        <f t="shared" si="3"/>
        <v>19.276951</v>
      </c>
      <c r="BS26">
        <f t="shared" si="3"/>
        <v>19.905152999999999</v>
      </c>
      <c r="BT26">
        <f t="shared" si="3"/>
        <v>21.432604000000001</v>
      </c>
      <c r="BU26">
        <f t="shared" si="2"/>
        <v>26</v>
      </c>
    </row>
    <row r="27" spans="1:73">
      <c r="A27" s="19">
        <v>41950.356874999998</v>
      </c>
      <c r="B27" s="20">
        <v>41950</v>
      </c>
      <c r="C27" s="21" t="s">
        <v>35</v>
      </c>
      <c r="D27" s="21" t="s">
        <v>36</v>
      </c>
      <c r="E27" s="21" t="s">
        <v>37</v>
      </c>
      <c r="F27" s="21">
        <v>178691</v>
      </c>
      <c r="G27" s="21">
        <v>126379</v>
      </c>
      <c r="H27" s="21">
        <v>0.27460000000000001</v>
      </c>
      <c r="I27" s="21">
        <v>0.33139999999999997</v>
      </c>
      <c r="J27" s="21">
        <v>0</v>
      </c>
      <c r="K27" s="22">
        <v>72</v>
      </c>
      <c r="L27" s="23">
        <v>30</v>
      </c>
      <c r="M27" s="23" t="s">
        <v>38</v>
      </c>
      <c r="N27" s="23" t="s">
        <v>39</v>
      </c>
      <c r="O27" s="30">
        <v>0</v>
      </c>
      <c r="P27" s="31">
        <v>30.748636000000001</v>
      </c>
      <c r="Q27" s="31">
        <v>38.713603999999997</v>
      </c>
      <c r="R27" s="31">
        <v>40.101554999999998</v>
      </c>
      <c r="S27" s="31">
        <v>39.690842000000004</v>
      </c>
      <c r="T27" s="31">
        <v>38.149062999999998</v>
      </c>
      <c r="U27" s="31">
        <v>39.445445999999997</v>
      </c>
      <c r="V27" s="31">
        <v>36.479773999999999</v>
      </c>
      <c r="W27" s="31">
        <v>32.135517</v>
      </c>
      <c r="X27" s="31">
        <v>28.067778000000001</v>
      </c>
      <c r="Y27" s="31">
        <v>19.732771</v>
      </c>
      <c r="Z27" s="31">
        <v>19.732771</v>
      </c>
      <c r="AA27" s="31">
        <v>21.193718000000001</v>
      </c>
      <c r="AB27" s="31">
        <v>21.854040000000001</v>
      </c>
      <c r="AC27" s="31">
        <v>20.956261000000001</v>
      </c>
      <c r="AD27" s="31">
        <v>20.368765</v>
      </c>
      <c r="AE27" s="26">
        <v>0</v>
      </c>
      <c r="AF27" s="26">
        <v>0.85460616488751462</v>
      </c>
      <c r="AG27" s="26">
        <v>0.92239837897136223</v>
      </c>
      <c r="AH27" s="26">
        <v>0.93322885608755868</v>
      </c>
      <c r="AI27" s="26">
        <v>0.93005043953078448</v>
      </c>
      <c r="AJ27" s="26">
        <v>0.91791885167867138</v>
      </c>
      <c r="AK27" s="26">
        <v>0.92814086782316563</v>
      </c>
      <c r="AL27" s="26">
        <v>0.9044084509266086</v>
      </c>
      <c r="AM27" s="26">
        <v>0.86719239069663556</v>
      </c>
      <c r="AN27" s="26">
        <v>0.82915681566718613</v>
      </c>
      <c r="AO27" s="26">
        <v>0.73777827268102258</v>
      </c>
      <c r="AP27" s="26">
        <v>0.73777827268102258</v>
      </c>
      <c r="AQ27" s="26">
        <v>0.75544975183899032</v>
      </c>
      <c r="AR27" s="26">
        <v>0.76317010436917965</v>
      </c>
      <c r="AS27" s="26">
        <v>0.75263415988771731</v>
      </c>
      <c r="AT27" s="27">
        <v>0.74557516567875892</v>
      </c>
      <c r="AU27" s="28">
        <v>178691</v>
      </c>
      <c r="AV27" s="28">
        <v>133984.84230240434</v>
      </c>
      <c r="AW27" s="28">
        <v>130438.4959992501</v>
      </c>
      <c r="AX27" s="28">
        <v>129871.93208034763</v>
      </c>
      <c r="AY27" s="28">
        <v>130038.2014072656</v>
      </c>
      <c r="AZ27" s="28">
        <v>130672.82903098533</v>
      </c>
      <c r="BA27" s="28">
        <v>130138.09492243457</v>
      </c>
      <c r="BB27" s="28">
        <v>131379.58511512727</v>
      </c>
      <c r="BC27" s="28">
        <v>133326.43165787761</v>
      </c>
      <c r="BD27" s="28">
        <v>135316.14865881816</v>
      </c>
      <c r="BE27" s="28">
        <v>140096.34299951035</v>
      </c>
      <c r="BF27" s="28">
        <v>140096.34299951035</v>
      </c>
      <c r="BG27" s="28">
        <v>139171.91258179874</v>
      </c>
      <c r="BH27" s="28">
        <v>138768.04550023947</v>
      </c>
      <c r="BI27" s="28">
        <v>139319.20182795374</v>
      </c>
      <c r="BJ27" s="29">
        <v>139688.47193301277</v>
      </c>
      <c r="BK27">
        <f t="shared" si="3"/>
        <v>40.101554999999998</v>
      </c>
      <c r="BL27">
        <f t="shared" si="3"/>
        <v>39.690842000000004</v>
      </c>
      <c r="BM27">
        <f t="shared" si="3"/>
        <v>38.149062999999998</v>
      </c>
      <c r="BN27">
        <f t="shared" si="3"/>
        <v>39.445445999999997</v>
      </c>
      <c r="BO27">
        <f t="shared" si="3"/>
        <v>36.479773999999999</v>
      </c>
      <c r="BP27">
        <f t="shared" si="3"/>
        <v>32.135517</v>
      </c>
      <c r="BQ27">
        <f t="shared" si="3"/>
        <v>28.067778000000001</v>
      </c>
      <c r="BR27">
        <f t="shared" si="3"/>
        <v>19.732771</v>
      </c>
      <c r="BS27">
        <f t="shared" si="3"/>
        <v>19.732771</v>
      </c>
      <c r="BT27">
        <f t="shared" si="3"/>
        <v>21.193718000000001</v>
      </c>
      <c r="BU27">
        <f t="shared" si="2"/>
        <v>27</v>
      </c>
    </row>
    <row r="28" spans="1:73">
      <c r="A28" s="19">
        <v>41948.664629629631</v>
      </c>
      <c r="B28" s="20">
        <v>41948</v>
      </c>
      <c r="C28" s="21" t="s">
        <v>35</v>
      </c>
      <c r="D28" s="21" t="s">
        <v>36</v>
      </c>
      <c r="E28" s="21" t="s">
        <v>37</v>
      </c>
      <c r="F28" s="21">
        <v>178691</v>
      </c>
      <c r="G28" s="21">
        <v>126379</v>
      </c>
      <c r="H28" s="21">
        <v>0.27460000000000001</v>
      </c>
      <c r="I28" s="21">
        <v>0.33139999999999997</v>
      </c>
      <c r="J28" s="21">
        <v>0</v>
      </c>
      <c r="K28" s="22">
        <v>73</v>
      </c>
      <c r="L28" s="23">
        <v>40</v>
      </c>
      <c r="M28" s="23" t="s">
        <v>38</v>
      </c>
      <c r="N28" s="23" t="s">
        <v>39</v>
      </c>
      <c r="O28" s="30">
        <v>0</v>
      </c>
      <c r="P28" s="31">
        <v>0</v>
      </c>
      <c r="Q28" s="31">
        <v>0</v>
      </c>
      <c r="R28" s="31">
        <v>5.7473150000000004</v>
      </c>
      <c r="S28" s="31">
        <v>39.445445999999997</v>
      </c>
      <c r="T28" s="31">
        <v>36.322754000000003</v>
      </c>
      <c r="U28" s="31">
        <v>37.988486999999999</v>
      </c>
      <c r="V28" s="31">
        <v>40.348948999999998</v>
      </c>
      <c r="W28" s="31">
        <v>41.76482</v>
      </c>
      <c r="X28" s="31">
        <v>39.282215000000001</v>
      </c>
      <c r="Y28" s="31">
        <v>40.348948999999998</v>
      </c>
      <c r="Z28" s="31">
        <v>31.401717999999999</v>
      </c>
      <c r="AA28" s="31">
        <v>39.363810999999998</v>
      </c>
      <c r="AB28" s="31">
        <v>42.354678999999997</v>
      </c>
      <c r="AC28" s="31">
        <v>19.905152999999999</v>
      </c>
      <c r="AD28" s="31">
        <v>41.932915000000001</v>
      </c>
      <c r="AE28" s="26">
        <v>0</v>
      </c>
      <c r="AF28" s="26">
        <v>0</v>
      </c>
      <c r="AG28" s="26">
        <v>0</v>
      </c>
      <c r="AH28" s="26">
        <v>0.49021572027511168</v>
      </c>
      <c r="AI28" s="26">
        <v>0.92814086782316563</v>
      </c>
      <c r="AJ28" s="26">
        <v>0.90311650029806467</v>
      </c>
      <c r="AK28" s="26">
        <v>0.916636622476379</v>
      </c>
      <c r="AL28" s="26">
        <v>0.935132891770865</v>
      </c>
      <c r="AM28" s="26">
        <v>0.94588245606210264</v>
      </c>
      <c r="AN28" s="26">
        <v>0.92686626776165071</v>
      </c>
      <c r="AO28" s="26">
        <v>0.935132891770865</v>
      </c>
      <c r="AP28" s="26">
        <v>0.86057929434894687</v>
      </c>
      <c r="AQ28" s="26">
        <v>0.92750385725450757</v>
      </c>
      <c r="AR28" s="26">
        <v>0.95028889701048347</v>
      </c>
      <c r="AS28" s="26">
        <v>0.73990797148180487</v>
      </c>
      <c r="AT28" s="27">
        <v>0.94714239770391428</v>
      </c>
      <c r="AU28" s="28">
        <v>178691</v>
      </c>
      <c r="AV28" s="28">
        <v>178691</v>
      </c>
      <c r="AW28" s="28">
        <v>178691</v>
      </c>
      <c r="AX28" s="28">
        <v>153046.83524096836</v>
      </c>
      <c r="AY28" s="28">
        <v>130138.09492243457</v>
      </c>
      <c r="AZ28" s="28">
        <v>131447.16963640763</v>
      </c>
      <c r="BA28" s="28">
        <v>130739.90500501567</v>
      </c>
      <c r="BB28" s="28">
        <v>129772.32816568251</v>
      </c>
      <c r="BC28" s="28">
        <v>129209.99695847929</v>
      </c>
      <c r="BD28" s="28">
        <v>130204.77180085253</v>
      </c>
      <c r="BE28" s="28">
        <v>129772.32816568251</v>
      </c>
      <c r="BF28" s="28">
        <v>133672.37595401789</v>
      </c>
      <c r="BG28" s="28">
        <v>130171.4182193022</v>
      </c>
      <c r="BH28" s="28">
        <v>128979.48721958758</v>
      </c>
      <c r="BI28" s="28">
        <v>139984.93419584382</v>
      </c>
      <c r="BJ28" s="29">
        <v>129144.08689131284</v>
      </c>
      <c r="BK28">
        <f t="shared" si="3"/>
        <v>39.445445999999997</v>
      </c>
      <c r="BL28">
        <f t="shared" si="3"/>
        <v>36.322754000000003</v>
      </c>
      <c r="BM28">
        <f t="shared" si="3"/>
        <v>37.988486999999999</v>
      </c>
      <c r="BN28">
        <f t="shared" si="3"/>
        <v>40.348948999999998</v>
      </c>
      <c r="BO28">
        <f t="shared" si="3"/>
        <v>41.76482</v>
      </c>
      <c r="BP28">
        <f t="shared" si="3"/>
        <v>39.282215000000001</v>
      </c>
      <c r="BQ28">
        <f t="shared" si="3"/>
        <v>40.348948999999998</v>
      </c>
      <c r="BR28">
        <f t="shared" si="3"/>
        <v>31.401717999999999</v>
      </c>
      <c r="BS28">
        <f t="shared" si="3"/>
        <v>39.363810999999998</v>
      </c>
      <c r="BT28">
        <f t="shared" si="3"/>
        <v>42.354678999999997</v>
      </c>
      <c r="BU28">
        <f t="shared" si="2"/>
        <v>28</v>
      </c>
    </row>
    <row r="29" spans="1:73">
      <c r="A29" s="19">
        <v>41950.355405092596</v>
      </c>
      <c r="B29" s="20">
        <v>41950</v>
      </c>
      <c r="C29" s="21" t="s">
        <v>35</v>
      </c>
      <c r="D29" s="21" t="s">
        <v>36</v>
      </c>
      <c r="E29" s="21" t="s">
        <v>37</v>
      </c>
      <c r="F29" s="21">
        <v>178691</v>
      </c>
      <c r="G29" s="21">
        <v>126379</v>
      </c>
      <c r="H29" s="21">
        <v>0.27460000000000001</v>
      </c>
      <c r="I29" s="21">
        <v>0.33139999999999997</v>
      </c>
      <c r="J29" s="21">
        <v>0</v>
      </c>
      <c r="K29" s="22">
        <v>73</v>
      </c>
      <c r="L29" s="23">
        <v>40</v>
      </c>
      <c r="M29" s="23" t="s">
        <v>38</v>
      </c>
      <c r="N29" s="23" t="s">
        <v>39</v>
      </c>
      <c r="O29" s="30">
        <v>0</v>
      </c>
      <c r="P29" s="31">
        <v>0</v>
      </c>
      <c r="Q29" s="31">
        <v>0</v>
      </c>
      <c r="R29" s="31">
        <v>3.5383490000000002</v>
      </c>
      <c r="S29" s="31">
        <v>36.166004000000001</v>
      </c>
      <c r="T29" s="31">
        <v>32.579844999999999</v>
      </c>
      <c r="U29" s="31">
        <v>35.931556999999998</v>
      </c>
      <c r="V29" s="31">
        <v>37.748286999999998</v>
      </c>
      <c r="W29" s="31">
        <v>39.445445999999997</v>
      </c>
      <c r="X29" s="31">
        <v>37.508831000000001</v>
      </c>
      <c r="Y29" s="31">
        <v>38.956802000000003</v>
      </c>
      <c r="Z29" s="31">
        <v>29.533953</v>
      </c>
      <c r="AA29" s="31">
        <v>37.508831000000001</v>
      </c>
      <c r="AB29" s="31">
        <v>40.929091999999997</v>
      </c>
      <c r="AC29" s="31">
        <v>18.994947</v>
      </c>
      <c r="AD29" s="31">
        <v>40.514282000000001</v>
      </c>
      <c r="AE29" s="26">
        <v>0</v>
      </c>
      <c r="AF29" s="26">
        <v>0</v>
      </c>
      <c r="AG29" s="26">
        <v>0</v>
      </c>
      <c r="AH29" s="26">
        <v>0.41741982709445219</v>
      </c>
      <c r="AI29" s="26">
        <v>0.90182304132868729</v>
      </c>
      <c r="AJ29" s="26">
        <v>0.87114778371962098</v>
      </c>
      <c r="AK29" s="26">
        <v>0.89988143342764548</v>
      </c>
      <c r="AL29" s="26">
        <v>0.91471179867949681</v>
      </c>
      <c r="AM29" s="26">
        <v>0.92814086782316563</v>
      </c>
      <c r="AN29" s="26">
        <v>0.91278476848654544</v>
      </c>
      <c r="AO29" s="26">
        <v>0.92431465296292081</v>
      </c>
      <c r="AP29" s="26">
        <v>0.84326699830548901</v>
      </c>
      <c r="AQ29" s="26">
        <v>0.91278476848654544</v>
      </c>
      <c r="AR29" s="26">
        <v>0.93956747451545486</v>
      </c>
      <c r="AS29" s="26">
        <v>0.72851952312530355</v>
      </c>
      <c r="AT29" s="27">
        <v>0.93640100839809737</v>
      </c>
      <c r="AU29" s="28">
        <v>178691</v>
      </c>
      <c r="AV29" s="28">
        <v>178691</v>
      </c>
      <c r="AW29" s="28">
        <v>178691</v>
      </c>
      <c r="AX29" s="28">
        <v>156854.93400503503</v>
      </c>
      <c r="AY29" s="28">
        <v>131514.83306201373</v>
      </c>
      <c r="AZ29" s="28">
        <v>133119.51713805919</v>
      </c>
      <c r="BA29" s="28">
        <v>131616.402454533</v>
      </c>
      <c r="BB29" s="28">
        <v>130840.59638747816</v>
      </c>
      <c r="BC29" s="28">
        <v>130138.09492243457</v>
      </c>
      <c r="BD29" s="28">
        <v>130941.40319093183</v>
      </c>
      <c r="BE29" s="28">
        <v>130338.25187420368</v>
      </c>
      <c r="BF29" s="28">
        <v>134578.01678464326</v>
      </c>
      <c r="BG29" s="28">
        <v>130941.40319093183</v>
      </c>
      <c r="BH29" s="28">
        <v>129540.34627314753</v>
      </c>
      <c r="BI29" s="28">
        <v>140580.68670626913</v>
      </c>
      <c r="BJ29" s="29">
        <v>129705.99044867873</v>
      </c>
      <c r="BK29">
        <f t="shared" si="3"/>
        <v>36.166004000000001</v>
      </c>
      <c r="BL29">
        <f t="shared" si="3"/>
        <v>32.579844999999999</v>
      </c>
      <c r="BM29">
        <f t="shared" si="3"/>
        <v>35.931556999999998</v>
      </c>
      <c r="BN29">
        <f t="shared" si="3"/>
        <v>37.748286999999998</v>
      </c>
      <c r="BO29">
        <f t="shared" si="3"/>
        <v>39.445445999999997</v>
      </c>
      <c r="BP29">
        <f t="shared" si="3"/>
        <v>37.508831000000001</v>
      </c>
      <c r="BQ29">
        <f t="shared" si="3"/>
        <v>38.956802000000003</v>
      </c>
      <c r="BR29">
        <f t="shared" si="3"/>
        <v>29.533953</v>
      </c>
      <c r="BS29">
        <f t="shared" si="3"/>
        <v>37.508831000000001</v>
      </c>
      <c r="BT29">
        <f t="shared" si="3"/>
        <v>40.929091999999997</v>
      </c>
      <c r="BU29">
        <f t="shared" si="2"/>
        <v>29</v>
      </c>
    </row>
    <row r="30" spans="1:73">
      <c r="A30" s="19">
        <v>41948.664074074077</v>
      </c>
      <c r="B30" s="20">
        <v>41948</v>
      </c>
      <c r="C30" s="21" t="s">
        <v>35</v>
      </c>
      <c r="D30" s="21" t="s">
        <v>36</v>
      </c>
      <c r="E30" s="21" t="s">
        <v>37</v>
      </c>
      <c r="F30" s="21">
        <v>178691</v>
      </c>
      <c r="G30" s="21">
        <v>126379</v>
      </c>
      <c r="H30" s="21">
        <v>0.27460000000000001</v>
      </c>
      <c r="I30" s="21">
        <v>0.33139999999999997</v>
      </c>
      <c r="J30" s="21">
        <v>0</v>
      </c>
      <c r="K30" s="22">
        <v>74</v>
      </c>
      <c r="L30" s="23">
        <v>40</v>
      </c>
      <c r="M30" s="23" t="s">
        <v>40</v>
      </c>
      <c r="N30" s="23" t="s">
        <v>39</v>
      </c>
      <c r="O30" s="30">
        <v>0</v>
      </c>
      <c r="P30" s="31">
        <v>2.3326229999999999</v>
      </c>
      <c r="Q30" s="31">
        <v>37.668388</v>
      </c>
      <c r="R30" s="31">
        <v>41.178967</v>
      </c>
      <c r="S30" s="31">
        <v>37.668388</v>
      </c>
      <c r="T30" s="31">
        <v>39.937035000000002</v>
      </c>
      <c r="U30" s="31">
        <v>33.327229000000003</v>
      </c>
      <c r="V30" s="31">
        <v>39.608974000000003</v>
      </c>
      <c r="W30" s="31">
        <v>43.289664999999999</v>
      </c>
      <c r="X30" s="31">
        <v>41.680878</v>
      </c>
      <c r="Y30" s="31">
        <v>44.061951000000001</v>
      </c>
      <c r="Z30" s="31">
        <v>42.863453</v>
      </c>
      <c r="AA30" s="31">
        <v>43.546363999999997</v>
      </c>
      <c r="AB30" s="31">
        <v>46.329594</v>
      </c>
      <c r="AC30" s="31">
        <v>39.772838999999998</v>
      </c>
      <c r="AD30" s="31">
        <v>44.840724999999999</v>
      </c>
      <c r="AE30" s="26">
        <v>0</v>
      </c>
      <c r="AF30" s="26">
        <v>0.36358354346360144</v>
      </c>
      <c r="AG30" s="26">
        <v>0.91406971972460549</v>
      </c>
      <c r="AH30" s="26">
        <v>0.9414645600423206</v>
      </c>
      <c r="AI30" s="26">
        <v>0.91406971972460549</v>
      </c>
      <c r="AJ30" s="26">
        <v>0.93195829738354818</v>
      </c>
      <c r="AK30" s="26">
        <v>0.87772039453378137</v>
      </c>
      <c r="AL30" s="26">
        <v>0.92941425576907832</v>
      </c>
      <c r="AM30" s="26">
        <v>0.95719024747781156</v>
      </c>
      <c r="AN30" s="26">
        <v>0.94525200641764751</v>
      </c>
      <c r="AO30" s="26">
        <v>0.96281589364651166</v>
      </c>
      <c r="AP30" s="26">
        <v>0.95405676586151122</v>
      </c>
      <c r="AQ30" s="26">
        <v>0.95906753928433242</v>
      </c>
      <c r="AR30" s="26">
        <v>0.97896245905577106</v>
      </c>
      <c r="AS30" s="26">
        <v>0.93068674691408515</v>
      </c>
      <c r="AT30" s="27">
        <v>0.96842243299917929</v>
      </c>
      <c r="AU30" s="28">
        <v>178691</v>
      </c>
      <c r="AV30" s="28">
        <v>159671.21767433209</v>
      </c>
      <c r="AW30" s="28">
        <v>130874.18482176644</v>
      </c>
      <c r="AX30" s="28">
        <v>129441.10593506612</v>
      </c>
      <c r="AY30" s="28">
        <v>130874.18482176644</v>
      </c>
      <c r="AZ30" s="28">
        <v>129938.39754727183</v>
      </c>
      <c r="BA30" s="28">
        <v>132775.69072114883</v>
      </c>
      <c r="BB30" s="28">
        <v>130071.48145220798</v>
      </c>
      <c r="BC30" s="28">
        <v>128618.46377394072</v>
      </c>
      <c r="BD30" s="28">
        <v>129242.97704028002</v>
      </c>
      <c r="BE30" s="28">
        <v>128324.17497156368</v>
      </c>
      <c r="BF30" s="28">
        <v>128782.38246425262</v>
      </c>
      <c r="BG30" s="28">
        <v>128520.25888495801</v>
      </c>
      <c r="BH30" s="28">
        <v>127479.5158418745</v>
      </c>
      <c r="BI30" s="28">
        <v>130004.91489543038</v>
      </c>
      <c r="BJ30" s="29">
        <v>128030.88568494693</v>
      </c>
      <c r="BK30">
        <f t="shared" si="3"/>
        <v>37.668388</v>
      </c>
      <c r="BL30">
        <f t="shared" si="3"/>
        <v>39.937035000000002</v>
      </c>
      <c r="BM30">
        <f t="shared" si="3"/>
        <v>33.327229000000003</v>
      </c>
      <c r="BN30">
        <f t="shared" si="3"/>
        <v>39.608974000000003</v>
      </c>
      <c r="BO30">
        <f t="shared" si="3"/>
        <v>43.289664999999999</v>
      </c>
      <c r="BP30">
        <f t="shared" si="3"/>
        <v>41.680878</v>
      </c>
      <c r="BQ30">
        <f t="shared" si="3"/>
        <v>44.061951000000001</v>
      </c>
      <c r="BR30">
        <f t="shared" si="3"/>
        <v>42.863453</v>
      </c>
      <c r="BS30">
        <f t="shared" si="3"/>
        <v>43.546363999999997</v>
      </c>
      <c r="BT30">
        <f t="shared" si="3"/>
        <v>46.329594</v>
      </c>
      <c r="BU30">
        <f t="shared" si="2"/>
        <v>30</v>
      </c>
    </row>
    <row r="31" spans="1:73">
      <c r="A31" s="19">
        <v>41950.355162037034</v>
      </c>
      <c r="B31" s="20">
        <v>41950</v>
      </c>
      <c r="C31" s="21" t="s">
        <v>35</v>
      </c>
      <c r="D31" s="21" t="s">
        <v>36</v>
      </c>
      <c r="E31" s="21" t="s">
        <v>37</v>
      </c>
      <c r="F31" s="21">
        <v>178691</v>
      </c>
      <c r="G31" s="21">
        <v>126379</v>
      </c>
      <c r="H31" s="21">
        <v>0.27460000000000001</v>
      </c>
      <c r="I31" s="21">
        <v>0.33139999999999997</v>
      </c>
      <c r="J31" s="21">
        <v>0</v>
      </c>
      <c r="K31" s="22">
        <v>74</v>
      </c>
      <c r="L31" s="23">
        <v>40</v>
      </c>
      <c r="M31" s="23" t="s">
        <v>40</v>
      </c>
      <c r="N31" s="23" t="s">
        <v>39</v>
      </c>
      <c r="O31" s="30">
        <v>0</v>
      </c>
      <c r="P31" s="31">
        <v>1.6506209999999999</v>
      </c>
      <c r="Q31" s="31">
        <v>34.540657000000003</v>
      </c>
      <c r="R31" s="31">
        <v>37.748286999999998</v>
      </c>
      <c r="S31" s="31">
        <v>35.697848999999998</v>
      </c>
      <c r="T31" s="31">
        <v>37.828285000000001</v>
      </c>
      <c r="U31" s="31">
        <v>31.401717999999999</v>
      </c>
      <c r="V31" s="31">
        <v>36.952976</v>
      </c>
      <c r="W31" s="31">
        <v>41.095592000000003</v>
      </c>
      <c r="X31" s="31">
        <v>39.363810999999998</v>
      </c>
      <c r="Y31" s="31">
        <v>41.932915000000001</v>
      </c>
      <c r="Z31" s="31">
        <v>40.266392000000003</v>
      </c>
      <c r="AA31" s="31">
        <v>40.929091999999997</v>
      </c>
      <c r="AB31" s="31">
        <v>43.717888000000002</v>
      </c>
      <c r="AC31" s="31">
        <v>36.009644000000002</v>
      </c>
      <c r="AD31" s="31">
        <v>41.012264000000002</v>
      </c>
      <c r="AE31" s="26">
        <v>0</v>
      </c>
      <c r="AF31" s="26">
        <v>0.32421183931615416</v>
      </c>
      <c r="AG31" s="26">
        <v>0.88818470836074626</v>
      </c>
      <c r="AH31" s="26">
        <v>0.91471179867949681</v>
      </c>
      <c r="AI31" s="26">
        <v>0.89793749701767334</v>
      </c>
      <c r="AJ31" s="26">
        <v>0.91535376351150066</v>
      </c>
      <c r="AK31" s="26">
        <v>0.86057929434894687</v>
      </c>
      <c r="AL31" s="26">
        <v>0.90827958044190593</v>
      </c>
      <c r="AM31" s="26">
        <v>0.94083242325277683</v>
      </c>
      <c r="AN31" s="26">
        <v>0.92750385725450757</v>
      </c>
      <c r="AO31" s="26">
        <v>0.94714239770391428</v>
      </c>
      <c r="AP31" s="26">
        <v>0.93449837251156198</v>
      </c>
      <c r="AQ31" s="26">
        <v>0.93956747451545486</v>
      </c>
      <c r="AR31" s="26">
        <v>0.96031780897443808</v>
      </c>
      <c r="AS31" s="26">
        <v>0.90052906087429141</v>
      </c>
      <c r="AT31" s="27">
        <v>0.94019978548531435</v>
      </c>
      <c r="AU31" s="28">
        <v>178691</v>
      </c>
      <c r="AV31" s="28">
        <v>161730.83026169334</v>
      </c>
      <c r="AW31" s="28">
        <v>132228.28153623265</v>
      </c>
      <c r="AX31" s="28">
        <v>130840.59638747816</v>
      </c>
      <c r="AY31" s="28">
        <v>131718.09365601148</v>
      </c>
      <c r="AZ31" s="28">
        <v>130807.01392318637</v>
      </c>
      <c r="BA31" s="28">
        <v>133672.37595401789</v>
      </c>
      <c r="BB31" s="28">
        <v>131177.07858792302</v>
      </c>
      <c r="BC31" s="28">
        <v>129474.17427480074</v>
      </c>
      <c r="BD31" s="28">
        <v>130171.4182193022</v>
      </c>
      <c r="BE31" s="28">
        <v>129144.08689131284</v>
      </c>
      <c r="BF31" s="28">
        <v>129805.52113717518</v>
      </c>
      <c r="BG31" s="28">
        <v>129540.34627314753</v>
      </c>
      <c r="BH31" s="28">
        <v>128454.85477692919</v>
      </c>
      <c r="BI31" s="28">
        <v>131582.52376754407</v>
      </c>
      <c r="BJ31" s="29">
        <v>129507.26882169224</v>
      </c>
      <c r="BK31">
        <f t="shared" si="3"/>
        <v>35.697848999999998</v>
      </c>
      <c r="BL31">
        <f t="shared" si="3"/>
        <v>37.828285000000001</v>
      </c>
      <c r="BM31">
        <f t="shared" si="3"/>
        <v>31.401717999999999</v>
      </c>
      <c r="BN31">
        <f t="shared" si="3"/>
        <v>36.952976</v>
      </c>
      <c r="BO31">
        <f t="shared" si="3"/>
        <v>41.095592000000003</v>
      </c>
      <c r="BP31">
        <f t="shared" si="3"/>
        <v>39.363810999999998</v>
      </c>
      <c r="BQ31">
        <f t="shared" si="3"/>
        <v>41.932915000000001</v>
      </c>
      <c r="BR31">
        <f t="shared" si="3"/>
        <v>40.266392000000003</v>
      </c>
      <c r="BS31">
        <f t="shared" si="3"/>
        <v>40.929091999999997</v>
      </c>
      <c r="BT31">
        <f t="shared" si="3"/>
        <v>43.717888000000002</v>
      </c>
      <c r="BU31">
        <f t="shared" si="2"/>
        <v>31</v>
      </c>
    </row>
    <row r="32" spans="1:73">
      <c r="A32" s="19">
        <v>41948.664363425924</v>
      </c>
      <c r="B32" s="20">
        <v>41948</v>
      </c>
      <c r="C32" s="21" t="s">
        <v>35</v>
      </c>
      <c r="D32" s="21" t="s">
        <v>36</v>
      </c>
      <c r="E32" s="21" t="s">
        <v>37</v>
      </c>
      <c r="F32" s="21">
        <v>178691</v>
      </c>
      <c r="G32" s="21">
        <v>126379</v>
      </c>
      <c r="H32" s="21">
        <v>0.27460000000000001</v>
      </c>
      <c r="I32" s="21">
        <v>0.33139999999999997</v>
      </c>
      <c r="J32" s="21">
        <v>0</v>
      </c>
      <c r="K32" s="23">
        <v>76</v>
      </c>
      <c r="L32" s="23">
        <v>40</v>
      </c>
      <c r="M32" s="23" t="s">
        <v>38</v>
      </c>
      <c r="N32" s="23" t="s">
        <v>39</v>
      </c>
      <c r="O32" s="30">
        <v>0</v>
      </c>
      <c r="P32" s="31">
        <v>0</v>
      </c>
      <c r="Q32" s="31">
        <v>20.485567</v>
      </c>
      <c r="R32" s="31">
        <v>23.394455000000001</v>
      </c>
      <c r="S32" s="31">
        <v>31.401717999999999</v>
      </c>
      <c r="T32" s="31">
        <v>31.988050000000001</v>
      </c>
      <c r="U32" s="31">
        <v>36.244323999999999</v>
      </c>
      <c r="V32" s="31">
        <v>37.508831000000001</v>
      </c>
      <c r="W32" s="31">
        <v>35.620097999999999</v>
      </c>
      <c r="X32" s="31">
        <v>35.697848999999998</v>
      </c>
      <c r="Y32" s="31">
        <v>34.007137</v>
      </c>
      <c r="Z32" s="31">
        <v>34.083092000000001</v>
      </c>
      <c r="AA32" s="31">
        <v>36.401234000000002</v>
      </c>
      <c r="AB32" s="31">
        <v>33.252102000000001</v>
      </c>
      <c r="AC32" s="31">
        <v>40.679943000000002</v>
      </c>
      <c r="AD32" s="31">
        <v>40.845965999999997</v>
      </c>
      <c r="AE32" s="26">
        <v>0</v>
      </c>
      <c r="AF32" s="26">
        <v>0</v>
      </c>
      <c r="AG32" s="26">
        <v>0.74698932658910178</v>
      </c>
      <c r="AH32" s="26">
        <v>0.78059283148851533</v>
      </c>
      <c r="AI32" s="26">
        <v>0.86057929434894687</v>
      </c>
      <c r="AJ32" s="26">
        <v>0.86587156670669896</v>
      </c>
      <c r="AK32" s="26">
        <v>0.90246978448410065</v>
      </c>
      <c r="AL32" s="26">
        <v>0.91278476848654544</v>
      </c>
      <c r="AM32" s="26">
        <v>0.89728889390001643</v>
      </c>
      <c r="AN32" s="26">
        <v>0.89793749701767334</v>
      </c>
      <c r="AO32" s="26">
        <v>0.88361454161703235</v>
      </c>
      <c r="AP32" s="26">
        <v>0.88426808988321826</v>
      </c>
      <c r="AQ32" s="26">
        <v>0.90376269453330427</v>
      </c>
      <c r="AR32" s="26">
        <v>0.87706419925588675</v>
      </c>
      <c r="AS32" s="26">
        <v>0.93766817523283752</v>
      </c>
      <c r="AT32" s="27">
        <v>0.93893465429038858</v>
      </c>
      <c r="AU32" s="28">
        <v>178691</v>
      </c>
      <c r="AV32" s="28">
        <v>178691</v>
      </c>
      <c r="AW32" s="28">
        <v>139614.4943474709</v>
      </c>
      <c r="AX32" s="28">
        <v>137856.62779917277</v>
      </c>
      <c r="AY32" s="28">
        <v>133672.37595401789</v>
      </c>
      <c r="AZ32" s="28">
        <v>133395.52660243917</v>
      </c>
      <c r="BA32" s="28">
        <v>131481.00063406772</v>
      </c>
      <c r="BB32" s="28">
        <v>130941.40319093183</v>
      </c>
      <c r="BC32" s="28">
        <v>131752.02338230234</v>
      </c>
      <c r="BD32" s="28">
        <v>131718.09365601148</v>
      </c>
      <c r="BE32" s="28">
        <v>132467.3560989298</v>
      </c>
      <c r="BF32" s="28">
        <v>132433.16768202907</v>
      </c>
      <c r="BG32" s="28">
        <v>131413.36592357379</v>
      </c>
      <c r="BH32" s="28">
        <v>132810.01760852605</v>
      </c>
      <c r="BI32" s="28">
        <v>129639.70241721981</v>
      </c>
      <c r="BJ32" s="29">
        <v>129573.4503647612</v>
      </c>
      <c r="BK32">
        <f t="shared" si="3"/>
        <v>31.401717999999999</v>
      </c>
      <c r="BL32">
        <f t="shared" si="3"/>
        <v>31.988050000000001</v>
      </c>
      <c r="BM32">
        <f t="shared" si="3"/>
        <v>36.244323999999999</v>
      </c>
      <c r="BN32">
        <f t="shared" si="3"/>
        <v>37.508831000000001</v>
      </c>
      <c r="BO32">
        <f t="shared" si="3"/>
        <v>35.620097999999999</v>
      </c>
      <c r="BP32">
        <f t="shared" si="3"/>
        <v>35.697848999999998</v>
      </c>
      <c r="BQ32">
        <f t="shared" si="3"/>
        <v>34.007137</v>
      </c>
      <c r="BR32">
        <f t="shared" si="3"/>
        <v>34.083092000000001</v>
      </c>
      <c r="BS32">
        <f t="shared" si="3"/>
        <v>36.401234000000002</v>
      </c>
      <c r="BT32">
        <f t="shared" si="3"/>
        <v>33.252102000000001</v>
      </c>
      <c r="BU32">
        <f t="shared" si="2"/>
        <v>32</v>
      </c>
    </row>
    <row r="33" spans="1:73">
      <c r="A33" s="19">
        <v>41950.354907407411</v>
      </c>
      <c r="B33" s="20">
        <v>41950</v>
      </c>
      <c r="C33" s="21" t="s">
        <v>35</v>
      </c>
      <c r="D33" s="21" t="s">
        <v>36</v>
      </c>
      <c r="E33" s="21" t="s">
        <v>37</v>
      </c>
      <c r="F33" s="21">
        <v>178691</v>
      </c>
      <c r="G33" s="21">
        <v>126379</v>
      </c>
      <c r="H33" s="21">
        <v>0.27460000000000001</v>
      </c>
      <c r="I33" s="21">
        <v>0.33139999999999997</v>
      </c>
      <c r="J33" s="21">
        <v>0</v>
      </c>
      <c r="K33" s="23">
        <v>76</v>
      </c>
      <c r="L33" s="23">
        <v>40</v>
      </c>
      <c r="M33" s="23" t="s">
        <v>38</v>
      </c>
      <c r="N33" s="23" t="s">
        <v>39</v>
      </c>
      <c r="O33" s="30">
        <v>0</v>
      </c>
      <c r="P33" s="31">
        <v>0</v>
      </c>
      <c r="Q33" s="31">
        <v>17.242757999999998</v>
      </c>
      <c r="R33" s="31">
        <v>21.015474000000001</v>
      </c>
      <c r="S33" s="31">
        <v>28.205767000000002</v>
      </c>
      <c r="T33" s="31">
        <v>28.761232</v>
      </c>
      <c r="U33" s="31">
        <v>34.311497000000003</v>
      </c>
      <c r="V33" s="31">
        <v>34.617221999999998</v>
      </c>
      <c r="W33" s="31">
        <v>32.357277000000003</v>
      </c>
      <c r="X33" s="31">
        <v>32.579844999999999</v>
      </c>
      <c r="Y33" s="31">
        <v>31.914465</v>
      </c>
      <c r="Z33" s="31">
        <v>31.547816999999998</v>
      </c>
      <c r="AA33" s="31">
        <v>32.728637999999997</v>
      </c>
      <c r="AB33" s="31">
        <v>29.111183</v>
      </c>
      <c r="AC33" s="31">
        <v>35.542458000000003</v>
      </c>
      <c r="AD33" s="31">
        <v>33.704093999999998</v>
      </c>
      <c r="AE33" s="26">
        <v>0</v>
      </c>
      <c r="AF33" s="26">
        <v>0</v>
      </c>
      <c r="AG33" s="26">
        <v>0.70552434497500083</v>
      </c>
      <c r="AH33" s="26">
        <v>0.75333825271421428</v>
      </c>
      <c r="AI33" s="26">
        <v>0.83050550898841502</v>
      </c>
      <c r="AJ33" s="26">
        <v>0.83589039237503693</v>
      </c>
      <c r="AK33" s="26">
        <v>0.8862275330047058</v>
      </c>
      <c r="AL33" s="26">
        <v>0.88883668786051706</v>
      </c>
      <c r="AM33" s="26">
        <v>0.86917103020564757</v>
      </c>
      <c r="AN33" s="26">
        <v>0.87114778371962098</v>
      </c>
      <c r="AO33" s="26">
        <v>0.86521096180571055</v>
      </c>
      <c r="AP33" s="26">
        <v>0.86190413293123835</v>
      </c>
      <c r="AQ33" s="26">
        <v>0.87246426879372407</v>
      </c>
      <c r="AR33" s="26">
        <v>0.83924733074514424</v>
      </c>
      <c r="AS33" s="26">
        <v>0.89664027150988912</v>
      </c>
      <c r="AT33" s="27">
        <v>0.88099727590321208</v>
      </c>
      <c r="AU33" s="28">
        <v>178691</v>
      </c>
      <c r="AV33" s="28">
        <v>178691</v>
      </c>
      <c r="AW33" s="28">
        <v>141783.61046566776</v>
      </c>
      <c r="AX33" s="28">
        <v>139282.36932401403</v>
      </c>
      <c r="AY33" s="28">
        <v>135245.59581379802</v>
      </c>
      <c r="AZ33" s="28">
        <v>134963.90179407707</v>
      </c>
      <c r="BA33" s="28">
        <v>132330.66529345783</v>
      </c>
      <c r="BB33" s="28">
        <v>132194.17518464063</v>
      </c>
      <c r="BC33" s="28">
        <v>133222.92506788217</v>
      </c>
      <c r="BD33" s="28">
        <v>133119.51713805919</v>
      </c>
      <c r="BE33" s="28">
        <v>133430.08416601966</v>
      </c>
      <c r="BF33" s="28">
        <v>133603.07099810106</v>
      </c>
      <c r="BG33" s="28">
        <v>133050.64917086271</v>
      </c>
      <c r="BH33" s="28">
        <v>134788.29363406001</v>
      </c>
      <c r="BI33" s="28">
        <v>131785.95411677466</v>
      </c>
      <c r="BJ33" s="29">
        <v>132604.27050295117</v>
      </c>
      <c r="BK33">
        <f t="shared" si="3"/>
        <v>28.205767000000002</v>
      </c>
      <c r="BL33">
        <f t="shared" si="3"/>
        <v>28.761232</v>
      </c>
      <c r="BM33">
        <f t="shared" si="3"/>
        <v>34.311497000000003</v>
      </c>
      <c r="BN33">
        <f t="shared" si="3"/>
        <v>34.617221999999998</v>
      </c>
      <c r="BO33">
        <f t="shared" si="3"/>
        <v>32.357277000000003</v>
      </c>
      <c r="BP33">
        <f t="shared" si="3"/>
        <v>32.579844999999999</v>
      </c>
      <c r="BQ33">
        <f t="shared" si="3"/>
        <v>31.914465</v>
      </c>
      <c r="BR33">
        <f t="shared" si="3"/>
        <v>31.547816999999998</v>
      </c>
      <c r="BS33">
        <f t="shared" si="3"/>
        <v>32.728637999999997</v>
      </c>
      <c r="BT33">
        <f t="shared" si="3"/>
        <v>29.111183</v>
      </c>
      <c r="BU33">
        <f t="shared" si="2"/>
        <v>33</v>
      </c>
    </row>
    <row r="34" spans="1:73">
      <c r="A34" s="19">
        <v>41948</v>
      </c>
      <c r="B34" s="20">
        <v>41948</v>
      </c>
      <c r="C34" s="21" t="s">
        <v>35</v>
      </c>
      <c r="D34" s="21" t="s">
        <v>36</v>
      </c>
      <c r="E34" s="21" t="s">
        <v>37</v>
      </c>
      <c r="F34" s="21">
        <v>178691</v>
      </c>
      <c r="G34" s="21">
        <v>126379</v>
      </c>
      <c r="H34" s="21">
        <v>0.27460000000000001</v>
      </c>
      <c r="I34" s="21">
        <v>0.33139999999999997</v>
      </c>
      <c r="J34" s="21">
        <v>0</v>
      </c>
      <c r="K34" s="23">
        <v>77</v>
      </c>
      <c r="L34" s="23">
        <v>40</v>
      </c>
      <c r="M34" s="23" t="s">
        <v>38</v>
      </c>
      <c r="N34" s="23" t="s">
        <v>39</v>
      </c>
      <c r="O34" s="30">
        <v>0</v>
      </c>
      <c r="P34" s="31">
        <v>0</v>
      </c>
      <c r="Q34" s="31">
        <v>28.136752999999999</v>
      </c>
      <c r="R34" s="31">
        <v>36.244323999999999</v>
      </c>
      <c r="S34" s="31">
        <v>33.177067000000001</v>
      </c>
      <c r="T34" s="31">
        <v>33.628551000000002</v>
      </c>
      <c r="U34" s="31">
        <v>37.908324999999998</v>
      </c>
      <c r="V34" s="31">
        <v>27.383023999999999</v>
      </c>
      <c r="W34" s="31">
        <v>28.067778000000001</v>
      </c>
      <c r="X34" s="31">
        <v>36.166004000000001</v>
      </c>
      <c r="Y34" s="31">
        <v>40.431556999999998</v>
      </c>
      <c r="Z34" s="31">
        <v>40.101554999999998</v>
      </c>
      <c r="AA34" s="31">
        <v>37.349601999999997</v>
      </c>
      <c r="AB34" s="31">
        <v>39.772838999999998</v>
      </c>
      <c r="AC34" s="31">
        <v>38.956802000000003</v>
      </c>
      <c r="AD34" s="31">
        <v>41.597008000000002</v>
      </c>
      <c r="AE34" s="26">
        <v>0</v>
      </c>
      <c r="AF34" s="26">
        <v>0</v>
      </c>
      <c r="AG34" s="26">
        <v>0.82983152452665609</v>
      </c>
      <c r="AH34" s="26">
        <v>0.90246978448410065</v>
      </c>
      <c r="AI34" s="26">
        <v>0.87640781738841156</v>
      </c>
      <c r="AJ34" s="26">
        <v>0.8803423919707597</v>
      </c>
      <c r="AK34" s="26">
        <v>0.91599515761478512</v>
      </c>
      <c r="AL34" s="26">
        <v>0.82239766996237196</v>
      </c>
      <c r="AM34" s="26">
        <v>0.82915681566718613</v>
      </c>
      <c r="AN34" s="26">
        <v>0.90182304132868729</v>
      </c>
      <c r="AO34" s="26">
        <v>0.93576693477067729</v>
      </c>
      <c r="AP34" s="26">
        <v>0.93322885608755868</v>
      </c>
      <c r="AQ34" s="26">
        <v>0.91149881022835555</v>
      </c>
      <c r="AR34" s="26">
        <v>0.93068674691408515</v>
      </c>
      <c r="AS34" s="26">
        <v>0.92431465296292081</v>
      </c>
      <c r="AT34" s="27">
        <v>0.94462124914760404</v>
      </c>
      <c r="AU34" s="28">
        <v>178691</v>
      </c>
      <c r="AV34" s="28">
        <v>178691</v>
      </c>
      <c r="AW34" s="28">
        <v>135280.85328896157</v>
      </c>
      <c r="AX34" s="28">
        <v>131481.00063406772</v>
      </c>
      <c r="AY34" s="28">
        <v>132844.35425677741</v>
      </c>
      <c r="AZ34" s="28">
        <v>132638.52879122563</v>
      </c>
      <c r="BA34" s="28">
        <v>130773.46131485536</v>
      </c>
      <c r="BB34" s="28">
        <v>135669.73308892839</v>
      </c>
      <c r="BC34" s="28">
        <v>135316.14865881816</v>
      </c>
      <c r="BD34" s="28">
        <v>131514.83306201373</v>
      </c>
      <c r="BE34" s="28">
        <v>129739.16010827632</v>
      </c>
      <c r="BF34" s="28">
        <v>129871.93208034763</v>
      </c>
      <c r="BG34" s="28">
        <v>131008.67423933427</v>
      </c>
      <c r="BH34" s="28">
        <v>130004.91489543038</v>
      </c>
      <c r="BI34" s="28">
        <v>130338.25187420368</v>
      </c>
      <c r="BJ34" s="29">
        <v>129275.97321459054</v>
      </c>
      <c r="BK34">
        <f t="shared" si="3"/>
        <v>33.177067000000001</v>
      </c>
      <c r="BL34">
        <f t="shared" si="3"/>
        <v>33.628551000000002</v>
      </c>
      <c r="BM34">
        <f t="shared" si="3"/>
        <v>37.908324999999998</v>
      </c>
      <c r="BN34">
        <f t="shared" si="3"/>
        <v>27.383023999999999</v>
      </c>
      <c r="BO34">
        <f t="shared" si="3"/>
        <v>28.067778000000001</v>
      </c>
      <c r="BP34">
        <f t="shared" si="3"/>
        <v>36.166004000000001</v>
      </c>
      <c r="BQ34">
        <f t="shared" si="3"/>
        <v>40.431556999999998</v>
      </c>
      <c r="BR34">
        <f t="shared" si="3"/>
        <v>40.101554999999998</v>
      </c>
      <c r="BS34">
        <f t="shared" si="3"/>
        <v>37.349601999999997</v>
      </c>
      <c r="BT34">
        <f t="shared" si="3"/>
        <v>39.772838999999998</v>
      </c>
      <c r="BU34">
        <f t="shared" si="2"/>
        <v>34</v>
      </c>
    </row>
    <row r="35" spans="1:73">
      <c r="A35" s="19">
        <v>41950</v>
      </c>
      <c r="B35" s="20">
        <v>41950</v>
      </c>
      <c r="C35" s="21" t="s">
        <v>35</v>
      </c>
      <c r="D35" s="21" t="s">
        <v>36</v>
      </c>
      <c r="E35" s="21" t="s">
        <v>37</v>
      </c>
      <c r="F35" s="21">
        <v>178691</v>
      </c>
      <c r="G35" s="21">
        <v>126379</v>
      </c>
      <c r="H35" s="21">
        <v>0.27460000000000001</v>
      </c>
      <c r="I35" s="21">
        <v>0.33139999999999997</v>
      </c>
      <c r="J35" s="21">
        <v>0</v>
      </c>
      <c r="K35" s="23">
        <v>77</v>
      </c>
      <c r="L35" s="23">
        <v>40</v>
      </c>
      <c r="M35" s="23" t="s">
        <v>38</v>
      </c>
      <c r="N35" s="23" t="s">
        <v>39</v>
      </c>
      <c r="O35" s="30">
        <v>0</v>
      </c>
      <c r="P35" s="31">
        <v>0</v>
      </c>
      <c r="Q35" s="31">
        <v>25.577513</v>
      </c>
      <c r="R35" s="31">
        <v>33.177067000000001</v>
      </c>
      <c r="S35" s="31">
        <v>29.888642999999998</v>
      </c>
      <c r="T35" s="31">
        <v>30.460581000000001</v>
      </c>
      <c r="U35" s="31">
        <v>35.155479</v>
      </c>
      <c r="V35" s="31">
        <v>24.217213000000001</v>
      </c>
      <c r="W35" s="31">
        <v>26.105858000000001</v>
      </c>
      <c r="X35" s="31">
        <v>33.252102000000001</v>
      </c>
      <c r="Y35" s="31">
        <v>37.908324999999998</v>
      </c>
      <c r="Z35" s="31">
        <v>36.716000000000001</v>
      </c>
      <c r="AA35" s="31">
        <v>32.505577000000002</v>
      </c>
      <c r="AB35" s="31">
        <v>35.853580000000001</v>
      </c>
      <c r="AC35" s="31">
        <v>35.542458000000003</v>
      </c>
      <c r="AD35" s="31">
        <v>38.794598000000001</v>
      </c>
      <c r="AE35" s="26">
        <v>0</v>
      </c>
      <c r="AF35" s="26">
        <v>0</v>
      </c>
      <c r="AG35" s="26">
        <v>0.80401616077841997</v>
      </c>
      <c r="AH35" s="26">
        <v>0.87640781738841156</v>
      </c>
      <c r="AI35" s="26">
        <v>0.84660979111808787</v>
      </c>
      <c r="AJ35" s="26">
        <v>0.85194462383023606</v>
      </c>
      <c r="AK35" s="26">
        <v>0.89339315282692167</v>
      </c>
      <c r="AL35" s="26">
        <v>0.78958571040176329</v>
      </c>
      <c r="AM35" s="26">
        <v>0.80948256026128984</v>
      </c>
      <c r="AN35" s="26">
        <v>0.87706419925588675</v>
      </c>
      <c r="AO35" s="26">
        <v>0.91599515761478512</v>
      </c>
      <c r="AP35" s="26">
        <v>0.90634511762443304</v>
      </c>
      <c r="AQ35" s="26">
        <v>0.87048917373955148</v>
      </c>
      <c r="AR35" s="26">
        <v>0.89923377857953879</v>
      </c>
      <c r="AS35" s="26">
        <v>0.89664027150988912</v>
      </c>
      <c r="AT35" s="27">
        <v>0.92303746125866371</v>
      </c>
      <c r="AU35" s="28">
        <v>178691</v>
      </c>
      <c r="AV35" s="28">
        <v>178691</v>
      </c>
      <c r="AW35" s="28">
        <v>136631.3065973593</v>
      </c>
      <c r="AX35" s="28">
        <v>132844.35425677741</v>
      </c>
      <c r="AY35" s="28">
        <v>134403.14860703057</v>
      </c>
      <c r="AZ35" s="28">
        <v>134124.07283819269</v>
      </c>
      <c r="BA35" s="28">
        <v>131955.81738931808</v>
      </c>
      <c r="BB35" s="28">
        <v>137386.19231746296</v>
      </c>
      <c r="BC35" s="28">
        <v>136345.34830761142</v>
      </c>
      <c r="BD35" s="28">
        <v>132810.01760852605</v>
      </c>
      <c r="BE35" s="28">
        <v>130773.46131485536</v>
      </c>
      <c r="BF35" s="28">
        <v>131278.27420683065</v>
      </c>
      <c r="BG35" s="28">
        <v>133153.97034333658</v>
      </c>
      <c r="BH35" s="28">
        <v>131650.28257494717</v>
      </c>
      <c r="BI35" s="28">
        <v>131785.95411677466</v>
      </c>
      <c r="BJ35" s="29">
        <v>130405.06432663678</v>
      </c>
      <c r="BK35">
        <f t="shared" si="3"/>
        <v>29.888642999999998</v>
      </c>
      <c r="BL35">
        <f t="shared" si="3"/>
        <v>30.460581000000001</v>
      </c>
      <c r="BM35">
        <f t="shared" si="3"/>
        <v>35.155479</v>
      </c>
      <c r="BN35">
        <f t="shared" si="3"/>
        <v>24.217213000000001</v>
      </c>
      <c r="BO35">
        <f t="shared" si="3"/>
        <v>26.105858000000001</v>
      </c>
      <c r="BP35">
        <f t="shared" si="3"/>
        <v>33.252102000000001</v>
      </c>
      <c r="BQ35">
        <f t="shared" si="3"/>
        <v>37.908324999999998</v>
      </c>
      <c r="BR35">
        <f t="shared" si="3"/>
        <v>36.716000000000001</v>
      </c>
      <c r="BS35">
        <f t="shared" si="3"/>
        <v>32.505577000000002</v>
      </c>
      <c r="BT35">
        <f t="shared" si="3"/>
        <v>35.853580000000001</v>
      </c>
      <c r="BU35">
        <f t="shared" si="2"/>
        <v>35</v>
      </c>
    </row>
    <row r="36" spans="1:73">
      <c r="A36" s="19">
        <v>41948.662766203706</v>
      </c>
      <c r="B36" s="20">
        <v>41948</v>
      </c>
      <c r="C36" s="21" t="s">
        <v>35</v>
      </c>
      <c r="D36" s="21" t="s">
        <v>36</v>
      </c>
      <c r="E36" s="21" t="s">
        <v>37</v>
      </c>
      <c r="F36" s="21">
        <v>178691</v>
      </c>
      <c r="G36" s="21">
        <v>126379</v>
      </c>
      <c r="H36" s="21">
        <v>0.27460000000000001</v>
      </c>
      <c r="I36" s="21">
        <v>0.33139999999999997</v>
      </c>
      <c r="J36" s="21">
        <v>0</v>
      </c>
      <c r="K36" s="23">
        <v>80</v>
      </c>
      <c r="L36" s="23">
        <v>50</v>
      </c>
      <c r="M36" s="23" t="s">
        <v>40</v>
      </c>
      <c r="N36" s="23" t="s">
        <v>39</v>
      </c>
      <c r="O36" s="30">
        <v>0</v>
      </c>
      <c r="P36" s="31">
        <v>0</v>
      </c>
      <c r="Q36" s="31">
        <v>25.315441</v>
      </c>
      <c r="R36" s="31">
        <v>43.889758999999998</v>
      </c>
      <c r="S36" s="31">
        <v>42.017142999999997</v>
      </c>
      <c r="T36" s="31">
        <v>37.988486999999999</v>
      </c>
      <c r="U36" s="31">
        <v>39.445445999999997</v>
      </c>
      <c r="V36" s="31">
        <v>43.118935</v>
      </c>
      <c r="W36" s="31">
        <v>39.608974000000003</v>
      </c>
      <c r="X36" s="31">
        <v>41.012264000000002</v>
      </c>
      <c r="Y36" s="31">
        <v>41.513213999999998</v>
      </c>
      <c r="Z36" s="31">
        <v>40.183948999999998</v>
      </c>
      <c r="AA36" s="31">
        <v>36.558444999999999</v>
      </c>
      <c r="AB36" s="31">
        <v>30.604437000000001</v>
      </c>
      <c r="AC36" s="31">
        <v>36.322754000000003</v>
      </c>
      <c r="AD36" s="31">
        <v>34.387813999999999</v>
      </c>
      <c r="AE36" s="26">
        <v>0</v>
      </c>
      <c r="AF36" s="26">
        <v>0</v>
      </c>
      <c r="AG36" s="26">
        <v>0.80127664916865038</v>
      </c>
      <c r="AH36" s="26">
        <v>0.96156732265310429</v>
      </c>
      <c r="AI36" s="26">
        <v>0.94777245177323588</v>
      </c>
      <c r="AJ36" s="26">
        <v>0.916636622476379</v>
      </c>
      <c r="AK36" s="26">
        <v>0.92814086782316563</v>
      </c>
      <c r="AL36" s="26">
        <v>0.95593753945625048</v>
      </c>
      <c r="AM36" s="26">
        <v>0.92941425576907832</v>
      </c>
      <c r="AN36" s="26">
        <v>0.94019978548531435</v>
      </c>
      <c r="AO36" s="26">
        <v>0.94399021372821657</v>
      </c>
      <c r="AP36" s="26">
        <v>0.93386386083735529</v>
      </c>
      <c r="AQ36" s="26">
        <v>0.90505435319477423</v>
      </c>
      <c r="AR36" s="26">
        <v>0.85327590338428072</v>
      </c>
      <c r="AS36" s="26">
        <v>0.90311650029806467</v>
      </c>
      <c r="AT36" s="27">
        <v>0.88688029779307587</v>
      </c>
      <c r="AU36" s="28">
        <v>178691</v>
      </c>
      <c r="AV36" s="28">
        <v>178691</v>
      </c>
      <c r="AW36" s="28">
        <v>136774.61592868957</v>
      </c>
      <c r="AX36" s="28">
        <v>128389.49021737081</v>
      </c>
      <c r="AY36" s="28">
        <v>129111.12750283848</v>
      </c>
      <c r="AZ36" s="28">
        <v>130739.90500501567</v>
      </c>
      <c r="BA36" s="28">
        <v>130138.09492243457</v>
      </c>
      <c r="BB36" s="28">
        <v>128683.99543596462</v>
      </c>
      <c r="BC36" s="28">
        <v>130071.48145220798</v>
      </c>
      <c r="BD36" s="28">
        <v>129507.26882169224</v>
      </c>
      <c r="BE36" s="28">
        <v>129308.98393944954</v>
      </c>
      <c r="BF36" s="28">
        <v>129838.71371187628</v>
      </c>
      <c r="BG36" s="28">
        <v>131345.79667567497</v>
      </c>
      <c r="BH36" s="28">
        <v>134054.4309421615</v>
      </c>
      <c r="BI36" s="28">
        <v>131447.16963640763</v>
      </c>
      <c r="BJ36" s="29">
        <v>132296.51786184861</v>
      </c>
      <c r="BK36">
        <f t="shared" si="3"/>
        <v>37.988486999999999</v>
      </c>
      <c r="BL36">
        <f t="shared" si="3"/>
        <v>39.445445999999997</v>
      </c>
      <c r="BM36">
        <f t="shared" si="3"/>
        <v>43.118935</v>
      </c>
      <c r="BN36">
        <f t="shared" si="3"/>
        <v>39.608974000000003</v>
      </c>
      <c r="BO36">
        <f t="shared" si="3"/>
        <v>41.012264000000002</v>
      </c>
      <c r="BP36">
        <f t="shared" si="3"/>
        <v>41.513213999999998</v>
      </c>
      <c r="BQ36">
        <f t="shared" si="3"/>
        <v>40.183948999999998</v>
      </c>
      <c r="BR36">
        <f t="shared" si="3"/>
        <v>36.558444999999999</v>
      </c>
      <c r="BS36">
        <f t="shared" si="3"/>
        <v>30.604437000000001</v>
      </c>
      <c r="BT36">
        <f t="shared" si="3"/>
        <v>36.322754000000003</v>
      </c>
      <c r="BU36">
        <f t="shared" si="2"/>
        <v>36</v>
      </c>
    </row>
    <row r="37" spans="1:73">
      <c r="A37" s="19">
        <v>41950.35392361111</v>
      </c>
      <c r="B37" s="20">
        <v>41950</v>
      </c>
      <c r="C37" s="21" t="s">
        <v>35</v>
      </c>
      <c r="D37" s="21" t="s">
        <v>36</v>
      </c>
      <c r="E37" s="21" t="s">
        <v>37</v>
      </c>
      <c r="F37" s="21">
        <v>178691</v>
      </c>
      <c r="G37" s="21">
        <v>126379</v>
      </c>
      <c r="H37" s="21">
        <v>0.27460000000000001</v>
      </c>
      <c r="I37" s="21">
        <v>0.33139999999999997</v>
      </c>
      <c r="J37" s="21">
        <v>0</v>
      </c>
      <c r="K37" s="23">
        <v>80</v>
      </c>
      <c r="L37" s="23">
        <v>50</v>
      </c>
      <c r="M37" s="23" t="s">
        <v>40</v>
      </c>
      <c r="N37" s="23" t="s">
        <v>39</v>
      </c>
      <c r="O37" s="30">
        <v>0</v>
      </c>
      <c r="P37" s="31">
        <v>0</v>
      </c>
      <c r="Q37" s="31">
        <v>21.733191999999999</v>
      </c>
      <c r="R37" s="31">
        <v>40.183948999999998</v>
      </c>
      <c r="S37" s="31">
        <v>38.875652000000002</v>
      </c>
      <c r="T37" s="31">
        <v>34.617221999999998</v>
      </c>
      <c r="U37" s="31">
        <v>36.244323999999999</v>
      </c>
      <c r="V37" s="31">
        <v>39.608974000000003</v>
      </c>
      <c r="W37" s="31">
        <v>36.322754000000003</v>
      </c>
      <c r="X37" s="31">
        <v>37.42915</v>
      </c>
      <c r="Y37" s="31">
        <v>37.349601999999997</v>
      </c>
      <c r="Z37" s="31">
        <v>35.775677000000002</v>
      </c>
      <c r="AA37" s="31">
        <v>32.209347000000001</v>
      </c>
      <c r="AB37" s="31">
        <v>26.172321</v>
      </c>
      <c r="AC37" s="31">
        <v>32.283279</v>
      </c>
      <c r="AD37" s="31">
        <v>30.031096000000002</v>
      </c>
      <c r="AE37" s="26">
        <v>0</v>
      </c>
      <c r="AF37" s="26">
        <v>0</v>
      </c>
      <c r="AG37" s="26">
        <v>0.76176894944043072</v>
      </c>
      <c r="AH37" s="26">
        <v>0.93386386083735529</v>
      </c>
      <c r="AI37" s="26">
        <v>0.92367612452478898</v>
      </c>
      <c r="AJ37" s="26">
        <v>0.88883668786051706</v>
      </c>
      <c r="AK37" s="26">
        <v>0.90246978448410065</v>
      </c>
      <c r="AL37" s="26">
        <v>0.92941425576907832</v>
      </c>
      <c r="AM37" s="26">
        <v>0.90311650029806467</v>
      </c>
      <c r="AN37" s="26">
        <v>0.91214170950249951</v>
      </c>
      <c r="AO37" s="26">
        <v>0.91149881022835555</v>
      </c>
      <c r="AP37" s="26">
        <v>0.89858579724250898</v>
      </c>
      <c r="AQ37" s="26">
        <v>0.86785214507613617</v>
      </c>
      <c r="AR37" s="26">
        <v>0.81016495034834279</v>
      </c>
      <c r="AS37" s="26">
        <v>0.86851179850825577</v>
      </c>
      <c r="AT37" s="27">
        <v>0.84794488099946097</v>
      </c>
      <c r="AU37" s="28">
        <v>178691</v>
      </c>
      <c r="AV37" s="28">
        <v>178691</v>
      </c>
      <c r="AW37" s="28">
        <v>138841.3427168722</v>
      </c>
      <c r="AX37" s="28">
        <v>129838.71371187628</v>
      </c>
      <c r="AY37" s="28">
        <v>130371.65457385924</v>
      </c>
      <c r="AZ37" s="28">
        <v>132194.17518464063</v>
      </c>
      <c r="BA37" s="28">
        <v>131481.00063406772</v>
      </c>
      <c r="BB37" s="28">
        <v>130071.48145220798</v>
      </c>
      <c r="BC37" s="28">
        <v>131447.16963640763</v>
      </c>
      <c r="BD37" s="28">
        <v>130975.04289250524</v>
      </c>
      <c r="BE37" s="28">
        <v>131008.67423933427</v>
      </c>
      <c r="BF37" s="28">
        <v>131684.17977464988</v>
      </c>
      <c r="BG37" s="28">
        <v>133291.91858677717</v>
      </c>
      <c r="BH37" s="28">
        <v>136309.65111737751</v>
      </c>
      <c r="BI37" s="28">
        <v>133257.41079643613</v>
      </c>
      <c r="BJ37" s="29">
        <v>134333.30738515619</v>
      </c>
      <c r="BK37">
        <f t="shared" ref="BK37:BT52" si="4">HLOOKUP($L37+BK$2,$O$1:$AD$57,$BU37,0)</f>
        <v>34.617221999999998</v>
      </c>
      <c r="BL37">
        <f t="shared" si="4"/>
        <v>36.244323999999999</v>
      </c>
      <c r="BM37">
        <f t="shared" si="4"/>
        <v>39.608974000000003</v>
      </c>
      <c r="BN37">
        <f t="shared" si="4"/>
        <v>36.322754000000003</v>
      </c>
      <c r="BO37">
        <f t="shared" si="4"/>
        <v>37.42915</v>
      </c>
      <c r="BP37">
        <f t="shared" si="4"/>
        <v>37.349601999999997</v>
      </c>
      <c r="BQ37">
        <f t="shared" si="4"/>
        <v>35.775677000000002</v>
      </c>
      <c r="BR37">
        <f t="shared" si="4"/>
        <v>32.209347000000001</v>
      </c>
      <c r="BS37">
        <f t="shared" si="4"/>
        <v>26.172321</v>
      </c>
      <c r="BT37">
        <f t="shared" si="4"/>
        <v>32.283279</v>
      </c>
      <c r="BU37">
        <f t="shared" si="2"/>
        <v>37</v>
      </c>
    </row>
    <row r="38" spans="1:73">
      <c r="A38" s="19">
        <v>41948.662511574075</v>
      </c>
      <c r="B38" s="20">
        <v>41948</v>
      </c>
      <c r="C38" s="21" t="s">
        <v>35</v>
      </c>
      <c r="D38" s="21" t="s">
        <v>36</v>
      </c>
      <c r="E38" s="21" t="s">
        <v>37</v>
      </c>
      <c r="F38" s="21">
        <v>178691</v>
      </c>
      <c r="G38" s="21">
        <v>126379</v>
      </c>
      <c r="H38" s="21">
        <v>0.27460000000000001</v>
      </c>
      <c r="I38" s="21">
        <v>0.33139999999999997</v>
      </c>
      <c r="J38" s="21">
        <v>0</v>
      </c>
      <c r="K38" s="23">
        <v>81</v>
      </c>
      <c r="L38" s="23">
        <v>40</v>
      </c>
      <c r="M38" s="23" t="s">
        <v>38</v>
      </c>
      <c r="N38" s="23" t="s">
        <v>39</v>
      </c>
      <c r="O38" s="30">
        <v>0</v>
      </c>
      <c r="P38" s="31">
        <v>0</v>
      </c>
      <c r="Q38" s="31">
        <v>25.577513</v>
      </c>
      <c r="R38" s="31">
        <v>41.513213999999998</v>
      </c>
      <c r="S38" s="31">
        <v>38.956802000000003</v>
      </c>
      <c r="T38" s="31">
        <v>40.514282000000001</v>
      </c>
      <c r="U38" s="31">
        <v>37.988486999999999</v>
      </c>
      <c r="V38" s="31">
        <v>29.604711999999999</v>
      </c>
      <c r="W38" s="31">
        <v>27.451124</v>
      </c>
      <c r="X38" s="31">
        <v>36.166004000000001</v>
      </c>
      <c r="Y38" s="31">
        <v>38.068714</v>
      </c>
      <c r="Z38" s="31">
        <v>35.078319999999998</v>
      </c>
      <c r="AA38" s="31">
        <v>32.505577000000002</v>
      </c>
      <c r="AB38" s="31">
        <v>32.877800000000001</v>
      </c>
      <c r="AC38" s="31">
        <v>33.855441999999996</v>
      </c>
      <c r="AD38" s="31">
        <v>27.247107</v>
      </c>
      <c r="AE38" s="26">
        <v>0</v>
      </c>
      <c r="AF38" s="26">
        <v>0</v>
      </c>
      <c r="AG38" s="26">
        <v>0.80401616077841997</v>
      </c>
      <c r="AH38" s="26">
        <v>0.94399021372821657</v>
      </c>
      <c r="AI38" s="26">
        <v>0.92431465296292081</v>
      </c>
      <c r="AJ38" s="26">
        <v>0.93640100839809737</v>
      </c>
      <c r="AK38" s="26">
        <v>0.916636622476379</v>
      </c>
      <c r="AL38" s="26">
        <v>0.84393600459140516</v>
      </c>
      <c r="AM38" s="26">
        <v>0.82307490491322899</v>
      </c>
      <c r="AN38" s="26">
        <v>0.90182304132868729</v>
      </c>
      <c r="AO38" s="26">
        <v>0.917277701997676</v>
      </c>
      <c r="AP38" s="26">
        <v>0.89274286201598951</v>
      </c>
      <c r="AQ38" s="26">
        <v>0.87048917373955148</v>
      </c>
      <c r="AR38" s="26">
        <v>0.87378000826929958</v>
      </c>
      <c r="AS38" s="26">
        <v>0.88230636825032682</v>
      </c>
      <c r="AT38" s="27">
        <v>0.82104264038486841</v>
      </c>
      <c r="AU38" s="28">
        <v>178691</v>
      </c>
      <c r="AV38" s="28">
        <v>178691</v>
      </c>
      <c r="AW38" s="28">
        <v>136631.3065973593</v>
      </c>
      <c r="AX38" s="28">
        <v>129308.98393944954</v>
      </c>
      <c r="AY38" s="28">
        <v>130338.25187420368</v>
      </c>
      <c r="AZ38" s="28">
        <v>129705.99044867873</v>
      </c>
      <c r="BA38" s="28">
        <v>130739.90500501567</v>
      </c>
      <c r="BB38" s="28">
        <v>134543.01972781442</v>
      </c>
      <c r="BC38" s="28">
        <v>135634.30557417916</v>
      </c>
      <c r="BD38" s="28">
        <v>131514.83306201373</v>
      </c>
      <c r="BE38" s="28">
        <v>130706.36885309758</v>
      </c>
      <c r="BF38" s="28">
        <v>131989.83540221956</v>
      </c>
      <c r="BG38" s="28">
        <v>133153.97034333658</v>
      </c>
      <c r="BH38" s="28">
        <v>132981.8202074164</v>
      </c>
      <c r="BI38" s="28">
        <v>132535.7892640889</v>
      </c>
      <c r="BJ38" s="29">
        <v>135740.61739618675</v>
      </c>
      <c r="BK38">
        <f t="shared" si="4"/>
        <v>38.956802000000003</v>
      </c>
      <c r="BL38">
        <f t="shared" si="4"/>
        <v>40.514282000000001</v>
      </c>
      <c r="BM38">
        <f t="shared" si="4"/>
        <v>37.988486999999999</v>
      </c>
      <c r="BN38">
        <f t="shared" si="4"/>
        <v>29.604711999999999</v>
      </c>
      <c r="BO38">
        <f t="shared" si="4"/>
        <v>27.451124</v>
      </c>
      <c r="BP38">
        <f t="shared" si="4"/>
        <v>36.166004000000001</v>
      </c>
      <c r="BQ38">
        <f t="shared" si="4"/>
        <v>38.068714</v>
      </c>
      <c r="BR38">
        <f t="shared" si="4"/>
        <v>35.078319999999998</v>
      </c>
      <c r="BS38">
        <f t="shared" si="4"/>
        <v>32.505577000000002</v>
      </c>
      <c r="BT38">
        <f t="shared" si="4"/>
        <v>32.877800000000001</v>
      </c>
      <c r="BU38">
        <f t="shared" si="2"/>
        <v>38</v>
      </c>
    </row>
    <row r="39" spans="1:73">
      <c r="A39" s="19">
        <v>41950.353668981479</v>
      </c>
      <c r="B39" s="20">
        <v>41950</v>
      </c>
      <c r="C39" s="21" t="s">
        <v>35</v>
      </c>
      <c r="D39" s="21" t="s">
        <v>36</v>
      </c>
      <c r="E39" s="21" t="s">
        <v>37</v>
      </c>
      <c r="F39" s="21">
        <v>178691</v>
      </c>
      <c r="G39" s="21">
        <v>126379</v>
      </c>
      <c r="H39" s="21">
        <v>0.27460000000000001</v>
      </c>
      <c r="I39" s="21">
        <v>0.33139999999999997</v>
      </c>
      <c r="J39" s="21">
        <v>0</v>
      </c>
      <c r="K39" s="23">
        <v>81</v>
      </c>
      <c r="L39" s="23">
        <v>40</v>
      </c>
      <c r="M39" s="23" t="s">
        <v>38</v>
      </c>
      <c r="N39" s="23" t="s">
        <v>39</v>
      </c>
      <c r="O39" s="30">
        <v>0</v>
      </c>
      <c r="P39" s="31">
        <v>0</v>
      </c>
      <c r="Q39" s="31">
        <v>21.854040000000001</v>
      </c>
      <c r="R39" s="31">
        <v>39.119338999999997</v>
      </c>
      <c r="S39" s="31">
        <v>35.232684999999996</v>
      </c>
      <c r="T39" s="31">
        <v>36.087780000000002</v>
      </c>
      <c r="U39" s="31">
        <v>33.553108000000002</v>
      </c>
      <c r="V39" s="31">
        <v>25.315441</v>
      </c>
      <c r="W39" s="31">
        <v>23.835629999999998</v>
      </c>
      <c r="X39" s="31">
        <v>32.505577000000002</v>
      </c>
      <c r="Y39" s="31">
        <v>32.803176999999998</v>
      </c>
      <c r="Z39" s="31">
        <v>30.820837000000001</v>
      </c>
      <c r="AA39" s="31">
        <v>27.930150999999999</v>
      </c>
      <c r="AB39" s="31">
        <v>28.970938</v>
      </c>
      <c r="AC39" s="31">
        <v>30.820837000000001</v>
      </c>
      <c r="AD39" s="31">
        <v>28.344125999999999</v>
      </c>
      <c r="AE39" s="26">
        <v>0</v>
      </c>
      <c r="AF39" s="26">
        <v>0</v>
      </c>
      <c r="AG39" s="26">
        <v>0.76317010436917965</v>
      </c>
      <c r="AH39" s="26">
        <v>0.92559090520982845</v>
      </c>
      <c r="AI39" s="26">
        <v>0.89404288531687515</v>
      </c>
      <c r="AJ39" s="26">
        <v>0.90117615553767694</v>
      </c>
      <c r="AK39" s="26">
        <v>0.87968739255961159</v>
      </c>
      <c r="AL39" s="26">
        <v>0.80127664916865038</v>
      </c>
      <c r="AM39" s="26">
        <v>0.78544076875809554</v>
      </c>
      <c r="AN39" s="26">
        <v>0.87048917373955148</v>
      </c>
      <c r="AO39" s="26">
        <v>0.87312226807615145</v>
      </c>
      <c r="AP39" s="26">
        <v>0.85527066534628426</v>
      </c>
      <c r="AQ39" s="26">
        <v>0.82780723749052432</v>
      </c>
      <c r="AR39" s="26">
        <v>0.83790527438031437</v>
      </c>
      <c r="AS39" s="26">
        <v>0.85527066534628426</v>
      </c>
      <c r="AT39" s="27">
        <v>0.83185339664676494</v>
      </c>
      <c r="AU39" s="28">
        <v>178691</v>
      </c>
      <c r="AV39" s="28">
        <v>178691</v>
      </c>
      <c r="AW39" s="28">
        <v>138768.04550023947</v>
      </c>
      <c r="AX39" s="28">
        <v>130271.48856666345</v>
      </c>
      <c r="AY39" s="28">
        <v>131921.82858330364</v>
      </c>
      <c r="AZ39" s="28">
        <v>131548.67295151303</v>
      </c>
      <c r="BA39" s="28">
        <v>132672.79312042159</v>
      </c>
      <c r="BB39" s="28">
        <v>136774.61592868957</v>
      </c>
      <c r="BC39" s="28">
        <v>137603.02250472651</v>
      </c>
      <c r="BD39" s="28">
        <v>133153.97034333658</v>
      </c>
      <c r="BE39" s="28">
        <v>133016.22791240035</v>
      </c>
      <c r="BF39" s="28">
        <v>133950.08095440519</v>
      </c>
      <c r="BG39" s="28">
        <v>135386.7477923957</v>
      </c>
      <c r="BH39" s="28">
        <v>134858.49928661698</v>
      </c>
      <c r="BI39" s="28">
        <v>133950.08095440519</v>
      </c>
      <c r="BJ39" s="29">
        <v>135175.08511461443</v>
      </c>
      <c r="BK39">
        <f t="shared" si="4"/>
        <v>35.232684999999996</v>
      </c>
      <c r="BL39">
        <f t="shared" si="4"/>
        <v>36.087780000000002</v>
      </c>
      <c r="BM39">
        <f t="shared" si="4"/>
        <v>33.553108000000002</v>
      </c>
      <c r="BN39">
        <f t="shared" si="4"/>
        <v>25.315441</v>
      </c>
      <c r="BO39">
        <f t="shared" si="4"/>
        <v>23.835629999999998</v>
      </c>
      <c r="BP39">
        <f t="shared" si="4"/>
        <v>32.505577000000002</v>
      </c>
      <c r="BQ39">
        <f t="shared" si="4"/>
        <v>32.803176999999998</v>
      </c>
      <c r="BR39">
        <f t="shared" si="4"/>
        <v>30.820837000000001</v>
      </c>
      <c r="BS39">
        <f t="shared" si="4"/>
        <v>27.930150999999999</v>
      </c>
      <c r="BT39">
        <f t="shared" si="4"/>
        <v>28.970938</v>
      </c>
      <c r="BU39">
        <f t="shared" si="2"/>
        <v>39</v>
      </c>
    </row>
    <row r="40" spans="1:73">
      <c r="A40" s="19">
        <v>41948.65965277778</v>
      </c>
      <c r="B40" s="20">
        <v>41948</v>
      </c>
      <c r="C40" s="21" t="s">
        <v>35</v>
      </c>
      <c r="D40" s="21" t="s">
        <v>36</v>
      </c>
      <c r="E40" s="21" t="s">
        <v>37</v>
      </c>
      <c r="F40" s="21">
        <v>178691</v>
      </c>
      <c r="G40" s="21">
        <v>126379</v>
      </c>
      <c r="H40" s="21">
        <v>0.27460000000000001</v>
      </c>
      <c r="I40" s="21">
        <v>0.33139999999999997</v>
      </c>
      <c r="J40" s="21">
        <v>0</v>
      </c>
      <c r="K40" s="23">
        <v>82</v>
      </c>
      <c r="L40" s="23">
        <v>90</v>
      </c>
      <c r="M40" s="23" t="s">
        <v>38</v>
      </c>
      <c r="N40" s="23" t="s">
        <v>39</v>
      </c>
      <c r="O40" s="30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33.177067000000001</v>
      </c>
      <c r="W40" s="31">
        <v>30.893166999999998</v>
      </c>
      <c r="X40" s="31">
        <v>33.102134999999997</v>
      </c>
      <c r="Y40" s="31">
        <v>38.956802000000003</v>
      </c>
      <c r="Z40" s="31">
        <v>39.937035000000002</v>
      </c>
      <c r="AA40" s="31">
        <v>40.019249000000002</v>
      </c>
      <c r="AB40" s="31">
        <v>40.597068999999998</v>
      </c>
      <c r="AC40" s="31">
        <v>37.349601999999997</v>
      </c>
      <c r="AD40" s="31">
        <v>36.952976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0.87640781738841156</v>
      </c>
      <c r="AM40" s="26">
        <v>0.85593531029737224</v>
      </c>
      <c r="AN40" s="26">
        <v>0.87575134528374277</v>
      </c>
      <c r="AO40" s="26">
        <v>0.92431465296292081</v>
      </c>
      <c r="AP40" s="26">
        <v>0.93195829738354818</v>
      </c>
      <c r="AQ40" s="26">
        <v>0.93259365802254257</v>
      </c>
      <c r="AR40" s="26">
        <v>0.9370346912284474</v>
      </c>
      <c r="AS40" s="26">
        <v>0.91149881022835555</v>
      </c>
      <c r="AT40" s="27">
        <v>0.90827958044190593</v>
      </c>
      <c r="AU40" s="28">
        <v>178691</v>
      </c>
      <c r="AV40" s="28">
        <v>178691</v>
      </c>
      <c r="AW40" s="28">
        <v>178691</v>
      </c>
      <c r="AX40" s="28">
        <v>178691</v>
      </c>
      <c r="AY40" s="28">
        <v>178691</v>
      </c>
      <c r="AZ40" s="28">
        <v>178691</v>
      </c>
      <c r="BA40" s="28">
        <v>178691</v>
      </c>
      <c r="BB40" s="28">
        <v>132844.35425677741</v>
      </c>
      <c r="BC40" s="28">
        <v>133915.31204772386</v>
      </c>
      <c r="BD40" s="28">
        <v>132878.69562551685</v>
      </c>
      <c r="BE40" s="28">
        <v>130338.25187420368</v>
      </c>
      <c r="BF40" s="28">
        <v>129938.39754727183</v>
      </c>
      <c r="BG40" s="28">
        <v>129905.16056152475</v>
      </c>
      <c r="BH40" s="28">
        <v>129672.84123245746</v>
      </c>
      <c r="BI40" s="28">
        <v>131008.67423933427</v>
      </c>
      <c r="BJ40" s="29">
        <v>131177.07858792302</v>
      </c>
      <c r="BK40">
        <f t="shared" si="4"/>
        <v>33.102134999999997</v>
      </c>
      <c r="BL40">
        <f t="shared" si="4"/>
        <v>38.956802000000003</v>
      </c>
      <c r="BM40">
        <f t="shared" si="4"/>
        <v>39.937035000000002</v>
      </c>
      <c r="BN40">
        <f t="shared" si="4"/>
        <v>40.019249000000002</v>
      </c>
      <c r="BO40">
        <f t="shared" si="4"/>
        <v>40.597068999999998</v>
      </c>
      <c r="BP40">
        <f t="shared" si="4"/>
        <v>37.349601999999997</v>
      </c>
      <c r="BQ40">
        <f t="shared" si="4"/>
        <v>36.952976</v>
      </c>
      <c r="BR40" t="e">
        <f t="shared" si="4"/>
        <v>#N/A</v>
      </c>
      <c r="BS40" t="e">
        <f t="shared" si="4"/>
        <v>#N/A</v>
      </c>
      <c r="BT40" t="e">
        <f t="shared" si="4"/>
        <v>#N/A</v>
      </c>
      <c r="BU40">
        <f t="shared" si="2"/>
        <v>40</v>
      </c>
    </row>
    <row r="41" spans="1:73">
      <c r="A41" s="19">
        <v>41950.352060185185</v>
      </c>
      <c r="B41" s="20">
        <v>41950</v>
      </c>
      <c r="C41" s="21" t="s">
        <v>35</v>
      </c>
      <c r="D41" s="21" t="s">
        <v>36</v>
      </c>
      <c r="E41" s="21" t="s">
        <v>37</v>
      </c>
      <c r="F41" s="21">
        <v>178691</v>
      </c>
      <c r="G41" s="21">
        <v>126379</v>
      </c>
      <c r="H41" s="21">
        <v>0.27460000000000001</v>
      </c>
      <c r="I41" s="21">
        <v>0.33139999999999997</v>
      </c>
      <c r="J41" s="21">
        <v>0</v>
      </c>
      <c r="K41" s="23">
        <v>82</v>
      </c>
      <c r="L41" s="23">
        <v>90</v>
      </c>
      <c r="M41" s="23" t="s">
        <v>38</v>
      </c>
      <c r="N41" s="23" t="s">
        <v>39</v>
      </c>
      <c r="O41" s="30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30.173922000000001</v>
      </c>
      <c r="W41" s="31">
        <v>29.604711999999999</v>
      </c>
      <c r="X41" s="31">
        <v>31.255997000000001</v>
      </c>
      <c r="Y41" s="31">
        <v>37.748286999999998</v>
      </c>
      <c r="Z41" s="31">
        <v>38.632705999999999</v>
      </c>
      <c r="AA41" s="31">
        <v>38.713603999999997</v>
      </c>
      <c r="AB41" s="31">
        <v>39.282215000000001</v>
      </c>
      <c r="AC41" s="31">
        <v>35.697848999999998</v>
      </c>
      <c r="AD41" s="31">
        <v>33.855441999999996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0.84927922252915</v>
      </c>
      <c r="AM41" s="26">
        <v>0.84393600459140516</v>
      </c>
      <c r="AN41" s="26">
        <v>0.85925377190517738</v>
      </c>
      <c r="AO41" s="26">
        <v>0.91471179867949681</v>
      </c>
      <c r="AP41" s="26">
        <v>0.92175916118742873</v>
      </c>
      <c r="AQ41" s="26">
        <v>0.92239837897136223</v>
      </c>
      <c r="AR41" s="26">
        <v>0.92686626776165071</v>
      </c>
      <c r="AS41" s="26">
        <v>0.89793749701767334</v>
      </c>
      <c r="AT41" s="27">
        <v>0.88230636825032682</v>
      </c>
      <c r="AU41" s="28">
        <v>178691</v>
      </c>
      <c r="AV41" s="28">
        <v>178691</v>
      </c>
      <c r="AW41" s="28">
        <v>178691</v>
      </c>
      <c r="AX41" s="28">
        <v>178691</v>
      </c>
      <c r="AY41" s="28">
        <v>178691</v>
      </c>
      <c r="AZ41" s="28">
        <v>178691</v>
      </c>
      <c r="BA41" s="28">
        <v>178691</v>
      </c>
      <c r="BB41" s="28">
        <v>134263.50531105511</v>
      </c>
      <c r="BC41" s="28">
        <v>134543.01972781442</v>
      </c>
      <c r="BD41" s="28">
        <v>133741.71668409638</v>
      </c>
      <c r="BE41" s="28">
        <v>130840.59638747816</v>
      </c>
      <c r="BF41" s="28">
        <v>130471.93475996323</v>
      </c>
      <c r="BG41" s="28">
        <v>130438.4959992501</v>
      </c>
      <c r="BH41" s="28">
        <v>130204.77180085253</v>
      </c>
      <c r="BI41" s="28">
        <v>131718.09365601148</v>
      </c>
      <c r="BJ41" s="29">
        <v>132535.7892640889</v>
      </c>
      <c r="BK41">
        <f t="shared" si="4"/>
        <v>31.255997000000001</v>
      </c>
      <c r="BL41">
        <f t="shared" si="4"/>
        <v>37.748286999999998</v>
      </c>
      <c r="BM41">
        <f t="shared" si="4"/>
        <v>38.632705999999999</v>
      </c>
      <c r="BN41">
        <f t="shared" si="4"/>
        <v>38.713603999999997</v>
      </c>
      <c r="BO41">
        <f t="shared" si="4"/>
        <v>39.282215000000001</v>
      </c>
      <c r="BP41">
        <f t="shared" si="4"/>
        <v>35.697848999999998</v>
      </c>
      <c r="BQ41">
        <f t="shared" si="4"/>
        <v>33.855441999999996</v>
      </c>
      <c r="BR41" t="e">
        <f t="shared" si="4"/>
        <v>#N/A</v>
      </c>
      <c r="BS41" t="e">
        <f t="shared" si="4"/>
        <v>#N/A</v>
      </c>
      <c r="BT41" t="e">
        <f t="shared" si="4"/>
        <v>#N/A</v>
      </c>
      <c r="BU41">
        <f t="shared" si="2"/>
        <v>41</v>
      </c>
    </row>
    <row r="42" spans="1:73">
      <c r="A42" s="19">
        <v>41948.660150462965</v>
      </c>
      <c r="B42" s="20">
        <v>41948</v>
      </c>
      <c r="C42" s="21" t="s">
        <v>35</v>
      </c>
      <c r="D42" s="21" t="s">
        <v>36</v>
      </c>
      <c r="E42" s="21" t="s">
        <v>37</v>
      </c>
      <c r="F42" s="21">
        <v>178691</v>
      </c>
      <c r="G42" s="21">
        <v>126379</v>
      </c>
      <c r="H42" s="21">
        <v>0.27460000000000001</v>
      </c>
      <c r="I42" s="21">
        <v>0.33139999999999997</v>
      </c>
      <c r="J42" s="21">
        <v>0</v>
      </c>
      <c r="K42" s="23">
        <v>83</v>
      </c>
      <c r="L42" s="23">
        <v>70</v>
      </c>
      <c r="M42" s="23" t="s">
        <v>40</v>
      </c>
      <c r="N42" s="23" t="s">
        <v>39</v>
      </c>
      <c r="O42" s="30">
        <v>0</v>
      </c>
      <c r="P42" s="31">
        <v>0</v>
      </c>
      <c r="Q42" s="31">
        <v>0</v>
      </c>
      <c r="R42" s="31">
        <v>0</v>
      </c>
      <c r="S42" s="31">
        <v>18.882774000000001</v>
      </c>
      <c r="T42" s="31">
        <v>31.038038</v>
      </c>
      <c r="U42" s="31">
        <v>35.620097999999999</v>
      </c>
      <c r="V42" s="31">
        <v>25.315441</v>
      </c>
      <c r="W42" s="31">
        <v>31.988050000000001</v>
      </c>
      <c r="X42" s="31">
        <v>38.229481</v>
      </c>
      <c r="Y42" s="31">
        <v>37.42915</v>
      </c>
      <c r="Z42" s="31">
        <v>31.694199000000001</v>
      </c>
      <c r="AA42" s="31">
        <v>33.327229000000003</v>
      </c>
      <c r="AB42" s="31">
        <v>34.387813999999999</v>
      </c>
      <c r="AC42" s="31">
        <v>35.697848999999998</v>
      </c>
      <c r="AD42" s="31">
        <v>39.200752000000001</v>
      </c>
      <c r="AE42" s="26">
        <v>0</v>
      </c>
      <c r="AF42" s="26">
        <v>0</v>
      </c>
      <c r="AG42" s="26">
        <v>0</v>
      </c>
      <c r="AH42" s="26">
        <v>0</v>
      </c>
      <c r="AI42" s="26">
        <v>0.72709094729111934</v>
      </c>
      <c r="AJ42" s="26">
        <v>0.8572634167294253</v>
      </c>
      <c r="AK42" s="26">
        <v>0.89728889390001643</v>
      </c>
      <c r="AL42" s="26">
        <v>0.80127664916865038</v>
      </c>
      <c r="AM42" s="26">
        <v>0.86587156670669896</v>
      </c>
      <c r="AN42" s="26">
        <v>0.91855964855808314</v>
      </c>
      <c r="AO42" s="26">
        <v>0.91214170950249951</v>
      </c>
      <c r="AP42" s="26">
        <v>0.86322743010955261</v>
      </c>
      <c r="AQ42" s="26">
        <v>0.87772039453378137</v>
      </c>
      <c r="AR42" s="26">
        <v>0.88688029779307587</v>
      </c>
      <c r="AS42" s="26">
        <v>0.89793749701767334</v>
      </c>
      <c r="AT42" s="27">
        <v>0.9262288335956651</v>
      </c>
      <c r="AU42" s="28">
        <v>178691</v>
      </c>
      <c r="AV42" s="28">
        <v>178691</v>
      </c>
      <c r="AW42" s="28">
        <v>178691</v>
      </c>
      <c r="AX42" s="28">
        <v>178691</v>
      </c>
      <c r="AY42" s="28">
        <v>140655.41836530698</v>
      </c>
      <c r="AZ42" s="28">
        <v>133845.83614405029</v>
      </c>
      <c r="BA42" s="28">
        <v>131752.02338230234</v>
      </c>
      <c r="BB42" s="28">
        <v>136774.61592868957</v>
      </c>
      <c r="BC42" s="28">
        <v>133395.52660243917</v>
      </c>
      <c r="BD42" s="28">
        <v>130639.30766462955</v>
      </c>
      <c r="BE42" s="28">
        <v>130975.04289250524</v>
      </c>
      <c r="BF42" s="28">
        <v>133533.84667610907</v>
      </c>
      <c r="BG42" s="28">
        <v>132775.69072114883</v>
      </c>
      <c r="BH42" s="28">
        <v>132296.51786184861</v>
      </c>
      <c r="BI42" s="28">
        <v>131718.09365601148</v>
      </c>
      <c r="BJ42" s="29">
        <v>130238.11725694357</v>
      </c>
      <c r="BK42">
        <f t="shared" si="4"/>
        <v>25.315441</v>
      </c>
      <c r="BL42">
        <f t="shared" si="4"/>
        <v>31.988050000000001</v>
      </c>
      <c r="BM42">
        <f t="shared" si="4"/>
        <v>38.229481</v>
      </c>
      <c r="BN42">
        <f t="shared" si="4"/>
        <v>37.42915</v>
      </c>
      <c r="BO42">
        <f t="shared" si="4"/>
        <v>31.694199000000001</v>
      </c>
      <c r="BP42">
        <f t="shared" si="4"/>
        <v>33.327229000000003</v>
      </c>
      <c r="BQ42">
        <f t="shared" si="4"/>
        <v>34.387813999999999</v>
      </c>
      <c r="BR42">
        <f t="shared" si="4"/>
        <v>35.697848999999998</v>
      </c>
      <c r="BS42">
        <f t="shared" si="4"/>
        <v>39.200752000000001</v>
      </c>
      <c r="BT42" t="e">
        <f t="shared" si="4"/>
        <v>#N/A</v>
      </c>
      <c r="BU42">
        <f t="shared" si="2"/>
        <v>42</v>
      </c>
    </row>
    <row r="43" spans="1:73">
      <c r="A43" s="19">
        <v>41950.352581018517</v>
      </c>
      <c r="B43" s="20">
        <v>41950</v>
      </c>
      <c r="C43" s="21" t="s">
        <v>35</v>
      </c>
      <c r="D43" s="21" t="s">
        <v>36</v>
      </c>
      <c r="E43" s="21" t="s">
        <v>37</v>
      </c>
      <c r="F43" s="21">
        <v>178691</v>
      </c>
      <c r="G43" s="21">
        <v>126379</v>
      </c>
      <c r="H43" s="21">
        <v>0.27460000000000001</v>
      </c>
      <c r="I43" s="21">
        <v>0.33139999999999997</v>
      </c>
      <c r="J43" s="21">
        <v>0</v>
      </c>
      <c r="K43" s="23">
        <v>83</v>
      </c>
      <c r="L43" s="23">
        <v>70</v>
      </c>
      <c r="M43" s="23" t="s">
        <v>40</v>
      </c>
      <c r="N43" s="23" t="s">
        <v>39</v>
      </c>
      <c r="O43" s="30">
        <v>0</v>
      </c>
      <c r="P43" s="31">
        <v>0</v>
      </c>
      <c r="Q43" s="31">
        <v>0</v>
      </c>
      <c r="R43" s="31">
        <v>0</v>
      </c>
      <c r="S43" s="31">
        <v>15.784326999999999</v>
      </c>
      <c r="T43" s="31">
        <v>28.482813</v>
      </c>
      <c r="U43" s="31">
        <v>33.252102000000001</v>
      </c>
      <c r="V43" s="31">
        <v>23.646038000000001</v>
      </c>
      <c r="W43" s="31">
        <v>30.460581000000001</v>
      </c>
      <c r="X43" s="31">
        <v>36.479773999999999</v>
      </c>
      <c r="Y43" s="31">
        <v>35.542458000000003</v>
      </c>
      <c r="Z43" s="31">
        <v>29.959826</v>
      </c>
      <c r="AA43" s="31">
        <v>31.840954</v>
      </c>
      <c r="AB43" s="31">
        <v>31.988050000000001</v>
      </c>
      <c r="AC43" s="31">
        <v>32.357277000000003</v>
      </c>
      <c r="AD43" s="31">
        <v>36.009644000000002</v>
      </c>
      <c r="AE43" s="26">
        <v>0</v>
      </c>
      <c r="AF43" s="26">
        <v>0</v>
      </c>
      <c r="AG43" s="26">
        <v>0</v>
      </c>
      <c r="AH43" s="26">
        <v>0</v>
      </c>
      <c r="AI43" s="26">
        <v>0.68516102805661716</v>
      </c>
      <c r="AJ43" s="26">
        <v>0.83320007210761837</v>
      </c>
      <c r="AK43" s="26">
        <v>0.87706419925588675</v>
      </c>
      <c r="AL43" s="26">
        <v>0.78336481475813058</v>
      </c>
      <c r="AM43" s="26">
        <v>0.85194462383023606</v>
      </c>
      <c r="AN43" s="26">
        <v>0.9044084509266086</v>
      </c>
      <c r="AO43" s="26">
        <v>0.89664027150988912</v>
      </c>
      <c r="AP43" s="26">
        <v>0.84727745891187778</v>
      </c>
      <c r="AQ43" s="26">
        <v>0.86455000360679612</v>
      </c>
      <c r="AR43" s="26">
        <v>0.86587156670669896</v>
      </c>
      <c r="AS43" s="26">
        <v>0.86917103020564757</v>
      </c>
      <c r="AT43" s="27">
        <v>0.90052906087429141</v>
      </c>
      <c r="AU43" s="28">
        <v>178691</v>
      </c>
      <c r="AV43" s="28">
        <v>178691</v>
      </c>
      <c r="AW43" s="28">
        <v>178691</v>
      </c>
      <c r="AX43" s="28">
        <v>178691</v>
      </c>
      <c r="AY43" s="28">
        <v>142848.85630030226</v>
      </c>
      <c r="AZ43" s="28">
        <v>135104.63782790626</v>
      </c>
      <c r="BA43" s="28">
        <v>132810.01760852605</v>
      </c>
      <c r="BB43" s="28">
        <v>137711.61981037268</v>
      </c>
      <c r="BC43" s="28">
        <v>134124.07283819269</v>
      </c>
      <c r="BD43" s="28">
        <v>131379.58511512727</v>
      </c>
      <c r="BE43" s="28">
        <v>131785.95411677466</v>
      </c>
      <c r="BF43" s="28">
        <v>134368.22156940185</v>
      </c>
      <c r="BG43" s="28">
        <v>133464.66021132129</v>
      </c>
      <c r="BH43" s="28">
        <v>133395.52660243917</v>
      </c>
      <c r="BI43" s="28">
        <v>133222.92506788217</v>
      </c>
      <c r="BJ43" s="29">
        <v>131582.52376754407</v>
      </c>
      <c r="BK43">
        <f t="shared" si="4"/>
        <v>23.646038000000001</v>
      </c>
      <c r="BL43">
        <f t="shared" si="4"/>
        <v>30.460581000000001</v>
      </c>
      <c r="BM43">
        <f t="shared" si="4"/>
        <v>36.479773999999999</v>
      </c>
      <c r="BN43">
        <f t="shared" si="4"/>
        <v>35.542458000000003</v>
      </c>
      <c r="BO43">
        <f t="shared" si="4"/>
        <v>29.959826</v>
      </c>
      <c r="BP43">
        <f t="shared" si="4"/>
        <v>31.840954</v>
      </c>
      <c r="BQ43">
        <f t="shared" si="4"/>
        <v>31.988050000000001</v>
      </c>
      <c r="BR43">
        <f t="shared" si="4"/>
        <v>32.357277000000003</v>
      </c>
      <c r="BS43">
        <f t="shared" si="4"/>
        <v>36.009644000000002</v>
      </c>
      <c r="BT43" t="e">
        <f t="shared" si="4"/>
        <v>#N/A</v>
      </c>
      <c r="BU43">
        <f t="shared" si="2"/>
        <v>43</v>
      </c>
    </row>
    <row r="44" spans="1:73">
      <c r="A44" s="19">
        <v>41948.659918981481</v>
      </c>
      <c r="B44" s="20">
        <v>41948</v>
      </c>
      <c r="C44" s="21" t="s">
        <v>35</v>
      </c>
      <c r="D44" s="21" t="s">
        <v>36</v>
      </c>
      <c r="E44" s="21" t="s">
        <v>37</v>
      </c>
      <c r="F44" s="21">
        <v>178691</v>
      </c>
      <c r="G44" s="21">
        <v>126379</v>
      </c>
      <c r="H44" s="21">
        <v>0.27460000000000001</v>
      </c>
      <c r="I44" s="21">
        <v>0.33139999999999997</v>
      </c>
      <c r="J44" s="21">
        <v>0</v>
      </c>
      <c r="K44" s="23">
        <v>84</v>
      </c>
      <c r="L44" s="23">
        <v>40</v>
      </c>
      <c r="M44" s="23" t="s">
        <v>38</v>
      </c>
      <c r="N44" s="23" t="s">
        <v>39</v>
      </c>
      <c r="O44" s="30">
        <v>0</v>
      </c>
      <c r="P44" s="31">
        <v>0</v>
      </c>
      <c r="Q44" s="31">
        <v>0</v>
      </c>
      <c r="R44" s="31">
        <v>17.672270000000001</v>
      </c>
      <c r="S44" s="31">
        <v>31.620987</v>
      </c>
      <c r="T44" s="31">
        <v>35.232684999999996</v>
      </c>
      <c r="U44" s="31">
        <v>34.235270999999997</v>
      </c>
      <c r="V44" s="31">
        <v>17.943619000000002</v>
      </c>
      <c r="W44" s="31">
        <v>34.007137</v>
      </c>
      <c r="X44" s="31">
        <v>37.270088000000001</v>
      </c>
      <c r="Y44" s="31">
        <v>30.317093</v>
      </c>
      <c r="Z44" s="31">
        <v>32.135517</v>
      </c>
      <c r="AA44" s="31">
        <v>33.102134999999997</v>
      </c>
      <c r="AB44" s="31">
        <v>34.770592000000001</v>
      </c>
      <c r="AC44" s="31">
        <v>32.209347000000001</v>
      </c>
      <c r="AD44" s="31">
        <v>31.183260000000001</v>
      </c>
      <c r="AE44" s="26">
        <v>0</v>
      </c>
      <c r="AF44" s="26">
        <v>0</v>
      </c>
      <c r="AG44" s="26">
        <v>0</v>
      </c>
      <c r="AH44" s="26">
        <v>0.71130066342347931</v>
      </c>
      <c r="AI44" s="26">
        <v>0.86256610365193498</v>
      </c>
      <c r="AJ44" s="26">
        <v>0.89404288531687515</v>
      </c>
      <c r="AK44" s="26">
        <v>0.88557457684078966</v>
      </c>
      <c r="AL44" s="26">
        <v>0.71490168370560359</v>
      </c>
      <c r="AM44" s="26">
        <v>0.88361454161703235</v>
      </c>
      <c r="AN44" s="26">
        <v>0.9108552701857443</v>
      </c>
      <c r="AO44" s="26">
        <v>0.85061255570698024</v>
      </c>
      <c r="AP44" s="26">
        <v>0.86719239069663556</v>
      </c>
      <c r="AQ44" s="26">
        <v>0.87575134528374277</v>
      </c>
      <c r="AR44" s="26">
        <v>0.89013979628622397</v>
      </c>
      <c r="AS44" s="26">
        <v>0.86785214507613617</v>
      </c>
      <c r="AT44" s="27">
        <v>0.85859058773613628</v>
      </c>
      <c r="AU44" s="28">
        <v>178691</v>
      </c>
      <c r="AV44" s="28">
        <v>178691</v>
      </c>
      <c r="AW44" s="28">
        <v>178691</v>
      </c>
      <c r="AX44" s="28">
        <v>141481.43969499096</v>
      </c>
      <c r="AY44" s="28">
        <v>133568.44198575997</v>
      </c>
      <c r="AZ44" s="28">
        <v>131921.82858330364</v>
      </c>
      <c r="BA44" s="28">
        <v>132364.8227363046</v>
      </c>
      <c r="BB44" s="28">
        <v>141293.06312199245</v>
      </c>
      <c r="BC44" s="28">
        <v>132467.3560989298</v>
      </c>
      <c r="BD44" s="28">
        <v>131042.33910604334</v>
      </c>
      <c r="BE44" s="28">
        <v>134193.75598585646</v>
      </c>
      <c r="BF44" s="28">
        <v>133326.43165787761</v>
      </c>
      <c r="BG44" s="28">
        <v>132878.69562551685</v>
      </c>
      <c r="BH44" s="28">
        <v>132126.00697667507</v>
      </c>
      <c r="BI44" s="28">
        <v>133291.91858677717</v>
      </c>
      <c r="BJ44" s="29">
        <v>133776.40917434724</v>
      </c>
      <c r="BK44">
        <f t="shared" si="4"/>
        <v>31.620987</v>
      </c>
      <c r="BL44">
        <f t="shared" si="4"/>
        <v>35.232684999999996</v>
      </c>
      <c r="BM44">
        <f t="shared" si="4"/>
        <v>34.235270999999997</v>
      </c>
      <c r="BN44">
        <f t="shared" si="4"/>
        <v>17.943619000000002</v>
      </c>
      <c r="BO44">
        <f t="shared" si="4"/>
        <v>34.007137</v>
      </c>
      <c r="BP44">
        <f t="shared" si="4"/>
        <v>37.270088000000001</v>
      </c>
      <c r="BQ44">
        <f t="shared" si="4"/>
        <v>30.317093</v>
      </c>
      <c r="BR44">
        <f t="shared" si="4"/>
        <v>32.135517</v>
      </c>
      <c r="BS44">
        <f t="shared" si="4"/>
        <v>33.102134999999997</v>
      </c>
      <c r="BT44">
        <f t="shared" si="4"/>
        <v>34.770592000000001</v>
      </c>
      <c r="BU44">
        <f t="shared" si="2"/>
        <v>44</v>
      </c>
    </row>
    <row r="45" spans="1:73">
      <c r="A45" s="19">
        <v>41950.352314814816</v>
      </c>
      <c r="B45" s="20">
        <v>41950</v>
      </c>
      <c r="C45" s="21" t="s">
        <v>35</v>
      </c>
      <c r="D45" s="21" t="s">
        <v>36</v>
      </c>
      <c r="E45" s="21" t="s">
        <v>37</v>
      </c>
      <c r="F45" s="21">
        <v>178691</v>
      </c>
      <c r="G45" s="21">
        <v>126379</v>
      </c>
      <c r="H45" s="21">
        <v>0.27460000000000001</v>
      </c>
      <c r="I45" s="21">
        <v>0.33139999999999997</v>
      </c>
      <c r="J45" s="21">
        <v>0</v>
      </c>
      <c r="K45" s="23">
        <v>84</v>
      </c>
      <c r="L45" s="23">
        <v>40</v>
      </c>
      <c r="M45" s="23" t="s">
        <v>38</v>
      </c>
      <c r="N45" s="23" t="s">
        <v>39</v>
      </c>
      <c r="O45" s="30">
        <v>0</v>
      </c>
      <c r="P45" s="31">
        <v>0</v>
      </c>
      <c r="Q45" s="31">
        <v>0</v>
      </c>
      <c r="R45" s="31">
        <v>4.3172759999999997</v>
      </c>
      <c r="S45" s="31">
        <v>30.388791999999999</v>
      </c>
      <c r="T45" s="31">
        <v>33.177067000000001</v>
      </c>
      <c r="U45" s="31">
        <v>31.328807999999999</v>
      </c>
      <c r="V45" s="31">
        <v>15.886170999999999</v>
      </c>
      <c r="W45" s="31">
        <v>32.357277000000003</v>
      </c>
      <c r="X45" s="31">
        <v>35.078319999999998</v>
      </c>
      <c r="Y45" s="31">
        <v>28.344125999999999</v>
      </c>
      <c r="Z45" s="31">
        <v>29.67557</v>
      </c>
      <c r="AA45" s="31">
        <v>30.965553</v>
      </c>
      <c r="AB45" s="31">
        <v>32.431399999999996</v>
      </c>
      <c r="AC45" s="31">
        <v>29.604711999999999</v>
      </c>
      <c r="AD45" s="31">
        <v>28.831005000000001</v>
      </c>
      <c r="AE45" s="26">
        <v>0</v>
      </c>
      <c r="AF45" s="26">
        <v>0</v>
      </c>
      <c r="AG45" s="26">
        <v>0</v>
      </c>
      <c r="AH45" s="26">
        <v>0.44587083462902011</v>
      </c>
      <c r="AI45" s="26">
        <v>0.85127869767199604</v>
      </c>
      <c r="AJ45" s="26">
        <v>0.87640781738841156</v>
      </c>
      <c r="AK45" s="26">
        <v>0.85991659813812382</v>
      </c>
      <c r="AL45" s="26">
        <v>0.68662293629754312</v>
      </c>
      <c r="AM45" s="26">
        <v>0.86917103020564757</v>
      </c>
      <c r="AN45" s="26">
        <v>0.89274286201598951</v>
      </c>
      <c r="AO45" s="26">
        <v>0.83185339664676494</v>
      </c>
      <c r="AP45" s="26">
        <v>0.844604876407967</v>
      </c>
      <c r="AQ45" s="26">
        <v>0.85659942901383779</v>
      </c>
      <c r="AR45" s="26">
        <v>0.86983036573656181</v>
      </c>
      <c r="AS45" s="26">
        <v>0.84393600459140516</v>
      </c>
      <c r="AT45" s="27">
        <v>0.83656186741186267</v>
      </c>
      <c r="AU45" s="28">
        <v>178691</v>
      </c>
      <c r="AV45" s="28">
        <v>178691</v>
      </c>
      <c r="AW45" s="28">
        <v>178691</v>
      </c>
      <c r="AX45" s="28">
        <v>155366.6048988867</v>
      </c>
      <c r="AY45" s="28">
        <v>134158.90876738256</v>
      </c>
      <c r="AZ45" s="28">
        <v>132844.35425677741</v>
      </c>
      <c r="BA45" s="28">
        <v>133707.04291819845</v>
      </c>
      <c r="BB45" s="28">
        <v>142772.38095640292</v>
      </c>
      <c r="BC45" s="28">
        <v>133222.92506788217</v>
      </c>
      <c r="BD45" s="28">
        <v>131989.83540221956</v>
      </c>
      <c r="BE45" s="28">
        <v>135175.08511461443</v>
      </c>
      <c r="BF45" s="28">
        <v>134508.02970534645</v>
      </c>
      <c r="BG45" s="28">
        <v>133880.57066942813</v>
      </c>
      <c r="BH45" s="28">
        <v>133188.43390758897</v>
      </c>
      <c r="BI45" s="28">
        <v>134543.01972781442</v>
      </c>
      <c r="BJ45" s="29">
        <v>134928.77559195063</v>
      </c>
      <c r="BK45">
        <f t="shared" si="4"/>
        <v>30.388791999999999</v>
      </c>
      <c r="BL45">
        <f t="shared" si="4"/>
        <v>33.177067000000001</v>
      </c>
      <c r="BM45">
        <f t="shared" si="4"/>
        <v>31.328807999999999</v>
      </c>
      <c r="BN45">
        <f t="shared" si="4"/>
        <v>15.886170999999999</v>
      </c>
      <c r="BO45">
        <f t="shared" si="4"/>
        <v>32.357277000000003</v>
      </c>
      <c r="BP45">
        <f t="shared" si="4"/>
        <v>35.078319999999998</v>
      </c>
      <c r="BQ45">
        <f t="shared" si="4"/>
        <v>28.344125999999999</v>
      </c>
      <c r="BR45">
        <f t="shared" si="4"/>
        <v>29.67557</v>
      </c>
      <c r="BS45">
        <f t="shared" si="4"/>
        <v>30.965553</v>
      </c>
      <c r="BT45">
        <f t="shared" si="4"/>
        <v>32.431399999999996</v>
      </c>
      <c r="BU45">
        <f t="shared" si="2"/>
        <v>45</v>
      </c>
    </row>
    <row r="46" spans="1:73">
      <c r="A46" s="19">
        <v>41948.660891203705</v>
      </c>
      <c r="B46" s="20">
        <v>41948</v>
      </c>
      <c r="C46" s="21" t="s">
        <v>35</v>
      </c>
      <c r="D46" s="21" t="s">
        <v>36</v>
      </c>
      <c r="E46" s="21" t="s">
        <v>37</v>
      </c>
      <c r="F46" s="21">
        <v>178691</v>
      </c>
      <c r="G46" s="21">
        <v>126379</v>
      </c>
      <c r="H46" s="21">
        <v>0.27460000000000001</v>
      </c>
      <c r="I46" s="21">
        <v>0.33139999999999997</v>
      </c>
      <c r="J46" s="21">
        <v>0</v>
      </c>
      <c r="K46" s="23">
        <v>86</v>
      </c>
      <c r="L46" s="23">
        <v>30</v>
      </c>
      <c r="M46" s="23" t="s">
        <v>38</v>
      </c>
      <c r="N46" s="23" t="s">
        <v>39</v>
      </c>
      <c r="O46" s="30">
        <v>0</v>
      </c>
      <c r="P46" s="31">
        <v>0</v>
      </c>
      <c r="Q46" s="31">
        <v>34.924286000000002</v>
      </c>
      <c r="R46" s="31">
        <v>41.680878</v>
      </c>
      <c r="S46" s="31">
        <v>40.183948999999998</v>
      </c>
      <c r="T46" s="31">
        <v>37.908324999999998</v>
      </c>
      <c r="U46" s="31">
        <v>37.111370000000001</v>
      </c>
      <c r="V46" s="31">
        <v>35.155479</v>
      </c>
      <c r="W46" s="31">
        <v>27.451124</v>
      </c>
      <c r="X46" s="31">
        <v>41.095592000000003</v>
      </c>
      <c r="Y46" s="31">
        <v>33.327229000000003</v>
      </c>
      <c r="Z46" s="31">
        <v>24.409174</v>
      </c>
      <c r="AA46" s="31">
        <v>20.194241999999999</v>
      </c>
      <c r="AB46" s="31">
        <v>23.144293000000001</v>
      </c>
      <c r="AC46" s="31">
        <v>19.504138999999999</v>
      </c>
      <c r="AD46" s="31">
        <v>25.840996000000001</v>
      </c>
      <c r="AE46" s="26">
        <v>0</v>
      </c>
      <c r="AF46" s="26">
        <v>0</v>
      </c>
      <c r="AG46" s="26">
        <v>0.89144180803130946</v>
      </c>
      <c r="AH46" s="26">
        <v>0.94525200641764751</v>
      </c>
      <c r="AI46" s="26">
        <v>0.93386386083735529</v>
      </c>
      <c r="AJ46" s="26">
        <v>0.91599515761478512</v>
      </c>
      <c r="AK46" s="26">
        <v>0.90956794889399972</v>
      </c>
      <c r="AL46" s="26">
        <v>0.89339315282692167</v>
      </c>
      <c r="AM46" s="26">
        <v>0.82307490491322899</v>
      </c>
      <c r="AN46" s="26">
        <v>0.94083242325277683</v>
      </c>
      <c r="AO46" s="26">
        <v>0.87772039453378137</v>
      </c>
      <c r="AP46" s="26">
        <v>0.79165439048683817</v>
      </c>
      <c r="AQ46" s="26">
        <v>0.74345201878100575</v>
      </c>
      <c r="AR46" s="26">
        <v>0.7778166716941779</v>
      </c>
      <c r="AS46" s="26">
        <v>0.73493435443763466</v>
      </c>
      <c r="AT46" s="27">
        <v>0.80675156761757338</v>
      </c>
      <c r="AU46" s="28">
        <v>178691</v>
      </c>
      <c r="AV46" s="28">
        <v>178691</v>
      </c>
      <c r="AW46" s="28">
        <v>132057.89613826614</v>
      </c>
      <c r="AX46" s="28">
        <v>129242.97704028002</v>
      </c>
      <c r="AY46" s="28">
        <v>129838.71371187628</v>
      </c>
      <c r="AZ46" s="28">
        <v>130773.46131485536</v>
      </c>
      <c r="BA46" s="28">
        <v>131109.68145745707</v>
      </c>
      <c r="BB46" s="28">
        <v>131955.81738931808</v>
      </c>
      <c r="BC46" s="28">
        <v>135634.30557417916</v>
      </c>
      <c r="BD46" s="28">
        <v>129474.17427480074</v>
      </c>
      <c r="BE46" s="28">
        <v>132775.69072114883</v>
      </c>
      <c r="BF46" s="28">
        <v>137277.97552485252</v>
      </c>
      <c r="BG46" s="28">
        <v>139799.53799352804</v>
      </c>
      <c r="BH46" s="28">
        <v>138001.85427033418</v>
      </c>
      <c r="BI46" s="28">
        <v>140245.11405065845</v>
      </c>
      <c r="BJ46" s="29">
        <v>136488.21199478951</v>
      </c>
      <c r="BK46">
        <f t="shared" si="4"/>
        <v>41.680878</v>
      </c>
      <c r="BL46">
        <f t="shared" si="4"/>
        <v>40.183948999999998</v>
      </c>
      <c r="BM46">
        <f t="shared" si="4"/>
        <v>37.908324999999998</v>
      </c>
      <c r="BN46">
        <f t="shared" si="4"/>
        <v>37.111370000000001</v>
      </c>
      <c r="BO46">
        <f t="shared" si="4"/>
        <v>35.155479</v>
      </c>
      <c r="BP46">
        <f t="shared" si="4"/>
        <v>27.451124</v>
      </c>
      <c r="BQ46">
        <f t="shared" si="4"/>
        <v>41.095592000000003</v>
      </c>
      <c r="BR46">
        <f t="shared" si="4"/>
        <v>33.327229000000003</v>
      </c>
      <c r="BS46">
        <f t="shared" si="4"/>
        <v>24.409174</v>
      </c>
      <c r="BT46">
        <f t="shared" si="4"/>
        <v>20.194241999999999</v>
      </c>
      <c r="BU46">
        <f t="shared" si="2"/>
        <v>46</v>
      </c>
    </row>
    <row r="47" spans="1:73">
      <c r="A47" s="19">
        <v>41950.351400462961</v>
      </c>
      <c r="B47" s="20">
        <v>41950</v>
      </c>
      <c r="C47" s="21" t="s">
        <v>35</v>
      </c>
      <c r="D47" s="21" t="s">
        <v>36</v>
      </c>
      <c r="E47" s="21" t="s">
        <v>37</v>
      </c>
      <c r="F47" s="21">
        <v>178691</v>
      </c>
      <c r="G47" s="21">
        <v>126379</v>
      </c>
      <c r="H47" s="21">
        <v>0.27460000000000001</v>
      </c>
      <c r="I47" s="21">
        <v>0.33139999999999997</v>
      </c>
      <c r="J47" s="21">
        <v>0</v>
      </c>
      <c r="K47" s="23">
        <v>86</v>
      </c>
      <c r="L47" s="23">
        <v>30</v>
      </c>
      <c r="M47" s="23" t="s">
        <v>38</v>
      </c>
      <c r="N47" s="23" t="s">
        <v>39</v>
      </c>
      <c r="O47" s="30">
        <v>0</v>
      </c>
      <c r="P47" s="31">
        <v>0</v>
      </c>
      <c r="Q47" s="31">
        <v>32.654209000000002</v>
      </c>
      <c r="R47" s="31">
        <v>39.445445999999997</v>
      </c>
      <c r="S47" s="31">
        <v>37.748286999999998</v>
      </c>
      <c r="T47" s="31">
        <v>36.322754000000003</v>
      </c>
      <c r="U47" s="31">
        <v>34.693863</v>
      </c>
      <c r="V47" s="31">
        <v>31.840954</v>
      </c>
      <c r="W47" s="31">
        <v>24.601942000000001</v>
      </c>
      <c r="X47" s="31">
        <v>38.632705999999999</v>
      </c>
      <c r="Y47" s="31">
        <v>31.474726</v>
      </c>
      <c r="Z47" s="31">
        <v>21.312973</v>
      </c>
      <c r="AA47" s="31">
        <v>16.977198000000001</v>
      </c>
      <c r="AB47" s="31">
        <v>20.078351999999999</v>
      </c>
      <c r="AC47" s="31">
        <v>16.92436</v>
      </c>
      <c r="AD47" s="31">
        <v>22.648201</v>
      </c>
      <c r="AE47" s="26">
        <v>0</v>
      </c>
      <c r="AF47" s="26">
        <v>0</v>
      </c>
      <c r="AG47" s="26">
        <v>0.87180624004837692</v>
      </c>
      <c r="AH47" s="26">
        <v>0.92814086782316563</v>
      </c>
      <c r="AI47" s="26">
        <v>0.91471179867949681</v>
      </c>
      <c r="AJ47" s="26">
        <v>0.90311650029806467</v>
      </c>
      <c r="AK47" s="26">
        <v>0.88948834967011359</v>
      </c>
      <c r="AL47" s="26">
        <v>0.86455000360679612</v>
      </c>
      <c r="AM47" s="26">
        <v>0.79372085008554838</v>
      </c>
      <c r="AN47" s="26">
        <v>0.92175916118742873</v>
      </c>
      <c r="AO47" s="26">
        <v>0.8612418512689467</v>
      </c>
      <c r="AP47" s="26">
        <v>0.75685583942839874</v>
      </c>
      <c r="AQ47" s="26">
        <v>0.70190466664989792</v>
      </c>
      <c r="AR47" s="26">
        <v>0.74203538073100861</v>
      </c>
      <c r="AS47" s="26">
        <v>0.70117995808190425</v>
      </c>
      <c r="AT47" s="27">
        <v>0.77225140057440933</v>
      </c>
      <c r="AU47" s="28">
        <v>178691</v>
      </c>
      <c r="AV47" s="28">
        <v>178691</v>
      </c>
      <c r="AW47" s="28">
        <v>133085.07197058931</v>
      </c>
      <c r="AX47" s="28">
        <v>130138.09492243457</v>
      </c>
      <c r="AY47" s="28">
        <v>130840.59638747816</v>
      </c>
      <c r="AZ47" s="28">
        <v>131447.16963640763</v>
      </c>
      <c r="BA47" s="28">
        <v>132160.08545205701</v>
      </c>
      <c r="BB47" s="28">
        <v>133464.66021132129</v>
      </c>
      <c r="BC47" s="28">
        <v>137169.87489032478</v>
      </c>
      <c r="BD47" s="28">
        <v>130471.93475996323</v>
      </c>
      <c r="BE47" s="28">
        <v>133637.71627641885</v>
      </c>
      <c r="BF47" s="28">
        <v>139098.35732782161</v>
      </c>
      <c r="BG47" s="28">
        <v>141972.96307821054</v>
      </c>
      <c r="BH47" s="28">
        <v>139873.64516319949</v>
      </c>
      <c r="BI47" s="28">
        <v>142010.87403281941</v>
      </c>
      <c r="BJ47" s="29">
        <v>138292.9847331515</v>
      </c>
      <c r="BK47">
        <f t="shared" si="4"/>
        <v>39.445445999999997</v>
      </c>
      <c r="BL47">
        <f t="shared" si="4"/>
        <v>37.748286999999998</v>
      </c>
      <c r="BM47">
        <f t="shared" si="4"/>
        <v>36.322754000000003</v>
      </c>
      <c r="BN47">
        <f t="shared" si="4"/>
        <v>34.693863</v>
      </c>
      <c r="BO47">
        <f t="shared" si="4"/>
        <v>31.840954</v>
      </c>
      <c r="BP47">
        <f t="shared" si="4"/>
        <v>24.601942000000001</v>
      </c>
      <c r="BQ47">
        <f t="shared" si="4"/>
        <v>38.632705999999999</v>
      </c>
      <c r="BR47">
        <f t="shared" si="4"/>
        <v>31.474726</v>
      </c>
      <c r="BS47">
        <f t="shared" si="4"/>
        <v>21.312973</v>
      </c>
      <c r="BT47">
        <f t="shared" si="4"/>
        <v>16.977198000000001</v>
      </c>
      <c r="BU47">
        <f t="shared" si="2"/>
        <v>47</v>
      </c>
    </row>
    <row r="48" spans="1:73">
      <c r="A48" s="19">
        <v>41948.661458333336</v>
      </c>
      <c r="B48" s="20">
        <v>41948</v>
      </c>
      <c r="C48" s="21" t="s">
        <v>35</v>
      </c>
      <c r="D48" s="21" t="s">
        <v>36</v>
      </c>
      <c r="E48" s="21" t="s">
        <v>37</v>
      </c>
      <c r="F48" s="21">
        <v>178691</v>
      </c>
      <c r="G48" s="21">
        <v>126379</v>
      </c>
      <c r="H48" s="21">
        <v>0.27460000000000001</v>
      </c>
      <c r="I48" s="21">
        <v>0.33139999999999997</v>
      </c>
      <c r="J48" s="21">
        <v>0</v>
      </c>
      <c r="K48" s="23">
        <v>87</v>
      </c>
      <c r="L48" s="23">
        <v>30</v>
      </c>
      <c r="M48" s="23" t="s">
        <v>40</v>
      </c>
      <c r="N48" s="23" t="s">
        <v>39</v>
      </c>
      <c r="O48" s="30">
        <v>0</v>
      </c>
      <c r="P48" s="31">
        <v>0</v>
      </c>
      <c r="Q48" s="31">
        <v>33.327229000000003</v>
      </c>
      <c r="R48" s="31">
        <v>35.078319999999998</v>
      </c>
      <c r="S48" s="31">
        <v>26.908846</v>
      </c>
      <c r="T48" s="31">
        <v>31.110600999999999</v>
      </c>
      <c r="U48" s="31">
        <v>27.998936</v>
      </c>
      <c r="V48" s="31">
        <v>32.061729</v>
      </c>
      <c r="W48" s="31">
        <v>31.988050000000001</v>
      </c>
      <c r="X48" s="31">
        <v>35.310035999999997</v>
      </c>
      <c r="Y48" s="31">
        <v>40.597068999999998</v>
      </c>
      <c r="Z48" s="31">
        <v>34.924286000000002</v>
      </c>
      <c r="AA48" s="31">
        <v>34.159145000000002</v>
      </c>
      <c r="AB48" s="31">
        <v>24.345112</v>
      </c>
      <c r="AC48" s="31">
        <v>19.962803000000001</v>
      </c>
      <c r="AD48" s="31">
        <v>34.693863</v>
      </c>
      <c r="AE48" s="26">
        <v>0</v>
      </c>
      <c r="AF48" s="26">
        <v>0</v>
      </c>
      <c r="AG48" s="26">
        <v>0.87772039453378137</v>
      </c>
      <c r="AH48" s="26">
        <v>0.89274286201598951</v>
      </c>
      <c r="AI48" s="26">
        <v>0.81765060073709595</v>
      </c>
      <c r="AJ48" s="26">
        <v>0.85792708132352469</v>
      </c>
      <c r="AK48" s="26">
        <v>0.82848230152352287</v>
      </c>
      <c r="AL48" s="26">
        <v>0.86653199828483007</v>
      </c>
      <c r="AM48" s="26">
        <v>0.86587156670669896</v>
      </c>
      <c r="AN48" s="26">
        <v>0.89469288414844272</v>
      </c>
      <c r="AO48" s="26">
        <v>0.9370346912284474</v>
      </c>
      <c r="AP48" s="26">
        <v>0.89144180803130946</v>
      </c>
      <c r="AQ48" s="26">
        <v>0.88492150644226286</v>
      </c>
      <c r="AR48" s="26">
        <v>0.79096523540005792</v>
      </c>
      <c r="AS48" s="26">
        <v>0.74061745773651455</v>
      </c>
      <c r="AT48" s="27">
        <v>0.88948834967011359</v>
      </c>
      <c r="AU48" s="28">
        <v>178691</v>
      </c>
      <c r="AV48" s="28">
        <v>178691</v>
      </c>
      <c r="AW48" s="28">
        <v>132775.69072114883</v>
      </c>
      <c r="AX48" s="28">
        <v>131989.83540221956</v>
      </c>
      <c r="AY48" s="28">
        <v>135918.06177424104</v>
      </c>
      <c r="AZ48" s="28">
        <v>133811.11852180379</v>
      </c>
      <c r="BA48" s="28">
        <v>135351.43384270149</v>
      </c>
      <c r="BB48" s="28">
        <v>133360.97810572397</v>
      </c>
      <c r="BC48" s="28">
        <v>133395.52660243917</v>
      </c>
      <c r="BD48" s="28">
        <v>131887.82584442667</v>
      </c>
      <c r="BE48" s="28">
        <v>129672.84123245746</v>
      </c>
      <c r="BF48" s="28">
        <v>132057.89613826614</v>
      </c>
      <c r="BG48" s="28">
        <v>132398.98615499234</v>
      </c>
      <c r="BH48" s="28">
        <v>137314.02660575218</v>
      </c>
      <c r="BI48" s="28">
        <v>139947.81955088745</v>
      </c>
      <c r="BJ48" s="29">
        <v>132160.08545205701</v>
      </c>
      <c r="BK48">
        <f t="shared" si="4"/>
        <v>35.078319999999998</v>
      </c>
      <c r="BL48">
        <f t="shared" si="4"/>
        <v>26.908846</v>
      </c>
      <c r="BM48">
        <f t="shared" si="4"/>
        <v>31.110600999999999</v>
      </c>
      <c r="BN48">
        <f t="shared" si="4"/>
        <v>27.998936</v>
      </c>
      <c r="BO48">
        <f t="shared" si="4"/>
        <v>32.061729</v>
      </c>
      <c r="BP48">
        <f t="shared" si="4"/>
        <v>31.988050000000001</v>
      </c>
      <c r="BQ48">
        <f t="shared" si="4"/>
        <v>35.310035999999997</v>
      </c>
      <c r="BR48">
        <f t="shared" si="4"/>
        <v>40.597068999999998</v>
      </c>
      <c r="BS48">
        <f t="shared" si="4"/>
        <v>34.924286000000002</v>
      </c>
      <c r="BT48">
        <f t="shared" si="4"/>
        <v>34.159145000000002</v>
      </c>
      <c r="BU48">
        <f t="shared" si="2"/>
        <v>48</v>
      </c>
    </row>
    <row r="49" spans="1:73">
      <c r="A49" s="19">
        <v>41950.351122685184</v>
      </c>
      <c r="B49" s="20">
        <v>41950</v>
      </c>
      <c r="C49" s="21" t="s">
        <v>35</v>
      </c>
      <c r="D49" s="21" t="s">
        <v>36</v>
      </c>
      <c r="E49" s="21" t="s">
        <v>37</v>
      </c>
      <c r="F49" s="21">
        <v>178691</v>
      </c>
      <c r="G49" s="21">
        <v>126379</v>
      </c>
      <c r="H49" s="21">
        <v>0.27460000000000001</v>
      </c>
      <c r="I49" s="21">
        <v>0.33139999999999997</v>
      </c>
      <c r="J49" s="21">
        <v>0</v>
      </c>
      <c r="K49" s="23">
        <v>87</v>
      </c>
      <c r="L49" s="23">
        <v>30</v>
      </c>
      <c r="M49" s="23" t="s">
        <v>40</v>
      </c>
      <c r="N49" s="23" t="s">
        <v>39</v>
      </c>
      <c r="O49" s="30">
        <v>0</v>
      </c>
      <c r="P49" s="31">
        <v>0</v>
      </c>
      <c r="Q49" s="31">
        <v>31.474726</v>
      </c>
      <c r="R49" s="31">
        <v>32.061729</v>
      </c>
      <c r="S49" s="31">
        <v>24.281115</v>
      </c>
      <c r="T49" s="31">
        <v>27.724340000000002</v>
      </c>
      <c r="U49" s="31">
        <v>25.511876999999998</v>
      </c>
      <c r="V49" s="31">
        <v>28.552289999999999</v>
      </c>
      <c r="W49" s="31">
        <v>29.322168000000001</v>
      </c>
      <c r="X49" s="31">
        <v>33.327229000000003</v>
      </c>
      <c r="Y49" s="31">
        <v>37.588543000000001</v>
      </c>
      <c r="Z49" s="31">
        <v>32.505577000000002</v>
      </c>
      <c r="AA49" s="31">
        <v>32.728637999999997</v>
      </c>
      <c r="AB49" s="31">
        <v>25.184933000000001</v>
      </c>
      <c r="AC49" s="31">
        <v>20.427109000000002</v>
      </c>
      <c r="AD49" s="31">
        <v>34.235270999999997</v>
      </c>
      <c r="AE49" s="26">
        <v>0</v>
      </c>
      <c r="AF49" s="26">
        <v>0</v>
      </c>
      <c r="AG49" s="26">
        <v>0.8612418512689467</v>
      </c>
      <c r="AH49" s="26">
        <v>0.86653199828483007</v>
      </c>
      <c r="AI49" s="26">
        <v>0.79027556786513775</v>
      </c>
      <c r="AJ49" s="26">
        <v>0.82578072196476071</v>
      </c>
      <c r="AK49" s="26">
        <v>0.80333181748719651</v>
      </c>
      <c r="AL49" s="26">
        <v>0.83387305833152192</v>
      </c>
      <c r="AM49" s="26">
        <v>0.84125820502392112</v>
      </c>
      <c r="AN49" s="26">
        <v>0.87772039453378137</v>
      </c>
      <c r="AO49" s="26">
        <v>0.91342716441615945</v>
      </c>
      <c r="AP49" s="26">
        <v>0.87048917373955148</v>
      </c>
      <c r="AQ49" s="26">
        <v>0.87246426879372407</v>
      </c>
      <c r="AR49" s="26">
        <v>0.79990533614754522</v>
      </c>
      <c r="AS49" s="26">
        <v>0.74628223181601439</v>
      </c>
      <c r="AT49" s="27">
        <v>0.88557457684078966</v>
      </c>
      <c r="AU49" s="28">
        <v>178691</v>
      </c>
      <c r="AV49" s="28">
        <v>178691</v>
      </c>
      <c r="AW49" s="28">
        <v>133637.71627641885</v>
      </c>
      <c r="AX49" s="28">
        <v>133360.97810572397</v>
      </c>
      <c r="AY49" s="28">
        <v>137350.10449383891</v>
      </c>
      <c r="AZ49" s="28">
        <v>135492.75887257943</v>
      </c>
      <c r="BA49" s="28">
        <v>136667.10596360976</v>
      </c>
      <c r="BB49" s="28">
        <v>135069.43257256143</v>
      </c>
      <c r="BC49" s="28">
        <v>134683.10077878865</v>
      </c>
      <c r="BD49" s="28">
        <v>132775.69072114883</v>
      </c>
      <c r="BE49" s="28">
        <v>130907.79817506186</v>
      </c>
      <c r="BF49" s="28">
        <v>133153.97034333658</v>
      </c>
      <c r="BG49" s="28">
        <v>133050.64917086271</v>
      </c>
      <c r="BH49" s="28">
        <v>136846.35205544962</v>
      </c>
      <c r="BI49" s="28">
        <v>139651.48388924066</v>
      </c>
      <c r="BJ49" s="29">
        <v>132364.8227363046</v>
      </c>
      <c r="BK49">
        <f t="shared" si="4"/>
        <v>32.061729</v>
      </c>
      <c r="BL49">
        <f t="shared" si="4"/>
        <v>24.281115</v>
      </c>
      <c r="BM49">
        <f t="shared" si="4"/>
        <v>27.724340000000002</v>
      </c>
      <c r="BN49">
        <f t="shared" si="4"/>
        <v>25.511876999999998</v>
      </c>
      <c r="BO49">
        <f t="shared" si="4"/>
        <v>28.552289999999999</v>
      </c>
      <c r="BP49">
        <f t="shared" si="4"/>
        <v>29.322168000000001</v>
      </c>
      <c r="BQ49">
        <f t="shared" si="4"/>
        <v>33.327229000000003</v>
      </c>
      <c r="BR49">
        <f t="shared" si="4"/>
        <v>37.588543000000001</v>
      </c>
      <c r="BS49">
        <f t="shared" si="4"/>
        <v>32.505577000000002</v>
      </c>
      <c r="BT49">
        <f t="shared" si="4"/>
        <v>32.728637999999997</v>
      </c>
      <c r="BU49">
        <f t="shared" si="2"/>
        <v>49</v>
      </c>
    </row>
    <row r="50" spans="1:73">
      <c r="A50" s="19">
        <v>41948.661712962959</v>
      </c>
      <c r="B50" s="20">
        <v>41948</v>
      </c>
      <c r="C50" s="21" t="s">
        <v>35</v>
      </c>
      <c r="D50" s="21" t="s">
        <v>36</v>
      </c>
      <c r="E50" s="21" t="s">
        <v>37</v>
      </c>
      <c r="F50" s="21">
        <v>178691</v>
      </c>
      <c r="G50" s="21">
        <v>126379</v>
      </c>
      <c r="H50" s="21">
        <v>0.27460000000000001</v>
      </c>
      <c r="I50" s="21">
        <v>0.33139999999999997</v>
      </c>
      <c r="J50" s="21">
        <v>0</v>
      </c>
      <c r="K50" s="23">
        <v>88</v>
      </c>
      <c r="L50" s="23">
        <v>40</v>
      </c>
      <c r="M50" s="23" t="s">
        <v>38</v>
      </c>
      <c r="N50" s="23" t="s">
        <v>39</v>
      </c>
      <c r="O50" s="30">
        <v>0</v>
      </c>
      <c r="P50" s="31">
        <v>0</v>
      </c>
      <c r="Q50" s="31">
        <v>17.618275000000001</v>
      </c>
      <c r="R50" s="31">
        <v>37.190693000000003</v>
      </c>
      <c r="S50" s="31">
        <v>34.540657000000003</v>
      </c>
      <c r="T50" s="31">
        <v>33.477725999999997</v>
      </c>
      <c r="U50" s="31">
        <v>30.893166999999998</v>
      </c>
      <c r="V50" s="31">
        <v>33.402434999999997</v>
      </c>
      <c r="W50" s="31">
        <v>34.159145000000002</v>
      </c>
      <c r="X50" s="31">
        <v>29.817532</v>
      </c>
      <c r="Y50" s="31">
        <v>36.479773999999999</v>
      </c>
      <c r="Z50" s="31">
        <v>26.30545</v>
      </c>
      <c r="AA50" s="31">
        <v>27.383023999999999</v>
      </c>
      <c r="AB50" s="31">
        <v>13.168736000000001</v>
      </c>
      <c r="AC50" s="31">
        <v>18.162282999999999</v>
      </c>
      <c r="AD50" s="31">
        <v>9.691808</v>
      </c>
      <c r="AE50" s="26">
        <v>0</v>
      </c>
      <c r="AF50" s="26">
        <v>0</v>
      </c>
      <c r="AG50" s="26">
        <v>0.71057970363342593</v>
      </c>
      <c r="AH50" s="26">
        <v>0.91021177670383024</v>
      </c>
      <c r="AI50" s="26">
        <v>0.88818470836074626</v>
      </c>
      <c r="AJ50" s="26">
        <v>0.87903193853104011</v>
      </c>
      <c r="AK50" s="26">
        <v>0.85593531029737224</v>
      </c>
      <c r="AL50" s="26">
        <v>0.87837629002130191</v>
      </c>
      <c r="AM50" s="26">
        <v>0.88492150644226286</v>
      </c>
      <c r="AN50" s="26">
        <v>0.84594173626643787</v>
      </c>
      <c r="AO50" s="26">
        <v>0.9044084509266086</v>
      </c>
      <c r="AP50" s="26">
        <v>0.81152833795686619</v>
      </c>
      <c r="AQ50" s="26">
        <v>0.82239766996237196</v>
      </c>
      <c r="AR50" s="26">
        <v>0.64523429814989275</v>
      </c>
      <c r="AS50" s="26">
        <v>0.71777712932335946</v>
      </c>
      <c r="AT50" s="27">
        <v>0.58290138102684075</v>
      </c>
      <c r="AU50" s="28">
        <v>178691</v>
      </c>
      <c r="AV50" s="28">
        <v>178691</v>
      </c>
      <c r="AW50" s="28">
        <v>141519.15454352822</v>
      </c>
      <c r="AX50" s="28">
        <v>131076.00153706924</v>
      </c>
      <c r="AY50" s="28">
        <v>132228.28153623265</v>
      </c>
      <c r="AZ50" s="28">
        <v>132707.08123156423</v>
      </c>
      <c r="BA50" s="28">
        <v>133915.31204772386</v>
      </c>
      <c r="BB50" s="28">
        <v>132741.37951640566</v>
      </c>
      <c r="BC50" s="28">
        <v>132398.98615499234</v>
      </c>
      <c r="BD50" s="28">
        <v>134438.09589243011</v>
      </c>
      <c r="BE50" s="28">
        <v>131379.58511512727</v>
      </c>
      <c r="BF50" s="28">
        <v>136238.32958480041</v>
      </c>
      <c r="BG50" s="28">
        <v>135669.73308892839</v>
      </c>
      <c r="BH50" s="28">
        <v>144937.50339518281</v>
      </c>
      <c r="BI50" s="28">
        <v>141142.64281083643</v>
      </c>
      <c r="BJ50" s="29">
        <v>148198.26295572391</v>
      </c>
      <c r="BK50">
        <f t="shared" si="4"/>
        <v>34.540657000000003</v>
      </c>
      <c r="BL50">
        <f t="shared" si="4"/>
        <v>33.477725999999997</v>
      </c>
      <c r="BM50">
        <f t="shared" si="4"/>
        <v>30.893166999999998</v>
      </c>
      <c r="BN50">
        <f t="shared" si="4"/>
        <v>33.402434999999997</v>
      </c>
      <c r="BO50">
        <f t="shared" si="4"/>
        <v>34.159145000000002</v>
      </c>
      <c r="BP50">
        <f t="shared" si="4"/>
        <v>29.817532</v>
      </c>
      <c r="BQ50">
        <f t="shared" si="4"/>
        <v>36.479773999999999</v>
      </c>
      <c r="BR50">
        <f t="shared" si="4"/>
        <v>26.30545</v>
      </c>
      <c r="BS50">
        <f t="shared" si="4"/>
        <v>27.383023999999999</v>
      </c>
      <c r="BT50">
        <f t="shared" si="4"/>
        <v>13.168736000000001</v>
      </c>
      <c r="BU50">
        <f t="shared" si="2"/>
        <v>50</v>
      </c>
    </row>
    <row r="51" spans="1:73">
      <c r="A51" s="19">
        <v>41950.351666666669</v>
      </c>
      <c r="B51" s="20">
        <v>41950</v>
      </c>
      <c r="C51" s="21" t="s">
        <v>35</v>
      </c>
      <c r="D51" s="21" t="s">
        <v>36</v>
      </c>
      <c r="E51" s="21" t="s">
        <v>37</v>
      </c>
      <c r="F51" s="21">
        <v>178691</v>
      </c>
      <c r="G51" s="21">
        <v>126379</v>
      </c>
      <c r="H51" s="21">
        <v>0.27460000000000001</v>
      </c>
      <c r="I51" s="21">
        <v>0.33139999999999997</v>
      </c>
      <c r="J51" s="21">
        <v>0</v>
      </c>
      <c r="K51" s="23">
        <v>88</v>
      </c>
      <c r="L51" s="23">
        <v>40</v>
      </c>
      <c r="M51" s="23" t="s">
        <v>38</v>
      </c>
      <c r="N51" s="23" t="s">
        <v>39</v>
      </c>
      <c r="O51" s="30">
        <v>0</v>
      </c>
      <c r="P51" s="31">
        <v>0</v>
      </c>
      <c r="Q51" s="31">
        <v>15.531226999999999</v>
      </c>
      <c r="R51" s="31">
        <v>34.770592000000001</v>
      </c>
      <c r="S51" s="31">
        <v>31.328807999999999</v>
      </c>
      <c r="T51" s="31">
        <v>30.317093</v>
      </c>
      <c r="U51" s="31">
        <v>28.205767000000002</v>
      </c>
      <c r="V51" s="31">
        <v>30.460581000000001</v>
      </c>
      <c r="W51" s="31">
        <v>31.620987</v>
      </c>
      <c r="X51" s="31">
        <v>26.572737</v>
      </c>
      <c r="Y51" s="31">
        <v>32.431399999999996</v>
      </c>
      <c r="Z51" s="31">
        <v>23.269210999999999</v>
      </c>
      <c r="AA51" s="31">
        <v>23.962475000000001</v>
      </c>
      <c r="AB51" s="31">
        <v>11.145058000000001</v>
      </c>
      <c r="AC51" s="31">
        <v>15.581656000000001</v>
      </c>
      <c r="AD51" s="31">
        <v>8.3879370000000009</v>
      </c>
      <c r="AE51" s="26">
        <v>0</v>
      </c>
      <c r="AF51" s="26">
        <v>0</v>
      </c>
      <c r="AG51" s="26">
        <v>0.6815004142786063</v>
      </c>
      <c r="AH51" s="26">
        <v>0.89013979628622397</v>
      </c>
      <c r="AI51" s="26">
        <v>0.85991659813812382</v>
      </c>
      <c r="AJ51" s="26">
        <v>0.85061255570698024</v>
      </c>
      <c r="AK51" s="26">
        <v>0.83050550898841502</v>
      </c>
      <c r="AL51" s="26">
        <v>0.85194462383023606</v>
      </c>
      <c r="AM51" s="26">
        <v>0.86256610365193498</v>
      </c>
      <c r="AN51" s="26">
        <v>0.81425178469529946</v>
      </c>
      <c r="AO51" s="26">
        <v>0.86983036573656181</v>
      </c>
      <c r="AP51" s="26">
        <v>0.77920543707668066</v>
      </c>
      <c r="AQ51" s="26">
        <v>0.78682351228360814</v>
      </c>
      <c r="AR51" s="26">
        <v>0.61052523299713324</v>
      </c>
      <c r="AS51" s="26">
        <v>0.68223293920156391</v>
      </c>
      <c r="AT51" s="27">
        <v>0.55564812462797275</v>
      </c>
      <c r="AU51" s="28">
        <v>178691</v>
      </c>
      <c r="AV51" s="28">
        <v>178691</v>
      </c>
      <c r="AW51" s="28">
        <v>143040.35032825754</v>
      </c>
      <c r="AX51" s="28">
        <v>132126.00697667507</v>
      </c>
      <c r="AY51" s="28">
        <v>133707.04291819845</v>
      </c>
      <c r="AZ51" s="28">
        <v>134193.75598585646</v>
      </c>
      <c r="BA51" s="28">
        <v>135245.59581379802</v>
      </c>
      <c r="BB51" s="28">
        <v>134124.07283819269</v>
      </c>
      <c r="BC51" s="28">
        <v>133568.44198575997</v>
      </c>
      <c r="BD51" s="28">
        <v>136095.86063901949</v>
      </c>
      <c r="BE51" s="28">
        <v>133188.43390758897</v>
      </c>
      <c r="BF51" s="28">
        <v>137929.20517564469</v>
      </c>
      <c r="BG51" s="28">
        <v>137530.68842541988</v>
      </c>
      <c r="BH51" s="28">
        <v>146753.20401145396</v>
      </c>
      <c r="BI51" s="28">
        <v>143002.0304844878</v>
      </c>
      <c r="BJ51" s="29">
        <v>149623.93530446148</v>
      </c>
      <c r="BK51">
        <f t="shared" si="4"/>
        <v>31.328807999999999</v>
      </c>
      <c r="BL51">
        <f t="shared" si="4"/>
        <v>30.317093</v>
      </c>
      <c r="BM51">
        <f t="shared" si="4"/>
        <v>28.205767000000002</v>
      </c>
      <c r="BN51">
        <f t="shared" si="4"/>
        <v>30.460581000000001</v>
      </c>
      <c r="BO51">
        <f t="shared" si="4"/>
        <v>31.620987</v>
      </c>
      <c r="BP51">
        <f t="shared" si="4"/>
        <v>26.572737</v>
      </c>
      <c r="BQ51">
        <f t="shared" si="4"/>
        <v>32.431399999999996</v>
      </c>
      <c r="BR51">
        <f t="shared" si="4"/>
        <v>23.269210999999999</v>
      </c>
      <c r="BS51">
        <f t="shared" si="4"/>
        <v>23.962475000000001</v>
      </c>
      <c r="BT51">
        <f t="shared" si="4"/>
        <v>11.145058000000001</v>
      </c>
      <c r="BU51">
        <f t="shared" si="2"/>
        <v>51</v>
      </c>
    </row>
    <row r="52" spans="1:73">
      <c r="A52" s="19">
        <v>41948.658402777779</v>
      </c>
      <c r="B52" s="20">
        <v>41948</v>
      </c>
      <c r="C52" s="21" t="s">
        <v>35</v>
      </c>
      <c r="D52" s="21" t="s">
        <v>36</v>
      </c>
      <c r="E52" s="21" t="s">
        <v>37</v>
      </c>
      <c r="F52" s="21">
        <v>178691</v>
      </c>
      <c r="G52" s="21">
        <v>126379</v>
      </c>
      <c r="H52" s="21">
        <v>0.27460000000000001</v>
      </c>
      <c r="I52" s="21">
        <v>0.33139999999999997</v>
      </c>
      <c r="J52" s="21">
        <v>0</v>
      </c>
      <c r="K52" s="23">
        <v>89</v>
      </c>
      <c r="L52" s="23">
        <v>40</v>
      </c>
      <c r="M52" s="23" t="s">
        <v>38</v>
      </c>
      <c r="N52" s="23" t="s">
        <v>39</v>
      </c>
      <c r="O52" s="30">
        <v>0</v>
      </c>
      <c r="P52" s="31">
        <v>17.242757999999998</v>
      </c>
      <c r="Q52" s="31">
        <v>37.270088000000001</v>
      </c>
      <c r="R52" s="31">
        <v>36.952976</v>
      </c>
      <c r="S52" s="31">
        <v>26.238823</v>
      </c>
      <c r="T52" s="31">
        <v>30.748636000000001</v>
      </c>
      <c r="U52" s="31">
        <v>34.693863</v>
      </c>
      <c r="V52" s="31">
        <v>38.551903000000003</v>
      </c>
      <c r="W52" s="31">
        <v>37.270088000000001</v>
      </c>
      <c r="X52" s="31">
        <v>39.527172</v>
      </c>
      <c r="Y52" s="31">
        <v>41.012264000000002</v>
      </c>
      <c r="Z52" s="31">
        <v>35.620097999999999</v>
      </c>
      <c r="AA52" s="31">
        <v>35.078319999999998</v>
      </c>
      <c r="AB52" s="31">
        <v>26.841442000000001</v>
      </c>
      <c r="AC52" s="31">
        <v>48.831950999999997</v>
      </c>
      <c r="AD52" s="31">
        <v>47.841434</v>
      </c>
      <c r="AE52" s="26">
        <v>0</v>
      </c>
      <c r="AF52" s="26">
        <v>0.70552434497500083</v>
      </c>
      <c r="AG52" s="26">
        <v>0.9108552701857443</v>
      </c>
      <c r="AH52" s="26">
        <v>0.90827958044190593</v>
      </c>
      <c r="AI52" s="26">
        <v>0.81084658221138384</v>
      </c>
      <c r="AJ52" s="26">
        <v>0.85460616488751462</v>
      </c>
      <c r="AK52" s="26">
        <v>0.88948834967011359</v>
      </c>
      <c r="AL52" s="26">
        <v>0.92111980005094962</v>
      </c>
      <c r="AM52" s="26">
        <v>0.9108552701857443</v>
      </c>
      <c r="AN52" s="26">
        <v>0.92877770617586075</v>
      </c>
      <c r="AO52" s="26">
        <v>0.94019978548531435</v>
      </c>
      <c r="AP52" s="26">
        <v>0.89728889390001643</v>
      </c>
      <c r="AQ52" s="26">
        <v>0.89274286201598951</v>
      </c>
      <c r="AR52" s="26">
        <v>0.81697127997356389</v>
      </c>
      <c r="AS52" s="26">
        <v>0.99617826922263208</v>
      </c>
      <c r="AT52" s="27">
        <v>0.98943584781269001</v>
      </c>
      <c r="AU52" s="28">
        <v>178691</v>
      </c>
      <c r="AV52" s="28">
        <v>141783.61046566776</v>
      </c>
      <c r="AW52" s="28">
        <v>131042.33910604334</v>
      </c>
      <c r="AX52" s="28">
        <v>131177.07858792302</v>
      </c>
      <c r="AY52" s="28">
        <v>136273.9935913581</v>
      </c>
      <c r="AZ52" s="28">
        <v>133984.84230240434</v>
      </c>
      <c r="BA52" s="28">
        <v>132160.08545205701</v>
      </c>
      <c r="BB52" s="28">
        <v>130505.38101973472</v>
      </c>
      <c r="BC52" s="28">
        <v>131042.33910604334</v>
      </c>
      <c r="BD52" s="28">
        <v>130104.78063452838</v>
      </c>
      <c r="BE52" s="28">
        <v>129507.26882169224</v>
      </c>
      <c r="BF52" s="28">
        <v>131752.02338230234</v>
      </c>
      <c r="BG52" s="28">
        <v>131989.83540221956</v>
      </c>
      <c r="BH52" s="28">
        <v>135953.59840202291</v>
      </c>
      <c r="BI52" s="28">
        <v>126578.92238042568</v>
      </c>
      <c r="BJ52" s="29">
        <v>126931.63192922255</v>
      </c>
      <c r="BK52">
        <f t="shared" si="4"/>
        <v>26.238823</v>
      </c>
      <c r="BL52">
        <f t="shared" si="4"/>
        <v>30.748636000000001</v>
      </c>
      <c r="BM52">
        <f t="shared" si="4"/>
        <v>34.693863</v>
      </c>
      <c r="BN52">
        <f t="shared" si="4"/>
        <v>38.551903000000003</v>
      </c>
      <c r="BO52">
        <f t="shared" si="4"/>
        <v>37.270088000000001</v>
      </c>
      <c r="BP52">
        <f t="shared" si="4"/>
        <v>39.527172</v>
      </c>
      <c r="BQ52">
        <f t="shared" si="4"/>
        <v>41.012264000000002</v>
      </c>
      <c r="BR52">
        <f t="shared" si="4"/>
        <v>35.620097999999999</v>
      </c>
      <c r="BS52">
        <f t="shared" si="4"/>
        <v>35.078319999999998</v>
      </c>
      <c r="BT52">
        <f t="shared" si="4"/>
        <v>26.841442000000001</v>
      </c>
      <c r="BU52">
        <f t="shared" si="2"/>
        <v>52</v>
      </c>
    </row>
    <row r="53" spans="1:73">
      <c r="A53" s="19">
        <v>41950.349652777775</v>
      </c>
      <c r="B53" s="20">
        <v>41950</v>
      </c>
      <c r="C53" s="21" t="s">
        <v>35</v>
      </c>
      <c r="D53" s="21" t="s">
        <v>36</v>
      </c>
      <c r="E53" s="21" t="s">
        <v>37</v>
      </c>
      <c r="F53" s="21">
        <v>178691</v>
      </c>
      <c r="G53" s="21">
        <v>126379</v>
      </c>
      <c r="H53" s="21">
        <v>0.27460000000000001</v>
      </c>
      <c r="I53" s="21">
        <v>0.33139999999999997</v>
      </c>
      <c r="J53" s="21">
        <v>0</v>
      </c>
      <c r="K53" s="23">
        <v>89</v>
      </c>
      <c r="L53" s="23">
        <v>40</v>
      </c>
      <c r="M53" s="23" t="s">
        <v>38</v>
      </c>
      <c r="N53" s="23" t="s">
        <v>39</v>
      </c>
      <c r="O53" s="30">
        <v>0</v>
      </c>
      <c r="P53" s="31">
        <v>14.492557</v>
      </c>
      <c r="Q53" s="31">
        <v>35.078319999999998</v>
      </c>
      <c r="R53" s="31">
        <v>35.232684999999996</v>
      </c>
      <c r="S53" s="31">
        <v>24.153390999999999</v>
      </c>
      <c r="T53" s="31">
        <v>27.451124</v>
      </c>
      <c r="U53" s="31">
        <v>30.893166999999998</v>
      </c>
      <c r="V53" s="31">
        <v>35.931556999999998</v>
      </c>
      <c r="W53" s="31">
        <v>34.387813999999999</v>
      </c>
      <c r="X53" s="31">
        <v>35.464916000000002</v>
      </c>
      <c r="Y53" s="31">
        <v>38.390529999999998</v>
      </c>
      <c r="Z53" s="31">
        <v>32.803176999999998</v>
      </c>
      <c r="AA53" s="31">
        <v>31.914465</v>
      </c>
      <c r="AB53" s="31">
        <v>23.019756000000001</v>
      </c>
      <c r="AC53" s="31">
        <v>31.474726</v>
      </c>
      <c r="AD53" s="31">
        <v>37.748286999999998</v>
      </c>
      <c r="AE53" s="26">
        <v>0</v>
      </c>
      <c r="AF53" s="26">
        <v>0.66604564287050627</v>
      </c>
      <c r="AG53" s="26">
        <v>0.89274286201598951</v>
      </c>
      <c r="AH53" s="26">
        <v>0.89404288531687515</v>
      </c>
      <c r="AI53" s="26">
        <v>0.78889550072404524</v>
      </c>
      <c r="AJ53" s="26">
        <v>0.82307490491322899</v>
      </c>
      <c r="AK53" s="26">
        <v>0.85593531029737224</v>
      </c>
      <c r="AL53" s="26">
        <v>0.89988143342764548</v>
      </c>
      <c r="AM53" s="26">
        <v>0.88688029779307587</v>
      </c>
      <c r="AN53" s="26">
        <v>0.89599152161748064</v>
      </c>
      <c r="AO53" s="26">
        <v>0.91984023494187828</v>
      </c>
      <c r="AP53" s="26">
        <v>0.87312226807615145</v>
      </c>
      <c r="AQ53" s="26">
        <v>0.86521096180571055</v>
      </c>
      <c r="AR53" s="26">
        <v>0.77642714435382398</v>
      </c>
      <c r="AS53" s="26">
        <v>0.8612418512689467</v>
      </c>
      <c r="AT53" s="27">
        <v>0.91471179867949681</v>
      </c>
      <c r="AU53" s="28">
        <v>178691</v>
      </c>
      <c r="AV53" s="28">
        <v>143848.82033015808</v>
      </c>
      <c r="AW53" s="28">
        <v>131989.83540221956</v>
      </c>
      <c r="AX53" s="28">
        <v>131921.82858330364</v>
      </c>
      <c r="AY53" s="28">
        <v>137422.29856612376</v>
      </c>
      <c r="AZ53" s="28">
        <v>135634.30557417916</v>
      </c>
      <c r="BA53" s="28">
        <v>133915.31204772386</v>
      </c>
      <c r="BB53" s="28">
        <v>131616.402454533</v>
      </c>
      <c r="BC53" s="28">
        <v>132296.51786184861</v>
      </c>
      <c r="BD53" s="28">
        <v>131819.89152114635</v>
      </c>
      <c r="BE53" s="28">
        <v>130572.31762972046</v>
      </c>
      <c r="BF53" s="28">
        <v>133016.22791240035</v>
      </c>
      <c r="BG53" s="28">
        <v>133430.08416601966</v>
      </c>
      <c r="BH53" s="28">
        <v>138074.54322456277</v>
      </c>
      <c r="BI53" s="28">
        <v>133637.71627641885</v>
      </c>
      <c r="BJ53" s="29">
        <v>130840.59638747816</v>
      </c>
      <c r="BK53">
        <f t="shared" ref="BK53:BT57" si="5">HLOOKUP($L53+BK$2,$O$1:$AD$57,$BU53,0)</f>
        <v>24.153390999999999</v>
      </c>
      <c r="BL53">
        <f t="shared" si="5"/>
        <v>27.451124</v>
      </c>
      <c r="BM53">
        <f t="shared" si="5"/>
        <v>30.893166999999998</v>
      </c>
      <c r="BN53">
        <f t="shared" si="5"/>
        <v>35.931556999999998</v>
      </c>
      <c r="BO53">
        <f t="shared" si="5"/>
        <v>34.387813999999999</v>
      </c>
      <c r="BP53">
        <f t="shared" si="5"/>
        <v>35.464916000000002</v>
      </c>
      <c r="BQ53">
        <f t="shared" si="5"/>
        <v>38.390529999999998</v>
      </c>
      <c r="BR53">
        <f t="shared" si="5"/>
        <v>32.803176999999998</v>
      </c>
      <c r="BS53">
        <f t="shared" si="5"/>
        <v>31.914465</v>
      </c>
      <c r="BT53">
        <f t="shared" si="5"/>
        <v>23.019756000000001</v>
      </c>
      <c r="BU53">
        <f t="shared" si="2"/>
        <v>53</v>
      </c>
    </row>
    <row r="54" spans="1:73">
      <c r="A54" s="19">
        <v>41948.658715277779</v>
      </c>
      <c r="B54" s="20">
        <v>41948</v>
      </c>
      <c r="C54" s="21" t="s">
        <v>35</v>
      </c>
      <c r="D54" s="21" t="s">
        <v>36</v>
      </c>
      <c r="E54" s="21" t="s">
        <v>37</v>
      </c>
      <c r="F54" s="21">
        <v>178691</v>
      </c>
      <c r="G54" s="21">
        <v>126379</v>
      </c>
      <c r="H54" s="21">
        <v>0.27460000000000001</v>
      </c>
      <c r="I54" s="21">
        <v>0.33139999999999997</v>
      </c>
      <c r="J54" s="21">
        <v>0</v>
      </c>
      <c r="K54" s="23">
        <v>90</v>
      </c>
      <c r="L54" s="23">
        <v>40</v>
      </c>
      <c r="M54" s="23" t="s">
        <v>40</v>
      </c>
      <c r="N54" s="23" t="s">
        <v>39</v>
      </c>
      <c r="O54" s="30">
        <v>0</v>
      </c>
      <c r="P54" s="31">
        <v>0</v>
      </c>
      <c r="Q54" s="31">
        <v>1.4049560000000001</v>
      </c>
      <c r="R54" s="31">
        <v>37.668388</v>
      </c>
      <c r="S54" s="31">
        <v>35.464916000000002</v>
      </c>
      <c r="T54" s="31">
        <v>25.907093</v>
      </c>
      <c r="U54" s="31">
        <v>31.474726</v>
      </c>
      <c r="V54" s="31">
        <v>27.179286999999999</v>
      </c>
      <c r="W54" s="31">
        <v>27.519283000000001</v>
      </c>
      <c r="X54" s="31">
        <v>29.533953</v>
      </c>
      <c r="Y54" s="31">
        <v>30.820837000000001</v>
      </c>
      <c r="Z54" s="31">
        <v>37.908324999999998</v>
      </c>
      <c r="AA54" s="31">
        <v>35.697848999999998</v>
      </c>
      <c r="AB54" s="31">
        <v>33.628551000000002</v>
      </c>
      <c r="AC54" s="31">
        <v>35.775677000000002</v>
      </c>
      <c r="AD54" s="31">
        <v>35.001258999999997</v>
      </c>
      <c r="AE54" s="26">
        <v>0</v>
      </c>
      <c r="AF54" s="26">
        <v>0</v>
      </c>
      <c r="AG54" s="26">
        <v>0.30735194049063558</v>
      </c>
      <c r="AH54" s="26">
        <v>0.91406971972460549</v>
      </c>
      <c r="AI54" s="26">
        <v>0.89599152161748064</v>
      </c>
      <c r="AJ54" s="26">
        <v>0.80743483994499732</v>
      </c>
      <c r="AK54" s="26">
        <v>0.8612418512689467</v>
      </c>
      <c r="AL54" s="26">
        <v>0.82036481577892884</v>
      </c>
      <c r="AM54" s="26">
        <v>0.82375160278188442</v>
      </c>
      <c r="AN54" s="26">
        <v>0.84326699830548901</v>
      </c>
      <c r="AO54" s="26">
        <v>0.85527066534628426</v>
      </c>
      <c r="AP54" s="26">
        <v>0.91599515761478512</v>
      </c>
      <c r="AQ54" s="26">
        <v>0.89793749701767334</v>
      </c>
      <c r="AR54" s="26">
        <v>0.8803423919707597</v>
      </c>
      <c r="AS54" s="26">
        <v>0.89858579724250898</v>
      </c>
      <c r="AT54" s="27">
        <v>0.89209244190099479</v>
      </c>
      <c r="AU54" s="28">
        <v>178691</v>
      </c>
      <c r="AV54" s="28">
        <v>178691</v>
      </c>
      <c r="AW54" s="28">
        <v>162612.80528905388</v>
      </c>
      <c r="AX54" s="28">
        <v>130874.18482176644</v>
      </c>
      <c r="AY54" s="28">
        <v>131819.89152114635</v>
      </c>
      <c r="AZ54" s="28">
        <v>136452.46865279731</v>
      </c>
      <c r="BA54" s="28">
        <v>133637.71627641885</v>
      </c>
      <c r="BB54" s="28">
        <v>135776.07575697268</v>
      </c>
      <c r="BC54" s="28">
        <v>135598.90615527407</v>
      </c>
      <c r="BD54" s="28">
        <v>134578.01678464326</v>
      </c>
      <c r="BE54" s="28">
        <v>133950.08095440519</v>
      </c>
      <c r="BF54" s="28">
        <v>130773.46131485536</v>
      </c>
      <c r="BG54" s="28">
        <v>131718.09365601148</v>
      </c>
      <c r="BH54" s="28">
        <v>132638.52879122563</v>
      </c>
      <c r="BI54" s="28">
        <v>131684.17977464988</v>
      </c>
      <c r="BJ54" s="29">
        <v>132023.86017927516</v>
      </c>
      <c r="BK54">
        <f t="shared" si="5"/>
        <v>35.464916000000002</v>
      </c>
      <c r="BL54">
        <f t="shared" si="5"/>
        <v>25.907093</v>
      </c>
      <c r="BM54">
        <f t="shared" si="5"/>
        <v>31.474726</v>
      </c>
      <c r="BN54">
        <f t="shared" si="5"/>
        <v>27.179286999999999</v>
      </c>
      <c r="BO54">
        <f t="shared" si="5"/>
        <v>27.519283000000001</v>
      </c>
      <c r="BP54">
        <f t="shared" si="5"/>
        <v>29.533953</v>
      </c>
      <c r="BQ54">
        <f t="shared" si="5"/>
        <v>30.820837000000001</v>
      </c>
      <c r="BR54">
        <f t="shared" si="5"/>
        <v>37.908324999999998</v>
      </c>
      <c r="BS54">
        <f t="shared" si="5"/>
        <v>35.697848999999998</v>
      </c>
      <c r="BT54">
        <f t="shared" si="5"/>
        <v>33.628551000000002</v>
      </c>
      <c r="BU54">
        <f t="shared" si="2"/>
        <v>54</v>
      </c>
    </row>
    <row r="55" spans="1:73">
      <c r="A55" s="19">
        <v>41950.350219907406</v>
      </c>
      <c r="B55" s="20">
        <v>41950</v>
      </c>
      <c r="C55" s="21" t="s">
        <v>35</v>
      </c>
      <c r="D55" s="21" t="s">
        <v>36</v>
      </c>
      <c r="E55" s="21" t="s">
        <v>37</v>
      </c>
      <c r="F55" s="21">
        <v>178691</v>
      </c>
      <c r="G55" s="21">
        <v>126379</v>
      </c>
      <c r="H55" s="21">
        <v>0.27460000000000001</v>
      </c>
      <c r="I55" s="21">
        <v>0.33139999999999997</v>
      </c>
      <c r="J55" s="21">
        <v>0</v>
      </c>
      <c r="K55" s="23">
        <v>90</v>
      </c>
      <c r="L55" s="23">
        <v>40</v>
      </c>
      <c r="M55" s="23" t="s">
        <v>40</v>
      </c>
      <c r="N55" s="23" t="s">
        <v>39</v>
      </c>
      <c r="O55" s="30">
        <v>0</v>
      </c>
      <c r="P55" s="31">
        <v>0</v>
      </c>
      <c r="Q55" s="31">
        <v>0</v>
      </c>
      <c r="R55" s="31">
        <v>33.177067000000001</v>
      </c>
      <c r="S55" s="31">
        <v>32.505577000000002</v>
      </c>
      <c r="T55" s="31">
        <v>22.036000999999999</v>
      </c>
      <c r="U55" s="31">
        <v>29.463267999999999</v>
      </c>
      <c r="V55" s="31">
        <v>25.184933000000001</v>
      </c>
      <c r="W55" s="31">
        <v>25.250136999999999</v>
      </c>
      <c r="X55" s="31">
        <v>26.908846</v>
      </c>
      <c r="Y55" s="31">
        <v>28.761232</v>
      </c>
      <c r="Z55" s="31">
        <v>36.166004000000001</v>
      </c>
      <c r="AA55" s="31">
        <v>34.540657000000003</v>
      </c>
      <c r="AB55" s="31">
        <v>31.840954</v>
      </c>
      <c r="AC55" s="31">
        <v>33.102134999999997</v>
      </c>
      <c r="AD55" s="31">
        <v>31.988050000000001</v>
      </c>
      <c r="AE55" s="26">
        <v>0</v>
      </c>
      <c r="AF55" s="26">
        <v>0</v>
      </c>
      <c r="AG55" s="26">
        <v>0</v>
      </c>
      <c r="AH55" s="26">
        <v>0.87640781738841156</v>
      </c>
      <c r="AI55" s="26">
        <v>0.87048917373955148</v>
      </c>
      <c r="AJ55" s="26">
        <v>0.76527008600249113</v>
      </c>
      <c r="AK55" s="26">
        <v>0.84259762083265954</v>
      </c>
      <c r="AL55" s="26">
        <v>0.79990533614754522</v>
      </c>
      <c r="AM55" s="26">
        <v>0.80059105964377597</v>
      </c>
      <c r="AN55" s="26">
        <v>0.81765060073709595</v>
      </c>
      <c r="AO55" s="26">
        <v>0.83589039237503693</v>
      </c>
      <c r="AP55" s="26">
        <v>0.90182304132868729</v>
      </c>
      <c r="AQ55" s="26">
        <v>0.88818470836074626</v>
      </c>
      <c r="AR55" s="26">
        <v>0.86455000360679612</v>
      </c>
      <c r="AS55" s="26">
        <v>0.87575134528374277</v>
      </c>
      <c r="AT55" s="27">
        <v>0.86587156670669896</v>
      </c>
      <c r="AU55" s="28">
        <v>178691</v>
      </c>
      <c r="AV55" s="28">
        <v>178691</v>
      </c>
      <c r="AW55" s="28">
        <v>178691</v>
      </c>
      <c r="AX55" s="28">
        <v>132844.35425677741</v>
      </c>
      <c r="AY55" s="28">
        <v>133153.97034333658</v>
      </c>
      <c r="AZ55" s="28">
        <v>138658.19126103769</v>
      </c>
      <c r="BA55" s="28">
        <v>134613.03325900191</v>
      </c>
      <c r="BB55" s="28">
        <v>136846.35205544962</v>
      </c>
      <c r="BC55" s="28">
        <v>136810.48048791479</v>
      </c>
      <c r="BD55" s="28">
        <v>135918.06177424104</v>
      </c>
      <c r="BE55" s="28">
        <v>134963.90179407707</v>
      </c>
      <c r="BF55" s="28">
        <v>131514.83306201373</v>
      </c>
      <c r="BG55" s="28">
        <v>132228.28153623265</v>
      </c>
      <c r="BH55" s="28">
        <v>133464.66021132129</v>
      </c>
      <c r="BI55" s="28">
        <v>132878.69562551685</v>
      </c>
      <c r="BJ55" s="29">
        <v>133395.52660243917</v>
      </c>
      <c r="BK55">
        <f t="shared" si="5"/>
        <v>32.505577000000002</v>
      </c>
      <c r="BL55">
        <f t="shared" si="5"/>
        <v>22.036000999999999</v>
      </c>
      <c r="BM55">
        <f t="shared" si="5"/>
        <v>29.463267999999999</v>
      </c>
      <c r="BN55">
        <f t="shared" si="5"/>
        <v>25.184933000000001</v>
      </c>
      <c r="BO55">
        <f t="shared" si="5"/>
        <v>25.250136999999999</v>
      </c>
      <c r="BP55">
        <f t="shared" si="5"/>
        <v>26.908846</v>
      </c>
      <c r="BQ55">
        <f t="shared" si="5"/>
        <v>28.761232</v>
      </c>
      <c r="BR55">
        <f t="shared" si="5"/>
        <v>36.166004000000001</v>
      </c>
      <c r="BS55">
        <f t="shared" si="5"/>
        <v>34.540657000000003</v>
      </c>
      <c r="BT55">
        <f t="shared" si="5"/>
        <v>31.840954</v>
      </c>
      <c r="BU55">
        <f t="shared" si="2"/>
        <v>55</v>
      </c>
    </row>
    <row r="56" spans="1:73">
      <c r="A56" s="19">
        <v>41948.657638888886</v>
      </c>
      <c r="B56" s="20">
        <v>41948</v>
      </c>
      <c r="C56" s="21" t="s">
        <v>35</v>
      </c>
      <c r="D56" s="21" t="s">
        <v>36</v>
      </c>
      <c r="E56" s="21" t="s">
        <v>37</v>
      </c>
      <c r="F56" s="21">
        <v>178691</v>
      </c>
      <c r="G56" s="21">
        <v>126379</v>
      </c>
      <c r="H56" s="21">
        <v>0.27460000000000001</v>
      </c>
      <c r="I56" s="21">
        <v>0.33139999999999997</v>
      </c>
      <c r="J56" s="21">
        <v>0</v>
      </c>
      <c r="K56" s="23">
        <v>91</v>
      </c>
      <c r="L56" s="23">
        <v>50</v>
      </c>
      <c r="M56" s="23" t="s">
        <v>38</v>
      </c>
      <c r="N56" s="23" t="s">
        <v>39</v>
      </c>
      <c r="O56" s="30" t="s">
        <v>43</v>
      </c>
      <c r="P56" s="31" t="s">
        <v>43</v>
      </c>
      <c r="Q56" s="31">
        <v>11.53</v>
      </c>
      <c r="R56" s="31">
        <v>27.93</v>
      </c>
      <c r="S56" s="31">
        <v>34.85</v>
      </c>
      <c r="T56" s="31">
        <v>34.39</v>
      </c>
      <c r="U56" s="31">
        <v>31.33</v>
      </c>
      <c r="V56" s="31">
        <v>32.58</v>
      </c>
      <c r="W56" s="31">
        <v>36.01</v>
      </c>
      <c r="X56" s="31">
        <v>38.39</v>
      </c>
      <c r="Y56" s="31">
        <v>36.64</v>
      </c>
      <c r="Z56" s="31">
        <v>37.83</v>
      </c>
      <c r="AA56" s="31">
        <v>36.950000000000003</v>
      </c>
      <c r="AB56" s="31">
        <v>34.770000000000003</v>
      </c>
      <c r="AC56" s="31">
        <v>30.97</v>
      </c>
      <c r="AD56" s="31">
        <v>32.65</v>
      </c>
      <c r="AE56" s="26" t="s">
        <v>39</v>
      </c>
      <c r="AF56" s="26" t="s">
        <v>39</v>
      </c>
      <c r="AG56" s="26">
        <v>0.61743431903804458</v>
      </c>
      <c r="AH56" s="26">
        <v>0.82780575433678261</v>
      </c>
      <c r="AI56" s="26">
        <v>0.89081297693122163</v>
      </c>
      <c r="AJ56" s="26">
        <v>0.88689898110526577</v>
      </c>
      <c r="AK56" s="26">
        <v>0.85992744079454586</v>
      </c>
      <c r="AL56" s="26">
        <v>0.87114915721225217</v>
      </c>
      <c r="AM56" s="26">
        <v>0.90053201126798654</v>
      </c>
      <c r="AN56" s="26">
        <v>0.91983602652578766</v>
      </c>
      <c r="AO56" s="26">
        <v>0.9057229533052521</v>
      </c>
      <c r="AP56" s="26">
        <v>0.91536751603404465</v>
      </c>
      <c r="AQ56" s="26">
        <v>0.90825533850846674</v>
      </c>
      <c r="AR56" s="26">
        <v>0.89013477375303129</v>
      </c>
      <c r="AS56" s="26">
        <v>0.85664019497860944</v>
      </c>
      <c r="AT56" s="27">
        <v>0.87176899822383935</v>
      </c>
      <c r="AU56" s="28" t="s">
        <v>39</v>
      </c>
      <c r="AV56" s="28" t="s">
        <v>39</v>
      </c>
      <c r="AW56" s="28">
        <v>146391.77590248181</v>
      </c>
      <c r="AX56" s="28">
        <v>135386.82537913421</v>
      </c>
      <c r="AY56" s="28">
        <v>132090.79155077392</v>
      </c>
      <c r="AZ56" s="28">
        <v>132295.54050042134</v>
      </c>
      <c r="BA56" s="28">
        <v>133706.47571715573</v>
      </c>
      <c r="BB56" s="28">
        <v>133119.44528791268</v>
      </c>
      <c r="BC56" s="28">
        <v>131582.36942654909</v>
      </c>
      <c r="BD56" s="28">
        <v>130572.53778038299</v>
      </c>
      <c r="BE56" s="28">
        <v>131310.82086669566</v>
      </c>
      <c r="BF56" s="28">
        <v>130806.29450122706</v>
      </c>
      <c r="BG56" s="28">
        <v>131178.34673194509</v>
      </c>
      <c r="BH56" s="28">
        <v>132126.26971543144</v>
      </c>
      <c r="BI56" s="28">
        <v>133878.438120279</v>
      </c>
      <c r="BJ56" s="29">
        <v>133087.02016491452</v>
      </c>
      <c r="BK56">
        <f t="shared" si="5"/>
        <v>34.39</v>
      </c>
      <c r="BL56">
        <f t="shared" si="5"/>
        <v>31.33</v>
      </c>
      <c r="BM56">
        <f t="shared" si="5"/>
        <v>32.58</v>
      </c>
      <c r="BN56">
        <f t="shared" si="5"/>
        <v>36.01</v>
      </c>
      <c r="BO56">
        <f t="shared" si="5"/>
        <v>38.39</v>
      </c>
      <c r="BP56">
        <f t="shared" si="5"/>
        <v>36.64</v>
      </c>
      <c r="BQ56">
        <f t="shared" si="5"/>
        <v>37.83</v>
      </c>
      <c r="BR56">
        <f t="shared" si="5"/>
        <v>36.950000000000003</v>
      </c>
      <c r="BS56">
        <f t="shared" si="5"/>
        <v>34.770000000000003</v>
      </c>
      <c r="BT56">
        <f t="shared" si="5"/>
        <v>30.97</v>
      </c>
      <c r="BU56">
        <f t="shared" si="2"/>
        <v>56</v>
      </c>
    </row>
    <row r="57" spans="1:73">
      <c r="A57" s="19">
        <v>41950.349305555559</v>
      </c>
      <c r="B57" s="20">
        <v>41950</v>
      </c>
      <c r="C57" s="21" t="s">
        <v>35</v>
      </c>
      <c r="D57" s="21" t="s">
        <v>36</v>
      </c>
      <c r="E57" s="21" t="s">
        <v>37</v>
      </c>
      <c r="F57" s="21">
        <v>178691</v>
      </c>
      <c r="G57" s="21">
        <v>126379</v>
      </c>
      <c r="H57" s="21">
        <v>0.27460000000000001</v>
      </c>
      <c r="I57" s="21">
        <v>0.33139999999999997</v>
      </c>
      <c r="J57" s="21">
        <v>0</v>
      </c>
      <c r="K57" s="23">
        <v>91</v>
      </c>
      <c r="L57" s="23">
        <v>50</v>
      </c>
      <c r="M57" s="23" t="s">
        <v>38</v>
      </c>
      <c r="N57" s="23" t="s">
        <v>39</v>
      </c>
      <c r="O57" s="30" t="s">
        <v>43</v>
      </c>
      <c r="P57" s="31" t="s">
        <v>43</v>
      </c>
      <c r="Q57" s="31">
        <v>10</v>
      </c>
      <c r="R57" s="31">
        <v>25.64</v>
      </c>
      <c r="S57" s="31">
        <v>31.91</v>
      </c>
      <c r="T57" s="31">
        <v>33.03</v>
      </c>
      <c r="U57" s="31">
        <v>29.39</v>
      </c>
      <c r="V57" s="31">
        <v>30.53</v>
      </c>
      <c r="W57" s="31">
        <v>34.01</v>
      </c>
      <c r="X57" s="31">
        <v>35.700000000000003</v>
      </c>
      <c r="Y57" s="31">
        <v>34.46</v>
      </c>
      <c r="Z57" s="31">
        <v>35.700000000000003</v>
      </c>
      <c r="AA57" s="31">
        <v>35.54</v>
      </c>
      <c r="AB57" s="31">
        <v>34.69</v>
      </c>
      <c r="AC57" s="31">
        <v>30.75</v>
      </c>
      <c r="AD57" s="31">
        <v>32.880000000000003</v>
      </c>
      <c r="AE57" s="26" t="s">
        <v>39</v>
      </c>
      <c r="AF57" s="26" t="s">
        <v>39</v>
      </c>
      <c r="AG57" s="26">
        <v>0.58897997993604878</v>
      </c>
      <c r="AH57" s="26">
        <v>0.80466658137738911</v>
      </c>
      <c r="AI57" s="26">
        <v>0.86517084478015749</v>
      </c>
      <c r="AJ57" s="26">
        <v>0.87511843814006585</v>
      </c>
      <c r="AK57" s="26">
        <v>0.84190264845741891</v>
      </c>
      <c r="AL57" s="26">
        <v>0.85258756829477511</v>
      </c>
      <c r="AM57" s="26">
        <v>0.88363919374497946</v>
      </c>
      <c r="AN57" s="26">
        <v>0.89795542734533351</v>
      </c>
      <c r="AO57" s="26">
        <v>0.88749683799468959</v>
      </c>
      <c r="AP57" s="26">
        <v>0.89795542734533351</v>
      </c>
      <c r="AQ57" s="26">
        <v>0.89661972134999723</v>
      </c>
      <c r="AR57" s="26">
        <v>0.88945552646523929</v>
      </c>
      <c r="AS57" s="26">
        <v>0.85461872809696182</v>
      </c>
      <c r="AT57" s="27">
        <v>0.8737993843004922</v>
      </c>
      <c r="AU57" s="28" t="s">
        <v>39</v>
      </c>
      <c r="AV57" s="28" t="s">
        <v>39</v>
      </c>
      <c r="AW57" s="28">
        <v>147880.27928958542</v>
      </c>
      <c r="AX57" s="28">
        <v>136597.28179498602</v>
      </c>
      <c r="AY57" s="28">
        <v>133432.18276786042</v>
      </c>
      <c r="AZ57" s="28">
        <v>132911.80426401689</v>
      </c>
      <c r="BA57" s="28">
        <v>134649.3886538955</v>
      </c>
      <c r="BB57" s="28">
        <v>134090.43912736373</v>
      </c>
      <c r="BC57" s="28">
        <v>132466.06649681262</v>
      </c>
      <c r="BD57" s="28">
        <v>131717.15568471092</v>
      </c>
      <c r="BE57" s="28">
        <v>132264.2654108218</v>
      </c>
      <c r="BF57" s="28">
        <v>131717.15568471092</v>
      </c>
      <c r="BG57" s="28">
        <v>131787.02913673894</v>
      </c>
      <c r="BH57" s="28">
        <v>132161.80249955039</v>
      </c>
      <c r="BI57" s="28">
        <v>133984.18509579173</v>
      </c>
      <c r="BJ57" s="29">
        <v>132980.80660847266</v>
      </c>
      <c r="BK57">
        <f t="shared" si="5"/>
        <v>33.03</v>
      </c>
      <c r="BL57">
        <f t="shared" si="5"/>
        <v>29.39</v>
      </c>
      <c r="BM57">
        <f t="shared" si="5"/>
        <v>30.53</v>
      </c>
      <c r="BN57">
        <f t="shared" si="5"/>
        <v>34.01</v>
      </c>
      <c r="BO57">
        <f t="shared" si="5"/>
        <v>35.700000000000003</v>
      </c>
      <c r="BP57">
        <f t="shared" si="5"/>
        <v>34.46</v>
      </c>
      <c r="BQ57">
        <f t="shared" si="5"/>
        <v>35.700000000000003</v>
      </c>
      <c r="BR57">
        <f t="shared" si="5"/>
        <v>35.54</v>
      </c>
      <c r="BS57">
        <f t="shared" si="5"/>
        <v>34.69</v>
      </c>
      <c r="BT57">
        <f t="shared" si="5"/>
        <v>30.75</v>
      </c>
      <c r="BU57">
        <f t="shared" si="2"/>
        <v>57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8"/>
  <sheetViews>
    <sheetView topLeftCell="A16" workbookViewId="0">
      <selection activeCell="H18" sqref="H18"/>
    </sheetView>
  </sheetViews>
  <sheetFormatPr defaultRowHeight="15"/>
  <cols>
    <col min="1" max="1" width="7" bestFit="1" customWidth="1"/>
    <col min="2" max="2" width="6.42578125" bestFit="1" customWidth="1"/>
    <col min="3" max="3" width="4.42578125" bestFit="1" customWidth="1"/>
    <col min="4" max="4" width="13.28515625" bestFit="1" customWidth="1"/>
    <col min="8" max="8" width="13.28515625" bestFit="1" customWidth="1"/>
  </cols>
  <sheetData>
    <row r="1" spans="1:8">
      <c r="A1" s="35" t="s">
        <v>44</v>
      </c>
      <c r="B1" s="35" t="s">
        <v>45</v>
      </c>
      <c r="C1" s="35" t="s">
        <v>46</v>
      </c>
      <c r="D1" s="35" t="s">
        <v>47</v>
      </c>
    </row>
    <row r="2" spans="1:8">
      <c r="A2" s="34" t="s">
        <v>12</v>
      </c>
      <c r="B2" s="35">
        <v>5</v>
      </c>
      <c r="C2" s="35">
        <v>3</v>
      </c>
      <c r="D2" s="35">
        <v>30</v>
      </c>
    </row>
    <row r="3" spans="1:8">
      <c r="A3" s="35" t="s">
        <v>12</v>
      </c>
      <c r="B3" s="35">
        <v>5</v>
      </c>
      <c r="C3" s="35">
        <v>1</v>
      </c>
      <c r="D3" s="35">
        <v>32.6</v>
      </c>
      <c r="G3" s="35" t="s">
        <v>0</v>
      </c>
      <c r="H3" s="35" t="s">
        <v>47</v>
      </c>
    </row>
    <row r="4" spans="1:8">
      <c r="A4" s="35" t="s">
        <v>12</v>
      </c>
      <c r="B4" s="35">
        <v>5</v>
      </c>
      <c r="C4" s="35">
        <v>2</v>
      </c>
      <c r="D4" s="35">
        <v>35.1</v>
      </c>
      <c r="G4" s="35">
        <v>5</v>
      </c>
      <c r="H4" s="33">
        <f>AVERAGEIFS($D$2:$D$58,$B$2:$B$58,G4)</f>
        <v>33.266666666666666</v>
      </c>
    </row>
    <row r="5" spans="1:8">
      <c r="A5" s="35" t="s">
        <v>12</v>
      </c>
      <c r="B5" s="35">
        <v>15</v>
      </c>
      <c r="C5" s="35">
        <v>1</v>
      </c>
      <c r="D5" s="35">
        <v>34.200000000000003</v>
      </c>
      <c r="G5" s="35">
        <v>15</v>
      </c>
      <c r="H5" s="33">
        <f>AVERAGEIFS($D$2:$D$58,$B$2:$B$58,G5)</f>
        <v>35.225000000000001</v>
      </c>
    </row>
    <row r="6" spans="1:8">
      <c r="A6" s="34" t="s">
        <v>12</v>
      </c>
      <c r="B6" s="35">
        <v>15</v>
      </c>
      <c r="C6" s="35">
        <v>3</v>
      </c>
      <c r="D6" s="35">
        <v>35.1</v>
      </c>
      <c r="G6" s="35">
        <v>30</v>
      </c>
      <c r="H6" s="33">
        <f>AVERAGEIFS($D$2:$D$58,$B$2:$B$58,G6)</f>
        <v>37.708333333333329</v>
      </c>
    </row>
    <row r="7" spans="1:8">
      <c r="A7" s="35" t="s">
        <v>12</v>
      </c>
      <c r="B7" s="35">
        <v>15</v>
      </c>
      <c r="C7" s="35">
        <v>2</v>
      </c>
      <c r="D7" s="35">
        <v>36.700000000000003</v>
      </c>
      <c r="G7" s="35">
        <v>60</v>
      </c>
      <c r="H7" s="33">
        <f>AVERAGEIFS($D$2:$D$58,$B$2:$B$58,G7)</f>
        <v>39.208333333333329</v>
      </c>
    </row>
    <row r="8" spans="1:8">
      <c r="A8" s="35" t="s">
        <v>12</v>
      </c>
      <c r="B8" s="35">
        <v>30</v>
      </c>
      <c r="C8" s="35">
        <v>3</v>
      </c>
      <c r="D8" s="35">
        <v>37.200000000000003</v>
      </c>
      <c r="G8" s="35">
        <v>100</v>
      </c>
      <c r="H8" s="33">
        <f>AVERAGEIFS($D$2:$D$58,$B$2:$B$58,G8)</f>
        <v>39.377777777777773</v>
      </c>
    </row>
    <row r="9" spans="1:8">
      <c r="A9" s="35" t="s">
        <v>12</v>
      </c>
      <c r="B9" s="35">
        <v>30</v>
      </c>
      <c r="C9" s="35">
        <v>2</v>
      </c>
      <c r="D9" s="35">
        <v>37.700000000000003</v>
      </c>
    </row>
    <row r="10" spans="1:8">
      <c r="A10" s="35" t="s">
        <v>12</v>
      </c>
      <c r="B10" s="35">
        <v>30</v>
      </c>
      <c r="C10" s="35">
        <v>1</v>
      </c>
      <c r="D10" s="35">
        <v>37.700000000000003</v>
      </c>
    </row>
    <row r="11" spans="1:8">
      <c r="A11" s="34" t="s">
        <v>12</v>
      </c>
      <c r="B11" s="35">
        <v>60</v>
      </c>
      <c r="C11" s="35">
        <v>3</v>
      </c>
      <c r="D11" s="35">
        <v>37.799999999999997</v>
      </c>
    </row>
    <row r="12" spans="1:8">
      <c r="A12" s="35" t="s">
        <v>12</v>
      </c>
      <c r="B12" s="35">
        <v>60</v>
      </c>
      <c r="C12" s="35">
        <v>1</v>
      </c>
      <c r="D12" s="35">
        <v>38.1</v>
      </c>
    </row>
    <row r="13" spans="1:8">
      <c r="A13" s="35" t="s">
        <v>12</v>
      </c>
      <c r="B13" s="35">
        <v>60</v>
      </c>
      <c r="C13" s="35">
        <v>2</v>
      </c>
      <c r="D13" s="35">
        <v>38.5</v>
      </c>
    </row>
    <row r="14" spans="1:8">
      <c r="A14" s="35" t="s">
        <v>12</v>
      </c>
      <c r="B14" s="35">
        <v>100</v>
      </c>
      <c r="C14" s="35">
        <v>1</v>
      </c>
      <c r="D14" s="35">
        <v>40.4</v>
      </c>
    </row>
    <row r="15" spans="1:8">
      <c r="A15" s="35" t="s">
        <v>12</v>
      </c>
      <c r="B15" s="35">
        <v>100</v>
      </c>
      <c r="C15" s="35">
        <v>2</v>
      </c>
      <c r="D15" s="35">
        <v>40.5</v>
      </c>
    </row>
    <row r="16" spans="1:8">
      <c r="A16" s="35" t="s">
        <v>12</v>
      </c>
      <c r="B16" s="35">
        <v>100</v>
      </c>
      <c r="C16" s="35">
        <v>3</v>
      </c>
      <c r="D16" s="35">
        <v>41.7</v>
      </c>
    </row>
    <row r="17" spans="1:4">
      <c r="A17" s="34" t="s">
        <v>13</v>
      </c>
      <c r="B17" s="35">
        <v>5</v>
      </c>
      <c r="C17" s="35">
        <v>3</v>
      </c>
      <c r="D17" s="35">
        <v>34.799999999999997</v>
      </c>
    </row>
    <row r="18" spans="1:4">
      <c r="A18" s="34" t="s">
        <v>13</v>
      </c>
      <c r="B18" s="35">
        <v>5</v>
      </c>
      <c r="C18" s="35">
        <v>2</v>
      </c>
      <c r="D18" s="35">
        <v>35.299999999999997</v>
      </c>
    </row>
    <row r="19" spans="1:4">
      <c r="A19" s="35" t="s">
        <v>13</v>
      </c>
      <c r="B19" s="35">
        <v>5</v>
      </c>
      <c r="C19" s="35">
        <v>1</v>
      </c>
      <c r="D19" s="35">
        <v>36.700000000000003</v>
      </c>
    </row>
    <row r="20" spans="1:4">
      <c r="A20" s="35" t="s">
        <v>13</v>
      </c>
      <c r="B20" s="35">
        <v>15</v>
      </c>
      <c r="C20" s="35">
        <v>1</v>
      </c>
      <c r="D20" s="35">
        <v>33.700000000000003</v>
      </c>
    </row>
    <row r="21" spans="1:4">
      <c r="A21" s="35" t="s">
        <v>13</v>
      </c>
      <c r="B21" s="35">
        <v>15</v>
      </c>
      <c r="C21" s="35">
        <v>3</v>
      </c>
      <c r="D21" s="35">
        <v>34.9</v>
      </c>
    </row>
    <row r="22" spans="1:4">
      <c r="A22" s="35" t="s">
        <v>13</v>
      </c>
      <c r="B22" s="35">
        <v>15</v>
      </c>
      <c r="C22" s="35">
        <v>2</v>
      </c>
      <c r="D22" s="35">
        <v>36</v>
      </c>
    </row>
    <row r="23" spans="1:4">
      <c r="A23" s="35" t="s">
        <v>13</v>
      </c>
      <c r="B23" s="35">
        <v>30</v>
      </c>
      <c r="C23" s="35">
        <v>3</v>
      </c>
      <c r="D23" s="35">
        <v>39.200000000000003</v>
      </c>
    </row>
    <row r="24" spans="1:4">
      <c r="A24" s="35" t="s">
        <v>13</v>
      </c>
      <c r="B24" s="35">
        <v>30</v>
      </c>
      <c r="C24" s="35">
        <v>2</v>
      </c>
      <c r="D24" s="35">
        <v>39.700000000000003</v>
      </c>
    </row>
    <row r="25" spans="1:4">
      <c r="A25" s="35" t="s">
        <v>13</v>
      </c>
      <c r="B25" s="35">
        <v>30</v>
      </c>
      <c r="C25" s="35">
        <v>1</v>
      </c>
      <c r="D25" s="35">
        <v>40.200000000000003</v>
      </c>
    </row>
    <row r="26" spans="1:4">
      <c r="A26" s="34" t="s">
        <v>13</v>
      </c>
      <c r="B26" s="35">
        <v>60</v>
      </c>
      <c r="C26" s="35">
        <v>1</v>
      </c>
      <c r="D26" s="35">
        <v>38.4</v>
      </c>
    </row>
    <row r="27" spans="1:4">
      <c r="A27" s="35" t="s">
        <v>13</v>
      </c>
      <c r="B27" s="35">
        <v>60</v>
      </c>
      <c r="C27" s="35">
        <v>3</v>
      </c>
      <c r="D27" s="35">
        <v>39.200000000000003</v>
      </c>
    </row>
    <row r="28" spans="1:4">
      <c r="A28" s="35" t="s">
        <v>13</v>
      </c>
      <c r="B28" s="35">
        <v>60</v>
      </c>
      <c r="C28" s="35">
        <v>2</v>
      </c>
      <c r="D28" s="35">
        <v>40.5</v>
      </c>
    </row>
    <row r="29" spans="1:4">
      <c r="A29" s="35" t="s">
        <v>13</v>
      </c>
      <c r="B29" s="35">
        <v>100</v>
      </c>
      <c r="C29" s="35">
        <v>3</v>
      </c>
      <c r="D29" s="35">
        <v>37.4</v>
      </c>
    </row>
    <row r="30" spans="1:4">
      <c r="A30" s="34" t="s">
        <v>13</v>
      </c>
      <c r="B30" s="35">
        <v>100</v>
      </c>
      <c r="C30" s="35">
        <v>2</v>
      </c>
      <c r="D30" s="35">
        <v>37.799999999999997</v>
      </c>
    </row>
    <row r="31" spans="1:4">
      <c r="A31" s="35" t="s">
        <v>13</v>
      </c>
      <c r="B31" s="35">
        <v>100</v>
      </c>
      <c r="C31" s="35">
        <v>1</v>
      </c>
      <c r="D31" s="35">
        <v>38.1</v>
      </c>
    </row>
    <row r="32" spans="1:4">
      <c r="A32" s="35" t="s">
        <v>14</v>
      </c>
      <c r="B32" s="35">
        <v>5</v>
      </c>
      <c r="C32" s="35">
        <v>1</v>
      </c>
      <c r="D32" s="35">
        <v>31.6</v>
      </c>
    </row>
    <row r="33" spans="1:4">
      <c r="A33" s="34" t="s">
        <v>14</v>
      </c>
      <c r="B33" s="35">
        <v>5</v>
      </c>
      <c r="C33" s="35">
        <v>2</v>
      </c>
      <c r="D33" s="35">
        <v>31.8</v>
      </c>
    </row>
    <row r="34" spans="1:4">
      <c r="A34" s="34" t="s">
        <v>14</v>
      </c>
      <c r="B34" s="35">
        <v>5</v>
      </c>
      <c r="C34" s="35">
        <v>3</v>
      </c>
      <c r="D34" s="35">
        <v>32.700000000000003</v>
      </c>
    </row>
    <row r="35" spans="1:4">
      <c r="A35" s="35" t="s">
        <v>14</v>
      </c>
      <c r="B35" s="35">
        <v>15</v>
      </c>
      <c r="C35" s="35">
        <v>1</v>
      </c>
      <c r="D35" s="35">
        <v>33.6</v>
      </c>
    </row>
    <row r="36" spans="1:4">
      <c r="A36" s="34" t="s">
        <v>14</v>
      </c>
      <c r="B36" s="35">
        <v>15</v>
      </c>
      <c r="C36" s="35">
        <v>2</v>
      </c>
      <c r="D36" s="35">
        <v>33.700000000000003</v>
      </c>
    </row>
    <row r="37" spans="1:4">
      <c r="A37" s="35" t="s">
        <v>14</v>
      </c>
      <c r="B37" s="35">
        <v>15</v>
      </c>
      <c r="C37" s="35">
        <v>3</v>
      </c>
      <c r="D37" s="35">
        <v>35.799999999999997</v>
      </c>
    </row>
    <row r="38" spans="1:4">
      <c r="A38" s="35" t="s">
        <v>14</v>
      </c>
      <c r="B38" s="35">
        <v>30</v>
      </c>
      <c r="C38" s="35">
        <v>1</v>
      </c>
      <c r="D38" s="35">
        <v>35.9</v>
      </c>
    </row>
    <row r="39" spans="1:4">
      <c r="A39" s="34" t="s">
        <v>14</v>
      </c>
      <c r="B39" s="35">
        <v>30</v>
      </c>
      <c r="C39" s="35">
        <v>3</v>
      </c>
      <c r="D39" s="35">
        <v>36.200000000000003</v>
      </c>
    </row>
    <row r="40" spans="1:4">
      <c r="A40" s="35" t="s">
        <v>14</v>
      </c>
      <c r="B40" s="35">
        <v>30</v>
      </c>
      <c r="C40" s="35">
        <v>2</v>
      </c>
      <c r="D40" s="35">
        <v>37.200000000000003</v>
      </c>
    </row>
    <row r="41" spans="1:4">
      <c r="A41" s="35" t="s">
        <v>14</v>
      </c>
      <c r="B41" s="35">
        <v>60</v>
      </c>
      <c r="C41" s="35">
        <v>2</v>
      </c>
      <c r="D41" s="35">
        <v>38.9</v>
      </c>
    </row>
    <row r="42" spans="1:4">
      <c r="A42" s="34" t="s">
        <v>14</v>
      </c>
      <c r="B42" s="35">
        <v>60</v>
      </c>
      <c r="C42" s="35">
        <v>1</v>
      </c>
      <c r="D42" s="35">
        <v>39.799999999999997</v>
      </c>
    </row>
    <row r="43" spans="1:4">
      <c r="A43" s="35" t="s">
        <v>14</v>
      </c>
      <c r="B43" s="35">
        <v>60</v>
      </c>
      <c r="C43" s="35">
        <v>3</v>
      </c>
      <c r="D43" s="35">
        <v>40.4</v>
      </c>
    </row>
    <row r="44" spans="1:4">
      <c r="A44" s="35" t="s">
        <v>14</v>
      </c>
      <c r="B44" s="35">
        <v>100</v>
      </c>
      <c r="C44" s="35">
        <v>1</v>
      </c>
      <c r="D44" s="35">
        <v>38.4</v>
      </c>
    </row>
    <row r="45" spans="1:4">
      <c r="A45" s="35" t="s">
        <v>14</v>
      </c>
      <c r="B45" s="35">
        <v>100</v>
      </c>
      <c r="C45" s="35">
        <v>3</v>
      </c>
      <c r="D45" s="35">
        <v>39.700000000000003</v>
      </c>
    </row>
    <row r="46" spans="1:4">
      <c r="A46" s="35" t="s">
        <v>14</v>
      </c>
      <c r="B46" s="35">
        <v>100</v>
      </c>
      <c r="C46" s="35">
        <v>2</v>
      </c>
      <c r="D46" s="35">
        <v>40.4</v>
      </c>
    </row>
    <row r="47" spans="1:4">
      <c r="A47" s="35" t="s">
        <v>52</v>
      </c>
      <c r="B47" s="35">
        <v>5</v>
      </c>
      <c r="C47" s="35">
        <v>3</v>
      </c>
      <c r="D47" s="35">
        <v>30.1</v>
      </c>
    </row>
    <row r="48" spans="1:4">
      <c r="A48" s="35" t="s">
        <v>52</v>
      </c>
      <c r="B48" s="35">
        <v>5</v>
      </c>
      <c r="C48" s="35">
        <v>1</v>
      </c>
      <c r="D48" s="35">
        <v>34.200000000000003</v>
      </c>
    </row>
    <row r="49" spans="1:4">
      <c r="A49" s="35" t="s">
        <v>52</v>
      </c>
      <c r="B49" s="35">
        <v>5</v>
      </c>
      <c r="C49" s="35">
        <v>2</v>
      </c>
      <c r="D49" s="35">
        <v>34.299999999999997</v>
      </c>
    </row>
    <row r="50" spans="1:4">
      <c r="A50" s="35" t="s">
        <v>52</v>
      </c>
      <c r="B50" s="35">
        <v>15</v>
      </c>
      <c r="C50" s="35">
        <v>1</v>
      </c>
      <c r="D50" s="35">
        <v>35</v>
      </c>
    </row>
    <row r="51" spans="1:4">
      <c r="A51" s="35" t="s">
        <v>52</v>
      </c>
      <c r="B51" s="35">
        <v>15</v>
      </c>
      <c r="C51" s="35">
        <v>3</v>
      </c>
      <c r="D51" s="35">
        <v>36.6</v>
      </c>
    </row>
    <row r="52" spans="1:4">
      <c r="A52" s="35" t="s">
        <v>52</v>
      </c>
      <c r="B52" s="35">
        <v>15</v>
      </c>
      <c r="C52" s="35">
        <v>2</v>
      </c>
      <c r="D52" s="35">
        <v>37.4</v>
      </c>
    </row>
    <row r="53" spans="1:4">
      <c r="A53" s="35" t="s">
        <v>52</v>
      </c>
      <c r="B53" s="35">
        <v>30</v>
      </c>
      <c r="C53" s="35">
        <v>1</v>
      </c>
      <c r="D53" s="35">
        <v>36.4</v>
      </c>
    </row>
    <row r="54" spans="1:4">
      <c r="A54" s="35" t="s">
        <v>52</v>
      </c>
      <c r="B54" s="35">
        <v>30</v>
      </c>
      <c r="C54" s="35">
        <v>2</v>
      </c>
      <c r="D54" s="35">
        <v>37</v>
      </c>
    </row>
    <row r="55" spans="1:4">
      <c r="A55" s="34" t="s">
        <v>52</v>
      </c>
      <c r="B55" s="35">
        <v>30</v>
      </c>
      <c r="C55" s="35">
        <v>3</v>
      </c>
      <c r="D55" s="35">
        <v>38.1</v>
      </c>
    </row>
    <row r="56" spans="1:4">
      <c r="A56" s="34" t="s">
        <v>52</v>
      </c>
      <c r="B56" s="35">
        <v>60</v>
      </c>
      <c r="C56" s="35">
        <v>1</v>
      </c>
      <c r="D56" s="35">
        <v>38.9</v>
      </c>
    </row>
    <row r="57" spans="1:4">
      <c r="A57" s="35" t="s">
        <v>52</v>
      </c>
      <c r="B57" s="35">
        <v>60</v>
      </c>
      <c r="C57" s="35">
        <v>3</v>
      </c>
      <c r="D57" s="35">
        <v>39.9</v>
      </c>
    </row>
    <row r="58" spans="1:4">
      <c r="A58" s="34" t="s">
        <v>52</v>
      </c>
      <c r="B58" s="35">
        <v>60</v>
      </c>
      <c r="C58" s="35">
        <v>2</v>
      </c>
      <c r="D58" s="35">
        <v>40.1</v>
      </c>
    </row>
  </sheetData>
  <sortState ref="A2:E58">
    <sortCondition ref="D2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117"/>
  <sheetViews>
    <sheetView zoomScale="25" zoomScaleNormal="25" workbookViewId="0">
      <selection activeCell="P130" sqref="P130"/>
    </sheetView>
  </sheetViews>
  <sheetFormatPr defaultRowHeight="15"/>
  <sheetData>
    <row r="1" spans="1:37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</row>
    <row r="2" spans="1:37">
      <c r="A2" s="36" t="s">
        <v>51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</row>
    <row r="3" spans="1:37">
      <c r="A3" s="37">
        <v>60</v>
      </c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</row>
    <row r="4" spans="1:37">
      <c r="A4" s="37">
        <v>61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</row>
    <row r="5" spans="1:37">
      <c r="A5" s="37">
        <v>62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</row>
    <row r="6" spans="1:37">
      <c r="A6" s="38">
        <v>63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</row>
    <row r="7" spans="1:37">
      <c r="A7" s="38">
        <v>64</v>
      </c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</row>
    <row r="8" spans="1:37">
      <c r="A8" s="38">
        <v>66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</row>
    <row r="9" spans="1:37">
      <c r="A9" s="37">
        <v>67</v>
      </c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</row>
    <row r="10" spans="1:37">
      <c r="A10" s="37">
        <v>68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</row>
    <row r="11" spans="1:37">
      <c r="A11" s="37">
        <v>69</v>
      </c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</row>
    <row r="12" spans="1:37">
      <c r="A12" s="38">
        <v>70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</row>
    <row r="13" spans="1:37">
      <c r="A13" s="38">
        <v>71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</row>
    <row r="14" spans="1:37">
      <c r="A14" s="38">
        <v>72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</row>
    <row r="15" spans="1:37">
      <c r="A15" s="37">
        <v>73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</row>
    <row r="16" spans="1:37">
      <c r="A16" s="37">
        <v>74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</row>
    <row r="17" spans="1:38">
      <c r="A17" s="37">
        <v>76</v>
      </c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</row>
    <row r="18" spans="1:38">
      <c r="A18" s="38">
        <v>77</v>
      </c>
      <c r="B18" s="32" t="s">
        <v>52</v>
      </c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</row>
    <row r="19" spans="1:38">
      <c r="A19" s="38">
        <v>80</v>
      </c>
      <c r="B19" s="32" t="s">
        <v>52</v>
      </c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</row>
    <row r="20" spans="1:38">
      <c r="A20" s="38">
        <v>81</v>
      </c>
      <c r="B20" s="32" t="s">
        <v>52</v>
      </c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</row>
    <row r="21" spans="1:38">
      <c r="A21" s="37">
        <v>82</v>
      </c>
      <c r="B21" s="32" t="s">
        <v>52</v>
      </c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9" t="s">
        <v>53</v>
      </c>
      <c r="AL21" s="40" t="s">
        <v>54</v>
      </c>
    </row>
    <row r="22" spans="1:38">
      <c r="A22" s="37">
        <v>83</v>
      </c>
      <c r="B22" s="32" t="s">
        <v>52</v>
      </c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9" t="s">
        <v>12</v>
      </c>
      <c r="AL22" s="40" t="s">
        <v>55</v>
      </c>
    </row>
    <row r="23" spans="1:38">
      <c r="A23" s="37">
        <v>84</v>
      </c>
      <c r="B23" s="32" t="s">
        <v>52</v>
      </c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9" t="s">
        <v>13</v>
      </c>
      <c r="AL23" s="40" t="s">
        <v>56</v>
      </c>
    </row>
    <row r="24" spans="1:38">
      <c r="A24" s="38">
        <v>86</v>
      </c>
      <c r="B24" s="32" t="s">
        <v>52</v>
      </c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9" t="s">
        <v>14</v>
      </c>
      <c r="AL24" s="40" t="s">
        <v>55</v>
      </c>
    </row>
    <row r="25" spans="1:38">
      <c r="A25" s="38">
        <v>87</v>
      </c>
      <c r="B25" s="32" t="s">
        <v>52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9" t="s">
        <v>52</v>
      </c>
      <c r="AL25" s="40" t="s">
        <v>56</v>
      </c>
    </row>
    <row r="26" spans="1:38">
      <c r="A26" s="38">
        <v>88</v>
      </c>
      <c r="B26" s="32" t="s">
        <v>52</v>
      </c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</row>
    <row r="27" spans="1:38">
      <c r="A27" s="37">
        <v>89</v>
      </c>
      <c r="B27" s="32" t="s">
        <v>13</v>
      </c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</row>
    <row r="28" spans="1:38">
      <c r="A28" s="37">
        <v>90</v>
      </c>
      <c r="B28" s="32" t="s">
        <v>13</v>
      </c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</row>
    <row r="29" spans="1:38">
      <c r="A29" s="37">
        <v>91</v>
      </c>
      <c r="B29" s="32" t="s">
        <v>13</v>
      </c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</row>
    <row r="30" spans="1:38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</row>
    <row r="31" spans="1:38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</row>
    <row r="32" spans="1:38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</row>
    <row r="33" spans="1:37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</row>
    <row r="34" spans="1:37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</row>
    <row r="35" spans="1:37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</row>
    <row r="36" spans="1:37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</row>
    <row r="37" spans="1:37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</row>
    <row r="38" spans="1:37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</row>
    <row r="39" spans="1:37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</row>
    <row r="40" spans="1:37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</row>
    <row r="41" spans="1:37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</row>
    <row r="42" spans="1:37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</row>
    <row r="43" spans="1:37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</row>
    <row r="44" spans="1:37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</row>
    <row r="45" spans="1:37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</row>
    <row r="46" spans="1:37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</row>
    <row r="47" spans="1:37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</row>
    <row r="48" spans="1:37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</row>
    <row r="49" spans="1:40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</row>
    <row r="50" spans="1:40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</row>
    <row r="51" spans="1:40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</row>
    <row r="52" spans="1:40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</row>
    <row r="53" spans="1:40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</row>
    <row r="54" spans="1:40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</row>
    <row r="55" spans="1:40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</row>
    <row r="56" spans="1:40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</row>
    <row r="57" spans="1:40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</row>
    <row r="58" spans="1:40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</row>
    <row r="59" spans="1:40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</row>
    <row r="60" spans="1:40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</row>
    <row r="61" spans="1:40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</row>
    <row r="62" spans="1:40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6" t="s">
        <v>51</v>
      </c>
      <c r="AM62" s="32" t="s">
        <v>53</v>
      </c>
      <c r="AN62" s="32" t="s">
        <v>53</v>
      </c>
    </row>
    <row r="63" spans="1:40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7">
        <v>60</v>
      </c>
      <c r="AM63" s="32" t="s">
        <v>14</v>
      </c>
      <c r="AN63">
        <v>3</v>
      </c>
    </row>
    <row r="64" spans="1:40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7">
        <v>61</v>
      </c>
      <c r="AM64" s="32" t="s">
        <v>14</v>
      </c>
      <c r="AN64">
        <v>3</v>
      </c>
    </row>
    <row r="65" spans="1:40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7">
        <v>62</v>
      </c>
      <c r="AM65" s="32" t="s">
        <v>14</v>
      </c>
      <c r="AN65">
        <v>3</v>
      </c>
    </row>
    <row r="66" spans="1:40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8">
        <v>63</v>
      </c>
      <c r="AM66" s="32" t="s">
        <v>14</v>
      </c>
      <c r="AN66">
        <v>3</v>
      </c>
    </row>
    <row r="67" spans="1:40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8">
        <v>64</v>
      </c>
      <c r="AM67" s="32" t="s">
        <v>14</v>
      </c>
      <c r="AN67">
        <v>3</v>
      </c>
    </row>
    <row r="68" spans="1:40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8">
        <v>66</v>
      </c>
      <c r="AM68" s="32" t="s">
        <v>14</v>
      </c>
      <c r="AN68">
        <v>3</v>
      </c>
    </row>
    <row r="69" spans="1:40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7">
        <v>67</v>
      </c>
      <c r="AM69" s="32" t="s">
        <v>14</v>
      </c>
      <c r="AN69">
        <v>3</v>
      </c>
    </row>
    <row r="70" spans="1:40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7">
        <v>68</v>
      </c>
      <c r="AM70" s="32" t="s">
        <v>14</v>
      </c>
      <c r="AN70">
        <v>3</v>
      </c>
    </row>
    <row r="71" spans="1:40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7">
        <v>69</v>
      </c>
      <c r="AM71" s="32" t="s">
        <v>14</v>
      </c>
      <c r="AN71">
        <v>3</v>
      </c>
    </row>
    <row r="72" spans="1:40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8">
        <v>70</v>
      </c>
      <c r="AM72" s="32" t="s">
        <v>12</v>
      </c>
      <c r="AN72">
        <v>1</v>
      </c>
    </row>
    <row r="73" spans="1:40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8">
        <v>71</v>
      </c>
      <c r="AM73" s="32" t="s">
        <v>12</v>
      </c>
      <c r="AN73">
        <v>1</v>
      </c>
    </row>
    <row r="74" spans="1:40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8">
        <v>72</v>
      </c>
      <c r="AM74" s="32" t="s">
        <v>12</v>
      </c>
      <c r="AN74">
        <v>1</v>
      </c>
    </row>
    <row r="75" spans="1:40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7">
        <v>73</v>
      </c>
      <c r="AM75" s="32" t="s">
        <v>52</v>
      </c>
      <c r="AN75">
        <v>4</v>
      </c>
    </row>
    <row r="76" spans="1:40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7">
        <v>74</v>
      </c>
      <c r="AM76" s="32" t="s">
        <v>52</v>
      </c>
      <c r="AN76">
        <v>4</v>
      </c>
    </row>
    <row r="77" spans="1:40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7">
        <v>76</v>
      </c>
      <c r="AM77" s="32" t="s">
        <v>52</v>
      </c>
      <c r="AN77">
        <v>4</v>
      </c>
    </row>
    <row r="78" spans="1:40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8">
        <v>77</v>
      </c>
      <c r="AM78" s="32" t="s">
        <v>52</v>
      </c>
      <c r="AN78">
        <v>4</v>
      </c>
    </row>
    <row r="79" spans="1:40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8">
        <v>80</v>
      </c>
      <c r="AM79" s="32" t="s">
        <v>52</v>
      </c>
      <c r="AN79">
        <v>4</v>
      </c>
    </row>
    <row r="80" spans="1:40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8">
        <v>81</v>
      </c>
      <c r="AM80" s="32" t="s">
        <v>52</v>
      </c>
      <c r="AN80">
        <v>4</v>
      </c>
    </row>
    <row r="81" spans="1:40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7">
        <v>82</v>
      </c>
      <c r="AM81" s="32" t="s">
        <v>52</v>
      </c>
      <c r="AN81">
        <v>4</v>
      </c>
    </row>
    <row r="82" spans="1:40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7">
        <v>83</v>
      </c>
      <c r="AM82" s="32" t="s">
        <v>52</v>
      </c>
      <c r="AN82">
        <v>4</v>
      </c>
    </row>
    <row r="83" spans="1:40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7">
        <v>84</v>
      </c>
      <c r="AM83" s="32" t="s">
        <v>52</v>
      </c>
      <c r="AN83">
        <v>4</v>
      </c>
    </row>
    <row r="84" spans="1:40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8">
        <v>86</v>
      </c>
      <c r="AM84" s="32" t="s">
        <v>52</v>
      </c>
      <c r="AN84">
        <v>4</v>
      </c>
    </row>
    <row r="85" spans="1:40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8">
        <v>87</v>
      </c>
      <c r="AM85" s="32" t="s">
        <v>52</v>
      </c>
      <c r="AN85">
        <v>4</v>
      </c>
    </row>
    <row r="86" spans="1:40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8">
        <v>88</v>
      </c>
      <c r="AM86" s="32" t="s">
        <v>52</v>
      </c>
      <c r="AN86">
        <v>4</v>
      </c>
    </row>
    <row r="87" spans="1:40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7">
        <v>89</v>
      </c>
      <c r="AM87" s="32" t="s">
        <v>13</v>
      </c>
      <c r="AN87">
        <v>2</v>
      </c>
    </row>
    <row r="88" spans="1:40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7">
        <v>90</v>
      </c>
      <c r="AM88" s="32" t="s">
        <v>13</v>
      </c>
      <c r="AN88">
        <v>2</v>
      </c>
    </row>
    <row r="89" spans="1:40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7">
        <v>91</v>
      </c>
      <c r="AM89" s="32" t="s">
        <v>13</v>
      </c>
      <c r="AN89">
        <v>2</v>
      </c>
    </row>
    <row r="90" spans="1:40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</row>
    <row r="91" spans="1:40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</row>
    <row r="92" spans="1:40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</row>
    <row r="93" spans="1:40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</row>
    <row r="94" spans="1:40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</row>
    <row r="95" spans="1:40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</row>
    <row r="96" spans="1:40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</row>
    <row r="97" spans="1:37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</row>
    <row r="98" spans="1:37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</row>
    <row r="99" spans="1:37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</row>
    <row r="100" spans="1:37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</row>
    <row r="101" spans="1:37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</row>
    <row r="102" spans="1:37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</row>
    <row r="103" spans="1:37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</row>
    <row r="104" spans="1:37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</row>
    <row r="105" spans="1:37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</row>
    <row r="106" spans="1:37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</row>
    <row r="107" spans="1:37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</row>
    <row r="108" spans="1:37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</row>
    <row r="109" spans="1:37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</row>
    <row r="110" spans="1:37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</row>
    <row r="111" spans="1:37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</row>
    <row r="112" spans="1:37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</row>
    <row r="113" spans="1:37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</row>
    <row r="114" spans="1:37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</row>
    <row r="115" spans="1:37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</row>
    <row r="116" spans="1:37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</row>
    <row r="117" spans="1:37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Y202"/>
  <sheetViews>
    <sheetView workbookViewId="0">
      <selection activeCell="A2" sqref="A2:R202"/>
    </sheetView>
  </sheetViews>
  <sheetFormatPr defaultRowHeight="15"/>
  <cols>
    <col min="1" max="1" width="15" bestFit="1" customWidth="1"/>
  </cols>
  <sheetData>
    <row r="1" spans="1:25">
      <c r="A1" t="s">
        <v>62</v>
      </c>
      <c r="B1" t="s">
        <v>15</v>
      </c>
      <c r="C1" t="s">
        <v>63</v>
      </c>
      <c r="D1" t="s">
        <v>64</v>
      </c>
      <c r="E1" t="s">
        <v>65</v>
      </c>
      <c r="F1" t="s">
        <v>9</v>
      </c>
      <c r="G1" t="s">
        <v>12</v>
      </c>
      <c r="H1" t="s">
        <v>13</v>
      </c>
      <c r="I1" t="s">
        <v>14</v>
      </c>
      <c r="J1" t="s">
        <v>66</v>
      </c>
      <c r="K1" t="s">
        <v>67</v>
      </c>
      <c r="L1">
        <v>10</v>
      </c>
      <c r="M1">
        <v>15000</v>
      </c>
      <c r="N1" t="s">
        <v>68</v>
      </c>
      <c r="O1" t="s">
        <v>68</v>
      </c>
      <c r="P1" t="s">
        <v>69</v>
      </c>
      <c r="Y1">
        <v>0.14000000000000001</v>
      </c>
    </row>
    <row r="2" spans="1:25">
      <c r="A2" t="s">
        <v>70</v>
      </c>
      <c r="B2">
        <v>91</v>
      </c>
      <c r="C2">
        <v>60</v>
      </c>
      <c r="D2">
        <v>60</v>
      </c>
      <c r="E2">
        <v>2</v>
      </c>
      <c r="F2" t="s">
        <v>71</v>
      </c>
      <c r="G2">
        <v>0.10774908150593647</v>
      </c>
      <c r="H2">
        <v>0.52418812533183545</v>
      </c>
      <c r="I2">
        <v>3.7608311226841031E-2</v>
      </c>
      <c r="J2">
        <v>42.844040669024892</v>
      </c>
      <c r="K2">
        <v>32.702027815837603</v>
      </c>
      <c r="L2">
        <v>42.843951842548925</v>
      </c>
      <c r="M2">
        <v>32.702137662338274</v>
      </c>
      <c r="N2">
        <v>7.8901428326523019E-9</v>
      </c>
      <c r="O2">
        <v>1.2066253709572854E-8</v>
      </c>
      <c r="P2">
        <v>9.9890931876284831E-5</v>
      </c>
      <c r="Q2">
        <f>$G2*K2^$H2+$I2</f>
        <v>0.70801083542818966</v>
      </c>
      <c r="R2">
        <f>$G2*J2^$H2+$I2</f>
        <v>0.80998855779609591</v>
      </c>
      <c r="Y2">
        <v>0.5</v>
      </c>
    </row>
    <row r="3" spans="1:25" hidden="1">
      <c r="A3" t="s">
        <v>72</v>
      </c>
      <c r="B3">
        <v>60</v>
      </c>
      <c r="C3">
        <v>10</v>
      </c>
      <c r="D3">
        <v>5</v>
      </c>
      <c r="E3">
        <v>3</v>
      </c>
      <c r="F3" t="s">
        <v>37</v>
      </c>
      <c r="G3">
        <v>3.4759075951237421E-4</v>
      </c>
      <c r="H3">
        <v>2.2173958760991592</v>
      </c>
      <c r="I3">
        <v>1.8348092441792867E-9</v>
      </c>
      <c r="J3">
        <v>35.622266739529231</v>
      </c>
      <c r="K3">
        <v>21.571314765042015</v>
      </c>
      <c r="L3">
        <v>35.614198744594972</v>
      </c>
      <c r="M3">
        <v>21.583641739875542</v>
      </c>
      <c r="N3">
        <v>6.5092542259214981E-5</v>
      </c>
      <c r="O3">
        <v>1.5195430854642072E-4</v>
      </c>
      <c r="P3">
        <v>1.0417457722631652E-2</v>
      </c>
      <c r="Q3">
        <f t="shared" ref="Q3:Q66" si="0">$G3*K3^$H3+$I3</f>
        <v>0.31535573442231357</v>
      </c>
      <c r="R3">
        <f t="shared" ref="R3:R66" si="1">$G3*J3^$H3+$I3</f>
        <v>0.95906753928433375</v>
      </c>
      <c r="Y3">
        <v>8.9999999999999993E-3</v>
      </c>
    </row>
    <row r="4" spans="1:25" hidden="1">
      <c r="A4" t="s">
        <v>73</v>
      </c>
      <c r="B4">
        <v>61</v>
      </c>
      <c r="C4">
        <v>10</v>
      </c>
      <c r="D4">
        <v>5</v>
      </c>
      <c r="E4">
        <v>3</v>
      </c>
      <c r="F4" t="s">
        <v>37</v>
      </c>
      <c r="G4">
        <v>0.18150003656892527</v>
      </c>
      <c r="H4">
        <v>0.45268537656077629</v>
      </c>
      <c r="I4">
        <v>1.2175795853383678E-2</v>
      </c>
      <c r="J4">
        <v>35.614255936593786</v>
      </c>
      <c r="K4">
        <v>21.583841539564631</v>
      </c>
      <c r="L4">
        <v>35.614198744594972</v>
      </c>
      <c r="M4">
        <v>21.583641739875542</v>
      </c>
      <c r="N4">
        <v>3.2709247282566551E-9</v>
      </c>
      <c r="O4">
        <v>3.991991575988704E-8</v>
      </c>
      <c r="P4">
        <v>1.4695380309495855E-4</v>
      </c>
      <c r="Q4">
        <f t="shared" si="0"/>
        <v>0.74132648348145325</v>
      </c>
      <c r="R4">
        <f t="shared" si="1"/>
        <v>0.92686626776165071</v>
      </c>
      <c r="U4">
        <v>1</v>
      </c>
      <c r="V4">
        <f>$Y$1*U4^$Y$2+$Y$3</f>
        <v>0.14900000000000002</v>
      </c>
    </row>
    <row r="5" spans="1:25" hidden="1">
      <c r="A5" t="s">
        <v>74</v>
      </c>
      <c r="B5">
        <v>62</v>
      </c>
      <c r="C5">
        <v>10</v>
      </c>
      <c r="D5">
        <v>5</v>
      </c>
      <c r="E5">
        <v>3</v>
      </c>
      <c r="F5" t="s">
        <v>37</v>
      </c>
      <c r="G5">
        <v>7.0984119375546884E-2</v>
      </c>
      <c r="H5">
        <v>0.72333208991488029</v>
      </c>
      <c r="I5">
        <v>2.5427651646281822E-5</v>
      </c>
      <c r="J5">
        <v>35.614255782520033</v>
      </c>
      <c r="K5">
        <v>21.583578680723019</v>
      </c>
      <c r="L5">
        <v>35.614198744594972</v>
      </c>
      <c r="M5">
        <v>21.583641739875542</v>
      </c>
      <c r="N5">
        <v>3.2533248951957123E-9</v>
      </c>
      <c r="O5">
        <v>3.9764567170062911E-9</v>
      </c>
      <c r="P5">
        <v>6.0123961996037836E-5</v>
      </c>
      <c r="Q5">
        <f t="shared" si="0"/>
        <v>0.65492620459714901</v>
      </c>
      <c r="R5">
        <f t="shared" si="1"/>
        <v>0.94083242325277716</v>
      </c>
      <c r="U5">
        <v>2</v>
      </c>
      <c r="V5">
        <f t="shared" ref="V5:V68" si="2">$Y$1*U5^$Y$2+$Y$3</f>
        <v>0.20698989873223334</v>
      </c>
    </row>
    <row r="6" spans="1:25" hidden="1">
      <c r="A6" t="s">
        <v>75</v>
      </c>
      <c r="B6">
        <v>63</v>
      </c>
      <c r="C6">
        <v>10</v>
      </c>
      <c r="D6">
        <v>5</v>
      </c>
      <c r="E6">
        <v>3</v>
      </c>
      <c r="F6" t="s">
        <v>37</v>
      </c>
      <c r="G6">
        <v>0.13566389588495428</v>
      </c>
      <c r="H6">
        <v>0.52503182774557433</v>
      </c>
      <c r="I6">
        <v>1.9082187154386695E-2</v>
      </c>
      <c r="J6">
        <v>35.614205487956248</v>
      </c>
      <c r="K6">
        <v>21.583636675447782</v>
      </c>
      <c r="L6">
        <v>35.614198744594972</v>
      </c>
      <c r="M6">
        <v>21.583641739875542</v>
      </c>
      <c r="N6">
        <v>4.547292129321137E-11</v>
      </c>
      <c r="O6">
        <v>2.5648428543498793E-11</v>
      </c>
      <c r="P6">
        <v>5.9632771961694922E-6</v>
      </c>
      <c r="Q6">
        <f t="shared" si="0"/>
        <v>0.69972956102739015</v>
      </c>
      <c r="R6">
        <f t="shared" si="1"/>
        <v>0.90443399999999996</v>
      </c>
      <c r="U6">
        <v>3</v>
      </c>
      <c r="V6">
        <f t="shared" si="2"/>
        <v>0.25148711305964283</v>
      </c>
    </row>
    <row r="7" spans="1:25" hidden="1">
      <c r="A7" t="s">
        <v>76</v>
      </c>
      <c r="B7">
        <v>66</v>
      </c>
      <c r="C7">
        <v>10</v>
      </c>
      <c r="D7">
        <v>5</v>
      </c>
      <c r="E7">
        <v>3</v>
      </c>
      <c r="F7" t="s">
        <v>37</v>
      </c>
      <c r="G7">
        <v>0.12577784873234285</v>
      </c>
      <c r="H7">
        <v>0.57111331700052248</v>
      </c>
      <c r="I7">
        <v>8.0053424447745655E-5</v>
      </c>
      <c r="J7">
        <v>35.614206057145211</v>
      </c>
      <c r="K7">
        <v>21.583673061781429</v>
      </c>
      <c r="L7">
        <v>35.614198744594972</v>
      </c>
      <c r="M7">
        <v>21.583641739875542</v>
      </c>
      <c r="N7">
        <v>5.3473390986570539E-11</v>
      </c>
      <c r="O7">
        <v>9.8106178837701873E-10</v>
      </c>
      <c r="P7">
        <v>2.2743517530975603E-5</v>
      </c>
      <c r="Q7">
        <f t="shared" si="0"/>
        <v>0.72709094729111945</v>
      </c>
      <c r="R7">
        <f t="shared" si="1"/>
        <v>0.96781600000000023</v>
      </c>
      <c r="U7">
        <v>4</v>
      </c>
      <c r="V7">
        <f t="shared" si="2"/>
        <v>0.28900000000000003</v>
      </c>
    </row>
    <row r="8" spans="1:25" hidden="1">
      <c r="A8" t="s">
        <v>77</v>
      </c>
      <c r="B8">
        <v>67</v>
      </c>
      <c r="C8">
        <v>10</v>
      </c>
      <c r="D8">
        <v>5</v>
      </c>
      <c r="E8">
        <v>3</v>
      </c>
      <c r="F8" t="s">
        <v>37</v>
      </c>
      <c r="G8">
        <v>3.2428319622807955E-2</v>
      </c>
      <c r="H8">
        <v>0.93958095647591711</v>
      </c>
      <c r="I8">
        <v>1.4548458080760989E-6</v>
      </c>
      <c r="J8">
        <v>35.614444532787743</v>
      </c>
      <c r="K8">
        <v>21.58351105564256</v>
      </c>
      <c r="L8">
        <v>35.614198744594972</v>
      </c>
      <c r="M8">
        <v>21.583641739875542</v>
      </c>
      <c r="N8">
        <v>6.0411835705684108E-8</v>
      </c>
      <c r="O8">
        <v>1.7078368750039433E-8</v>
      </c>
      <c r="P8">
        <v>1.9683775610350207E-4</v>
      </c>
      <c r="Q8">
        <f t="shared" si="0"/>
        <v>0.58135477638119282</v>
      </c>
      <c r="R8">
        <f t="shared" si="1"/>
        <v>0.93068674691408537</v>
      </c>
      <c r="U8">
        <v>5</v>
      </c>
      <c r="V8">
        <f t="shared" si="2"/>
        <v>0.32204951684997063</v>
      </c>
    </row>
    <row r="9" spans="1:25" hidden="1">
      <c r="A9" t="s">
        <v>78</v>
      </c>
      <c r="B9">
        <v>68</v>
      </c>
      <c r="C9">
        <v>10</v>
      </c>
      <c r="D9">
        <v>5</v>
      </c>
      <c r="E9">
        <v>3</v>
      </c>
      <c r="F9" t="s">
        <v>37</v>
      </c>
      <c r="G9">
        <v>0.13937090916394879</v>
      </c>
      <c r="H9">
        <v>0.53081770342410139</v>
      </c>
      <c r="I9">
        <v>2.3627080257646044E-4</v>
      </c>
      <c r="J9">
        <v>35.614214739015289</v>
      </c>
      <c r="K9">
        <v>21.583617498525708</v>
      </c>
      <c r="L9">
        <v>35.614198744594972</v>
      </c>
      <c r="M9">
        <v>21.583641739875542</v>
      </c>
      <c r="N9">
        <v>2.5582148125094873E-10</v>
      </c>
      <c r="O9">
        <v>5.8764304178125915E-10</v>
      </c>
      <c r="P9">
        <v>2.0536120897484608E-5</v>
      </c>
      <c r="Q9">
        <f t="shared" si="0"/>
        <v>0.71202137658867826</v>
      </c>
      <c r="R9">
        <f t="shared" si="1"/>
        <v>0.92877770617586086</v>
      </c>
      <c r="U9">
        <v>6</v>
      </c>
      <c r="V9">
        <f t="shared" si="2"/>
        <v>0.35192856398964495</v>
      </c>
    </row>
    <row r="10" spans="1:25" hidden="1">
      <c r="A10" t="s">
        <v>79</v>
      </c>
      <c r="B10">
        <v>69</v>
      </c>
      <c r="C10">
        <v>10</v>
      </c>
      <c r="D10">
        <v>5</v>
      </c>
      <c r="E10">
        <v>3</v>
      </c>
      <c r="F10" t="s">
        <v>37</v>
      </c>
      <c r="G10">
        <v>0.14091939573142453</v>
      </c>
      <c r="H10">
        <v>0.52447817426367438</v>
      </c>
      <c r="I10">
        <v>1.412578644262311E-2</v>
      </c>
      <c r="J10">
        <v>35.614225826756595</v>
      </c>
      <c r="K10">
        <v>21.583672849248014</v>
      </c>
      <c r="L10">
        <v>35.614198744594972</v>
      </c>
      <c r="M10">
        <v>21.583641739875542</v>
      </c>
      <c r="N10">
        <v>7.3344347815348327E-10</v>
      </c>
      <c r="O10">
        <v>9.6779305559293928E-10</v>
      </c>
      <c r="P10">
        <v>2.9165360736209167E-5</v>
      </c>
      <c r="Q10">
        <f t="shared" si="0"/>
        <v>0.71994000000000047</v>
      </c>
      <c r="R10">
        <f t="shared" si="1"/>
        <v>0.93195829738354841</v>
      </c>
      <c r="U10">
        <v>7</v>
      </c>
      <c r="V10">
        <f t="shared" si="2"/>
        <v>0.37940518354904273</v>
      </c>
    </row>
    <row r="11" spans="1:25" hidden="1">
      <c r="A11" t="s">
        <v>80</v>
      </c>
      <c r="B11">
        <v>70</v>
      </c>
      <c r="C11">
        <v>10</v>
      </c>
      <c r="D11">
        <v>5</v>
      </c>
      <c r="E11">
        <v>1</v>
      </c>
      <c r="F11" t="s">
        <v>37</v>
      </c>
      <c r="G11">
        <v>0.15756885569488849</v>
      </c>
      <c r="H11">
        <v>0.5038809569912629</v>
      </c>
      <c r="I11">
        <v>6.8792928164281399E-3</v>
      </c>
      <c r="J11">
        <v>35.614191954536459</v>
      </c>
      <c r="K11">
        <v>21.583666094307976</v>
      </c>
      <c r="L11">
        <v>35.614198744594972</v>
      </c>
      <c r="M11">
        <v>21.583641739875542</v>
      </c>
      <c r="N11">
        <v>4.6104894619098407E-11</v>
      </c>
      <c r="O11">
        <v>5.9313837915434193E-10</v>
      </c>
      <c r="P11">
        <v>1.7877965121532153E-5</v>
      </c>
      <c r="Q11">
        <f t="shared" si="0"/>
        <v>0.74769583341541335</v>
      </c>
      <c r="R11">
        <f t="shared" si="1"/>
        <v>0.96034200000000014</v>
      </c>
      <c r="U11">
        <v>8</v>
      </c>
      <c r="V11">
        <f t="shared" si="2"/>
        <v>0.40497979746446666</v>
      </c>
    </row>
    <row r="12" spans="1:25" hidden="1">
      <c r="A12" t="s">
        <v>81</v>
      </c>
      <c r="B12">
        <v>71</v>
      </c>
      <c r="C12">
        <v>10</v>
      </c>
      <c r="D12">
        <v>5</v>
      </c>
      <c r="E12">
        <v>1</v>
      </c>
      <c r="F12" t="s">
        <v>37</v>
      </c>
      <c r="G12">
        <v>0.11196476639392729</v>
      </c>
      <c r="H12">
        <v>0.59821402243976174</v>
      </c>
      <c r="I12">
        <v>0</v>
      </c>
      <c r="J12">
        <v>35.614190365654849</v>
      </c>
      <c r="K12">
        <v>21.583656294883571</v>
      </c>
      <c r="L12">
        <v>35.614198744594972</v>
      </c>
      <c r="M12">
        <v>21.583641739875542</v>
      </c>
      <c r="N12">
        <v>7.0206637585926265E-11</v>
      </c>
      <c r="O12">
        <v>2.1184825872568308E-10</v>
      </c>
      <c r="P12">
        <v>1.1875497806652346E-5</v>
      </c>
      <c r="Q12">
        <f t="shared" si="0"/>
        <v>0.70335352910907978</v>
      </c>
      <c r="R12">
        <f t="shared" si="1"/>
        <v>0.94903900000000052</v>
      </c>
      <c r="U12">
        <v>9</v>
      </c>
      <c r="V12">
        <f t="shared" si="2"/>
        <v>0.42900000000000005</v>
      </c>
    </row>
    <row r="13" spans="1:25" hidden="1">
      <c r="A13" t="s">
        <v>82</v>
      </c>
      <c r="B13">
        <v>72</v>
      </c>
      <c r="C13">
        <v>10</v>
      </c>
      <c r="D13">
        <v>5</v>
      </c>
      <c r="E13">
        <v>1</v>
      </c>
      <c r="F13" t="s">
        <v>37</v>
      </c>
      <c r="G13">
        <v>6.5173956404598027E-2</v>
      </c>
      <c r="H13">
        <v>0.7647883648157715</v>
      </c>
      <c r="I13">
        <v>0</v>
      </c>
      <c r="J13">
        <v>35.614177446645783</v>
      </c>
      <c r="K13">
        <v>21.583750323196078</v>
      </c>
      <c r="L13">
        <v>35.614198744594972</v>
      </c>
      <c r="M13">
        <v>21.583641739875542</v>
      </c>
      <c r="N13">
        <v>4.5360263966350452E-10</v>
      </c>
      <c r="O13">
        <v>1.1790337498595717E-8</v>
      </c>
      <c r="P13">
        <v>7.824301929967689E-5</v>
      </c>
      <c r="Q13">
        <f t="shared" si="0"/>
        <v>0.68296558923584649</v>
      </c>
      <c r="R13">
        <f t="shared" si="1"/>
        <v>1.0016990000000003</v>
      </c>
      <c r="U13">
        <v>10</v>
      </c>
      <c r="V13">
        <f t="shared" si="2"/>
        <v>0.45171887242357317</v>
      </c>
    </row>
    <row r="14" spans="1:25" hidden="1">
      <c r="A14" t="s">
        <v>83</v>
      </c>
      <c r="B14">
        <v>73</v>
      </c>
      <c r="C14">
        <v>10</v>
      </c>
      <c r="D14">
        <v>5</v>
      </c>
      <c r="E14">
        <v>4</v>
      </c>
      <c r="F14" t="s">
        <v>37</v>
      </c>
      <c r="G14">
        <v>1.4819615359897161E-3</v>
      </c>
      <c r="H14">
        <v>1.7597668124267281</v>
      </c>
      <c r="I14">
        <v>0</v>
      </c>
      <c r="J14">
        <v>35.606729473803789</v>
      </c>
      <c r="K14">
        <v>21.596026477063191</v>
      </c>
      <c r="L14">
        <v>35.614198744594972</v>
      </c>
      <c r="M14">
        <v>21.583641739875542</v>
      </c>
      <c r="N14">
        <v>5.5790006152029176E-5</v>
      </c>
      <c r="O14">
        <v>1.5338171520712748E-4</v>
      </c>
      <c r="P14">
        <v>1.022672287096792E-2</v>
      </c>
      <c r="Q14">
        <f t="shared" si="0"/>
        <v>0.33038760868147748</v>
      </c>
      <c r="R14">
        <f t="shared" si="1"/>
        <v>0.79647400000000079</v>
      </c>
      <c r="U14">
        <v>11</v>
      </c>
      <c r="V14">
        <f t="shared" si="2"/>
        <v>0.473327470649756</v>
      </c>
    </row>
    <row r="15" spans="1:25" hidden="1">
      <c r="A15" t="s">
        <v>84</v>
      </c>
      <c r="B15">
        <v>74</v>
      </c>
      <c r="C15">
        <v>10</v>
      </c>
      <c r="D15">
        <v>5</v>
      </c>
      <c r="E15">
        <v>4</v>
      </c>
      <c r="F15" t="s">
        <v>37</v>
      </c>
      <c r="G15">
        <v>8.4504691630779311E-2</v>
      </c>
      <c r="H15">
        <v>0.67837427973038833</v>
      </c>
      <c r="I15">
        <v>2.4714344230777956E-4</v>
      </c>
      <c r="J15">
        <v>35.614165988148898</v>
      </c>
      <c r="K15">
        <v>21.583709930025588</v>
      </c>
      <c r="L15">
        <v>35.614198744594972</v>
      </c>
      <c r="M15">
        <v>21.583641739875542</v>
      </c>
      <c r="N15">
        <v>1.0729847594447193E-9</v>
      </c>
      <c r="O15">
        <v>4.6498965632504544E-9</v>
      </c>
      <c r="P15">
        <v>5.3492435552586187E-5</v>
      </c>
      <c r="Q15">
        <f t="shared" si="0"/>
        <v>0.67932199999999998</v>
      </c>
      <c r="R15">
        <f t="shared" si="1"/>
        <v>0.95405700000000038</v>
      </c>
      <c r="U15">
        <v>12</v>
      </c>
      <c r="V15">
        <f t="shared" si="2"/>
        <v>0.49397422611928565</v>
      </c>
    </row>
    <row r="16" spans="1:25" hidden="1">
      <c r="A16" t="s">
        <v>85</v>
      </c>
      <c r="B16">
        <v>76</v>
      </c>
      <c r="C16">
        <v>10</v>
      </c>
      <c r="D16">
        <v>5</v>
      </c>
      <c r="E16">
        <v>4</v>
      </c>
      <c r="F16" t="s">
        <v>37</v>
      </c>
      <c r="G16">
        <v>7.2223666630426439E-2</v>
      </c>
      <c r="H16">
        <v>0.68785235729297145</v>
      </c>
      <c r="I16">
        <v>0</v>
      </c>
      <c r="J16">
        <v>35.61413399254711</v>
      </c>
      <c r="K16">
        <v>21.583752010650663</v>
      </c>
      <c r="L16">
        <v>35.614198744594972</v>
      </c>
      <c r="M16">
        <v>21.583641739875542</v>
      </c>
      <c r="N16">
        <v>4.1928277023578291E-9</v>
      </c>
      <c r="O16">
        <v>1.2159643845747399E-8</v>
      </c>
      <c r="P16">
        <v>9.0422540188011831E-5</v>
      </c>
      <c r="Q16">
        <f t="shared" si="0"/>
        <v>0.5975330000000002</v>
      </c>
      <c r="R16">
        <f t="shared" si="1"/>
        <v>0.84326999999999996</v>
      </c>
      <c r="U16">
        <v>13</v>
      </c>
      <c r="V16">
        <f t="shared" si="2"/>
        <v>0.51377717856495853</v>
      </c>
    </row>
    <row r="17" spans="1:22" hidden="1">
      <c r="A17" t="s">
        <v>86</v>
      </c>
      <c r="B17">
        <v>77</v>
      </c>
      <c r="C17">
        <v>10</v>
      </c>
      <c r="D17">
        <v>5</v>
      </c>
      <c r="E17">
        <v>4</v>
      </c>
      <c r="F17" t="s">
        <v>37</v>
      </c>
      <c r="G17">
        <v>0.16057552810647552</v>
      </c>
      <c r="H17">
        <v>0.47921243338208525</v>
      </c>
      <c r="I17">
        <v>2.4388685158871874E-2</v>
      </c>
      <c r="J17">
        <v>35.614189221426543</v>
      </c>
      <c r="K17">
        <v>21.583615895214585</v>
      </c>
      <c r="L17">
        <v>35.614198744594972</v>
      </c>
      <c r="M17">
        <v>21.583641739875542</v>
      </c>
      <c r="N17">
        <v>9.069073694304248E-11</v>
      </c>
      <c r="O17">
        <v>6.6794649998845491E-10</v>
      </c>
      <c r="P17">
        <v>1.94761037804215E-5</v>
      </c>
      <c r="Q17">
        <f t="shared" si="0"/>
        <v>0.724244</v>
      </c>
      <c r="R17">
        <f t="shared" si="1"/>
        <v>0.91407400000000039</v>
      </c>
      <c r="U17">
        <v>14</v>
      </c>
      <c r="V17">
        <f t="shared" si="2"/>
        <v>0.5328320341483519</v>
      </c>
    </row>
    <row r="18" spans="1:22" hidden="1">
      <c r="A18" t="s">
        <v>87</v>
      </c>
      <c r="B18">
        <v>80</v>
      </c>
      <c r="C18">
        <v>10</v>
      </c>
      <c r="D18">
        <v>5</v>
      </c>
      <c r="E18">
        <v>4</v>
      </c>
      <c r="F18" t="s">
        <v>37</v>
      </c>
      <c r="G18">
        <v>0.32079185615023798</v>
      </c>
      <c r="H18">
        <v>0.30107189496476838</v>
      </c>
      <c r="I18">
        <v>2.228453581425275E-2</v>
      </c>
      <c r="J18">
        <v>35.614148312852201</v>
      </c>
      <c r="K18">
        <v>21.583879314428387</v>
      </c>
      <c r="L18">
        <v>35.614198744594972</v>
      </c>
      <c r="M18">
        <v>21.583641739875542</v>
      </c>
      <c r="N18">
        <v>2.5433606789400126E-9</v>
      </c>
      <c r="O18">
        <v>5.6441668159348275E-8</v>
      </c>
      <c r="P18">
        <v>1.7173384762225573E-4</v>
      </c>
      <c r="Q18">
        <f t="shared" si="0"/>
        <v>0.8311796874384042</v>
      </c>
      <c r="R18">
        <f t="shared" si="1"/>
        <v>0.96281589364651188</v>
      </c>
      <c r="U18">
        <v>15</v>
      </c>
      <c r="V18">
        <f t="shared" si="2"/>
        <v>0.55121766846903841</v>
      </c>
    </row>
    <row r="19" spans="1:22" hidden="1">
      <c r="A19" t="s">
        <v>88</v>
      </c>
      <c r="B19">
        <v>81</v>
      </c>
      <c r="C19">
        <v>10</v>
      </c>
      <c r="D19">
        <v>5</v>
      </c>
      <c r="E19">
        <v>4</v>
      </c>
      <c r="F19" t="s">
        <v>37</v>
      </c>
      <c r="G19">
        <v>0.20657067841502422</v>
      </c>
      <c r="H19">
        <v>0.43322291950888425</v>
      </c>
      <c r="I19">
        <v>7.8787558904315439E-3</v>
      </c>
      <c r="J19">
        <v>35.614244568933088</v>
      </c>
      <c r="K19">
        <v>21.583858798949631</v>
      </c>
      <c r="L19">
        <v>35.614198744594972</v>
      </c>
      <c r="M19">
        <v>21.583641739875542</v>
      </c>
      <c r="N19">
        <v>2.0998699637752452E-9</v>
      </c>
      <c r="O19">
        <v>4.7114641644315646E-8</v>
      </c>
      <c r="P19">
        <v>1.5686700036669741E-4</v>
      </c>
      <c r="Q19">
        <f t="shared" si="0"/>
        <v>0.78958571040176329</v>
      </c>
      <c r="R19">
        <f t="shared" si="1"/>
        <v>0.97898700000000038</v>
      </c>
      <c r="U19">
        <v>16</v>
      </c>
      <c r="V19">
        <f t="shared" si="2"/>
        <v>0.56900000000000006</v>
      </c>
    </row>
    <row r="20" spans="1:22" hidden="1">
      <c r="A20" t="s">
        <v>89</v>
      </c>
      <c r="B20">
        <v>82</v>
      </c>
      <c r="C20">
        <v>10</v>
      </c>
      <c r="D20">
        <v>5</v>
      </c>
      <c r="E20">
        <v>4</v>
      </c>
      <c r="F20" t="s">
        <v>37</v>
      </c>
      <c r="G20">
        <v>4.2880001358503381E-2</v>
      </c>
      <c r="H20">
        <v>0.84994116467152026</v>
      </c>
      <c r="I20">
        <v>0</v>
      </c>
      <c r="J20">
        <v>35.614142608624739</v>
      </c>
      <c r="K20">
        <v>21.583855821108635</v>
      </c>
      <c r="L20">
        <v>35.614198744594972</v>
      </c>
      <c r="M20">
        <v>21.583641739875542</v>
      </c>
      <c r="N20">
        <v>3.1512471540147196E-9</v>
      </c>
      <c r="O20">
        <v>4.58307743625575E-8</v>
      </c>
      <c r="P20">
        <v>1.5649604071121451E-4</v>
      </c>
      <c r="Q20">
        <f t="shared" si="0"/>
        <v>0.58369499999999974</v>
      </c>
      <c r="R20">
        <f t="shared" si="1"/>
        <v>0.893393152826922</v>
      </c>
      <c r="U20">
        <v>17</v>
      </c>
      <c r="V20">
        <f t="shared" si="2"/>
        <v>0.58623478758647252</v>
      </c>
    </row>
    <row r="21" spans="1:22" hidden="1">
      <c r="A21" t="s">
        <v>90</v>
      </c>
      <c r="B21">
        <v>83</v>
      </c>
      <c r="C21">
        <v>10</v>
      </c>
      <c r="D21">
        <v>5</v>
      </c>
      <c r="E21">
        <v>4</v>
      </c>
      <c r="F21" t="s">
        <v>37</v>
      </c>
      <c r="G21">
        <v>0.18917011644343246</v>
      </c>
      <c r="H21">
        <v>0.43745445988690218</v>
      </c>
      <c r="I21">
        <v>2.5297372417461064E-2</v>
      </c>
      <c r="J21">
        <v>35.614171728873252</v>
      </c>
      <c r="K21">
        <v>21.583710274726485</v>
      </c>
      <c r="L21">
        <v>35.614198744594972</v>
      </c>
      <c r="M21">
        <v>21.583641739875542</v>
      </c>
      <c r="N21">
        <v>7.2984922006043387E-10</v>
      </c>
      <c r="O21">
        <v>4.6970257937552667E-9</v>
      </c>
      <c r="P21">
        <v>5.2090666216778709E-5</v>
      </c>
      <c r="Q21">
        <f t="shared" si="0"/>
        <v>0.7505210000000001</v>
      </c>
      <c r="R21">
        <f t="shared" si="1"/>
        <v>0.92815000000000036</v>
      </c>
      <c r="U21">
        <v>18</v>
      </c>
      <c r="V21">
        <f t="shared" si="2"/>
        <v>0.60296969619669993</v>
      </c>
    </row>
    <row r="22" spans="1:22" hidden="1">
      <c r="A22" t="s">
        <v>91</v>
      </c>
      <c r="B22">
        <v>84</v>
      </c>
      <c r="C22">
        <v>10</v>
      </c>
      <c r="D22">
        <v>5</v>
      </c>
      <c r="E22">
        <v>4</v>
      </c>
      <c r="F22" t="s">
        <v>37</v>
      </c>
      <c r="G22">
        <v>1.2524595018708535E-3</v>
      </c>
      <c r="H22">
        <v>1.7940591246241711</v>
      </c>
      <c r="I22">
        <v>1.7373037452831663E-8</v>
      </c>
      <c r="J22">
        <v>35.612190952411595</v>
      </c>
      <c r="K22">
        <v>21.587305430611831</v>
      </c>
      <c r="L22">
        <v>35.614198744594972</v>
      </c>
      <c r="M22">
        <v>21.583641739875542</v>
      </c>
      <c r="N22">
        <v>4.031229451631518E-6</v>
      </c>
      <c r="O22">
        <v>1.3422629811170033E-5</v>
      </c>
      <c r="P22">
        <v>2.9541377136824165E-3</v>
      </c>
      <c r="Q22">
        <f t="shared" si="0"/>
        <v>0.31002348566731547</v>
      </c>
      <c r="R22">
        <f t="shared" si="1"/>
        <v>0.76106805880802897</v>
      </c>
      <c r="U22">
        <v>19</v>
      </c>
      <c r="V22">
        <f t="shared" si="2"/>
        <v>0.61924585209569438</v>
      </c>
    </row>
    <row r="23" spans="1:22" hidden="1">
      <c r="A23" t="s">
        <v>92</v>
      </c>
      <c r="B23">
        <v>86</v>
      </c>
      <c r="C23">
        <v>10</v>
      </c>
      <c r="D23">
        <v>5</v>
      </c>
      <c r="E23">
        <v>4</v>
      </c>
      <c r="F23" t="s">
        <v>37</v>
      </c>
      <c r="G23">
        <v>5.9706038229651419E-2</v>
      </c>
      <c r="H23">
        <v>0.78004252317945733</v>
      </c>
      <c r="I23">
        <v>4.8223617911246222E-7</v>
      </c>
      <c r="J23">
        <v>35.614071903497567</v>
      </c>
      <c r="K23">
        <v>21.583853332053039</v>
      </c>
      <c r="L23">
        <v>35.614198744594972</v>
      </c>
      <c r="M23">
        <v>21.583641739875542</v>
      </c>
      <c r="N23">
        <v>1.6088663990880881E-8</v>
      </c>
      <c r="O23">
        <v>4.4771249577733924E-8</v>
      </c>
      <c r="P23">
        <v>1.7444184355912834E-4</v>
      </c>
      <c r="Q23">
        <f t="shared" si="0"/>
        <v>0.65568600000000044</v>
      </c>
      <c r="R23">
        <f t="shared" si="1"/>
        <v>0.9690570000000005</v>
      </c>
      <c r="U23">
        <v>20</v>
      </c>
      <c r="V23">
        <f t="shared" si="2"/>
        <v>0.63509903369994125</v>
      </c>
    </row>
    <row r="24" spans="1:22" hidden="1">
      <c r="A24" t="s">
        <v>93</v>
      </c>
      <c r="B24">
        <v>87</v>
      </c>
      <c r="C24">
        <v>10</v>
      </c>
      <c r="D24">
        <v>5</v>
      </c>
      <c r="E24">
        <v>4</v>
      </c>
      <c r="F24" t="s">
        <v>37</v>
      </c>
      <c r="G24">
        <v>2.4591262796354572E-2</v>
      </c>
      <c r="H24">
        <v>1.0322266999911152</v>
      </c>
      <c r="I24">
        <v>0</v>
      </c>
      <c r="J24">
        <v>35.614689826276212</v>
      </c>
      <c r="K24">
        <v>21.58320257912375</v>
      </c>
      <c r="L24">
        <v>35.614198744594972</v>
      </c>
      <c r="M24">
        <v>21.583641739875542</v>
      </c>
      <c r="N24">
        <v>2.4116121764929982E-7</v>
      </c>
      <c r="O24">
        <v>1.9286216591486606E-7</v>
      </c>
      <c r="P24">
        <v>4.6584513712400491E-4</v>
      </c>
      <c r="Q24">
        <f t="shared" si="0"/>
        <v>0.58599089813166605</v>
      </c>
      <c r="R24">
        <f t="shared" si="1"/>
        <v>0.98268400000000089</v>
      </c>
      <c r="U24">
        <v>21</v>
      </c>
      <c r="V24">
        <f t="shared" si="2"/>
        <v>0.65056059729381766</v>
      </c>
    </row>
    <row r="25" spans="1:22" hidden="1">
      <c r="A25" t="s">
        <v>94</v>
      </c>
      <c r="B25">
        <v>88</v>
      </c>
      <c r="C25">
        <v>10</v>
      </c>
      <c r="D25">
        <v>5</v>
      </c>
      <c r="E25">
        <v>4</v>
      </c>
      <c r="F25" t="s">
        <v>37</v>
      </c>
      <c r="G25">
        <v>7.2178377515956668E-2</v>
      </c>
      <c r="H25">
        <v>0.71673931083827269</v>
      </c>
      <c r="I25">
        <v>1.3304980514165963E-4</v>
      </c>
      <c r="J25">
        <v>35.614229562457211</v>
      </c>
      <c r="K25">
        <v>21.583617845902559</v>
      </c>
      <c r="L25">
        <v>35.614198744594972</v>
      </c>
      <c r="M25">
        <v>21.583641739875542</v>
      </c>
      <c r="N25">
        <v>9.4974063298313608E-10</v>
      </c>
      <c r="O25">
        <v>5.7092194492677023E-10</v>
      </c>
      <c r="P25">
        <v>2.7574105406249413E-5</v>
      </c>
      <c r="Q25">
        <f t="shared" si="0"/>
        <v>0.65270200000000023</v>
      </c>
      <c r="R25">
        <f t="shared" si="1"/>
        <v>0.93449837251156187</v>
      </c>
      <c r="U25">
        <v>22</v>
      </c>
      <c r="V25">
        <f t="shared" si="2"/>
        <v>0.66565820637528028</v>
      </c>
    </row>
    <row r="26" spans="1:22" hidden="1">
      <c r="A26" t="s">
        <v>95</v>
      </c>
      <c r="B26">
        <v>89</v>
      </c>
      <c r="C26">
        <v>10</v>
      </c>
      <c r="D26">
        <v>5</v>
      </c>
      <c r="E26">
        <v>2</v>
      </c>
      <c r="F26" t="s">
        <v>37</v>
      </c>
      <c r="G26">
        <v>0.10878646628104136</v>
      </c>
      <c r="H26">
        <v>0.61354255430469706</v>
      </c>
      <c r="I26">
        <v>3.3918893228695472E-6</v>
      </c>
      <c r="J26">
        <v>35.614266297789143</v>
      </c>
      <c r="K26">
        <v>21.583635558225275</v>
      </c>
      <c r="L26">
        <v>35.614198744594972</v>
      </c>
      <c r="M26">
        <v>21.583641739875542</v>
      </c>
      <c r="N26">
        <v>4.5634340426987574E-9</v>
      </c>
      <c r="O26">
        <v>3.8212800026257553E-11</v>
      </c>
      <c r="P26">
        <v>4.7966899226054913E-5</v>
      </c>
      <c r="Q26">
        <f t="shared" si="0"/>
        <v>0.71633989771906181</v>
      </c>
      <c r="R26">
        <f t="shared" si="1"/>
        <v>0.97401071712600718</v>
      </c>
      <c r="U26">
        <v>23</v>
      </c>
      <c r="V26">
        <f t="shared" si="2"/>
        <v>0.68041641326378077</v>
      </c>
    </row>
    <row r="27" spans="1:22" hidden="1">
      <c r="A27" t="s">
        <v>96</v>
      </c>
      <c r="B27">
        <v>90</v>
      </c>
      <c r="C27">
        <v>10</v>
      </c>
      <c r="D27">
        <v>5</v>
      </c>
      <c r="E27">
        <v>2</v>
      </c>
      <c r="F27" t="s">
        <v>37</v>
      </c>
      <c r="G27">
        <v>8.2051381757449984E-2</v>
      </c>
      <c r="H27">
        <v>0.68165824999896618</v>
      </c>
      <c r="I27">
        <v>0</v>
      </c>
      <c r="J27">
        <v>35.614158126016811</v>
      </c>
      <c r="K27">
        <v>21.583712324400764</v>
      </c>
      <c r="L27">
        <v>35.614198744594972</v>
      </c>
      <c r="M27">
        <v>21.583641739875542</v>
      </c>
      <c r="N27">
        <v>1.6498688918537538E-9</v>
      </c>
      <c r="O27">
        <v>4.9821752008175812E-9</v>
      </c>
      <c r="P27">
        <v>5.7584911620455471E-5</v>
      </c>
      <c r="Q27">
        <f t="shared" si="0"/>
        <v>0.66604564287050638</v>
      </c>
      <c r="R27">
        <f t="shared" si="1"/>
        <v>0.9370490000000008</v>
      </c>
      <c r="U27">
        <v>24</v>
      </c>
      <c r="V27">
        <f t="shared" si="2"/>
        <v>0.69485712797928989</v>
      </c>
    </row>
    <row r="28" spans="1:22" hidden="1">
      <c r="A28" t="s">
        <v>97</v>
      </c>
      <c r="B28">
        <v>91</v>
      </c>
      <c r="C28">
        <v>10</v>
      </c>
      <c r="D28">
        <v>5</v>
      </c>
      <c r="E28">
        <v>2</v>
      </c>
      <c r="F28" t="s">
        <v>37</v>
      </c>
      <c r="G28">
        <v>0.11639622928604898</v>
      </c>
      <c r="H28">
        <v>0.58491771357997846</v>
      </c>
      <c r="I28">
        <v>2.3954341229479576E-6</v>
      </c>
      <c r="J28">
        <v>35.614251612401027</v>
      </c>
      <c r="K28">
        <v>21.583555955726034</v>
      </c>
      <c r="L28">
        <v>35.614198744594972</v>
      </c>
      <c r="M28">
        <v>21.583641739875542</v>
      </c>
      <c r="N28">
        <v>2.7950049170410703E-9</v>
      </c>
      <c r="O28">
        <v>7.358920306867137E-9</v>
      </c>
      <c r="P28">
        <v>7.1252807747864243E-5</v>
      </c>
      <c r="Q28">
        <f t="shared" si="0"/>
        <v>0.70192800000000033</v>
      </c>
      <c r="R28">
        <f t="shared" si="1"/>
        <v>0.94083242325277694</v>
      </c>
      <c r="U28">
        <v>25</v>
      </c>
      <c r="V28">
        <f t="shared" si="2"/>
        <v>0.70900000000000007</v>
      </c>
    </row>
    <row r="29" spans="1:22" hidden="1">
      <c r="A29" t="s">
        <v>98</v>
      </c>
      <c r="B29">
        <v>60</v>
      </c>
      <c r="C29">
        <v>20</v>
      </c>
      <c r="D29">
        <v>15</v>
      </c>
      <c r="E29">
        <v>3</v>
      </c>
      <c r="F29" t="s">
        <v>37</v>
      </c>
      <c r="G29">
        <v>9.7049372647363019E-2</v>
      </c>
      <c r="H29">
        <v>0.64265976536771918</v>
      </c>
      <c r="I29">
        <v>1.5258789062500001E-6</v>
      </c>
      <c r="J29">
        <v>35.249930981027759</v>
      </c>
      <c r="K29">
        <v>24.082144872550174</v>
      </c>
      <c r="L29">
        <v>35.249915594097004</v>
      </c>
      <c r="M29">
        <v>24.08207778942824</v>
      </c>
      <c r="N29">
        <v>2.3675763806877486E-10</v>
      </c>
      <c r="O29">
        <v>4.500145248387723E-9</v>
      </c>
      <c r="P29">
        <v>4.8666738571926604E-5</v>
      </c>
      <c r="Q29">
        <f t="shared" si="0"/>
        <v>0.74981393348587011</v>
      </c>
      <c r="R29">
        <f t="shared" si="1"/>
        <v>0.95783300000000038</v>
      </c>
      <c r="U29">
        <v>26</v>
      </c>
      <c r="V29">
        <f t="shared" si="2"/>
        <v>0.72286273190298989</v>
      </c>
    </row>
    <row r="30" spans="1:22" hidden="1">
      <c r="A30" t="s">
        <v>99</v>
      </c>
      <c r="B30">
        <v>61</v>
      </c>
      <c r="C30">
        <v>20</v>
      </c>
      <c r="D30">
        <v>15</v>
      </c>
      <c r="E30">
        <v>3</v>
      </c>
      <c r="F30" t="s">
        <v>37</v>
      </c>
      <c r="G30">
        <v>8.2288524299637691E-2</v>
      </c>
      <c r="H30">
        <v>0.6724533210861654</v>
      </c>
      <c r="I30">
        <v>2.6187326386198425E-5</v>
      </c>
      <c r="J30">
        <v>35.249954176776313</v>
      </c>
      <c r="K30">
        <v>24.082021885980488</v>
      </c>
      <c r="L30">
        <v>35.249915594097004</v>
      </c>
      <c r="M30">
        <v>24.08207778942824</v>
      </c>
      <c r="N30">
        <v>1.4886231426788235E-9</v>
      </c>
      <c r="O30">
        <v>3.125195470544874E-9</v>
      </c>
      <c r="P30">
        <v>4.8030295716473043E-5</v>
      </c>
      <c r="Q30">
        <f t="shared" si="0"/>
        <v>0.69900383018585965</v>
      </c>
      <c r="R30">
        <f t="shared" si="1"/>
        <v>0.90311650029806478</v>
      </c>
      <c r="U30">
        <v>27</v>
      </c>
      <c r="V30">
        <f t="shared" si="2"/>
        <v>0.73646133917892853</v>
      </c>
    </row>
    <row r="31" spans="1:22" hidden="1">
      <c r="A31" t="s">
        <v>100</v>
      </c>
      <c r="B31">
        <v>62</v>
      </c>
      <c r="C31">
        <v>20</v>
      </c>
      <c r="D31">
        <v>15</v>
      </c>
      <c r="E31">
        <v>3</v>
      </c>
      <c r="F31" t="s">
        <v>37</v>
      </c>
      <c r="G31">
        <v>8.3435490867750498E-2</v>
      </c>
      <c r="H31">
        <v>0.68508503700125412</v>
      </c>
      <c r="I31">
        <v>9.0474629567994781E-6</v>
      </c>
      <c r="J31">
        <v>35.24991755725258</v>
      </c>
      <c r="K31">
        <v>24.082072649514508</v>
      </c>
      <c r="L31">
        <v>35.249915594097004</v>
      </c>
      <c r="M31">
        <v>24.08207778942824</v>
      </c>
      <c r="N31">
        <v>3.8539798151057009E-12</v>
      </c>
      <c r="O31">
        <v>2.6418713172055911E-11</v>
      </c>
      <c r="P31">
        <v>3.8905457835091473E-6</v>
      </c>
      <c r="Q31">
        <f t="shared" si="0"/>
        <v>0.73779200000000011</v>
      </c>
      <c r="R31">
        <f t="shared" si="1"/>
        <v>0.95783300000000093</v>
      </c>
      <c r="U31">
        <v>28</v>
      </c>
      <c r="V31">
        <f t="shared" si="2"/>
        <v>0.74981036709808546</v>
      </c>
    </row>
    <row r="32" spans="1:22" hidden="1">
      <c r="A32" t="s">
        <v>101</v>
      </c>
      <c r="B32">
        <v>63</v>
      </c>
      <c r="C32">
        <v>20</v>
      </c>
      <c r="D32">
        <v>15</v>
      </c>
      <c r="E32">
        <v>3</v>
      </c>
      <c r="F32" t="s">
        <v>37</v>
      </c>
      <c r="G32">
        <v>0.10106971577723428</v>
      </c>
      <c r="H32">
        <v>0.63108051255165853</v>
      </c>
      <c r="I32">
        <v>1.5258789062500001E-6</v>
      </c>
      <c r="J32">
        <v>35.249869062893595</v>
      </c>
      <c r="K32">
        <v>24.082234140250659</v>
      </c>
      <c r="L32">
        <v>35.249915594097004</v>
      </c>
      <c r="M32">
        <v>24.08207778942824</v>
      </c>
      <c r="N32">
        <v>2.1651528907336823E-9</v>
      </c>
      <c r="O32">
        <v>2.4445579671008867E-8</v>
      </c>
      <c r="P32">
        <v>1.1534888937857736E-4</v>
      </c>
      <c r="Q32">
        <f t="shared" si="0"/>
        <v>0.75263400000000025</v>
      </c>
      <c r="R32">
        <f t="shared" si="1"/>
        <v>0.95719999999999972</v>
      </c>
      <c r="U32">
        <v>29</v>
      </c>
      <c r="V32">
        <f t="shared" si="2"/>
        <v>0.76292307299883055</v>
      </c>
    </row>
    <row r="33" spans="1:22" hidden="1">
      <c r="A33" t="s">
        <v>102</v>
      </c>
      <c r="B33">
        <v>66</v>
      </c>
      <c r="C33">
        <v>20</v>
      </c>
      <c r="D33">
        <v>15</v>
      </c>
      <c r="E33">
        <v>3</v>
      </c>
      <c r="F33" t="s">
        <v>37</v>
      </c>
      <c r="G33">
        <v>8.6343162491736888E-2</v>
      </c>
      <c r="H33">
        <v>0.67156529088471018</v>
      </c>
      <c r="I33">
        <v>2.552007452080732E-5</v>
      </c>
      <c r="J33">
        <v>35.249958995845475</v>
      </c>
      <c r="K33">
        <v>24.082020207996489</v>
      </c>
      <c r="L33">
        <v>35.249915594097004</v>
      </c>
      <c r="M33">
        <v>24.08207778942824</v>
      </c>
      <c r="N33">
        <v>1.8837117703163669E-9</v>
      </c>
      <c r="O33">
        <v>3.3156212824627682E-9</v>
      </c>
      <c r="P33">
        <v>5.0986925053287608E-5</v>
      </c>
      <c r="Q33">
        <f t="shared" si="0"/>
        <v>0.731375</v>
      </c>
      <c r="R33">
        <f t="shared" si="1"/>
        <v>0.9446212491476047</v>
      </c>
      <c r="U33">
        <v>30</v>
      </c>
      <c r="V33">
        <f t="shared" si="2"/>
        <v>0.77581158050723265</v>
      </c>
    </row>
    <row r="34" spans="1:22" hidden="1">
      <c r="A34" t="s">
        <v>103</v>
      </c>
      <c r="B34">
        <v>67</v>
      </c>
      <c r="C34">
        <v>20</v>
      </c>
      <c r="D34">
        <v>15</v>
      </c>
      <c r="E34">
        <v>3</v>
      </c>
      <c r="F34" t="s">
        <v>37</v>
      </c>
      <c r="G34">
        <v>5.4185866002867941E-2</v>
      </c>
      <c r="H34">
        <v>0.78403016247216628</v>
      </c>
      <c r="I34">
        <v>0</v>
      </c>
      <c r="J34">
        <v>35.249928985740056</v>
      </c>
      <c r="K34">
        <v>24.082165381536342</v>
      </c>
      <c r="L34">
        <v>35.249915594097004</v>
      </c>
      <c r="M34">
        <v>24.08207778942824</v>
      </c>
      <c r="N34">
        <v>1.7933610361513617E-10</v>
      </c>
      <c r="O34">
        <v>7.6723774017227578E-9</v>
      </c>
      <c r="P34">
        <v>6.265665768830115E-5</v>
      </c>
      <c r="Q34">
        <f t="shared" si="0"/>
        <v>0.65641272736750733</v>
      </c>
      <c r="R34">
        <f t="shared" si="1"/>
        <v>0.88492150644226319</v>
      </c>
      <c r="U34">
        <v>31</v>
      </c>
      <c r="V34">
        <f t="shared" si="2"/>
        <v>0.78848701079620309</v>
      </c>
    </row>
    <row r="35" spans="1:22" hidden="1">
      <c r="A35" t="s">
        <v>104</v>
      </c>
      <c r="B35">
        <v>68</v>
      </c>
      <c r="C35">
        <v>20</v>
      </c>
      <c r="D35">
        <v>15</v>
      </c>
      <c r="E35">
        <v>3</v>
      </c>
      <c r="F35" t="s">
        <v>37</v>
      </c>
      <c r="G35">
        <v>8.2075377411762199E-2</v>
      </c>
      <c r="H35">
        <v>0.66933255325673724</v>
      </c>
      <c r="I35">
        <v>0</v>
      </c>
      <c r="J35">
        <v>35.249866384516373</v>
      </c>
      <c r="K35">
        <v>24.082153811491903</v>
      </c>
      <c r="L35">
        <v>35.249915594097004</v>
      </c>
      <c r="M35">
        <v>24.08207778942824</v>
      </c>
      <c r="N35">
        <v>2.4215828258607525E-9</v>
      </c>
      <c r="O35">
        <v>5.7793541635601947E-9</v>
      </c>
      <c r="P35">
        <v>6.4034900598895864E-5</v>
      </c>
      <c r="Q35">
        <f t="shared" si="0"/>
        <v>0.69028200000000028</v>
      </c>
      <c r="R35">
        <f t="shared" si="1"/>
        <v>0.89079085851602535</v>
      </c>
      <c r="U35">
        <v>32</v>
      </c>
      <c r="V35">
        <f t="shared" si="2"/>
        <v>0.80095959492893332</v>
      </c>
    </row>
    <row r="36" spans="1:22" hidden="1">
      <c r="A36" t="s">
        <v>105</v>
      </c>
      <c r="B36">
        <v>69</v>
      </c>
      <c r="C36">
        <v>20</v>
      </c>
      <c r="D36">
        <v>15</v>
      </c>
      <c r="E36">
        <v>3</v>
      </c>
      <c r="F36" t="s">
        <v>37</v>
      </c>
      <c r="G36">
        <v>0.11030298183703918</v>
      </c>
      <c r="H36">
        <v>0.60301892018023084</v>
      </c>
      <c r="I36">
        <v>0</v>
      </c>
      <c r="J36">
        <v>35.249890058960112</v>
      </c>
      <c r="K36">
        <v>24.082166419376833</v>
      </c>
      <c r="L36">
        <v>35.249915594097004</v>
      </c>
      <c r="M36">
        <v>24.08207778942824</v>
      </c>
      <c r="N36">
        <v>6.5204321609696919E-10</v>
      </c>
      <c r="O36">
        <v>7.8552677875466148E-9</v>
      </c>
      <c r="P36">
        <v>6.5220054445099879E-5</v>
      </c>
      <c r="Q36">
        <f t="shared" si="0"/>
        <v>0.75123500000000021</v>
      </c>
      <c r="R36">
        <f t="shared" si="1"/>
        <v>0.94526299999999996</v>
      </c>
      <c r="U36">
        <v>33</v>
      </c>
      <c r="V36">
        <f t="shared" si="2"/>
        <v>0.81323877051532412</v>
      </c>
    </row>
    <row r="37" spans="1:22" hidden="1">
      <c r="A37" t="s">
        <v>106</v>
      </c>
      <c r="B37">
        <v>70</v>
      </c>
      <c r="C37">
        <v>20</v>
      </c>
      <c r="D37">
        <v>15</v>
      </c>
      <c r="E37">
        <v>1</v>
      </c>
      <c r="F37" t="s">
        <v>37</v>
      </c>
      <c r="G37">
        <v>0.11644627076549946</v>
      </c>
      <c r="H37">
        <v>0.5935178713828636</v>
      </c>
      <c r="I37">
        <v>1.8586167641479596E-6</v>
      </c>
      <c r="J37">
        <v>35.249900000722249</v>
      </c>
      <c r="K37">
        <v>24.082128699753572</v>
      </c>
      <c r="L37">
        <v>35.249915594097004</v>
      </c>
      <c r="M37">
        <v>24.08207778942824</v>
      </c>
      <c r="N37">
        <v>2.4315333624941082E-10</v>
      </c>
      <c r="O37">
        <v>2.5918612253534251E-9</v>
      </c>
      <c r="P37">
        <v>3.7649797885266502E-5</v>
      </c>
      <c r="Q37">
        <f t="shared" si="0"/>
        <v>0.76946210032002549</v>
      </c>
      <c r="R37">
        <f t="shared" si="1"/>
        <v>0.96470000000000056</v>
      </c>
      <c r="U37">
        <v>34</v>
      </c>
      <c r="V37">
        <f t="shared" si="2"/>
        <v>0.82533326527834217</v>
      </c>
    </row>
    <row r="38" spans="1:22" hidden="1">
      <c r="A38" t="s">
        <v>107</v>
      </c>
      <c r="B38">
        <v>71</v>
      </c>
      <c r="C38">
        <v>20</v>
      </c>
      <c r="D38">
        <v>15</v>
      </c>
      <c r="E38">
        <v>1</v>
      </c>
      <c r="F38" t="s">
        <v>37</v>
      </c>
      <c r="G38">
        <v>0.14889782948759936</v>
      </c>
      <c r="H38">
        <v>0.52015910165797985</v>
      </c>
      <c r="I38">
        <v>3.5953548384807434E-3</v>
      </c>
      <c r="J38">
        <v>35.249910750834133</v>
      </c>
      <c r="K38">
        <v>24.082083243176545</v>
      </c>
      <c r="L38">
        <v>35.249915594097004</v>
      </c>
      <c r="M38">
        <v>24.08207778942824</v>
      </c>
      <c r="N38">
        <v>2.3457195243859745E-11</v>
      </c>
      <c r="O38">
        <v>2.9743370569033588E-11</v>
      </c>
      <c r="P38">
        <v>5.1575462098217469E-6</v>
      </c>
      <c r="Q38">
        <f t="shared" si="0"/>
        <v>0.78268799999999994</v>
      </c>
      <c r="R38">
        <f t="shared" si="1"/>
        <v>0.95344900000000044</v>
      </c>
      <c r="U38">
        <v>35</v>
      </c>
      <c r="V38">
        <f t="shared" si="2"/>
        <v>0.8372511696339463</v>
      </c>
    </row>
    <row r="39" spans="1:22" hidden="1">
      <c r="A39" t="s">
        <v>108</v>
      </c>
      <c r="B39">
        <v>72</v>
      </c>
      <c r="C39">
        <v>20</v>
      </c>
      <c r="D39">
        <v>15</v>
      </c>
      <c r="E39">
        <v>1</v>
      </c>
      <c r="F39" t="s">
        <v>37</v>
      </c>
      <c r="G39">
        <v>5.7117631675601577E-2</v>
      </c>
      <c r="H39">
        <v>0.81937446551452375</v>
      </c>
      <c r="I39">
        <v>6.4027130915142932E-5</v>
      </c>
      <c r="J39">
        <v>35.249884115186028</v>
      </c>
      <c r="K39">
        <v>24.082150372313425</v>
      </c>
      <c r="L39">
        <v>35.249915594097004</v>
      </c>
      <c r="M39">
        <v>24.08207778942824</v>
      </c>
      <c r="N39">
        <v>9.9092183626928604E-10</v>
      </c>
      <c r="O39">
        <v>5.2682752217582147E-9</v>
      </c>
      <c r="P39">
        <v>5.5942814811320948E-5</v>
      </c>
      <c r="Q39">
        <f t="shared" si="0"/>
        <v>0.77434040530147863</v>
      </c>
      <c r="R39">
        <f t="shared" si="1"/>
        <v>1.0580300000000002</v>
      </c>
      <c r="U39">
        <v>36</v>
      </c>
      <c r="V39">
        <f t="shared" si="2"/>
        <v>0.84900000000000009</v>
      </c>
    </row>
    <row r="40" spans="1:22" hidden="1">
      <c r="A40" t="s">
        <v>109</v>
      </c>
      <c r="B40">
        <v>73</v>
      </c>
      <c r="C40">
        <v>20</v>
      </c>
      <c r="D40">
        <v>15</v>
      </c>
      <c r="E40">
        <v>4</v>
      </c>
      <c r="F40" t="s">
        <v>37</v>
      </c>
      <c r="G40">
        <v>0.11141472664210356</v>
      </c>
      <c r="H40">
        <v>0.60280140582328712</v>
      </c>
      <c r="I40">
        <v>5.626779708766634E-6</v>
      </c>
      <c r="J40">
        <v>35.24992844034481</v>
      </c>
      <c r="K40">
        <v>24.082092292845211</v>
      </c>
      <c r="L40">
        <v>35.249915594097004</v>
      </c>
      <c r="M40">
        <v>24.08207778942824</v>
      </c>
      <c r="N40">
        <v>1.6502608269195806E-10</v>
      </c>
      <c r="O40">
        <v>2.1034910382055627E-10</v>
      </c>
      <c r="P40">
        <v>1.3699912162355537E-5</v>
      </c>
      <c r="Q40">
        <f t="shared" si="0"/>
        <v>0.75828600000000035</v>
      </c>
      <c r="R40">
        <f t="shared" si="1"/>
        <v>0.95405700000000015</v>
      </c>
      <c r="U40">
        <v>37</v>
      </c>
      <c r="V40">
        <f t="shared" si="2"/>
        <v>0.8605867542417508</v>
      </c>
    </row>
    <row r="41" spans="1:22" hidden="1">
      <c r="A41" t="s">
        <v>110</v>
      </c>
      <c r="B41">
        <v>74</v>
      </c>
      <c r="C41">
        <v>20</v>
      </c>
      <c r="D41">
        <v>15</v>
      </c>
      <c r="E41">
        <v>4</v>
      </c>
      <c r="F41" t="s">
        <v>37</v>
      </c>
      <c r="G41">
        <v>8.356476968382219E-2</v>
      </c>
      <c r="H41">
        <v>0.68000482899929893</v>
      </c>
      <c r="I41">
        <v>1.7151468736450003E-5</v>
      </c>
      <c r="J41">
        <v>35.249931086984944</v>
      </c>
      <c r="K41">
        <v>24.082055664473774</v>
      </c>
      <c r="L41">
        <v>35.249915594097004</v>
      </c>
      <c r="M41">
        <v>24.08207778942824</v>
      </c>
      <c r="N41">
        <v>2.4002957671123637E-10</v>
      </c>
      <c r="O41">
        <v>4.8951361011602185E-10</v>
      </c>
      <c r="P41">
        <v>1.9098994565516507E-5</v>
      </c>
      <c r="Q41">
        <f t="shared" si="0"/>
        <v>0.72709600000000008</v>
      </c>
      <c r="R41">
        <f t="shared" si="1"/>
        <v>0.94211999999999985</v>
      </c>
      <c r="U41">
        <v>38</v>
      </c>
      <c r="V41">
        <f t="shared" si="2"/>
        <v>0.87201796041565671</v>
      </c>
    </row>
    <row r="42" spans="1:22" hidden="1">
      <c r="A42" t="s">
        <v>111</v>
      </c>
      <c r="B42">
        <v>76</v>
      </c>
      <c r="C42">
        <v>20</v>
      </c>
      <c r="D42">
        <v>15</v>
      </c>
      <c r="E42">
        <v>4</v>
      </c>
      <c r="F42" t="s">
        <v>37</v>
      </c>
      <c r="G42">
        <v>6.1505279519953132E-2</v>
      </c>
      <c r="H42">
        <v>0.75498229610503975</v>
      </c>
      <c r="I42">
        <v>2.5089384497700245E-9</v>
      </c>
      <c r="J42">
        <v>35.249482157009375</v>
      </c>
      <c r="K42">
        <v>24.082724628965973</v>
      </c>
      <c r="L42">
        <v>35.249915594097004</v>
      </c>
      <c r="M42">
        <v>24.08207778942824</v>
      </c>
      <c r="N42">
        <v>1.8786770893259479E-7</v>
      </c>
      <c r="O42">
        <v>4.1840138757497358E-7</v>
      </c>
      <c r="P42">
        <v>5.5057655984775105E-4</v>
      </c>
      <c r="Q42">
        <f t="shared" si="0"/>
        <v>0.67932200000000031</v>
      </c>
      <c r="R42">
        <f t="shared" si="1"/>
        <v>0.90570200000000067</v>
      </c>
      <c r="U42">
        <v>39</v>
      </c>
      <c r="V42">
        <f t="shared" si="2"/>
        <v>0.88329971977577582</v>
      </c>
    </row>
    <row r="43" spans="1:22" hidden="1">
      <c r="A43" t="s">
        <v>112</v>
      </c>
      <c r="B43">
        <v>77</v>
      </c>
      <c r="C43">
        <v>20</v>
      </c>
      <c r="D43">
        <v>15</v>
      </c>
      <c r="E43">
        <v>4</v>
      </c>
      <c r="F43" t="s">
        <v>37</v>
      </c>
      <c r="G43">
        <v>7.8155396229069363E-2</v>
      </c>
      <c r="H43">
        <v>0.68833567424263864</v>
      </c>
      <c r="I43">
        <v>0</v>
      </c>
      <c r="J43">
        <v>35.249704825269234</v>
      </c>
      <c r="K43">
        <v>24.082390500714368</v>
      </c>
      <c r="L43">
        <v>35.249915594097004</v>
      </c>
      <c r="M43">
        <v>24.08207778942824</v>
      </c>
      <c r="N43">
        <v>4.4423498759700145E-8</v>
      </c>
      <c r="O43">
        <v>9.7788348471743268E-8</v>
      </c>
      <c r="P43">
        <v>2.6665693993541909E-4</v>
      </c>
      <c r="Q43">
        <f t="shared" si="0"/>
        <v>0.69828400000000024</v>
      </c>
      <c r="R43">
        <f t="shared" si="1"/>
        <v>0.90765600000000013</v>
      </c>
      <c r="U43">
        <v>40</v>
      </c>
      <c r="V43">
        <f t="shared" si="2"/>
        <v>0.89443774484714633</v>
      </c>
    </row>
    <row r="44" spans="1:22" hidden="1">
      <c r="A44" t="s">
        <v>113</v>
      </c>
      <c r="B44">
        <v>80</v>
      </c>
      <c r="C44">
        <v>20</v>
      </c>
      <c r="D44">
        <v>15</v>
      </c>
      <c r="E44">
        <v>4</v>
      </c>
      <c r="F44" t="s">
        <v>37</v>
      </c>
      <c r="G44">
        <v>0.1499255473107946</v>
      </c>
      <c r="H44">
        <v>0.49707540994003829</v>
      </c>
      <c r="I44">
        <v>5.168044833169156E-2</v>
      </c>
      <c r="J44">
        <v>35.250444972857117</v>
      </c>
      <c r="K44">
        <v>24.081363443074725</v>
      </c>
      <c r="L44">
        <v>35.249915594097004</v>
      </c>
      <c r="M44">
        <v>24.08207778942824</v>
      </c>
      <c r="N44">
        <v>2.8024187165906822E-7</v>
      </c>
      <c r="O44">
        <v>5.1029071278029584E-7</v>
      </c>
      <c r="P44">
        <v>6.2870206952075642E-4</v>
      </c>
      <c r="Q44">
        <f t="shared" si="0"/>
        <v>0.78059283148851544</v>
      </c>
      <c r="R44">
        <f t="shared" si="1"/>
        <v>0.93259365802254279</v>
      </c>
      <c r="U44">
        <v>41</v>
      </c>
      <c r="V44">
        <f t="shared" si="2"/>
        <v>0.90543739324059891</v>
      </c>
    </row>
    <row r="45" spans="1:22" hidden="1">
      <c r="A45" t="s">
        <v>114</v>
      </c>
      <c r="B45">
        <v>81</v>
      </c>
      <c r="C45">
        <v>20</v>
      </c>
      <c r="D45">
        <v>15</v>
      </c>
      <c r="E45">
        <v>4</v>
      </c>
      <c r="F45" t="s">
        <v>37</v>
      </c>
      <c r="G45">
        <v>0.11816299100532233</v>
      </c>
      <c r="H45">
        <v>0.59175115483023766</v>
      </c>
      <c r="I45">
        <v>1.352398114625528E-6</v>
      </c>
      <c r="J45">
        <v>35.249973043099232</v>
      </c>
      <c r="K45">
        <v>24.082126768796027</v>
      </c>
      <c r="L45">
        <v>35.249915594097004</v>
      </c>
      <c r="M45">
        <v>24.08207778942824</v>
      </c>
      <c r="N45">
        <v>3.3003878569206101E-9</v>
      </c>
      <c r="O45">
        <v>2.3989784687625394E-9</v>
      </c>
      <c r="P45">
        <v>5.3382423725806746E-5</v>
      </c>
      <c r="Q45">
        <f t="shared" si="0"/>
        <v>0.77642900000000004</v>
      </c>
      <c r="R45">
        <f t="shared" si="1"/>
        <v>0.97278100000000034</v>
      </c>
      <c r="U45">
        <v>42</v>
      </c>
      <c r="V45">
        <f t="shared" si="2"/>
        <v>0.91630369777710052</v>
      </c>
    </row>
    <row r="46" spans="1:22" hidden="1">
      <c r="A46" t="s">
        <v>115</v>
      </c>
      <c r="B46">
        <v>82</v>
      </c>
      <c r="C46">
        <v>20</v>
      </c>
      <c r="D46">
        <v>15</v>
      </c>
      <c r="E46">
        <v>4</v>
      </c>
      <c r="F46" t="s">
        <v>37</v>
      </c>
      <c r="G46">
        <v>0.11635614230790124</v>
      </c>
      <c r="H46">
        <v>0.56735504443585949</v>
      </c>
      <c r="I46">
        <v>2.1065720958644927E-2</v>
      </c>
      <c r="J46">
        <v>35.249969944811482</v>
      </c>
      <c r="K46">
        <v>24.082065092271403</v>
      </c>
      <c r="L46">
        <v>35.249915594097004</v>
      </c>
      <c r="M46">
        <v>24.08207778942824</v>
      </c>
      <c r="N46">
        <v>2.954000164306707E-9</v>
      </c>
      <c r="O46">
        <v>1.6121779174462795E-10</v>
      </c>
      <c r="P46">
        <v>3.946655518316322E-5</v>
      </c>
      <c r="Q46">
        <f t="shared" si="0"/>
        <v>0.72852300000000014</v>
      </c>
      <c r="R46">
        <f t="shared" si="1"/>
        <v>0.89923377857953912</v>
      </c>
      <c r="U46">
        <v>43</v>
      </c>
      <c r="V46">
        <f t="shared" si="2"/>
        <v>0.9270413934022802</v>
      </c>
    </row>
    <row r="47" spans="1:22" hidden="1">
      <c r="A47" t="s">
        <v>116</v>
      </c>
      <c r="B47">
        <v>83</v>
      </c>
      <c r="C47">
        <v>20</v>
      </c>
      <c r="D47">
        <v>15</v>
      </c>
      <c r="E47">
        <v>4</v>
      </c>
      <c r="F47" t="s">
        <v>37</v>
      </c>
      <c r="G47">
        <v>7.6895599633058254E-2</v>
      </c>
      <c r="H47">
        <v>0.67401526091179031</v>
      </c>
      <c r="I47">
        <v>0</v>
      </c>
      <c r="J47">
        <v>35.249870331692343</v>
      </c>
      <c r="K47">
        <v>24.082144707653583</v>
      </c>
      <c r="L47">
        <v>35.249915594097004</v>
      </c>
      <c r="M47">
        <v>24.08207778942824</v>
      </c>
      <c r="N47">
        <v>2.0486852757529548E-9</v>
      </c>
      <c r="O47">
        <v>4.4780488830853628E-9</v>
      </c>
      <c r="P47">
        <v>5.7125887996766918E-5</v>
      </c>
      <c r="Q47">
        <f t="shared" si="0"/>
        <v>0.65642500000000004</v>
      </c>
      <c r="R47">
        <f t="shared" si="1"/>
        <v>0.84861219783799535</v>
      </c>
      <c r="U47">
        <v>44</v>
      </c>
      <c r="V47">
        <f t="shared" si="2"/>
        <v>0.93765494129951199</v>
      </c>
    </row>
    <row r="48" spans="1:22" hidden="1">
      <c r="A48" t="s">
        <v>117</v>
      </c>
      <c r="B48">
        <v>84</v>
      </c>
      <c r="C48">
        <v>20</v>
      </c>
      <c r="D48">
        <v>15</v>
      </c>
      <c r="E48">
        <v>4</v>
      </c>
      <c r="F48" t="s">
        <v>37</v>
      </c>
      <c r="G48">
        <v>3.1055664111456983E-2</v>
      </c>
      <c r="H48">
        <v>0.95250784789106258</v>
      </c>
      <c r="I48">
        <v>0</v>
      </c>
      <c r="J48">
        <v>35.24981355382031</v>
      </c>
      <c r="K48">
        <v>24.082227448472999</v>
      </c>
      <c r="L48">
        <v>35.249915594097004</v>
      </c>
      <c r="M48">
        <v>24.08207778942824</v>
      </c>
      <c r="N48">
        <v>1.0412218067793486E-8</v>
      </c>
      <c r="O48">
        <v>2.2397829678092836E-8</v>
      </c>
      <c r="P48">
        <v>1.2808209817512814E-4</v>
      </c>
      <c r="Q48">
        <f t="shared" si="0"/>
        <v>0.64300999999999975</v>
      </c>
      <c r="R48">
        <f t="shared" si="1"/>
        <v>0.92431465296292092</v>
      </c>
      <c r="U48">
        <v>45</v>
      </c>
      <c r="V48">
        <f t="shared" si="2"/>
        <v>0.94814855054991176</v>
      </c>
    </row>
    <row r="49" spans="1:22" hidden="1">
      <c r="A49" t="s">
        <v>118</v>
      </c>
      <c r="B49">
        <v>86</v>
      </c>
      <c r="C49">
        <v>20</v>
      </c>
      <c r="D49">
        <v>15</v>
      </c>
      <c r="E49">
        <v>4</v>
      </c>
      <c r="F49" t="s">
        <v>37</v>
      </c>
      <c r="G49">
        <v>0.15466416091388724</v>
      </c>
      <c r="H49">
        <v>0.5218128627889721</v>
      </c>
      <c r="I49">
        <v>3.8765241798606961E-5</v>
      </c>
      <c r="J49">
        <v>35.250042091944096</v>
      </c>
      <c r="K49">
        <v>24.082029732261127</v>
      </c>
      <c r="L49">
        <v>35.249915594097004</v>
      </c>
      <c r="M49">
        <v>24.08207778942824</v>
      </c>
      <c r="N49">
        <v>1.6001705318759269E-8</v>
      </c>
      <c r="O49">
        <v>2.3094913109569333E-9</v>
      </c>
      <c r="P49">
        <v>9.5684890734421078E-5</v>
      </c>
      <c r="Q49">
        <f t="shared" si="0"/>
        <v>0.8135712807940525</v>
      </c>
      <c r="R49">
        <f t="shared" si="1"/>
        <v>0.9925090000000002</v>
      </c>
      <c r="U49">
        <v>46</v>
      </c>
      <c r="V49">
        <f t="shared" si="2"/>
        <v>0.95852619763753766</v>
      </c>
    </row>
    <row r="50" spans="1:22" hidden="1">
      <c r="A50" t="s">
        <v>119</v>
      </c>
      <c r="B50">
        <v>87</v>
      </c>
      <c r="C50">
        <v>20</v>
      </c>
      <c r="D50">
        <v>15</v>
      </c>
      <c r="E50">
        <v>4</v>
      </c>
      <c r="F50" t="s">
        <v>37</v>
      </c>
      <c r="G50">
        <v>8.5631228744954838E-2</v>
      </c>
      <c r="H50">
        <v>0.66876800631787792</v>
      </c>
      <c r="I50">
        <v>0</v>
      </c>
      <c r="J50">
        <v>35.249843825316823</v>
      </c>
      <c r="K50">
        <v>24.082184781013407</v>
      </c>
      <c r="L50">
        <v>35.249915594097004</v>
      </c>
      <c r="M50">
        <v>24.08207778942824</v>
      </c>
      <c r="N50">
        <v>5.150757808669124E-9</v>
      </c>
      <c r="O50">
        <v>1.1447199296458094E-8</v>
      </c>
      <c r="P50">
        <v>9.1098729697859171E-5</v>
      </c>
      <c r="Q50">
        <f t="shared" si="0"/>
        <v>0.71889618314945969</v>
      </c>
      <c r="R50">
        <f t="shared" si="1"/>
        <v>0.92751600000000023</v>
      </c>
      <c r="U50">
        <v>47</v>
      </c>
      <c r="V50">
        <f t="shared" si="2"/>
        <v>0.96879164405614626</v>
      </c>
    </row>
    <row r="51" spans="1:22" hidden="1">
      <c r="A51" t="s">
        <v>120</v>
      </c>
      <c r="B51">
        <v>88</v>
      </c>
      <c r="C51">
        <v>20</v>
      </c>
      <c r="D51">
        <v>15</v>
      </c>
      <c r="E51">
        <v>4</v>
      </c>
      <c r="F51" t="s">
        <v>37</v>
      </c>
      <c r="G51">
        <v>3.8298494979549354E-2</v>
      </c>
      <c r="H51">
        <v>0.89132070698894517</v>
      </c>
      <c r="I51">
        <v>1.5258789062499999E-6</v>
      </c>
      <c r="J51">
        <v>35.249982888364947</v>
      </c>
      <c r="K51">
        <v>24.082064578809302</v>
      </c>
      <c r="L51">
        <v>35.249915594097004</v>
      </c>
      <c r="M51">
        <v>24.08207778942824</v>
      </c>
      <c r="N51">
        <v>4.5285184979763547E-9</v>
      </c>
      <c r="O51">
        <v>1.7452045273378317E-10</v>
      </c>
      <c r="P51">
        <v>4.8492468233273805E-5</v>
      </c>
      <c r="Q51">
        <f t="shared" si="0"/>
        <v>0.652702</v>
      </c>
      <c r="R51">
        <f t="shared" si="1"/>
        <v>0.91663662247637911</v>
      </c>
      <c r="U51">
        <v>48</v>
      </c>
      <c r="V51">
        <f t="shared" si="2"/>
        <v>0.9789484522385713</v>
      </c>
    </row>
    <row r="52" spans="1:22" hidden="1">
      <c r="A52" t="s">
        <v>121</v>
      </c>
      <c r="B52">
        <v>89</v>
      </c>
      <c r="C52">
        <v>20</v>
      </c>
      <c r="D52">
        <v>15</v>
      </c>
      <c r="E52">
        <v>2</v>
      </c>
      <c r="F52" t="s">
        <v>37</v>
      </c>
      <c r="G52">
        <v>5.0890014755415984E-2</v>
      </c>
      <c r="H52">
        <v>0.79872046836771904</v>
      </c>
      <c r="I52">
        <v>1.5258789062500001E-6</v>
      </c>
      <c r="J52">
        <v>35.249981871848263</v>
      </c>
      <c r="K52">
        <v>24.082029893653271</v>
      </c>
      <c r="L52">
        <v>35.249915594097004</v>
      </c>
      <c r="M52">
        <v>24.08207778942824</v>
      </c>
      <c r="N52">
        <v>4.3927403119208306E-9</v>
      </c>
      <c r="O52">
        <v>2.294005259902154E-9</v>
      </c>
      <c r="P52">
        <v>5.78219057616704E-5</v>
      </c>
      <c r="Q52">
        <f t="shared" si="0"/>
        <v>0.64598161150968925</v>
      </c>
      <c r="R52">
        <f t="shared" si="1"/>
        <v>0.87575134528374321</v>
      </c>
      <c r="U52">
        <v>49</v>
      </c>
      <c r="V52">
        <f t="shared" si="2"/>
        <v>0.9890000000000001</v>
      </c>
    </row>
    <row r="53" spans="1:22" hidden="1">
      <c r="A53" t="s">
        <v>122</v>
      </c>
      <c r="B53">
        <v>90</v>
      </c>
      <c r="C53">
        <v>20</v>
      </c>
      <c r="D53">
        <v>15</v>
      </c>
      <c r="E53">
        <v>2</v>
      </c>
      <c r="F53" t="s">
        <v>37</v>
      </c>
      <c r="G53">
        <v>5.2579155324253016E-2</v>
      </c>
      <c r="H53">
        <v>0.8025603327502443</v>
      </c>
      <c r="I53">
        <v>0</v>
      </c>
      <c r="J53">
        <v>35.249867740706186</v>
      </c>
      <c r="K53">
        <v>24.082186148837582</v>
      </c>
      <c r="L53">
        <v>35.249915594097004</v>
      </c>
      <c r="M53">
        <v>24.08207778942824</v>
      </c>
      <c r="N53">
        <v>2.2899470127726065E-9</v>
      </c>
      <c r="O53">
        <v>1.1741761593008797E-8</v>
      </c>
      <c r="P53">
        <v>8.3760696647596609E-5</v>
      </c>
      <c r="Q53">
        <f t="shared" si="0"/>
        <v>0.67562845702658403</v>
      </c>
      <c r="R53">
        <f t="shared" si="1"/>
        <v>0.91727770199767622</v>
      </c>
      <c r="U53">
        <v>50</v>
      </c>
      <c r="V53">
        <f t="shared" si="2"/>
        <v>0.9989494936611667</v>
      </c>
    </row>
    <row r="54" spans="1:22" hidden="1">
      <c r="A54" t="s">
        <v>123</v>
      </c>
      <c r="B54">
        <v>91</v>
      </c>
      <c r="C54">
        <v>20</v>
      </c>
      <c r="D54">
        <v>15</v>
      </c>
      <c r="E54">
        <v>2</v>
      </c>
      <c r="F54" t="s">
        <v>37</v>
      </c>
      <c r="G54">
        <v>6.3510887018531498E-2</v>
      </c>
      <c r="H54">
        <v>0.76440781483000431</v>
      </c>
      <c r="I54">
        <v>4.6145869381923464E-12</v>
      </c>
      <c r="J54">
        <v>35.249761940739461</v>
      </c>
      <c r="K54">
        <v>24.082304402231436</v>
      </c>
      <c r="L54">
        <v>35.249915594097004</v>
      </c>
      <c r="M54">
        <v>24.08207778942824</v>
      </c>
      <c r="N54">
        <v>2.3609354284313392E-8</v>
      </c>
      <c r="O54">
        <v>5.1353362572460818E-8</v>
      </c>
      <c r="P54">
        <v>1.9360102899619906E-4</v>
      </c>
      <c r="Q54">
        <f t="shared" si="0"/>
        <v>0.72281799999999996</v>
      </c>
      <c r="R54">
        <f t="shared" si="1"/>
        <v>0.96717811177155677</v>
      </c>
      <c r="U54">
        <v>51</v>
      </c>
      <c r="V54">
        <f t="shared" si="2"/>
        <v>1.008799979995999</v>
      </c>
    </row>
    <row r="55" spans="1:22" hidden="1">
      <c r="A55" t="s">
        <v>124</v>
      </c>
      <c r="B55">
        <v>60</v>
      </c>
      <c r="C55">
        <v>30</v>
      </c>
      <c r="D55">
        <v>30</v>
      </c>
      <c r="E55">
        <v>3</v>
      </c>
      <c r="F55" t="s">
        <v>37</v>
      </c>
      <c r="G55">
        <v>5.0681104360992317E-2</v>
      </c>
      <c r="H55">
        <v>0.79695844799477245</v>
      </c>
      <c r="I55">
        <v>4.9567936320320763E-10</v>
      </c>
      <c r="J55">
        <v>39.041778349977072</v>
      </c>
      <c r="K55">
        <v>27.859891790017492</v>
      </c>
      <c r="L55">
        <v>39.042333241518975</v>
      </c>
      <c r="M55">
        <v>27.859105841769082</v>
      </c>
      <c r="N55">
        <v>3.0790462327514609E-7</v>
      </c>
      <c r="O55">
        <v>6.1771464917882731E-7</v>
      </c>
      <c r="P55">
        <v>6.8030113642929236E-4</v>
      </c>
      <c r="Q55">
        <f t="shared" si="0"/>
        <v>0.71851300000000029</v>
      </c>
      <c r="R55">
        <f t="shared" si="1"/>
        <v>0.94021900000000058</v>
      </c>
      <c r="U55">
        <v>52</v>
      </c>
      <c r="V55">
        <f t="shared" si="2"/>
        <v>1.0185543571299169</v>
      </c>
    </row>
    <row r="56" spans="1:22" hidden="1">
      <c r="A56" t="s">
        <v>125</v>
      </c>
      <c r="B56">
        <v>61</v>
      </c>
      <c r="C56">
        <v>30</v>
      </c>
      <c r="D56">
        <v>30</v>
      </c>
      <c r="E56">
        <v>3</v>
      </c>
      <c r="F56" t="s">
        <v>37</v>
      </c>
      <c r="G56">
        <v>3.8713941145166554E-2</v>
      </c>
      <c r="H56">
        <v>0.86523408637434174</v>
      </c>
      <c r="I56">
        <v>0</v>
      </c>
      <c r="J56">
        <v>39.042349124392487</v>
      </c>
      <c r="K56">
        <v>27.859091699688037</v>
      </c>
      <c r="L56">
        <v>39.042333241518975</v>
      </c>
      <c r="M56">
        <v>27.859105841769082</v>
      </c>
      <c r="N56">
        <v>2.5226567101077505E-10</v>
      </c>
      <c r="O56">
        <v>1.9999845630529587E-10</v>
      </c>
      <c r="P56">
        <v>1.5037688108816309E-5</v>
      </c>
      <c r="Q56">
        <f t="shared" si="0"/>
        <v>0.68881412894987926</v>
      </c>
      <c r="R56">
        <f t="shared" si="1"/>
        <v>0.92239837897136279</v>
      </c>
      <c r="U56">
        <v>53</v>
      </c>
      <c r="V56">
        <f t="shared" si="2"/>
        <v>1.0282153844992725</v>
      </c>
    </row>
    <row r="57" spans="1:22" hidden="1">
      <c r="A57" t="s">
        <v>126</v>
      </c>
      <c r="B57">
        <v>62</v>
      </c>
      <c r="C57">
        <v>30</v>
      </c>
      <c r="D57">
        <v>30</v>
      </c>
      <c r="E57">
        <v>3</v>
      </c>
      <c r="F57" t="s">
        <v>37</v>
      </c>
      <c r="G57">
        <v>8.1325575038927386E-2</v>
      </c>
      <c r="H57">
        <v>0.67350351662202146</v>
      </c>
      <c r="I57">
        <v>0</v>
      </c>
      <c r="J57">
        <v>39.042359904748501</v>
      </c>
      <c r="K57">
        <v>27.859125451876729</v>
      </c>
      <c r="L57">
        <v>39.042333241518975</v>
      </c>
      <c r="M57">
        <v>27.859105841769082</v>
      </c>
      <c r="N57">
        <v>7.1092780878235479E-10</v>
      </c>
      <c r="O57">
        <v>3.8455632189449244E-10</v>
      </c>
      <c r="P57">
        <v>2.3403889961679952E-5</v>
      </c>
      <c r="Q57">
        <f t="shared" si="0"/>
        <v>0.76457100000000044</v>
      </c>
      <c r="R57">
        <f t="shared" si="1"/>
        <v>0.95969288809175723</v>
      </c>
      <c r="U57">
        <v>54</v>
      </c>
      <c r="V57">
        <f t="shared" si="2"/>
        <v>1.0377856919689348</v>
      </c>
    </row>
    <row r="58" spans="1:22" hidden="1">
      <c r="A58" t="s">
        <v>127</v>
      </c>
      <c r="B58">
        <v>63</v>
      </c>
      <c r="C58">
        <v>30</v>
      </c>
      <c r="D58">
        <v>30</v>
      </c>
      <c r="E58">
        <v>3</v>
      </c>
      <c r="F58" t="s">
        <v>37</v>
      </c>
      <c r="G58">
        <v>7.6231878947699616E-2</v>
      </c>
      <c r="H58">
        <v>0.69673880930227738</v>
      </c>
      <c r="I58">
        <v>5.5763790091009058E-5</v>
      </c>
      <c r="J58">
        <v>39.042395072146618</v>
      </c>
      <c r="K58">
        <v>27.859124913867081</v>
      </c>
      <c r="L58">
        <v>39.042333241518975</v>
      </c>
      <c r="M58">
        <v>27.859105841769082</v>
      </c>
      <c r="N58">
        <v>3.8230265148069812E-9</v>
      </c>
      <c r="O58">
        <v>3.6374492207100949E-10</v>
      </c>
      <c r="P58">
        <v>4.5753532305593579E-5</v>
      </c>
      <c r="Q58">
        <f t="shared" si="0"/>
        <v>0.77434199999999997</v>
      </c>
      <c r="R58">
        <f t="shared" si="1"/>
        <v>0.9795950000000001</v>
      </c>
      <c r="U58">
        <v>55</v>
      </c>
      <c r="V58">
        <f t="shared" si="2"/>
        <v>1.0472677881933927</v>
      </c>
    </row>
    <row r="59" spans="1:22" hidden="1">
      <c r="A59" t="s">
        <v>128</v>
      </c>
      <c r="B59">
        <v>66</v>
      </c>
      <c r="C59">
        <v>30</v>
      </c>
      <c r="D59">
        <v>30</v>
      </c>
      <c r="E59">
        <v>3</v>
      </c>
      <c r="F59" t="s">
        <v>37</v>
      </c>
      <c r="G59">
        <v>7.7497527042802439E-2</v>
      </c>
      <c r="H59">
        <v>0.69018676745933871</v>
      </c>
      <c r="I59">
        <v>0</v>
      </c>
      <c r="J59">
        <v>39.042233398061285</v>
      </c>
      <c r="K59">
        <v>27.859248139904292</v>
      </c>
      <c r="L59">
        <v>39.042333241518975</v>
      </c>
      <c r="M59">
        <v>27.859105841769082</v>
      </c>
      <c r="N59">
        <v>9.9687160434918996E-9</v>
      </c>
      <c r="O59">
        <v>2.0248759284036644E-8</v>
      </c>
      <c r="P59">
        <v>1.229176051823508E-4</v>
      </c>
      <c r="Q59">
        <f t="shared" si="0"/>
        <v>0.77017000000000047</v>
      </c>
      <c r="R59">
        <f t="shared" si="1"/>
        <v>0.97217400000000009</v>
      </c>
      <c r="U59">
        <v>56</v>
      </c>
      <c r="V59">
        <f t="shared" si="2"/>
        <v>1.0566640682967037</v>
      </c>
    </row>
    <row r="60" spans="1:22" hidden="1">
      <c r="A60" t="s">
        <v>129</v>
      </c>
      <c r="B60">
        <v>67</v>
      </c>
      <c r="C60">
        <v>30</v>
      </c>
      <c r="D60">
        <v>30</v>
      </c>
      <c r="E60">
        <v>3</v>
      </c>
      <c r="F60" t="s">
        <v>37</v>
      </c>
      <c r="G60">
        <v>1.3477804376638399E-2</v>
      </c>
      <c r="H60">
        <v>1.13612217614273</v>
      </c>
      <c r="I60">
        <v>3.8493396539061521E-12</v>
      </c>
      <c r="J60">
        <v>39.041255568685365</v>
      </c>
      <c r="K60">
        <v>27.860618226363144</v>
      </c>
      <c r="L60">
        <v>39.042333241518975</v>
      </c>
      <c r="M60">
        <v>27.859105841769082</v>
      </c>
      <c r="N60">
        <v>1.1613787363003835E-6</v>
      </c>
      <c r="O60">
        <v>2.2873071603544001E-6</v>
      </c>
      <c r="P60">
        <v>1.3131423945358675E-3</v>
      </c>
      <c r="Q60">
        <f t="shared" si="0"/>
        <v>0.59061596600684874</v>
      </c>
      <c r="R60">
        <f t="shared" si="1"/>
        <v>0.86653199828482996</v>
      </c>
      <c r="U60">
        <v>57</v>
      </c>
      <c r="V60">
        <f t="shared" si="2"/>
        <v>1.065976820937905</v>
      </c>
    </row>
    <row r="61" spans="1:22" hidden="1">
      <c r="A61" t="s">
        <v>130</v>
      </c>
      <c r="B61">
        <v>68</v>
      </c>
      <c r="C61">
        <v>30</v>
      </c>
      <c r="D61">
        <v>30</v>
      </c>
      <c r="E61">
        <v>3</v>
      </c>
      <c r="F61" t="s">
        <v>37</v>
      </c>
      <c r="G61">
        <v>5.5998582659914482E-2</v>
      </c>
      <c r="H61">
        <v>0.75460376067453139</v>
      </c>
      <c r="I61">
        <v>6.6102091153205697E-10</v>
      </c>
      <c r="J61">
        <v>39.04190334596187</v>
      </c>
      <c r="K61">
        <v>27.859714256370548</v>
      </c>
      <c r="L61">
        <v>39.042333241518975</v>
      </c>
      <c r="M61">
        <v>27.859105841769082</v>
      </c>
      <c r="N61">
        <v>1.8481019001817735E-7</v>
      </c>
      <c r="O61">
        <v>3.7016832727674886E-7</v>
      </c>
      <c r="P61">
        <v>5.2677249230333113E-4</v>
      </c>
      <c r="Q61">
        <f t="shared" si="0"/>
        <v>0.68954379617862305</v>
      </c>
      <c r="R61">
        <f t="shared" si="1"/>
        <v>0.88951300000000022</v>
      </c>
      <c r="U61">
        <v>58</v>
      </c>
      <c r="V61">
        <f t="shared" si="2"/>
        <v>1.0752082348209473</v>
      </c>
    </row>
    <row r="62" spans="1:22" hidden="1">
      <c r="A62" t="s">
        <v>131</v>
      </c>
      <c r="B62">
        <v>69</v>
      </c>
      <c r="C62">
        <v>30</v>
      </c>
      <c r="D62">
        <v>30</v>
      </c>
      <c r="E62">
        <v>3</v>
      </c>
      <c r="F62" t="s">
        <v>37</v>
      </c>
      <c r="G62">
        <v>0.11945964316881569</v>
      </c>
      <c r="H62">
        <v>0.5672436091278521</v>
      </c>
      <c r="I62">
        <v>2.9684295976060065E-4</v>
      </c>
      <c r="J62">
        <v>39.042339967382119</v>
      </c>
      <c r="K62">
        <v>27.859096554963507</v>
      </c>
      <c r="L62">
        <v>39.042333241518975</v>
      </c>
      <c r="M62">
        <v>27.859105841769082</v>
      </c>
      <c r="N62">
        <v>4.5237235040588987E-11</v>
      </c>
      <c r="O62">
        <v>8.6244757791842271E-11</v>
      </c>
      <c r="P62">
        <v>8.1080821663458514E-6</v>
      </c>
      <c r="Q62">
        <f t="shared" si="0"/>
        <v>0.78892000000000018</v>
      </c>
      <c r="R62">
        <f t="shared" si="1"/>
        <v>0.95531086114205643</v>
      </c>
      <c r="U62">
        <v>59</v>
      </c>
      <c r="V62">
        <f t="shared" si="2"/>
        <v>1.0843604047016051</v>
      </c>
    </row>
    <row r="63" spans="1:22" hidden="1">
      <c r="A63" t="s">
        <v>132</v>
      </c>
      <c r="B63">
        <v>70</v>
      </c>
      <c r="C63">
        <v>30</v>
      </c>
      <c r="D63">
        <v>30</v>
      </c>
      <c r="E63">
        <v>1</v>
      </c>
      <c r="F63" t="s">
        <v>37</v>
      </c>
      <c r="G63">
        <v>7.6006299113506162E-2</v>
      </c>
      <c r="H63">
        <v>0.68653400129656439</v>
      </c>
      <c r="I63">
        <v>6.0694938714019018E-5</v>
      </c>
      <c r="J63">
        <v>39.042431953426608</v>
      </c>
      <c r="K63">
        <v>27.859021512185151</v>
      </c>
      <c r="L63">
        <v>39.042333241518975</v>
      </c>
      <c r="M63">
        <v>27.859105841769082</v>
      </c>
      <c r="N63">
        <v>9.7440407085016656E-9</v>
      </c>
      <c r="O63">
        <v>7.11147872597705E-9</v>
      </c>
      <c r="P63">
        <v>9.1802830660276253E-5</v>
      </c>
      <c r="Q63">
        <f t="shared" si="0"/>
        <v>0.7462822318160145</v>
      </c>
      <c r="R63">
        <f t="shared" si="1"/>
        <v>0.94085300000000049</v>
      </c>
      <c r="U63">
        <v>60</v>
      </c>
      <c r="V63">
        <f t="shared" si="2"/>
        <v>1.0934353369380767</v>
      </c>
    </row>
    <row r="64" spans="1:22" hidden="1">
      <c r="A64" t="s">
        <v>133</v>
      </c>
      <c r="B64">
        <v>71</v>
      </c>
      <c r="C64">
        <v>30</v>
      </c>
      <c r="D64">
        <v>30</v>
      </c>
      <c r="E64">
        <v>1</v>
      </c>
      <c r="F64" t="s">
        <v>37</v>
      </c>
      <c r="G64">
        <v>7.1256764739265246E-2</v>
      </c>
      <c r="H64">
        <v>0.70452174122712141</v>
      </c>
      <c r="I64">
        <v>1.7723527204121629E-5</v>
      </c>
      <c r="J64">
        <v>39.042384955929755</v>
      </c>
      <c r="K64">
        <v>27.859060411387262</v>
      </c>
      <c r="L64">
        <v>39.042333241518975</v>
      </c>
      <c r="M64">
        <v>27.859105841769082</v>
      </c>
      <c r="N64">
        <v>2.6743802823571951E-9</v>
      </c>
      <c r="O64">
        <v>2.0639195923946859E-9</v>
      </c>
      <c r="P64">
        <v>4.8673914342036844E-5</v>
      </c>
      <c r="Q64">
        <f t="shared" si="0"/>
        <v>0.74275700000000022</v>
      </c>
      <c r="R64">
        <f t="shared" si="1"/>
        <v>0.94212000000000029</v>
      </c>
      <c r="U64">
        <v>61</v>
      </c>
      <c r="V64">
        <f t="shared" si="2"/>
        <v>1.1024349546269316</v>
      </c>
    </row>
    <row r="65" spans="1:22" hidden="1">
      <c r="A65" t="s">
        <v>134</v>
      </c>
      <c r="B65">
        <v>72</v>
      </c>
      <c r="C65">
        <v>30</v>
      </c>
      <c r="D65">
        <v>30</v>
      </c>
      <c r="E65">
        <v>1</v>
      </c>
      <c r="F65" t="s">
        <v>37</v>
      </c>
      <c r="G65">
        <v>5.8481582727097595E-2</v>
      </c>
      <c r="H65">
        <v>0.77828111126725363</v>
      </c>
      <c r="I65">
        <v>7.3537947209195882E-5</v>
      </c>
      <c r="J65">
        <v>39.042271391614811</v>
      </c>
      <c r="K65">
        <v>27.859205609435335</v>
      </c>
      <c r="L65">
        <v>39.042333241518975</v>
      </c>
      <c r="M65">
        <v>27.859105841769082</v>
      </c>
      <c r="N65">
        <v>3.8254106450440364E-9</v>
      </c>
      <c r="O65">
        <v>9.9535872295418689E-9</v>
      </c>
      <c r="P65">
        <v>8.3003005591923915E-5</v>
      </c>
      <c r="Q65">
        <f t="shared" si="0"/>
        <v>0.77920543707668055</v>
      </c>
      <c r="R65">
        <f t="shared" si="1"/>
        <v>1.0132400000000006</v>
      </c>
      <c r="U65">
        <v>62</v>
      </c>
      <c r="V65">
        <f t="shared" si="2"/>
        <v>1.1113611023616536</v>
      </c>
    </row>
    <row r="66" spans="1:22" hidden="1">
      <c r="A66" t="s">
        <v>135</v>
      </c>
      <c r="B66">
        <v>73</v>
      </c>
      <c r="C66">
        <v>30</v>
      </c>
      <c r="D66">
        <v>30</v>
      </c>
      <c r="E66">
        <v>4</v>
      </c>
      <c r="F66" t="s">
        <v>37</v>
      </c>
      <c r="G66">
        <v>2.7332942918046672E-2</v>
      </c>
      <c r="H66">
        <v>0.96599983769268438</v>
      </c>
      <c r="I66">
        <v>4.5050154425447121E-10</v>
      </c>
      <c r="J66">
        <v>39.04201116374383</v>
      </c>
      <c r="K66">
        <v>27.859558464624534</v>
      </c>
      <c r="L66">
        <v>39.042333241518975</v>
      </c>
      <c r="M66">
        <v>27.859105841769082</v>
      </c>
      <c r="N66">
        <v>1.0373409324244753E-7</v>
      </c>
      <c r="O66">
        <v>2.0486744927732168E-7</v>
      </c>
      <c r="P66">
        <v>3.9281136854714963E-4</v>
      </c>
      <c r="Q66">
        <f t="shared" si="0"/>
        <v>0.68003500000000017</v>
      </c>
      <c r="R66">
        <f t="shared" si="1"/>
        <v>0.94212000000000051</v>
      </c>
      <c r="U66">
        <v>63</v>
      </c>
      <c r="V66">
        <f t="shared" si="2"/>
        <v>1.1202155506471281</v>
      </c>
    </row>
    <row r="67" spans="1:22" hidden="1">
      <c r="A67" t="s">
        <v>136</v>
      </c>
      <c r="B67">
        <v>74</v>
      </c>
      <c r="C67">
        <v>30</v>
      </c>
      <c r="D67">
        <v>30</v>
      </c>
      <c r="E67">
        <v>4</v>
      </c>
      <c r="F67" t="s">
        <v>37</v>
      </c>
      <c r="G67">
        <v>0.11640599638647284</v>
      </c>
      <c r="H67">
        <v>0.56764078901172377</v>
      </c>
      <c r="I67">
        <v>1.553758284435349E-6</v>
      </c>
      <c r="J67">
        <v>39.042299324489015</v>
      </c>
      <c r="K67">
        <v>27.859161627964429</v>
      </c>
      <c r="L67">
        <v>39.042333241518975</v>
      </c>
      <c r="M67">
        <v>27.859105841769082</v>
      </c>
      <c r="N67">
        <v>1.1503649212869031E-9</v>
      </c>
      <c r="O67">
        <v>3.1120995912647357E-9</v>
      </c>
      <c r="P67">
        <v>4.6165271105841236E-5</v>
      </c>
      <c r="Q67">
        <f t="shared" ref="Q67:Q130" si="3">$G67*K67^$H67+$I67</f>
        <v>0.76948300000000025</v>
      </c>
      <c r="R67">
        <f t="shared" ref="R67:R130" si="4">$G67*J67^$H67+$I67</f>
        <v>0.93195829738354841</v>
      </c>
      <c r="U67">
        <v>64</v>
      </c>
      <c r="V67">
        <f t="shared" si="2"/>
        <v>1.129</v>
      </c>
    </row>
    <row r="68" spans="1:22" hidden="1">
      <c r="A68" t="s">
        <v>137</v>
      </c>
      <c r="B68">
        <v>76</v>
      </c>
      <c r="C68">
        <v>30</v>
      </c>
      <c r="D68">
        <v>30</v>
      </c>
      <c r="E68">
        <v>4</v>
      </c>
      <c r="F68" t="s">
        <v>37</v>
      </c>
      <c r="G68">
        <v>5.8441885624701873E-2</v>
      </c>
      <c r="H68">
        <v>0.74113632879334945</v>
      </c>
      <c r="I68">
        <v>0</v>
      </c>
      <c r="J68">
        <v>39.042128238770488</v>
      </c>
      <c r="K68">
        <v>27.859396685736911</v>
      </c>
      <c r="L68">
        <v>39.042333241518975</v>
      </c>
      <c r="M68">
        <v>27.859105841769082</v>
      </c>
      <c r="N68">
        <v>4.2026126887225934E-8</v>
      </c>
      <c r="O68">
        <v>8.4590213622304449E-8</v>
      </c>
      <c r="P68">
        <v>2.5161114890792337E-4</v>
      </c>
      <c r="Q68">
        <f t="shared" si="3"/>
        <v>0.68809000000000009</v>
      </c>
      <c r="R68">
        <f t="shared" si="4"/>
        <v>0.88362400000000008</v>
      </c>
      <c r="U68">
        <v>65</v>
      </c>
      <c r="V68">
        <f t="shared" si="2"/>
        <v>1.1377160847617969</v>
      </c>
    </row>
    <row r="69" spans="1:22" hidden="1">
      <c r="A69" t="s">
        <v>138</v>
      </c>
      <c r="B69">
        <v>77</v>
      </c>
      <c r="C69">
        <v>30</v>
      </c>
      <c r="D69">
        <v>30</v>
      </c>
      <c r="E69">
        <v>4</v>
      </c>
      <c r="F69" t="s">
        <v>37</v>
      </c>
      <c r="G69">
        <v>6.4095067694394978E-2</v>
      </c>
      <c r="H69">
        <v>0.72518415929815305</v>
      </c>
      <c r="I69">
        <v>0</v>
      </c>
      <c r="J69">
        <v>39.042360568475949</v>
      </c>
      <c r="K69">
        <v>27.859075533756794</v>
      </c>
      <c r="L69">
        <v>39.042333241518975</v>
      </c>
      <c r="M69">
        <v>27.859105841769082</v>
      </c>
      <c r="N69">
        <v>7.4676257749190487E-10</v>
      </c>
      <c r="O69">
        <v>9.1857560886870895E-10</v>
      </c>
      <c r="P69">
        <v>2.8856006189012139E-5</v>
      </c>
      <c r="Q69">
        <f t="shared" si="3"/>
        <v>0.71563500000000002</v>
      </c>
      <c r="R69">
        <f t="shared" si="4"/>
        <v>0.91407400000000028</v>
      </c>
      <c r="U69">
        <v>66</v>
      </c>
      <c r="V69">
        <f t="shared" ref="V69:V90" si="5">$Y$1*U69^$Y$2+$Y$3</f>
        <v>1.1463653766490345</v>
      </c>
    </row>
    <row r="70" spans="1:22" hidden="1">
      <c r="A70" t="s">
        <v>139</v>
      </c>
      <c r="B70">
        <v>80</v>
      </c>
      <c r="C70">
        <v>30</v>
      </c>
      <c r="D70">
        <v>30</v>
      </c>
      <c r="E70">
        <v>4</v>
      </c>
      <c r="F70" t="s">
        <v>37</v>
      </c>
      <c r="G70">
        <v>0.11361982445204918</v>
      </c>
      <c r="H70">
        <v>0.56799654712709824</v>
      </c>
      <c r="I70">
        <v>5.1379958148466305E-2</v>
      </c>
      <c r="J70">
        <v>39.042369397961892</v>
      </c>
      <c r="K70">
        <v>27.859055974537597</v>
      </c>
      <c r="L70">
        <v>39.042333241518975</v>
      </c>
      <c r="M70">
        <v>27.859105841769082</v>
      </c>
      <c r="N70">
        <v>1.3072883644095761E-9</v>
      </c>
      <c r="O70">
        <v>2.4867407760263151E-9</v>
      </c>
      <c r="P70">
        <v>4.355473074440876E-5</v>
      </c>
      <c r="Q70">
        <f t="shared" si="3"/>
        <v>0.80333181748719673</v>
      </c>
      <c r="R70">
        <f t="shared" si="4"/>
        <v>0.96221800000000035</v>
      </c>
      <c r="U70">
        <v>67</v>
      </c>
      <c r="V70">
        <f t="shared" si="5"/>
        <v>1.1549493880621431</v>
      </c>
    </row>
    <row r="71" spans="1:22" hidden="1">
      <c r="A71" t="s">
        <v>140</v>
      </c>
      <c r="B71">
        <v>81</v>
      </c>
      <c r="C71">
        <v>30</v>
      </c>
      <c r="D71">
        <v>30</v>
      </c>
      <c r="E71">
        <v>4</v>
      </c>
      <c r="F71" t="s">
        <v>37</v>
      </c>
      <c r="G71">
        <v>6.183076080563376E-2</v>
      </c>
      <c r="H71">
        <v>0.75198534476737755</v>
      </c>
      <c r="I71">
        <v>0</v>
      </c>
      <c r="J71">
        <v>39.042204004974913</v>
      </c>
      <c r="K71">
        <v>27.859291624201919</v>
      </c>
      <c r="L71">
        <v>39.042333241518975</v>
      </c>
      <c r="M71">
        <v>27.859105841769082</v>
      </c>
      <c r="N71">
        <v>1.6702084321073549E-8</v>
      </c>
      <c r="O71">
        <v>3.4515112350776875E-8</v>
      </c>
      <c r="P71">
        <v>1.6002686754393842E-4</v>
      </c>
      <c r="Q71">
        <f t="shared" si="3"/>
        <v>0.75474614981145338</v>
      </c>
      <c r="R71">
        <f t="shared" si="4"/>
        <v>0.97278100000000056</v>
      </c>
      <c r="U71">
        <v>68</v>
      </c>
      <c r="V71">
        <f t="shared" si="5"/>
        <v>1.1634695751729449</v>
      </c>
    </row>
    <row r="72" spans="1:22" hidden="1">
      <c r="A72" t="s">
        <v>141</v>
      </c>
      <c r="B72">
        <v>82</v>
      </c>
      <c r="C72">
        <v>30</v>
      </c>
      <c r="D72">
        <v>30</v>
      </c>
      <c r="E72">
        <v>4</v>
      </c>
      <c r="F72" t="s">
        <v>37</v>
      </c>
      <c r="G72">
        <v>0.14492312295947221</v>
      </c>
      <c r="H72">
        <v>0.51542726394676419</v>
      </c>
      <c r="I72">
        <v>8.69206081490284E-4</v>
      </c>
      <c r="J72">
        <v>39.042365355877763</v>
      </c>
      <c r="K72">
        <v>27.859063948058765</v>
      </c>
      <c r="L72">
        <v>39.042333241518975</v>
      </c>
      <c r="M72">
        <v>27.859105841769082</v>
      </c>
      <c r="N72">
        <v>1.0313320403803771E-9</v>
      </c>
      <c r="O72">
        <v>1.7550829641840849E-9</v>
      </c>
      <c r="P72">
        <v>3.7325694933681156E-5</v>
      </c>
      <c r="Q72">
        <f t="shared" si="3"/>
        <v>0.80608600000000008</v>
      </c>
      <c r="R72">
        <f t="shared" si="4"/>
        <v>0.95907500000000001</v>
      </c>
      <c r="U72">
        <v>69</v>
      </c>
      <c r="V72">
        <f t="shared" si="5"/>
        <v>1.1719273408085304</v>
      </c>
    </row>
    <row r="73" spans="1:22" hidden="1">
      <c r="A73" t="s">
        <v>142</v>
      </c>
      <c r="B73">
        <v>83</v>
      </c>
      <c r="C73">
        <v>30</v>
      </c>
      <c r="D73">
        <v>30</v>
      </c>
      <c r="E73">
        <v>4</v>
      </c>
      <c r="F73" t="s">
        <v>37</v>
      </c>
      <c r="G73">
        <v>9.3712912556687372E-2</v>
      </c>
      <c r="H73">
        <v>0.62588112156079645</v>
      </c>
      <c r="I73">
        <v>1.8157101797509309E-6</v>
      </c>
      <c r="J73">
        <v>39.042589474350315</v>
      </c>
      <c r="K73">
        <v>27.858992536064498</v>
      </c>
      <c r="L73">
        <v>39.042333241518975</v>
      </c>
      <c r="M73">
        <v>27.859105841769082</v>
      </c>
      <c r="N73">
        <v>6.5655263856636781E-8</v>
      </c>
      <c r="O73">
        <v>1.2838182691304157E-8</v>
      </c>
      <c r="P73">
        <v>1.9810785767851428E-4</v>
      </c>
      <c r="Q73">
        <f t="shared" si="3"/>
        <v>0.75192937958335404</v>
      </c>
      <c r="R73">
        <f t="shared" si="4"/>
        <v>0.92878300000000025</v>
      </c>
      <c r="U73">
        <v>70</v>
      </c>
      <c r="V73">
        <f t="shared" si="5"/>
        <v>1.1803240371477057</v>
      </c>
    </row>
    <row r="74" spans="1:22" hidden="1">
      <c r="A74" t="s">
        <v>143</v>
      </c>
      <c r="B74">
        <v>84</v>
      </c>
      <c r="C74">
        <v>30</v>
      </c>
      <c r="D74">
        <v>30</v>
      </c>
      <c r="E74">
        <v>4</v>
      </c>
      <c r="F74" t="s">
        <v>37</v>
      </c>
      <c r="G74">
        <v>4.5823846702599515E-2</v>
      </c>
      <c r="H74">
        <v>0.81960369488547213</v>
      </c>
      <c r="I74">
        <v>0</v>
      </c>
      <c r="J74">
        <v>39.042287375911506</v>
      </c>
      <c r="K74">
        <v>27.859206199087701</v>
      </c>
      <c r="L74">
        <v>39.042333241518975</v>
      </c>
      <c r="M74">
        <v>27.859105841769082</v>
      </c>
      <c r="N74">
        <v>2.103653948449267E-9</v>
      </c>
      <c r="O74">
        <v>1.0071591400376296E-8</v>
      </c>
      <c r="P74">
        <v>7.8023218816021558E-5</v>
      </c>
      <c r="Q74">
        <f t="shared" si="3"/>
        <v>0.70047600000000043</v>
      </c>
      <c r="R74">
        <f t="shared" si="4"/>
        <v>0.92367612452478953</v>
      </c>
      <c r="U74">
        <v>71</v>
      </c>
      <c r="V74">
        <f t="shared" si="5"/>
        <v>1.1886609682446903</v>
      </c>
    </row>
    <row r="75" spans="1:22" hidden="1">
      <c r="A75" t="s">
        <v>144</v>
      </c>
      <c r="B75">
        <v>86</v>
      </c>
      <c r="C75">
        <v>30</v>
      </c>
      <c r="D75">
        <v>30</v>
      </c>
      <c r="E75">
        <v>4</v>
      </c>
      <c r="F75" t="s">
        <v>37</v>
      </c>
      <c r="G75">
        <v>0.12150193386811328</v>
      </c>
      <c r="H75">
        <v>0.57126007822829095</v>
      </c>
      <c r="I75">
        <v>2.9470350509782051E-6</v>
      </c>
      <c r="J75">
        <v>39.042423065496664</v>
      </c>
      <c r="K75">
        <v>27.85913933252154</v>
      </c>
      <c r="L75">
        <v>39.042333241518975</v>
      </c>
      <c r="M75">
        <v>27.859105841769082</v>
      </c>
      <c r="N75">
        <v>8.0683469678294467E-9</v>
      </c>
      <c r="O75">
        <v>1.1216305001702186E-9</v>
      </c>
      <c r="P75">
        <v>6.7786346221048322E-5</v>
      </c>
      <c r="Q75">
        <f t="shared" si="3"/>
        <v>0.81290000000000007</v>
      </c>
      <c r="R75">
        <f t="shared" si="4"/>
        <v>0.98574800000000007</v>
      </c>
      <c r="U75">
        <v>72</v>
      </c>
      <c r="V75">
        <f t="shared" si="5"/>
        <v>1.1969393923933997</v>
      </c>
    </row>
    <row r="76" spans="1:22" hidden="1">
      <c r="A76" t="s">
        <v>145</v>
      </c>
      <c r="B76">
        <v>87</v>
      </c>
      <c r="C76">
        <v>30</v>
      </c>
      <c r="D76">
        <v>30</v>
      </c>
      <c r="E76">
        <v>4</v>
      </c>
      <c r="F76" t="s">
        <v>37</v>
      </c>
      <c r="G76">
        <v>5.0767494961559419E-2</v>
      </c>
      <c r="H76">
        <v>0.7731816165771116</v>
      </c>
      <c r="I76">
        <v>0</v>
      </c>
      <c r="J76">
        <v>39.042055870806152</v>
      </c>
      <c r="K76">
        <v>27.859496910241067</v>
      </c>
      <c r="L76">
        <v>39.042333241518975</v>
      </c>
      <c r="M76">
        <v>27.859105841769082</v>
      </c>
      <c r="N76">
        <v>7.6934512331797281E-8</v>
      </c>
      <c r="O76">
        <v>1.5293454977998888E-7</v>
      </c>
      <c r="P76">
        <v>3.3901995672215682E-4</v>
      </c>
      <c r="Q76">
        <f t="shared" si="3"/>
        <v>0.664986001132716</v>
      </c>
      <c r="R76">
        <f t="shared" si="4"/>
        <v>0.86323600000000011</v>
      </c>
      <c r="U76">
        <v>73</v>
      </c>
      <c r="V76">
        <f t="shared" si="5"/>
        <v>1.2051605243444543</v>
      </c>
    </row>
    <row r="77" spans="1:22" hidden="1">
      <c r="A77" t="s">
        <v>146</v>
      </c>
      <c r="B77">
        <v>88</v>
      </c>
      <c r="C77">
        <v>30</v>
      </c>
      <c r="D77">
        <v>30</v>
      </c>
      <c r="E77">
        <v>4</v>
      </c>
      <c r="F77" t="s">
        <v>37</v>
      </c>
      <c r="G77">
        <v>4.2970298654876372E-2</v>
      </c>
      <c r="H77">
        <v>0.83002891258807732</v>
      </c>
      <c r="I77">
        <v>0</v>
      </c>
      <c r="J77">
        <v>39.042476129194974</v>
      </c>
      <c r="K77">
        <v>27.858979233550752</v>
      </c>
      <c r="L77">
        <v>39.042333241518975</v>
      </c>
      <c r="M77">
        <v>27.859105841769082</v>
      </c>
      <c r="N77">
        <v>2.0416887952336024E-8</v>
      </c>
      <c r="O77">
        <v>1.6029640948863916E-8</v>
      </c>
      <c r="P77">
        <v>1.3499357188621972E-4</v>
      </c>
      <c r="Q77">
        <f t="shared" si="3"/>
        <v>0.68003500000000006</v>
      </c>
      <c r="R77">
        <f t="shared" si="4"/>
        <v>0.89989200000000036</v>
      </c>
      <c r="U77">
        <v>74</v>
      </c>
      <c r="V77">
        <f t="shared" si="5"/>
        <v>1.2133255373859677</v>
      </c>
    </row>
    <row r="78" spans="1:22" hidden="1">
      <c r="A78" t="s">
        <v>147</v>
      </c>
      <c r="B78">
        <v>89</v>
      </c>
      <c r="C78">
        <v>30</v>
      </c>
      <c r="D78">
        <v>30</v>
      </c>
      <c r="E78">
        <v>2</v>
      </c>
      <c r="F78" t="s">
        <v>37</v>
      </c>
      <c r="G78">
        <v>1.5857737885339125E-2</v>
      </c>
      <c r="H78">
        <v>1.1110443695722709</v>
      </c>
      <c r="I78">
        <v>0</v>
      </c>
      <c r="J78">
        <v>39.042226388739074</v>
      </c>
      <c r="K78">
        <v>27.859285870887181</v>
      </c>
      <c r="L78">
        <v>39.042333241518975</v>
      </c>
      <c r="M78">
        <v>27.859105841769082</v>
      </c>
      <c r="N78">
        <v>1.141751657249348E-8</v>
      </c>
      <c r="O78">
        <v>3.2410483363304186E-8</v>
      </c>
      <c r="P78">
        <v>1.4803377982034653E-4</v>
      </c>
      <c r="Q78">
        <f t="shared" si="3"/>
        <v>0.63924449294260954</v>
      </c>
      <c r="R78">
        <f t="shared" si="4"/>
        <v>0.93005100000000096</v>
      </c>
      <c r="U78">
        <v>75</v>
      </c>
      <c r="V78">
        <f t="shared" si="5"/>
        <v>1.2214355652982143</v>
      </c>
    </row>
    <row r="79" spans="1:22" hidden="1">
      <c r="A79" t="s">
        <v>148</v>
      </c>
      <c r="B79">
        <v>90</v>
      </c>
      <c r="C79">
        <v>30</v>
      </c>
      <c r="D79">
        <v>30</v>
      </c>
      <c r="E79">
        <v>2</v>
      </c>
      <c r="F79" t="s">
        <v>37</v>
      </c>
      <c r="G79">
        <v>9.4688979534961384E-3</v>
      </c>
      <c r="H79">
        <v>1.2280553450121583</v>
      </c>
      <c r="I79">
        <v>7.1820777029338617E-9</v>
      </c>
      <c r="J79">
        <v>39.039519737858448</v>
      </c>
      <c r="K79">
        <v>27.863054911146605</v>
      </c>
      <c r="L79">
        <v>39.042333241518975</v>
      </c>
      <c r="M79">
        <v>27.859105841769082</v>
      </c>
      <c r="N79">
        <v>7.9158028477951754E-6</v>
      </c>
      <c r="O79">
        <v>1.5595148948488457E-5</v>
      </c>
      <c r="P79">
        <v>3.4286259489979096E-3</v>
      </c>
      <c r="Q79">
        <f t="shared" si="3"/>
        <v>0.56347505978665868</v>
      </c>
      <c r="R79">
        <f t="shared" si="4"/>
        <v>0.85261900000000068</v>
      </c>
      <c r="U79">
        <v>76</v>
      </c>
      <c r="V79">
        <f t="shared" si="5"/>
        <v>1.2294917041913886</v>
      </c>
    </row>
    <row r="80" spans="1:22" hidden="1">
      <c r="A80" t="s">
        <v>149</v>
      </c>
      <c r="B80">
        <v>91</v>
      </c>
      <c r="C80">
        <v>30</v>
      </c>
      <c r="D80">
        <v>30</v>
      </c>
      <c r="E80">
        <v>2</v>
      </c>
      <c r="F80" t="s">
        <v>37</v>
      </c>
      <c r="G80">
        <v>2.0149423213841625E-2</v>
      </c>
      <c r="H80">
        <v>1.0582866853885671</v>
      </c>
      <c r="I80">
        <v>0</v>
      </c>
      <c r="J80">
        <v>39.042333949558973</v>
      </c>
      <c r="K80">
        <v>27.859264301935372</v>
      </c>
      <c r="L80">
        <v>39.042333241518975</v>
      </c>
      <c r="M80">
        <v>27.859105841769082</v>
      </c>
      <c r="N80">
        <v>5.0132063903315634E-13</v>
      </c>
      <c r="O80">
        <v>2.510962430060443E-8</v>
      </c>
      <c r="P80">
        <v>1.120493766632449E-4</v>
      </c>
      <c r="Q80">
        <f t="shared" si="3"/>
        <v>0.68148257123676204</v>
      </c>
      <c r="R80">
        <f t="shared" si="4"/>
        <v>0.97401071712600806</v>
      </c>
      <c r="U80">
        <v>77</v>
      </c>
      <c r="V80">
        <f t="shared" si="5"/>
        <v>1.2374950142348973</v>
      </c>
    </row>
    <row r="81" spans="1:22">
      <c r="A81" t="s">
        <v>150</v>
      </c>
      <c r="B81">
        <v>60</v>
      </c>
      <c r="C81">
        <v>60</v>
      </c>
      <c r="D81">
        <v>60</v>
      </c>
      <c r="E81">
        <v>3</v>
      </c>
      <c r="F81" t="s">
        <v>37</v>
      </c>
      <c r="G81">
        <v>2.3028504189153347E-2</v>
      </c>
      <c r="H81">
        <v>0.98790702724550949</v>
      </c>
      <c r="I81">
        <v>4.0877435792024847E-7</v>
      </c>
      <c r="J81">
        <v>42.840485431338479</v>
      </c>
      <c r="K81">
        <v>32.706709203244294</v>
      </c>
      <c r="L81">
        <v>42.843951842548925</v>
      </c>
      <c r="M81">
        <v>32.702137662338274</v>
      </c>
      <c r="N81">
        <v>1.2016006679909528E-5</v>
      </c>
      <c r="O81">
        <v>2.0898986255420962E-5</v>
      </c>
      <c r="P81">
        <v>4.0567840055474045E-3</v>
      </c>
      <c r="Q81">
        <f t="shared" si="3"/>
        <v>0.722081740046707</v>
      </c>
      <c r="R81">
        <f t="shared" si="4"/>
        <v>0.94272783518650805</v>
      </c>
      <c r="U81">
        <v>78</v>
      </c>
      <c r="V81">
        <f t="shared" si="5"/>
        <v>1.2454465212858987</v>
      </c>
    </row>
    <row r="82" spans="1:22">
      <c r="A82" t="s">
        <v>151</v>
      </c>
      <c r="B82">
        <v>61</v>
      </c>
      <c r="C82">
        <v>60</v>
      </c>
      <c r="D82">
        <v>60</v>
      </c>
      <c r="E82">
        <v>3</v>
      </c>
      <c r="F82" t="s">
        <v>37</v>
      </c>
      <c r="G82">
        <v>5.8221442262500464E-2</v>
      </c>
      <c r="H82">
        <v>0.74457917872651591</v>
      </c>
      <c r="I82">
        <v>5.0956922606848052E-7</v>
      </c>
      <c r="J82">
        <v>42.843553215559908</v>
      </c>
      <c r="K82">
        <v>32.702662744869599</v>
      </c>
      <c r="L82">
        <v>42.843951842548925</v>
      </c>
      <c r="M82">
        <v>32.702137662338274</v>
      </c>
      <c r="N82">
        <v>1.5890347637332875E-7</v>
      </c>
      <c r="O82">
        <v>2.7571166470312975E-7</v>
      </c>
      <c r="P82">
        <v>4.6616260096475913E-4</v>
      </c>
      <c r="Q82">
        <f t="shared" si="3"/>
        <v>0.78128645512504902</v>
      </c>
      <c r="R82">
        <f t="shared" si="4"/>
        <v>0.95532500000000031</v>
      </c>
      <c r="U82">
        <v>79</v>
      </c>
      <c r="V82">
        <f t="shared" si="5"/>
        <v>1.2533472184241825</v>
      </c>
    </row>
    <row r="83" spans="1:22">
      <c r="A83" t="s">
        <v>152</v>
      </c>
      <c r="B83">
        <v>62</v>
      </c>
      <c r="C83">
        <v>60</v>
      </c>
      <c r="D83">
        <v>60</v>
      </c>
      <c r="E83">
        <v>3</v>
      </c>
      <c r="F83" t="s">
        <v>37</v>
      </c>
      <c r="G83">
        <v>7.9468631989252622E-2</v>
      </c>
      <c r="H83">
        <v>0.65536658290102112</v>
      </c>
      <c r="I83">
        <v>2.2405427522279951E-5</v>
      </c>
      <c r="J83">
        <v>42.844016092747616</v>
      </c>
      <c r="K83">
        <v>32.702081655440296</v>
      </c>
      <c r="L83">
        <v>42.843951842548925</v>
      </c>
      <c r="M83">
        <v>32.702137662338274</v>
      </c>
      <c r="N83">
        <v>4.1280880317397346E-9</v>
      </c>
      <c r="O83">
        <v>3.1367726211206327E-9</v>
      </c>
      <c r="P83">
        <v>6.0269646808573419E-5</v>
      </c>
      <c r="Q83">
        <f t="shared" si="3"/>
        <v>0.78128645512504913</v>
      </c>
      <c r="R83">
        <f t="shared" si="4"/>
        <v>0.93259365802254302</v>
      </c>
      <c r="U83">
        <v>80</v>
      </c>
      <c r="V83">
        <f t="shared" si="5"/>
        <v>1.2611980673998824</v>
      </c>
    </row>
    <row r="84" spans="1:22">
      <c r="A84" t="s">
        <v>153</v>
      </c>
      <c r="B84">
        <v>63</v>
      </c>
      <c r="C84">
        <v>60</v>
      </c>
      <c r="D84">
        <v>60</v>
      </c>
      <c r="E84">
        <v>3</v>
      </c>
      <c r="F84" t="s">
        <v>37</v>
      </c>
      <c r="G84">
        <v>9.4138651600486026E-2</v>
      </c>
      <c r="H84">
        <v>0.62685987441977442</v>
      </c>
      <c r="I84">
        <v>0</v>
      </c>
      <c r="J84">
        <v>42.844017797684963</v>
      </c>
      <c r="K84">
        <v>32.70213050169734</v>
      </c>
      <c r="L84">
        <v>42.843951842548925</v>
      </c>
      <c r="M84">
        <v>32.702137662338274</v>
      </c>
      <c r="N84">
        <v>4.3500799696766456E-9</v>
      </c>
      <c r="O84">
        <v>5.1274778579010169E-11</v>
      </c>
      <c r="P84">
        <v>4.6911377874965766E-5</v>
      </c>
      <c r="Q84">
        <f t="shared" si="3"/>
        <v>0.83790527438031459</v>
      </c>
      <c r="R84">
        <f t="shared" si="4"/>
        <v>0.9925090000000002</v>
      </c>
      <c r="U84">
        <v>81</v>
      </c>
      <c r="V84">
        <f t="shared" si="5"/>
        <v>1.2690000000000001</v>
      </c>
    </row>
    <row r="85" spans="1:22">
      <c r="A85" t="s">
        <v>154</v>
      </c>
      <c r="B85">
        <v>66</v>
      </c>
      <c r="C85">
        <v>60</v>
      </c>
      <c r="D85">
        <v>60</v>
      </c>
      <c r="E85">
        <v>3</v>
      </c>
      <c r="F85" t="s">
        <v>37</v>
      </c>
      <c r="G85">
        <v>3.4475542854056858E-2</v>
      </c>
      <c r="H85">
        <v>0.89254270667046287</v>
      </c>
      <c r="I85">
        <v>0</v>
      </c>
      <c r="J85">
        <v>42.844276104814334</v>
      </c>
      <c r="K85">
        <v>32.701975658278393</v>
      </c>
      <c r="L85">
        <v>42.843951842548925</v>
      </c>
      <c r="M85">
        <v>32.702137662338274</v>
      </c>
      <c r="N85">
        <v>1.0514601676784767E-7</v>
      </c>
      <c r="O85">
        <v>2.6245315417884971E-8</v>
      </c>
      <c r="P85">
        <v>2.5631165812905647E-4</v>
      </c>
      <c r="Q85">
        <f t="shared" si="3"/>
        <v>0.77505600000000019</v>
      </c>
      <c r="R85">
        <f t="shared" si="4"/>
        <v>0.98638200000000009</v>
      </c>
      <c r="U85">
        <v>82</v>
      </c>
      <c r="V85">
        <f t="shared" si="5"/>
        <v>1.2767539193392385</v>
      </c>
    </row>
    <row r="86" spans="1:22">
      <c r="A86" t="s">
        <v>155</v>
      </c>
      <c r="B86">
        <v>67</v>
      </c>
      <c r="C86">
        <v>60</v>
      </c>
      <c r="D86">
        <v>60</v>
      </c>
      <c r="E86">
        <v>3</v>
      </c>
      <c r="F86" t="s">
        <v>37</v>
      </c>
      <c r="G86">
        <v>1.4446814642932257E-2</v>
      </c>
      <c r="H86">
        <v>1.1003649652410101</v>
      </c>
      <c r="I86">
        <v>0</v>
      </c>
      <c r="J86">
        <v>42.84274259798066</v>
      </c>
      <c r="K86">
        <v>32.703777590124616</v>
      </c>
      <c r="L86">
        <v>42.843951842548925</v>
      </c>
      <c r="M86">
        <v>32.702137662338274</v>
      </c>
      <c r="N86">
        <v>1.4622724258794533E-6</v>
      </c>
      <c r="O86">
        <v>2.6893631444192281E-6</v>
      </c>
      <c r="P86">
        <v>1.4407698584955684E-3</v>
      </c>
      <c r="Q86">
        <f t="shared" si="3"/>
        <v>0.67047500000000027</v>
      </c>
      <c r="R86">
        <f t="shared" si="4"/>
        <v>0.90246978448410164</v>
      </c>
      <c r="U86">
        <v>83</v>
      </c>
      <c r="V86">
        <f t="shared" si="5"/>
        <v>1.2844607010802018</v>
      </c>
    </row>
    <row r="87" spans="1:22">
      <c r="A87" t="s">
        <v>156</v>
      </c>
      <c r="B87">
        <v>68</v>
      </c>
      <c r="C87">
        <v>60</v>
      </c>
      <c r="D87">
        <v>60</v>
      </c>
      <c r="E87">
        <v>3</v>
      </c>
      <c r="F87" t="s">
        <v>37</v>
      </c>
      <c r="G87">
        <v>4.3179241589371697E-2</v>
      </c>
      <c r="H87">
        <v>0.83028866311628158</v>
      </c>
      <c r="I87">
        <v>1.5258789062500003E-6</v>
      </c>
      <c r="J87">
        <v>42.844179620046567</v>
      </c>
      <c r="K87">
        <v>32.70212816291604</v>
      </c>
      <c r="L87">
        <v>42.843951842548925</v>
      </c>
      <c r="M87">
        <v>32.702137662338274</v>
      </c>
      <c r="N87">
        <v>5.1882588432061914E-8</v>
      </c>
      <c r="O87">
        <v>9.0239022774424708E-11</v>
      </c>
      <c r="P87">
        <v>1.6120302021804109E-4</v>
      </c>
      <c r="Q87">
        <f t="shared" si="3"/>
        <v>0.7812880000000002</v>
      </c>
      <c r="R87">
        <f t="shared" si="4"/>
        <v>0.97772557356405276</v>
      </c>
      <c r="U87">
        <v>84</v>
      </c>
      <c r="V87">
        <f t="shared" si="5"/>
        <v>1.2921211945876352</v>
      </c>
    </row>
    <row r="88" spans="1:22">
      <c r="A88" t="s">
        <v>157</v>
      </c>
      <c r="B88">
        <v>69</v>
      </c>
      <c r="C88">
        <v>60</v>
      </c>
      <c r="D88">
        <v>60</v>
      </c>
      <c r="E88">
        <v>3</v>
      </c>
      <c r="F88" t="s">
        <v>37</v>
      </c>
      <c r="G88">
        <v>5.0606850745601423E-2</v>
      </c>
      <c r="H88">
        <v>0.78169966374337285</v>
      </c>
      <c r="I88">
        <v>0</v>
      </c>
      <c r="J88">
        <v>42.844302381704743</v>
      </c>
      <c r="K88">
        <v>32.701871163425956</v>
      </c>
      <c r="L88">
        <v>42.843951842548925</v>
      </c>
      <c r="M88">
        <v>32.702137662338274</v>
      </c>
      <c r="N88">
        <v>1.2287769976148507E-7</v>
      </c>
      <c r="O88">
        <v>7.1021670266441856E-8</v>
      </c>
      <c r="P88">
        <v>3.1136744372840824E-4</v>
      </c>
      <c r="Q88">
        <f t="shared" si="3"/>
        <v>0.77294787353596106</v>
      </c>
      <c r="R88">
        <f t="shared" si="4"/>
        <v>0.9546838606308371</v>
      </c>
      <c r="U88">
        <v>85</v>
      </c>
      <c r="V88">
        <f t="shared" si="5"/>
        <v>1.2997362240210042</v>
      </c>
    </row>
    <row r="89" spans="1:22">
      <c r="A89" t="s">
        <v>158</v>
      </c>
      <c r="B89">
        <v>70</v>
      </c>
      <c r="C89">
        <v>60</v>
      </c>
      <c r="D89">
        <v>60</v>
      </c>
      <c r="E89">
        <v>1</v>
      </c>
      <c r="F89" t="s">
        <v>37</v>
      </c>
      <c r="G89">
        <v>2.5688689552587084E-2</v>
      </c>
      <c r="H89">
        <v>0.94965031446133552</v>
      </c>
      <c r="I89">
        <v>2.9948441653135342E-10</v>
      </c>
      <c r="J89">
        <v>42.843314449364293</v>
      </c>
      <c r="K89">
        <v>32.702974068391953</v>
      </c>
      <c r="L89">
        <v>42.843951842548925</v>
      </c>
      <c r="M89">
        <v>32.702137662338274</v>
      </c>
      <c r="N89">
        <v>4.0627007181612418E-7</v>
      </c>
      <c r="O89">
        <v>6.9957508663118596E-7</v>
      </c>
      <c r="P89">
        <v>7.4358764058021776E-4</v>
      </c>
      <c r="Q89">
        <f t="shared" si="3"/>
        <v>0.70480700000000041</v>
      </c>
      <c r="R89">
        <f t="shared" si="4"/>
        <v>0.91087800000000008</v>
      </c>
      <c r="U89">
        <v>86</v>
      </c>
      <c r="V89">
        <f t="shared" si="5"/>
        <v>1.3073065893693985</v>
      </c>
    </row>
    <row r="90" spans="1:22">
      <c r="A90" t="s">
        <v>159</v>
      </c>
      <c r="B90">
        <v>71</v>
      </c>
      <c r="C90">
        <v>60</v>
      </c>
      <c r="D90">
        <v>60</v>
      </c>
      <c r="E90">
        <v>1</v>
      </c>
      <c r="F90" t="s">
        <v>37</v>
      </c>
      <c r="G90">
        <v>1.6310047123069611E-2</v>
      </c>
      <c r="H90">
        <v>1.0733345131479173</v>
      </c>
      <c r="I90">
        <v>0</v>
      </c>
      <c r="J90">
        <v>42.844042344310694</v>
      </c>
      <c r="K90">
        <v>32.702136577854532</v>
      </c>
      <c r="L90">
        <v>42.843951842548925</v>
      </c>
      <c r="M90">
        <v>32.702137662338274</v>
      </c>
      <c r="N90">
        <v>8.1905688831625387E-9</v>
      </c>
      <c r="O90">
        <v>1.1761049864886736E-12</v>
      </c>
      <c r="P90">
        <v>6.399900385220471E-5</v>
      </c>
      <c r="Q90">
        <f t="shared" si="3"/>
        <v>0.68881412894987948</v>
      </c>
      <c r="R90">
        <f t="shared" si="4"/>
        <v>0.92049100000000006</v>
      </c>
      <c r="U90">
        <v>87</v>
      </c>
      <c r="V90">
        <f t="shared" si="5"/>
        <v>1.3148330674324342</v>
      </c>
    </row>
    <row r="91" spans="1:22">
      <c r="A91" t="s">
        <v>160</v>
      </c>
      <c r="B91">
        <v>72</v>
      </c>
      <c r="C91">
        <v>60</v>
      </c>
      <c r="D91">
        <v>60</v>
      </c>
      <c r="E91">
        <v>1</v>
      </c>
      <c r="F91" t="s">
        <v>37</v>
      </c>
      <c r="G91">
        <v>1.2128948675393311E-2</v>
      </c>
      <c r="H91">
        <v>1.1836518815472432</v>
      </c>
      <c r="I91">
        <v>1.2840128391802215E-7</v>
      </c>
      <c r="J91">
        <v>42.842505921964779</v>
      </c>
      <c r="K91">
        <v>32.704033016205052</v>
      </c>
      <c r="L91">
        <v>42.843951842548925</v>
      </c>
      <c r="M91">
        <v>32.702137662338274</v>
      </c>
      <c r="N91">
        <v>2.0906863356575879E-6</v>
      </c>
      <c r="O91">
        <v>3.5923662803131534E-6</v>
      </c>
      <c r="P91">
        <v>1.6856827423881906E-3</v>
      </c>
      <c r="Q91">
        <f t="shared" si="3"/>
        <v>0.7526341598877172</v>
      </c>
      <c r="R91">
        <f t="shared" si="4"/>
        <v>1.0360840000000007</v>
      </c>
    </row>
    <row r="92" spans="1:22">
      <c r="A92" t="s">
        <v>161</v>
      </c>
      <c r="B92">
        <v>73</v>
      </c>
      <c r="C92">
        <v>60</v>
      </c>
      <c r="D92">
        <v>60</v>
      </c>
      <c r="E92">
        <v>4</v>
      </c>
      <c r="F92" t="s">
        <v>37</v>
      </c>
      <c r="G92">
        <v>3.4929068561865055E-2</v>
      </c>
      <c r="H92">
        <v>0.89235405109125487</v>
      </c>
      <c r="I92">
        <v>3.3958339475482156E-7</v>
      </c>
      <c r="J92">
        <v>42.843602421529773</v>
      </c>
      <c r="K92">
        <v>32.702596770736626</v>
      </c>
      <c r="L92">
        <v>42.843951842548925</v>
      </c>
      <c r="M92">
        <v>32.702137662338274</v>
      </c>
      <c r="N92">
        <v>1.2209504862516553E-7</v>
      </c>
      <c r="O92">
        <v>2.1078052143800492E-7</v>
      </c>
      <c r="P92">
        <v>4.0796787254829909E-4</v>
      </c>
      <c r="Q92">
        <f t="shared" si="3"/>
        <v>0.78474903383413719</v>
      </c>
      <c r="R92">
        <f t="shared" si="4"/>
        <v>0.99863600000000008</v>
      </c>
    </row>
    <row r="93" spans="1:22">
      <c r="A93" t="s">
        <v>162</v>
      </c>
      <c r="B93">
        <v>74</v>
      </c>
      <c r="C93">
        <v>60</v>
      </c>
      <c r="D93">
        <v>60</v>
      </c>
      <c r="E93">
        <v>4</v>
      </c>
      <c r="F93" t="s">
        <v>37</v>
      </c>
      <c r="G93">
        <v>6.0509843296904654E-2</v>
      </c>
      <c r="H93">
        <v>0.74199767118450555</v>
      </c>
      <c r="I93">
        <v>0</v>
      </c>
      <c r="J93">
        <v>42.843719470248175</v>
      </c>
      <c r="K93">
        <v>32.702443998028279</v>
      </c>
      <c r="L93">
        <v>42.843951842548925</v>
      </c>
      <c r="M93">
        <v>32.702137662338274</v>
      </c>
      <c r="N93">
        <v>5.3996886156165791E-8</v>
      </c>
      <c r="O93">
        <v>9.3841554971274546E-8</v>
      </c>
      <c r="P93">
        <v>2.7188089407628513E-4</v>
      </c>
      <c r="Q93">
        <f t="shared" si="3"/>
        <v>0.80471300000000023</v>
      </c>
      <c r="R93">
        <f t="shared" si="4"/>
        <v>0.98329200000000005</v>
      </c>
    </row>
    <row r="94" spans="1:22">
      <c r="A94" t="s">
        <v>163</v>
      </c>
      <c r="B94">
        <v>76</v>
      </c>
      <c r="C94">
        <v>60</v>
      </c>
      <c r="D94">
        <v>60</v>
      </c>
      <c r="E94">
        <v>4</v>
      </c>
      <c r="F94" t="s">
        <v>37</v>
      </c>
      <c r="G94">
        <v>3.8296453932886873E-2</v>
      </c>
      <c r="H94">
        <v>0.85074110276636972</v>
      </c>
      <c r="I94">
        <v>3.2879333991116691E-11</v>
      </c>
      <c r="J94">
        <v>42.84334553987226</v>
      </c>
      <c r="K94">
        <v>32.702934704724264</v>
      </c>
      <c r="L94">
        <v>42.843951842548925</v>
      </c>
      <c r="M94">
        <v>32.702137662338274</v>
      </c>
      <c r="N94">
        <v>3.6760293573162057E-7</v>
      </c>
      <c r="O94">
        <v>6.3527656506496667E-7</v>
      </c>
      <c r="P94">
        <v>7.0812410663547787E-4</v>
      </c>
      <c r="Q94">
        <f t="shared" si="3"/>
        <v>0.74418300000000048</v>
      </c>
      <c r="R94">
        <f t="shared" si="4"/>
        <v>0.93641600000000058</v>
      </c>
    </row>
    <row r="95" spans="1:22">
      <c r="A95" t="s">
        <v>164</v>
      </c>
      <c r="B95">
        <v>77</v>
      </c>
      <c r="C95">
        <v>60</v>
      </c>
      <c r="D95">
        <v>60</v>
      </c>
      <c r="E95">
        <v>4</v>
      </c>
      <c r="F95" t="s">
        <v>37</v>
      </c>
      <c r="G95">
        <v>2.7931627030881836E-2</v>
      </c>
      <c r="H95">
        <v>0.9169158546277687</v>
      </c>
      <c r="I95">
        <v>4.221869354990222E-7</v>
      </c>
      <c r="J95">
        <v>42.841833407217976</v>
      </c>
      <c r="K95">
        <v>32.704930823709255</v>
      </c>
      <c r="L95">
        <v>42.843951842548925</v>
      </c>
      <c r="M95">
        <v>32.702137662338274</v>
      </c>
      <c r="N95">
        <v>4.4877682514144953E-6</v>
      </c>
      <c r="O95">
        <v>7.8017504443408382E-6</v>
      </c>
      <c r="P95">
        <v>2.4788625108863272E-3</v>
      </c>
      <c r="Q95">
        <f t="shared" si="3"/>
        <v>0.68370600000000037</v>
      </c>
      <c r="R95">
        <f t="shared" si="4"/>
        <v>0.87575400000000037</v>
      </c>
    </row>
    <row r="96" spans="1:22">
      <c r="A96" t="s">
        <v>165</v>
      </c>
      <c r="B96">
        <v>80</v>
      </c>
      <c r="C96">
        <v>60</v>
      </c>
      <c r="D96">
        <v>60</v>
      </c>
      <c r="E96">
        <v>4</v>
      </c>
      <c r="F96" t="s">
        <v>37</v>
      </c>
      <c r="G96">
        <v>6.202815306284943E-2</v>
      </c>
      <c r="H96">
        <v>0.73439310278909631</v>
      </c>
      <c r="I96">
        <v>2.1108012041436873E-5</v>
      </c>
      <c r="J96">
        <v>42.843944036129365</v>
      </c>
      <c r="K96">
        <v>32.7021821971721</v>
      </c>
      <c r="L96">
        <v>42.843951842548925</v>
      </c>
      <c r="M96">
        <v>32.702137662338274</v>
      </c>
      <c r="N96">
        <v>6.0940186355369783E-11</v>
      </c>
      <c r="O96">
        <v>1.9833514239137739E-9</v>
      </c>
      <c r="P96">
        <v>3.1971015078263808E-5</v>
      </c>
      <c r="Q96">
        <f t="shared" si="3"/>
        <v>0.80333181748719662</v>
      </c>
      <c r="R96">
        <f t="shared" si="4"/>
        <v>0.97959500000000055</v>
      </c>
    </row>
    <row r="97" spans="1:18">
      <c r="A97" t="s">
        <v>166</v>
      </c>
      <c r="B97">
        <v>81</v>
      </c>
      <c r="C97">
        <v>60</v>
      </c>
      <c r="D97">
        <v>60</v>
      </c>
      <c r="E97">
        <v>4</v>
      </c>
      <c r="F97" t="s">
        <v>37</v>
      </c>
      <c r="G97">
        <v>2.5280466977541643E-2</v>
      </c>
      <c r="H97">
        <v>0.93368413192209887</v>
      </c>
      <c r="I97">
        <v>3.9902509366875766E-4</v>
      </c>
      <c r="J97">
        <v>42.843967766579844</v>
      </c>
      <c r="K97">
        <v>32.702156424765271</v>
      </c>
      <c r="L97">
        <v>42.843951842548925</v>
      </c>
      <c r="M97">
        <v>32.702137662338274</v>
      </c>
      <c r="N97">
        <v>2.5357476070188047E-10</v>
      </c>
      <c r="O97">
        <v>3.5202866681562693E-10</v>
      </c>
      <c r="P97">
        <v>1.7401198629943675E-5</v>
      </c>
      <c r="Q97">
        <f t="shared" si="3"/>
        <v>0.65642500000000004</v>
      </c>
      <c r="R97">
        <f t="shared" si="4"/>
        <v>0.84461700000000062</v>
      </c>
    </row>
    <row r="98" spans="1:18">
      <c r="A98" t="s">
        <v>167</v>
      </c>
      <c r="B98">
        <v>82</v>
      </c>
      <c r="C98">
        <v>60</v>
      </c>
      <c r="D98">
        <v>60</v>
      </c>
      <c r="E98">
        <v>4</v>
      </c>
      <c r="F98" t="s">
        <v>37</v>
      </c>
      <c r="G98">
        <v>5.0244280647658825E-2</v>
      </c>
      <c r="H98">
        <v>0.78962440587359473</v>
      </c>
      <c r="I98">
        <v>0</v>
      </c>
      <c r="J98">
        <v>42.844026722383887</v>
      </c>
      <c r="K98">
        <v>32.702142114159969</v>
      </c>
      <c r="L98">
        <v>42.843951842548925</v>
      </c>
      <c r="M98">
        <v>32.702137662338274</v>
      </c>
      <c r="N98">
        <v>5.6069896839221436E-9</v>
      </c>
      <c r="O98">
        <v>1.9818716406599504E-11</v>
      </c>
      <c r="P98">
        <v>5.3041532784831657E-5</v>
      </c>
      <c r="Q98">
        <f t="shared" si="3"/>
        <v>0.78892000000000018</v>
      </c>
      <c r="R98">
        <f t="shared" si="4"/>
        <v>0.97648826109184939</v>
      </c>
    </row>
    <row r="99" spans="1:18">
      <c r="A99" t="s">
        <v>168</v>
      </c>
      <c r="B99">
        <v>83</v>
      </c>
      <c r="C99">
        <v>60</v>
      </c>
      <c r="D99">
        <v>60</v>
      </c>
      <c r="E99">
        <v>4</v>
      </c>
      <c r="F99" t="s">
        <v>37</v>
      </c>
      <c r="G99">
        <v>5.3068013963328685E-2</v>
      </c>
      <c r="H99">
        <v>0.75693134288333364</v>
      </c>
      <c r="I99">
        <v>1.5258789062500003E-6</v>
      </c>
      <c r="J99">
        <v>42.84400739282593</v>
      </c>
      <c r="K99">
        <v>32.702094827327826</v>
      </c>
      <c r="L99">
        <v>42.843951842548925</v>
      </c>
      <c r="M99">
        <v>32.702137662338274</v>
      </c>
      <c r="N99">
        <v>3.0858332752324242E-9</v>
      </c>
      <c r="O99">
        <v>1.8348381200037204E-9</v>
      </c>
      <c r="P99">
        <v>4.9601771113722058E-5</v>
      </c>
      <c r="Q99">
        <f t="shared" si="3"/>
        <v>0.7434700000000003</v>
      </c>
      <c r="R99">
        <f t="shared" si="4"/>
        <v>0.91214170950250006</v>
      </c>
    </row>
    <row r="100" spans="1:18">
      <c r="A100" t="s">
        <v>169</v>
      </c>
      <c r="B100">
        <v>84</v>
      </c>
      <c r="C100">
        <v>60</v>
      </c>
      <c r="D100">
        <v>60</v>
      </c>
      <c r="E100">
        <v>4</v>
      </c>
      <c r="F100" t="s">
        <v>37</v>
      </c>
      <c r="G100">
        <v>2.0958464782680389E-2</v>
      </c>
      <c r="H100">
        <v>1.0126252768442698</v>
      </c>
      <c r="I100">
        <v>4.2500423799337263E-7</v>
      </c>
      <c r="J100">
        <v>42.840213310810277</v>
      </c>
      <c r="K100">
        <v>32.707063855017374</v>
      </c>
      <c r="L100">
        <v>42.843951842548925</v>
      </c>
      <c r="M100">
        <v>32.702137662338274</v>
      </c>
      <c r="N100">
        <v>1.3976619560878595E-5</v>
      </c>
      <c r="O100">
        <v>2.4267374311622757E-5</v>
      </c>
      <c r="P100">
        <v>4.3728705601984927E-3</v>
      </c>
      <c r="Q100">
        <f t="shared" si="3"/>
        <v>0.71634799999999987</v>
      </c>
      <c r="R100">
        <f t="shared" si="4"/>
        <v>0.94148600000000049</v>
      </c>
    </row>
    <row r="101" spans="1:18">
      <c r="A101" t="s">
        <v>170</v>
      </c>
      <c r="B101">
        <v>86</v>
      </c>
      <c r="C101">
        <v>60</v>
      </c>
      <c r="D101">
        <v>60</v>
      </c>
      <c r="E101">
        <v>4</v>
      </c>
      <c r="F101" t="s">
        <v>37</v>
      </c>
      <c r="G101">
        <v>1.0206899089815194E-2</v>
      </c>
      <c r="H101">
        <v>1.2023711819051235</v>
      </c>
      <c r="I101">
        <v>3.1268283339504048E-4</v>
      </c>
      <c r="J101">
        <v>42.843852764297594</v>
      </c>
      <c r="K101">
        <v>32.702334038183295</v>
      </c>
      <c r="L101">
        <v>42.843951842548925</v>
      </c>
      <c r="M101">
        <v>32.702137662338274</v>
      </c>
      <c r="N101">
        <v>9.8164998868610769E-9</v>
      </c>
      <c r="O101">
        <v>3.8563472507961064E-8</v>
      </c>
      <c r="P101">
        <v>1.5553130295027772E-4</v>
      </c>
      <c r="Q101">
        <f t="shared" si="3"/>
        <v>0.67636400000000063</v>
      </c>
      <c r="R101">
        <f t="shared" si="4"/>
        <v>0.93578200000000034</v>
      </c>
    </row>
    <row r="102" spans="1:18">
      <c r="A102" t="s">
        <v>171</v>
      </c>
      <c r="B102">
        <v>87</v>
      </c>
      <c r="C102">
        <v>60</v>
      </c>
      <c r="D102">
        <v>60</v>
      </c>
      <c r="E102">
        <v>4</v>
      </c>
      <c r="F102" t="s">
        <v>37</v>
      </c>
      <c r="G102">
        <v>3.1430572135699004E-2</v>
      </c>
      <c r="H102">
        <v>0.89444305029498083</v>
      </c>
      <c r="I102">
        <v>0</v>
      </c>
      <c r="J102">
        <v>42.844039847601692</v>
      </c>
      <c r="K102">
        <v>32.702038527222783</v>
      </c>
      <c r="L102">
        <v>42.843951842548925</v>
      </c>
      <c r="M102">
        <v>32.702137662338274</v>
      </c>
      <c r="N102">
        <v>7.7448893125153406E-9</v>
      </c>
      <c r="O102">
        <v>9.827771123387551E-9</v>
      </c>
      <c r="P102">
        <v>9.3735426696374763E-5</v>
      </c>
      <c r="Q102">
        <f t="shared" si="3"/>
        <v>0.71130066342347986</v>
      </c>
      <c r="R102">
        <f t="shared" si="4"/>
        <v>0.9057019999999999</v>
      </c>
    </row>
    <row r="103" spans="1:18">
      <c r="A103" t="s">
        <v>172</v>
      </c>
      <c r="B103">
        <v>88</v>
      </c>
      <c r="C103">
        <v>60</v>
      </c>
      <c r="D103">
        <v>60</v>
      </c>
      <c r="E103">
        <v>4</v>
      </c>
      <c r="F103" t="s">
        <v>37</v>
      </c>
      <c r="G103">
        <v>2.1408897329707598E-2</v>
      </c>
      <c r="H103">
        <v>1.0076738628240482</v>
      </c>
      <c r="I103">
        <v>4.0707230064257125E-7</v>
      </c>
      <c r="J103">
        <v>42.84030896763003</v>
      </c>
      <c r="K103">
        <v>32.706938342907925</v>
      </c>
      <c r="L103">
        <v>42.843951842548925</v>
      </c>
      <c r="M103">
        <v>32.702137662338274</v>
      </c>
      <c r="N103">
        <v>1.3270537674719352E-5</v>
      </c>
      <c r="O103">
        <v>2.3046533931830995E-5</v>
      </c>
      <c r="P103">
        <v>4.2612833516764842E-3</v>
      </c>
      <c r="Q103">
        <f t="shared" si="3"/>
        <v>0.71921307856459094</v>
      </c>
      <c r="R103">
        <f t="shared" si="4"/>
        <v>0.94399500000000036</v>
      </c>
    </row>
    <row r="104" spans="1:18">
      <c r="A104" t="s">
        <v>173</v>
      </c>
      <c r="B104">
        <v>89</v>
      </c>
      <c r="C104">
        <v>60</v>
      </c>
      <c r="D104">
        <v>60</v>
      </c>
      <c r="E104">
        <v>2</v>
      </c>
      <c r="F104" t="s">
        <v>37</v>
      </c>
      <c r="G104">
        <v>3.8680165385552641E-2</v>
      </c>
      <c r="H104">
        <v>0.86158430418804011</v>
      </c>
      <c r="I104">
        <v>0</v>
      </c>
      <c r="J104">
        <v>42.843914402503344</v>
      </c>
      <c r="K104">
        <v>32.702242933848922</v>
      </c>
      <c r="L104">
        <v>42.843951842548925</v>
      </c>
      <c r="M104">
        <v>32.702137662338274</v>
      </c>
      <c r="N104">
        <v>1.4017570131185642E-9</v>
      </c>
      <c r="O104">
        <v>1.1082090954155829E-8</v>
      </c>
      <c r="P104">
        <v>7.9005847781269943E-5</v>
      </c>
      <c r="Q104">
        <f t="shared" si="3"/>
        <v>0.78059283148851566</v>
      </c>
      <c r="R104">
        <f t="shared" si="4"/>
        <v>0.98514100000000004</v>
      </c>
    </row>
    <row r="105" spans="1:18">
      <c r="A105" t="s">
        <v>174</v>
      </c>
      <c r="B105">
        <v>90</v>
      </c>
      <c r="C105">
        <v>60</v>
      </c>
      <c r="D105">
        <v>60</v>
      </c>
      <c r="E105">
        <v>2</v>
      </c>
      <c r="F105" t="s">
        <v>37</v>
      </c>
      <c r="G105">
        <v>7.4055439978287048E-3</v>
      </c>
      <c r="H105">
        <v>1.2728097019272933</v>
      </c>
      <c r="I105">
        <v>0</v>
      </c>
      <c r="J105">
        <v>42.840075410769856</v>
      </c>
      <c r="K105">
        <v>32.70724657773723</v>
      </c>
      <c r="L105">
        <v>42.843951842548925</v>
      </c>
      <c r="M105">
        <v>32.702137662338274</v>
      </c>
      <c r="N105">
        <v>1.5026723337778983E-5</v>
      </c>
      <c r="O105">
        <v>2.6101016553695121E-5</v>
      </c>
      <c r="P105">
        <v>4.5347403393950856E-3</v>
      </c>
      <c r="Q105">
        <f t="shared" si="3"/>
        <v>0.62720646420441273</v>
      </c>
      <c r="R105">
        <f t="shared" si="4"/>
        <v>0.88428400000000096</v>
      </c>
    </row>
    <row r="106" spans="1:18">
      <c r="A106" t="s">
        <v>175</v>
      </c>
      <c r="B106">
        <v>91</v>
      </c>
      <c r="C106">
        <v>60</v>
      </c>
      <c r="D106">
        <v>60</v>
      </c>
      <c r="E106">
        <v>2</v>
      </c>
      <c r="F106" t="s">
        <v>37</v>
      </c>
      <c r="G106">
        <v>6.3487413239428164E-2</v>
      </c>
      <c r="H106">
        <v>0.72820933535728094</v>
      </c>
      <c r="I106">
        <v>1.5258789062500003E-6</v>
      </c>
      <c r="J106">
        <v>42.84410379378545</v>
      </c>
      <c r="K106">
        <v>32.702036649016108</v>
      </c>
      <c r="L106">
        <v>42.843951842548925</v>
      </c>
      <c r="M106">
        <v>32.702137662338274</v>
      </c>
      <c r="N106">
        <v>2.3089178281444368E-8</v>
      </c>
      <c r="O106">
        <v>1.0203691254911019E-8</v>
      </c>
      <c r="P106">
        <v>1.2902106327331866E-4</v>
      </c>
      <c r="Q106">
        <f t="shared" si="3"/>
        <v>0.804666581377389</v>
      </c>
      <c r="R106">
        <f t="shared" si="4"/>
        <v>0.97959512463728626</v>
      </c>
    </row>
    <row r="107" spans="1:18" hidden="1">
      <c r="A107" t="s">
        <v>176</v>
      </c>
      <c r="B107">
        <v>60</v>
      </c>
      <c r="C107">
        <v>10</v>
      </c>
      <c r="D107">
        <v>5</v>
      </c>
      <c r="E107">
        <v>3</v>
      </c>
      <c r="F107" t="s">
        <v>71</v>
      </c>
      <c r="G107">
        <v>6.8824122807932625E-2</v>
      </c>
      <c r="H107">
        <v>0.67750198982602849</v>
      </c>
      <c r="I107">
        <v>9.5266942840932083E-5</v>
      </c>
      <c r="J107">
        <v>35.614208460776823</v>
      </c>
      <c r="K107">
        <v>21.58367998101907</v>
      </c>
      <c r="L107">
        <v>35.614198744594972</v>
      </c>
      <c r="M107">
        <v>21.583641739875542</v>
      </c>
      <c r="N107">
        <v>9.4404189746049329E-11</v>
      </c>
      <c r="O107">
        <v>1.4623850583473958E-9</v>
      </c>
      <c r="P107">
        <v>2.7899724443920995E-5</v>
      </c>
      <c r="Q107">
        <f t="shared" si="3"/>
        <v>0.55168142754756766</v>
      </c>
      <c r="R107">
        <f t="shared" si="4"/>
        <v>0.77450099315266829</v>
      </c>
    </row>
    <row r="108" spans="1:18" hidden="1">
      <c r="A108" t="s">
        <v>177</v>
      </c>
      <c r="B108">
        <v>61</v>
      </c>
      <c r="C108">
        <v>10</v>
      </c>
      <c r="D108">
        <v>5</v>
      </c>
      <c r="E108">
        <v>3</v>
      </c>
      <c r="F108" t="s">
        <v>71</v>
      </c>
      <c r="G108">
        <v>0.28781292413234316</v>
      </c>
      <c r="H108">
        <v>0.25928652474288033</v>
      </c>
      <c r="I108">
        <v>1.1310111432252369E-2</v>
      </c>
      <c r="J108">
        <v>35.614218284568594</v>
      </c>
      <c r="K108">
        <v>21.583845839020373</v>
      </c>
      <c r="L108">
        <v>35.614198744594972</v>
      </c>
      <c r="M108">
        <v>21.583641739875542</v>
      </c>
      <c r="N108">
        <v>3.8181056912356425E-10</v>
      </c>
      <c r="O108">
        <v>4.1656460920788249E-8</v>
      </c>
      <c r="P108">
        <v>1.4497977702064487E-4</v>
      </c>
      <c r="Q108">
        <f t="shared" si="3"/>
        <v>0.64962051057562442</v>
      </c>
      <c r="R108">
        <f t="shared" si="4"/>
        <v>0.73812754391264745</v>
      </c>
    </row>
    <row r="109" spans="1:18" hidden="1">
      <c r="A109" t="s">
        <v>178</v>
      </c>
      <c r="B109">
        <v>63</v>
      </c>
      <c r="C109">
        <v>10</v>
      </c>
      <c r="D109">
        <v>5</v>
      </c>
      <c r="E109">
        <v>3</v>
      </c>
      <c r="F109" t="s">
        <v>71</v>
      </c>
      <c r="G109">
        <v>0.22137958777982622</v>
      </c>
      <c r="H109">
        <v>0.336173125512017</v>
      </c>
      <c r="I109">
        <v>4.093432193479434E-3</v>
      </c>
      <c r="J109">
        <v>35.614266776342973</v>
      </c>
      <c r="K109">
        <v>21.583697125909666</v>
      </c>
      <c r="L109">
        <v>35.614198744594972</v>
      </c>
      <c r="M109">
        <v>21.583641739875542</v>
      </c>
      <c r="N109">
        <v>4.6283187359909891E-9</v>
      </c>
      <c r="O109">
        <v>3.0676127759264522E-9</v>
      </c>
      <c r="P109">
        <v>6.2031973658418447E-5</v>
      </c>
      <c r="Q109">
        <f t="shared" si="3"/>
        <v>0.62587068150020952</v>
      </c>
      <c r="R109">
        <f t="shared" si="4"/>
        <v>0.73988001929844405</v>
      </c>
    </row>
    <row r="110" spans="1:18" hidden="1">
      <c r="A110" t="s">
        <v>179</v>
      </c>
      <c r="B110">
        <v>66</v>
      </c>
      <c r="C110">
        <v>10</v>
      </c>
      <c r="D110">
        <v>5</v>
      </c>
      <c r="E110">
        <v>3</v>
      </c>
      <c r="F110" t="s">
        <v>71</v>
      </c>
      <c r="G110">
        <v>9.790631106433105E-2</v>
      </c>
      <c r="H110">
        <v>0.58011279165373686</v>
      </c>
      <c r="I110">
        <v>1.1876989219563932E-5</v>
      </c>
      <c r="J110">
        <v>35.614224865278587</v>
      </c>
      <c r="K110">
        <v>21.583599921590825</v>
      </c>
      <c r="L110">
        <v>35.614198744594972</v>
      </c>
      <c r="M110">
        <v>21.583641739875542</v>
      </c>
      <c r="N110">
        <v>6.8229011247808092E-10</v>
      </c>
      <c r="O110">
        <v>1.7487689367323479E-9</v>
      </c>
      <c r="P110">
        <v>3.4864444992072003E-5</v>
      </c>
      <c r="Q110">
        <f t="shared" si="3"/>
        <v>0.58178414735340089</v>
      </c>
      <c r="R110">
        <f t="shared" si="4"/>
        <v>0.77791824301060175</v>
      </c>
    </row>
    <row r="111" spans="1:18" hidden="1">
      <c r="A111" t="s">
        <v>180</v>
      </c>
      <c r="B111">
        <v>67</v>
      </c>
      <c r="C111">
        <v>10</v>
      </c>
      <c r="D111">
        <v>5</v>
      </c>
      <c r="E111">
        <v>3</v>
      </c>
      <c r="F111" t="s">
        <v>71</v>
      </c>
      <c r="G111">
        <v>8.4128574569432152E-2</v>
      </c>
      <c r="H111">
        <v>0.61944080312335381</v>
      </c>
      <c r="I111">
        <v>8.4454047958265859E-5</v>
      </c>
      <c r="J111">
        <v>35.614136761008595</v>
      </c>
      <c r="K111">
        <v>21.583802049836713</v>
      </c>
      <c r="L111">
        <v>35.614198744594972</v>
      </c>
      <c r="M111">
        <v>21.583641739875542</v>
      </c>
      <c r="N111">
        <v>3.8419649801950944E-9</v>
      </c>
      <c r="O111">
        <v>2.5699283650541147E-8</v>
      </c>
      <c r="P111">
        <v>1.2153445731712517E-4</v>
      </c>
      <c r="Q111">
        <f t="shared" si="3"/>
        <v>0.56418538820311204</v>
      </c>
      <c r="R111">
        <f t="shared" si="4"/>
        <v>0.76935972133315134</v>
      </c>
    </row>
    <row r="112" spans="1:18" hidden="1">
      <c r="A112" t="s">
        <v>181</v>
      </c>
      <c r="B112">
        <v>68</v>
      </c>
      <c r="C112">
        <v>10</v>
      </c>
      <c r="D112">
        <v>5</v>
      </c>
      <c r="E112">
        <v>3</v>
      </c>
      <c r="F112" t="s">
        <v>71</v>
      </c>
      <c r="G112">
        <v>0.3598498171983982</v>
      </c>
      <c r="H112">
        <v>0.18684282278149353</v>
      </c>
      <c r="I112">
        <v>5.1164276782704722E-2</v>
      </c>
      <c r="J112">
        <v>35.614190002413096</v>
      </c>
      <c r="K112">
        <v>21.583771797659221</v>
      </c>
      <c r="L112">
        <v>35.614198744594972</v>
      </c>
      <c r="M112">
        <v>21.583641739875542</v>
      </c>
      <c r="N112">
        <v>7.6425743956329051E-11</v>
      </c>
      <c r="O112">
        <v>1.6915027095414028E-8</v>
      </c>
      <c r="P112">
        <v>9.2172264915673949E-5</v>
      </c>
      <c r="Q112">
        <f t="shared" si="3"/>
        <v>0.69000619445555555</v>
      </c>
      <c r="R112">
        <f t="shared" si="4"/>
        <v>0.75266951927257519</v>
      </c>
    </row>
    <row r="113" spans="1:18" hidden="1">
      <c r="A113" t="s">
        <v>182</v>
      </c>
      <c r="B113">
        <v>69</v>
      </c>
      <c r="C113">
        <v>10</v>
      </c>
      <c r="D113">
        <v>5</v>
      </c>
      <c r="E113">
        <v>3</v>
      </c>
      <c r="F113" t="s">
        <v>71</v>
      </c>
      <c r="G113">
        <v>0.13261056647734895</v>
      </c>
      <c r="H113">
        <v>0.47542792879317569</v>
      </c>
      <c r="I113">
        <v>3.8750262684983383E-2</v>
      </c>
      <c r="J113">
        <v>35.614273202383721</v>
      </c>
      <c r="K113">
        <v>21.583664130161324</v>
      </c>
      <c r="L113">
        <v>35.614198744594972</v>
      </c>
      <c r="M113">
        <v>21.583641739875542</v>
      </c>
      <c r="N113">
        <v>5.5439623053633484E-9</v>
      </c>
      <c r="O113">
        <v>5.0132489739432047E-10</v>
      </c>
      <c r="P113">
        <v>5.4978574020965974E-5</v>
      </c>
      <c r="Q113">
        <f t="shared" si="3"/>
        <v>0.61004273104238627</v>
      </c>
      <c r="R113">
        <f t="shared" si="4"/>
        <v>0.76362598694904826</v>
      </c>
    </row>
    <row r="114" spans="1:18" hidden="1">
      <c r="A114" t="s">
        <v>183</v>
      </c>
      <c r="B114">
        <v>70</v>
      </c>
      <c r="C114">
        <v>10</v>
      </c>
      <c r="D114">
        <v>5</v>
      </c>
      <c r="E114">
        <v>1</v>
      </c>
      <c r="F114" t="s">
        <v>71</v>
      </c>
      <c r="G114">
        <v>0.27879960248277957</v>
      </c>
      <c r="H114">
        <v>0.29299091674376054</v>
      </c>
      <c r="I114">
        <v>1.0261369879293155E-2</v>
      </c>
      <c r="J114">
        <v>35.614189484170083</v>
      </c>
      <c r="K114">
        <v>21.583647216804671</v>
      </c>
      <c r="L114">
        <v>35.614198744594972</v>
      </c>
      <c r="M114">
        <v>21.583641739875542</v>
      </c>
      <c r="N114">
        <v>8.5755469127307476E-11</v>
      </c>
      <c r="O114">
        <v>2.9996752682874973E-11</v>
      </c>
      <c r="P114">
        <v>7.6076350402139578E-6</v>
      </c>
      <c r="Q114">
        <f t="shared" si="3"/>
        <v>0.69603156879855288</v>
      </c>
      <c r="R114">
        <f t="shared" si="4"/>
        <v>0.80441333421251882</v>
      </c>
    </row>
    <row r="115" spans="1:18" hidden="1">
      <c r="A115" t="s">
        <v>184</v>
      </c>
      <c r="B115">
        <v>71</v>
      </c>
      <c r="C115">
        <v>10</v>
      </c>
      <c r="D115">
        <v>5</v>
      </c>
      <c r="E115">
        <v>1</v>
      </c>
      <c r="F115" t="s">
        <v>71</v>
      </c>
      <c r="G115">
        <v>0.28410138153197445</v>
      </c>
      <c r="H115">
        <v>0.27884502896838492</v>
      </c>
      <c r="I115">
        <v>5.1302194185644332E-3</v>
      </c>
      <c r="J115">
        <v>35.61417786900661</v>
      </c>
      <c r="K115">
        <v>21.583710478838142</v>
      </c>
      <c r="L115">
        <v>35.614198744594972</v>
      </c>
      <c r="M115">
        <v>21.583641739875542</v>
      </c>
      <c r="N115">
        <v>4.3579018945741648E-10</v>
      </c>
      <c r="O115">
        <v>4.7250449793487887E-9</v>
      </c>
      <c r="P115">
        <v>5.0797810822939038E-5</v>
      </c>
      <c r="Q115">
        <f t="shared" si="3"/>
        <v>0.67422521019578108</v>
      </c>
      <c r="R115">
        <f t="shared" si="4"/>
        <v>0.77450099315266796</v>
      </c>
    </row>
    <row r="116" spans="1:18" hidden="1">
      <c r="A116" t="s">
        <v>185</v>
      </c>
      <c r="B116">
        <v>72</v>
      </c>
      <c r="C116">
        <v>10</v>
      </c>
      <c r="D116">
        <v>5</v>
      </c>
      <c r="E116">
        <v>1</v>
      </c>
      <c r="F116" t="s">
        <v>71</v>
      </c>
      <c r="G116">
        <v>0.25050567970805876</v>
      </c>
      <c r="H116">
        <v>0.33474329050628171</v>
      </c>
      <c r="I116">
        <v>1.5338825002342705E-3</v>
      </c>
      <c r="J116">
        <v>35.614160962364387</v>
      </c>
      <c r="K116">
        <v>21.583760351398869</v>
      </c>
      <c r="L116">
        <v>35.614198744594972</v>
      </c>
      <c r="M116">
        <v>21.583641739875542</v>
      </c>
      <c r="N116">
        <v>1.4274969479809257E-9</v>
      </c>
      <c r="O116">
        <v>1.406869346588172E-8</v>
      </c>
      <c r="P116">
        <v>8.8023265145819967E-5</v>
      </c>
      <c r="Q116">
        <f t="shared" si="3"/>
        <v>0.70203313456249816</v>
      </c>
      <c r="R116">
        <f t="shared" si="4"/>
        <v>0.82988196459723695</v>
      </c>
    </row>
    <row r="117" spans="1:18" hidden="1">
      <c r="A117" t="s">
        <v>186</v>
      </c>
      <c r="B117">
        <v>73</v>
      </c>
      <c r="C117">
        <v>10</v>
      </c>
      <c r="D117">
        <v>5</v>
      </c>
      <c r="E117">
        <v>4</v>
      </c>
      <c r="F117" t="s">
        <v>71</v>
      </c>
      <c r="G117">
        <v>4.8036001851576235E-2</v>
      </c>
      <c r="H117">
        <v>0.75259452756014877</v>
      </c>
      <c r="I117">
        <v>9.0740809634199794E-10</v>
      </c>
      <c r="J117">
        <v>35.613895550861663</v>
      </c>
      <c r="K117">
        <v>21.584150692623076</v>
      </c>
      <c r="L117">
        <v>35.614198744594972</v>
      </c>
      <c r="M117">
        <v>21.583641739875542</v>
      </c>
      <c r="N117">
        <v>9.1926439917918769E-8</v>
      </c>
      <c r="O117">
        <v>2.5903289922256293E-7</v>
      </c>
      <c r="P117">
        <v>4.1890293573838898E-4</v>
      </c>
      <c r="Q117">
        <f t="shared" si="3"/>
        <v>0.484874703409853</v>
      </c>
      <c r="R117">
        <f t="shared" si="4"/>
        <v>0.70681732071855374</v>
      </c>
    </row>
    <row r="118" spans="1:18" hidden="1">
      <c r="A118" t="s">
        <v>187</v>
      </c>
      <c r="B118">
        <v>76</v>
      </c>
      <c r="C118">
        <v>10</v>
      </c>
      <c r="D118">
        <v>5</v>
      </c>
      <c r="E118">
        <v>4</v>
      </c>
      <c r="F118" t="s">
        <v>71</v>
      </c>
      <c r="G118">
        <v>4.5400834150317489E-2</v>
      </c>
      <c r="H118">
        <v>0.73630193020283952</v>
      </c>
      <c r="I118">
        <v>1.0617012823513098E-6</v>
      </c>
      <c r="J118">
        <v>35.614355310456304</v>
      </c>
      <c r="K118">
        <v>21.583515912937141</v>
      </c>
      <c r="L118">
        <v>35.614198744594972</v>
      </c>
      <c r="M118">
        <v>21.583641739875542</v>
      </c>
      <c r="N118">
        <v>2.4512868934510354E-8</v>
      </c>
      <c r="O118">
        <v>1.5832418427373855E-8</v>
      </c>
      <c r="P118">
        <v>1.4203043223528578E-4</v>
      </c>
      <c r="Q118">
        <f t="shared" si="3"/>
        <v>0.43589474667795852</v>
      </c>
      <c r="R118">
        <f t="shared" si="4"/>
        <v>0.63027359134988215</v>
      </c>
    </row>
    <row r="119" spans="1:18" hidden="1">
      <c r="A119" t="s">
        <v>188</v>
      </c>
      <c r="B119">
        <v>77</v>
      </c>
      <c r="C119">
        <v>10</v>
      </c>
      <c r="D119">
        <v>5</v>
      </c>
      <c r="E119">
        <v>4</v>
      </c>
      <c r="F119" t="s">
        <v>71</v>
      </c>
      <c r="G119">
        <v>0.31387275184525221</v>
      </c>
      <c r="H119">
        <v>0.24133466646348728</v>
      </c>
      <c r="I119">
        <v>1.8515856570794451E-2</v>
      </c>
      <c r="J119">
        <v>35.614174472359743</v>
      </c>
      <c r="K119">
        <v>21.583906313799485</v>
      </c>
      <c r="L119">
        <v>35.614198744594972</v>
      </c>
      <c r="M119">
        <v>21.583641739875542</v>
      </c>
      <c r="N119">
        <v>5.891414030466881E-10</v>
      </c>
      <c r="O119">
        <v>6.9999361230403102E-8</v>
      </c>
      <c r="P119">
        <v>1.8786764308077348E-4</v>
      </c>
      <c r="Q119">
        <f t="shared" si="3"/>
        <v>0.67727316285698669</v>
      </c>
      <c r="R119">
        <f t="shared" si="4"/>
        <v>0.76190121957030998</v>
      </c>
    </row>
    <row r="120" spans="1:18" hidden="1">
      <c r="A120" t="s">
        <v>189</v>
      </c>
      <c r="B120">
        <v>80</v>
      </c>
      <c r="C120">
        <v>10</v>
      </c>
      <c r="D120">
        <v>5</v>
      </c>
      <c r="E120">
        <v>4</v>
      </c>
      <c r="F120" t="s">
        <v>71</v>
      </c>
      <c r="G120">
        <v>0.37447196758660539</v>
      </c>
      <c r="H120">
        <v>0.18316976740341356</v>
      </c>
      <c r="I120">
        <v>7.5516496098920805E-2</v>
      </c>
      <c r="J120">
        <v>35.614345257938147</v>
      </c>
      <c r="K120">
        <v>21.583592295854348</v>
      </c>
      <c r="L120">
        <v>35.614198744594972</v>
      </c>
      <c r="M120">
        <v>21.583641739875542</v>
      </c>
      <c r="N120">
        <v>2.1466159728332522E-8</v>
      </c>
      <c r="O120">
        <v>2.4447112318108227E-9</v>
      </c>
      <c r="P120">
        <v>1.0934091402613969E-4</v>
      </c>
      <c r="Q120">
        <f t="shared" si="3"/>
        <v>0.73285707917677168</v>
      </c>
      <c r="R120">
        <f t="shared" si="4"/>
        <v>0.79601004476782422</v>
      </c>
    </row>
    <row r="121" spans="1:18" hidden="1">
      <c r="A121" t="s">
        <v>190</v>
      </c>
      <c r="B121">
        <v>81</v>
      </c>
      <c r="C121">
        <v>10</v>
      </c>
      <c r="D121">
        <v>5</v>
      </c>
      <c r="E121">
        <v>4</v>
      </c>
      <c r="F121" t="s">
        <v>71</v>
      </c>
      <c r="G121">
        <v>0.15813367382904844</v>
      </c>
      <c r="H121">
        <v>0.4364802100745675</v>
      </c>
      <c r="I121">
        <v>3.1492076270028528E-2</v>
      </c>
      <c r="J121">
        <v>35.614346661214206</v>
      </c>
      <c r="K121">
        <v>21.583407942976766</v>
      </c>
      <c r="L121">
        <v>35.614198744594972</v>
      </c>
      <c r="M121">
        <v>21.583641739875542</v>
      </c>
      <c r="N121">
        <v>2.1879326245606552E-8</v>
      </c>
      <c r="O121">
        <v>5.4660989877278186E-8</v>
      </c>
      <c r="P121">
        <v>1.9562760045924597E-4</v>
      </c>
      <c r="Q121">
        <f t="shared" si="3"/>
        <v>0.63591558418047189</v>
      </c>
      <c r="R121">
        <f t="shared" si="4"/>
        <v>0.78359618068659231</v>
      </c>
    </row>
    <row r="122" spans="1:18" hidden="1">
      <c r="A122" t="s">
        <v>191</v>
      </c>
      <c r="B122">
        <v>82</v>
      </c>
      <c r="C122">
        <v>10</v>
      </c>
      <c r="D122">
        <v>5</v>
      </c>
      <c r="E122">
        <v>4</v>
      </c>
      <c r="F122" t="s">
        <v>71</v>
      </c>
      <c r="G122">
        <v>0.31331300069377321</v>
      </c>
      <c r="H122">
        <v>0.22871723753569639</v>
      </c>
      <c r="I122">
        <v>2.8776085671225072E-2</v>
      </c>
      <c r="J122">
        <v>35.614228476529206</v>
      </c>
      <c r="K122">
        <v>21.58383172328362</v>
      </c>
      <c r="L122">
        <v>35.614198744594972</v>
      </c>
      <c r="M122">
        <v>21.583641739875542</v>
      </c>
      <c r="N122">
        <v>8.8398791327844295E-10</v>
      </c>
      <c r="O122">
        <v>3.6093695344707646E-8</v>
      </c>
      <c r="P122">
        <v>1.359736799126693E-4</v>
      </c>
      <c r="Q122">
        <f t="shared" si="3"/>
        <v>0.66135776762527287</v>
      </c>
      <c r="R122">
        <f t="shared" si="4"/>
        <v>0.73812754391264734</v>
      </c>
    </row>
    <row r="123" spans="1:18" hidden="1">
      <c r="A123" t="s">
        <v>192</v>
      </c>
      <c r="B123">
        <v>83</v>
      </c>
      <c r="C123">
        <v>10</v>
      </c>
      <c r="D123">
        <v>5</v>
      </c>
      <c r="E123">
        <v>4</v>
      </c>
      <c r="F123" t="s">
        <v>71</v>
      </c>
      <c r="G123">
        <v>0.34166557826257699</v>
      </c>
      <c r="H123">
        <v>0.21016864391112242</v>
      </c>
      <c r="I123">
        <v>5.340715929090617E-2</v>
      </c>
      <c r="J123">
        <v>35.61418357693627</v>
      </c>
      <c r="K123">
        <v>21.583748906786795</v>
      </c>
      <c r="L123">
        <v>35.614198744594972</v>
      </c>
      <c r="M123">
        <v>21.583641739875542</v>
      </c>
      <c r="N123">
        <v>2.3005787051106582E-10</v>
      </c>
      <c r="O123">
        <v>1.1484746867438998E-8</v>
      </c>
      <c r="P123">
        <v>7.6533668205405078E-5</v>
      </c>
      <c r="Q123">
        <f t="shared" si="3"/>
        <v>0.70502484693084821</v>
      </c>
      <c r="R123">
        <f t="shared" si="4"/>
        <v>0.7773490830010743</v>
      </c>
    </row>
    <row r="124" spans="1:18" hidden="1">
      <c r="A124" t="s">
        <v>193</v>
      </c>
      <c r="B124">
        <v>84</v>
      </c>
      <c r="C124">
        <v>10</v>
      </c>
      <c r="D124">
        <v>5</v>
      </c>
      <c r="E124">
        <v>4</v>
      </c>
      <c r="F124" t="s">
        <v>71</v>
      </c>
      <c r="G124">
        <v>1.4528334852435777E-2</v>
      </c>
      <c r="H124">
        <v>1.0896542632822852</v>
      </c>
      <c r="I124">
        <v>0</v>
      </c>
      <c r="J124">
        <v>35.614510183612047</v>
      </c>
      <c r="K124">
        <v>21.583710477794892</v>
      </c>
      <c r="L124">
        <v>35.614198744594972</v>
      </c>
      <c r="M124">
        <v>21.583641739875542</v>
      </c>
      <c r="N124">
        <v>9.6994261356696978E-8</v>
      </c>
      <c r="O124">
        <v>4.7249015564790925E-9</v>
      </c>
      <c r="P124">
        <v>2.255206896419662E-4</v>
      </c>
      <c r="Q124">
        <f t="shared" si="3"/>
        <v>0.41300189182062114</v>
      </c>
      <c r="R124">
        <f t="shared" si="4"/>
        <v>0.71277554388095254</v>
      </c>
    </row>
    <row r="125" spans="1:18" hidden="1">
      <c r="A125" t="s">
        <v>194</v>
      </c>
      <c r="B125">
        <v>86</v>
      </c>
      <c r="C125">
        <v>10</v>
      </c>
      <c r="D125">
        <v>5</v>
      </c>
      <c r="E125">
        <v>4</v>
      </c>
      <c r="F125" t="s">
        <v>71</v>
      </c>
      <c r="G125">
        <v>0.35071623055624357</v>
      </c>
      <c r="H125">
        <v>0.18790599274648254</v>
      </c>
      <c r="I125">
        <v>0.10407957317866928</v>
      </c>
      <c r="J125">
        <v>35.613970101200756</v>
      </c>
      <c r="K125">
        <v>21.584024884044169</v>
      </c>
      <c r="L125">
        <v>35.614198744594972</v>
      </c>
      <c r="M125">
        <v>21.583641739875542</v>
      </c>
      <c r="N125">
        <v>5.227780171862303E-8</v>
      </c>
      <c r="O125">
        <v>1.4679945395257968E-7</v>
      </c>
      <c r="P125">
        <v>3.1549742920601007E-4</v>
      </c>
      <c r="Q125">
        <f t="shared" si="3"/>
        <v>0.72874481906646271</v>
      </c>
      <c r="R125">
        <f t="shared" si="4"/>
        <v>0.7903805775589452</v>
      </c>
    </row>
    <row r="126" spans="1:18" hidden="1">
      <c r="A126" t="s">
        <v>195</v>
      </c>
      <c r="B126">
        <v>87</v>
      </c>
      <c r="C126">
        <v>10</v>
      </c>
      <c r="D126">
        <v>5</v>
      </c>
      <c r="E126">
        <v>4</v>
      </c>
      <c r="F126" t="s">
        <v>71</v>
      </c>
      <c r="G126">
        <v>0.10750202888102503</v>
      </c>
      <c r="H126">
        <v>0.54211505781336278</v>
      </c>
      <c r="I126">
        <v>2.3065861295825593E-2</v>
      </c>
      <c r="J126">
        <v>35.61447504185648</v>
      </c>
      <c r="K126">
        <v>21.583252525328682</v>
      </c>
      <c r="L126">
        <v>35.614198744594972</v>
      </c>
      <c r="M126">
        <v>21.583641739875542</v>
      </c>
      <c r="N126">
        <v>7.634017671646218E-8</v>
      </c>
      <c r="O126">
        <v>1.5148796348780287E-7</v>
      </c>
      <c r="P126">
        <v>3.3751158513765499E-4</v>
      </c>
      <c r="Q126">
        <f t="shared" si="3"/>
        <v>0.59147560865067383</v>
      </c>
      <c r="R126">
        <f t="shared" si="4"/>
        <v>0.76878755296309376</v>
      </c>
    </row>
    <row r="127" spans="1:18" hidden="1">
      <c r="A127" t="s">
        <v>196</v>
      </c>
      <c r="B127">
        <v>88</v>
      </c>
      <c r="C127">
        <v>10</v>
      </c>
      <c r="D127">
        <v>5</v>
      </c>
      <c r="E127">
        <v>4</v>
      </c>
      <c r="F127" t="s">
        <v>71</v>
      </c>
      <c r="G127">
        <v>0.32636344446713839</v>
      </c>
      <c r="H127">
        <v>0.23388301266127884</v>
      </c>
      <c r="I127">
        <v>3.3766429965731426E-2</v>
      </c>
      <c r="J127">
        <v>35.614229531934413</v>
      </c>
      <c r="K127">
        <v>21.583845832999373</v>
      </c>
      <c r="L127">
        <v>35.614198744594972</v>
      </c>
      <c r="M127">
        <v>21.583641739875542</v>
      </c>
      <c r="N127">
        <v>9.4786026982504844E-10</v>
      </c>
      <c r="O127">
        <v>4.1654003194899033E-8</v>
      </c>
      <c r="P127">
        <v>1.4594838722083243E-4</v>
      </c>
      <c r="Q127">
        <f t="shared" si="3"/>
        <v>0.70323713567584301</v>
      </c>
      <c r="R127">
        <f t="shared" si="4"/>
        <v>0.78642827240266333</v>
      </c>
    </row>
    <row r="128" spans="1:18" hidden="1">
      <c r="A128" t="s">
        <v>197</v>
      </c>
      <c r="B128">
        <v>89</v>
      </c>
      <c r="C128">
        <v>10</v>
      </c>
      <c r="D128">
        <v>5</v>
      </c>
      <c r="E128">
        <v>2</v>
      </c>
      <c r="F128" t="s">
        <v>71</v>
      </c>
      <c r="G128">
        <v>0.29995543563280019</v>
      </c>
      <c r="H128">
        <v>0.24307814236745345</v>
      </c>
      <c r="I128">
        <v>1.9168561237405055E-2</v>
      </c>
      <c r="J128">
        <v>35.613981753705922</v>
      </c>
      <c r="K128">
        <v>21.584203422723892</v>
      </c>
      <c r="L128">
        <v>35.614198744594972</v>
      </c>
      <c r="M128">
        <v>21.583641739875542</v>
      </c>
      <c r="N128">
        <v>4.7085045931058952E-8</v>
      </c>
      <c r="O128">
        <v>3.1548762213020519E-7</v>
      </c>
      <c r="P128">
        <v>4.2577732916470793E-4</v>
      </c>
      <c r="Q128">
        <f t="shared" si="3"/>
        <v>0.65209908881221945</v>
      </c>
      <c r="R128">
        <f t="shared" si="4"/>
        <v>0.7340298388000519</v>
      </c>
    </row>
    <row r="129" spans="1:18" hidden="1">
      <c r="A129" t="s">
        <v>198</v>
      </c>
      <c r="B129">
        <v>90</v>
      </c>
      <c r="C129">
        <v>10</v>
      </c>
      <c r="D129">
        <v>5</v>
      </c>
      <c r="E129">
        <v>2</v>
      </c>
      <c r="F129" t="s">
        <v>71</v>
      </c>
      <c r="G129">
        <v>0.28701701053396833</v>
      </c>
      <c r="H129">
        <v>0.276569320951847</v>
      </c>
      <c r="I129">
        <v>1.1490107555027067E-2</v>
      </c>
      <c r="J129">
        <v>35.614160365915225</v>
      </c>
      <c r="K129">
        <v>21.583796169258147</v>
      </c>
      <c r="L129">
        <v>35.614198744594972</v>
      </c>
      <c r="M129">
        <v>21.583641739875542</v>
      </c>
      <c r="N129">
        <v>1.4729230591302735E-9</v>
      </c>
      <c r="O129">
        <v>2.3848434211560278E-8</v>
      </c>
      <c r="P129">
        <v>1.1251968110221996E-4</v>
      </c>
      <c r="Q129">
        <f t="shared" si="3"/>
        <v>0.68274345573794526</v>
      </c>
      <c r="R129">
        <f t="shared" si="4"/>
        <v>0.78246258724344808</v>
      </c>
    </row>
    <row r="130" spans="1:18" hidden="1">
      <c r="A130" t="s">
        <v>199</v>
      </c>
      <c r="B130">
        <v>91</v>
      </c>
      <c r="C130">
        <v>10</v>
      </c>
      <c r="D130">
        <v>5</v>
      </c>
      <c r="E130">
        <v>2</v>
      </c>
      <c r="F130" t="s">
        <v>71</v>
      </c>
      <c r="G130">
        <v>0.32976899290281103</v>
      </c>
      <c r="H130">
        <v>0.21358599315458099</v>
      </c>
      <c r="I130">
        <v>4.535233035835623E-2</v>
      </c>
      <c r="J130">
        <v>35.613974845741708</v>
      </c>
      <c r="K130">
        <v>21.584329594305085</v>
      </c>
      <c r="L130">
        <v>35.614198744594972</v>
      </c>
      <c r="M130">
        <v>21.583641739875542</v>
      </c>
      <c r="N130">
        <v>5.0130696492891274E-8</v>
      </c>
      <c r="O130">
        <v>4.7314371624223146E-7</v>
      </c>
      <c r="P130">
        <v>5.1150484491113213E-4</v>
      </c>
      <c r="Q130">
        <f t="shared" si="3"/>
        <v>0.68092194779359128</v>
      </c>
      <c r="R130">
        <f t="shared" si="4"/>
        <v>0.75266951927257519</v>
      </c>
    </row>
    <row r="131" spans="1:18" hidden="1">
      <c r="A131" t="s">
        <v>200</v>
      </c>
      <c r="B131">
        <v>60</v>
      </c>
      <c r="C131">
        <v>20</v>
      </c>
      <c r="D131">
        <v>15</v>
      </c>
      <c r="E131">
        <v>3</v>
      </c>
      <c r="F131" t="s">
        <v>71</v>
      </c>
      <c r="G131">
        <v>0.1657871111229364</v>
      </c>
      <c r="H131">
        <v>0.42195098022780686</v>
      </c>
      <c r="I131">
        <v>2.9127681387365878E-2</v>
      </c>
      <c r="J131">
        <v>35.249570455153545</v>
      </c>
      <c r="K131">
        <v>24.082531921019111</v>
      </c>
      <c r="L131">
        <v>35.249915594097004</v>
      </c>
      <c r="M131">
        <v>24.08207778942824</v>
      </c>
      <c r="N131">
        <v>1.1912089029184166E-7</v>
      </c>
      <c r="O131">
        <v>2.0623550182706442E-7</v>
      </c>
      <c r="P131">
        <v>4.0333385186400243E-4</v>
      </c>
      <c r="Q131">
        <f t="shared" ref="Q131:Q194" si="6">$G131*K131^$H131+$I131</f>
        <v>0.66381721737296318</v>
      </c>
      <c r="R131">
        <f t="shared" ref="R131:R194" si="7">$G131*J131^$H131+$I131</f>
        <v>0.77450099315266829</v>
      </c>
    </row>
    <row r="132" spans="1:18" hidden="1">
      <c r="A132" t="s">
        <v>201</v>
      </c>
      <c r="B132">
        <v>61</v>
      </c>
      <c r="C132">
        <v>20</v>
      </c>
      <c r="D132">
        <v>15</v>
      </c>
      <c r="E132">
        <v>3</v>
      </c>
      <c r="F132" t="s">
        <v>71</v>
      </c>
      <c r="G132">
        <v>0.15281057035412129</v>
      </c>
      <c r="H132">
        <v>0.4195852899938986</v>
      </c>
      <c r="I132">
        <v>3.3878835614303403E-2</v>
      </c>
      <c r="J132">
        <v>35.250535680556389</v>
      </c>
      <c r="K132">
        <v>24.08130484933541</v>
      </c>
      <c r="L132">
        <v>35.249915594097004</v>
      </c>
      <c r="M132">
        <v>24.08207778942824</v>
      </c>
      <c r="N132">
        <v>3.8450721711268689E-7</v>
      </c>
      <c r="O132">
        <v>5.9743638710373851E-7</v>
      </c>
      <c r="P132">
        <v>7.0069380053502169E-4</v>
      </c>
      <c r="Q132">
        <f t="shared" si="6"/>
        <v>0.61449083451366793</v>
      </c>
      <c r="R132">
        <f t="shared" si="7"/>
        <v>0.71515214463152277</v>
      </c>
    </row>
    <row r="133" spans="1:18" hidden="1">
      <c r="A133" t="s">
        <v>202</v>
      </c>
      <c r="B133">
        <v>63</v>
      </c>
      <c r="C133">
        <v>20</v>
      </c>
      <c r="D133">
        <v>15</v>
      </c>
      <c r="E133">
        <v>3</v>
      </c>
      <c r="F133" t="s">
        <v>71</v>
      </c>
      <c r="G133">
        <v>0.31908080183498033</v>
      </c>
      <c r="H133">
        <v>0.24521821908710384</v>
      </c>
      <c r="I133">
        <v>2.4902523290538867E-2</v>
      </c>
      <c r="J133">
        <v>35.249903511021699</v>
      </c>
      <c r="K133">
        <v>24.08232768219753</v>
      </c>
      <c r="L133">
        <v>35.249915594097004</v>
      </c>
      <c r="M133">
        <v>24.08207778942824</v>
      </c>
      <c r="N133">
        <v>1.4600070882046459E-10</v>
      </c>
      <c r="O133">
        <v>6.244639614331138E-8</v>
      </c>
      <c r="P133">
        <v>1.7690731592013352E-4</v>
      </c>
      <c r="Q133">
        <f t="shared" si="6"/>
        <v>0.72107734259844647</v>
      </c>
      <c r="R133">
        <f t="shared" si="7"/>
        <v>0.78925202643633419</v>
      </c>
    </row>
    <row r="134" spans="1:18" hidden="1">
      <c r="A134" t="s">
        <v>203</v>
      </c>
      <c r="B134">
        <v>66</v>
      </c>
      <c r="C134">
        <v>20</v>
      </c>
      <c r="D134">
        <v>15</v>
      </c>
      <c r="E134">
        <v>3</v>
      </c>
      <c r="F134" t="s">
        <v>71</v>
      </c>
      <c r="G134">
        <v>0.17256195916047443</v>
      </c>
      <c r="H134">
        <v>0.41673089214077663</v>
      </c>
      <c r="I134">
        <v>2.996596377407203E-2</v>
      </c>
      <c r="J134">
        <v>35.249987649944906</v>
      </c>
      <c r="K134">
        <v>24.082143001447335</v>
      </c>
      <c r="L134">
        <v>35.249915594097004</v>
      </c>
      <c r="M134">
        <v>24.08207778942824</v>
      </c>
      <c r="N134">
        <v>5.1920452168341642E-9</v>
      </c>
      <c r="O134">
        <v>4.2526074344373866E-9</v>
      </c>
      <c r="P134">
        <v>6.87191845530473E-5</v>
      </c>
      <c r="Q134">
        <f t="shared" si="6"/>
        <v>0.67970671677451056</v>
      </c>
      <c r="R134">
        <f t="shared" si="7"/>
        <v>0.791508209469444</v>
      </c>
    </row>
    <row r="135" spans="1:18" hidden="1">
      <c r="A135" t="s">
        <v>204</v>
      </c>
      <c r="B135">
        <v>67</v>
      </c>
      <c r="C135">
        <v>20</v>
      </c>
      <c r="D135">
        <v>15</v>
      </c>
      <c r="E135">
        <v>3</v>
      </c>
      <c r="F135" t="s">
        <v>71</v>
      </c>
      <c r="G135">
        <v>4.5099165909438126E-2</v>
      </c>
      <c r="H135">
        <v>0.75483530166465629</v>
      </c>
      <c r="I135">
        <v>4.3200518695961894E-5</v>
      </c>
      <c r="J135">
        <v>35.250152283125594</v>
      </c>
      <c r="K135">
        <v>24.081975855618733</v>
      </c>
      <c r="L135">
        <v>35.249915594097004</v>
      </c>
      <c r="M135">
        <v>24.08207778942824</v>
      </c>
      <c r="N135">
        <v>5.6021696254813861E-8</v>
      </c>
      <c r="O135">
        <v>1.0390501520601201E-8</v>
      </c>
      <c r="P135">
        <v>1.8222540681174932E-4</v>
      </c>
      <c r="Q135">
        <f t="shared" si="6"/>
        <v>0.49791610961314425</v>
      </c>
      <c r="R135">
        <f t="shared" si="7"/>
        <v>0.66381721737296318</v>
      </c>
    </row>
    <row r="136" spans="1:18" hidden="1">
      <c r="A136" t="s">
        <v>205</v>
      </c>
      <c r="B136">
        <v>68</v>
      </c>
      <c r="C136">
        <v>20</v>
      </c>
      <c r="D136">
        <v>15</v>
      </c>
      <c r="E136">
        <v>3</v>
      </c>
      <c r="F136" t="s">
        <v>71</v>
      </c>
      <c r="G136">
        <v>0.30610766721080612</v>
      </c>
      <c r="H136">
        <v>0.22084751350103377</v>
      </c>
      <c r="I136">
        <v>3.0336557621016544E-2</v>
      </c>
      <c r="J136">
        <v>35.249920545404088</v>
      </c>
      <c r="K136">
        <v>24.082291078961759</v>
      </c>
      <c r="L136">
        <v>35.249915594097004</v>
      </c>
      <c r="M136">
        <v>24.08207778942824</v>
      </c>
      <c r="N136">
        <v>2.4515441834573072E-11</v>
      </c>
      <c r="O136">
        <v>4.5492425108923561E-8</v>
      </c>
      <c r="P136">
        <v>1.508591073663737E-4</v>
      </c>
      <c r="Q136">
        <f t="shared" si="6"/>
        <v>0.64837961396473676</v>
      </c>
      <c r="R136">
        <f t="shared" si="7"/>
        <v>0.7026321073416032</v>
      </c>
    </row>
    <row r="137" spans="1:18" hidden="1">
      <c r="A137" t="s">
        <v>206</v>
      </c>
      <c r="B137">
        <v>69</v>
      </c>
      <c r="C137">
        <v>20</v>
      </c>
      <c r="D137">
        <v>15</v>
      </c>
      <c r="E137">
        <v>3</v>
      </c>
      <c r="F137" t="s">
        <v>71</v>
      </c>
      <c r="G137">
        <v>0.19940899126196107</v>
      </c>
      <c r="H137">
        <v>0.37644947731548112</v>
      </c>
      <c r="I137">
        <v>1.5538448802420102E-2</v>
      </c>
      <c r="J137">
        <v>35.24987027167731</v>
      </c>
      <c r="K137">
        <v>24.082179052115617</v>
      </c>
      <c r="L137">
        <v>35.249915594097004</v>
      </c>
      <c r="M137">
        <v>24.08207778942824</v>
      </c>
      <c r="N137">
        <v>2.0541217269708538E-9</v>
      </c>
      <c r="O137">
        <v>1.0254131854740433E-8</v>
      </c>
      <c r="P137">
        <v>7.8448242751865665E-5</v>
      </c>
      <c r="Q137">
        <f t="shared" si="6"/>
        <v>0.67605452324865167</v>
      </c>
      <c r="R137">
        <f t="shared" si="7"/>
        <v>0.77791824301060175</v>
      </c>
    </row>
    <row r="138" spans="1:18" hidden="1">
      <c r="A138" t="s">
        <v>207</v>
      </c>
      <c r="B138">
        <v>70</v>
      </c>
      <c r="C138">
        <v>20</v>
      </c>
      <c r="D138">
        <v>15</v>
      </c>
      <c r="E138">
        <v>1</v>
      </c>
      <c r="F138" t="s">
        <v>71</v>
      </c>
      <c r="G138">
        <v>0.1263919670395833</v>
      </c>
      <c r="H138">
        <v>0.50371865781138359</v>
      </c>
      <c r="I138">
        <v>4.2318714137984659E-2</v>
      </c>
      <c r="J138">
        <v>35.249995427094561</v>
      </c>
      <c r="K138">
        <v>24.081966140514439</v>
      </c>
      <c r="L138">
        <v>35.249915594097004</v>
      </c>
      <c r="M138">
        <v>24.08207778942824</v>
      </c>
      <c r="N138">
        <v>6.3733074988801321E-9</v>
      </c>
      <c r="O138">
        <v>1.2465479953017291E-8</v>
      </c>
      <c r="P138">
        <v>9.7053561119356729E-5</v>
      </c>
      <c r="Q138">
        <f t="shared" si="6"/>
        <v>0.66994840904035402</v>
      </c>
      <c r="R138">
        <f t="shared" si="7"/>
        <v>0.80273666490577344</v>
      </c>
    </row>
    <row r="139" spans="1:18" hidden="1">
      <c r="A139" t="s">
        <v>208</v>
      </c>
      <c r="B139">
        <v>71</v>
      </c>
      <c r="C139">
        <v>20</v>
      </c>
      <c r="D139">
        <v>15</v>
      </c>
      <c r="E139">
        <v>1</v>
      </c>
      <c r="F139" t="s">
        <v>71</v>
      </c>
      <c r="G139">
        <v>0.30792355023178752</v>
      </c>
      <c r="H139">
        <v>0.25592619073633099</v>
      </c>
      <c r="I139">
        <v>2.1819356090909708E-2</v>
      </c>
      <c r="J139">
        <v>35.249767000844557</v>
      </c>
      <c r="K139">
        <v>24.082228003944355</v>
      </c>
      <c r="L139">
        <v>35.249915594097004</v>
      </c>
      <c r="M139">
        <v>24.08207778942824</v>
      </c>
      <c r="N139">
        <v>2.2079954672904621E-8</v>
      </c>
      <c r="O139">
        <v>2.2564400851586654E-8</v>
      </c>
      <c r="P139">
        <v>1.4940608341779674E-4</v>
      </c>
      <c r="Q139">
        <f t="shared" si="6"/>
        <v>0.71693212965635478</v>
      </c>
      <c r="R139">
        <f t="shared" si="7"/>
        <v>0.78812268301495403</v>
      </c>
    </row>
    <row r="140" spans="1:18" hidden="1">
      <c r="A140" t="s">
        <v>209</v>
      </c>
      <c r="B140">
        <v>72</v>
      </c>
      <c r="C140">
        <v>20</v>
      </c>
      <c r="D140">
        <v>15</v>
      </c>
      <c r="E140">
        <v>1</v>
      </c>
      <c r="F140" t="s">
        <v>71</v>
      </c>
      <c r="G140">
        <v>0.19677041534544668</v>
      </c>
      <c r="H140">
        <v>0.39695445114736433</v>
      </c>
      <c r="I140">
        <v>2.0031078406119222E-2</v>
      </c>
      <c r="J140">
        <v>35.249843778374164</v>
      </c>
      <c r="K140">
        <v>24.082344880286119</v>
      </c>
      <c r="L140">
        <v>35.249915594097004</v>
      </c>
      <c r="M140">
        <v>24.08207778942824</v>
      </c>
      <c r="N140">
        <v>5.1574980471092985E-9</v>
      </c>
      <c r="O140">
        <v>7.1337526362311197E-8</v>
      </c>
      <c r="P140">
        <v>1.9556971187970353E-4</v>
      </c>
      <c r="Q140">
        <f t="shared" si="6"/>
        <v>0.71574593867316705</v>
      </c>
      <c r="R140">
        <f t="shared" si="7"/>
        <v>0.82933331041867864</v>
      </c>
    </row>
    <row r="141" spans="1:18" hidden="1">
      <c r="A141" t="s">
        <v>210</v>
      </c>
      <c r="B141">
        <v>73</v>
      </c>
      <c r="C141">
        <v>20</v>
      </c>
      <c r="D141">
        <v>15</v>
      </c>
      <c r="E141">
        <v>4</v>
      </c>
      <c r="F141" t="s">
        <v>71</v>
      </c>
      <c r="G141">
        <v>0.28415965476961424</v>
      </c>
      <c r="H141">
        <v>0.28561833783884472</v>
      </c>
      <c r="I141">
        <v>6.5687861629277122E-3</v>
      </c>
      <c r="J141">
        <v>35.249907244270204</v>
      </c>
      <c r="K141">
        <v>24.082096687766583</v>
      </c>
      <c r="L141">
        <v>35.249915594097004</v>
      </c>
      <c r="M141">
        <v>24.08207778942824</v>
      </c>
      <c r="N141">
        <v>6.9719607585963196E-11</v>
      </c>
      <c r="O141">
        <v>3.5714719213106655E-10</v>
      </c>
      <c r="P141">
        <v>1.460936000851902E-5</v>
      </c>
      <c r="Q141">
        <f t="shared" si="6"/>
        <v>0.7115858760937287</v>
      </c>
      <c r="R141">
        <f t="shared" si="7"/>
        <v>0.79263495754489377</v>
      </c>
    </row>
    <row r="142" spans="1:18" hidden="1">
      <c r="A142" t="s">
        <v>211</v>
      </c>
      <c r="B142">
        <v>76</v>
      </c>
      <c r="C142">
        <v>20</v>
      </c>
      <c r="D142">
        <v>15</v>
      </c>
      <c r="E142">
        <v>4</v>
      </c>
      <c r="F142" t="s">
        <v>71</v>
      </c>
      <c r="G142">
        <v>9.138455808454897E-2</v>
      </c>
      <c r="H142">
        <v>0.55330890308928959</v>
      </c>
      <c r="I142">
        <v>3.8796135892792816E-4</v>
      </c>
      <c r="J142">
        <v>35.24994715806158</v>
      </c>
      <c r="K142">
        <v>24.082101691264874</v>
      </c>
      <c r="L142">
        <v>35.249915594097004</v>
      </c>
      <c r="M142">
        <v>24.08207778942824</v>
      </c>
      <c r="N142">
        <v>9.9628385977167543E-10</v>
      </c>
      <c r="O142">
        <v>5.7129779449590795E-10</v>
      </c>
      <c r="P142">
        <v>2.799626452107123E-5</v>
      </c>
      <c r="Q142">
        <f t="shared" si="6"/>
        <v>0.53173298941988723</v>
      </c>
      <c r="R142">
        <f t="shared" si="7"/>
        <v>0.65642652961046566</v>
      </c>
    </row>
    <row r="143" spans="1:18" hidden="1">
      <c r="A143" t="s">
        <v>212</v>
      </c>
      <c r="B143">
        <v>77</v>
      </c>
      <c r="C143">
        <v>20</v>
      </c>
      <c r="D143">
        <v>15</v>
      </c>
      <c r="E143">
        <v>4</v>
      </c>
      <c r="F143" t="s">
        <v>71</v>
      </c>
      <c r="G143">
        <v>0.26904019487028458</v>
      </c>
      <c r="H143">
        <v>0.28492558734997958</v>
      </c>
      <c r="I143">
        <v>3.3003357476560228E-3</v>
      </c>
      <c r="J143">
        <v>35.249887971791622</v>
      </c>
      <c r="K143">
        <v>24.082144658380013</v>
      </c>
      <c r="L143">
        <v>35.249915594097004</v>
      </c>
      <c r="M143">
        <v>24.08207778942824</v>
      </c>
      <c r="N143">
        <v>7.6299175459819798E-10</v>
      </c>
      <c r="O143">
        <v>4.4714567112335056E-9</v>
      </c>
      <c r="P143">
        <v>5.1158813834136651E-5</v>
      </c>
      <c r="Q143">
        <f t="shared" si="6"/>
        <v>0.66933598331738675</v>
      </c>
      <c r="R143">
        <f t="shared" si="7"/>
        <v>0.74570723125765481</v>
      </c>
    </row>
    <row r="144" spans="1:18" hidden="1">
      <c r="A144" t="s">
        <v>213</v>
      </c>
      <c r="B144">
        <v>80</v>
      </c>
      <c r="C144">
        <v>20</v>
      </c>
      <c r="D144">
        <v>15</v>
      </c>
      <c r="E144">
        <v>4</v>
      </c>
      <c r="F144" t="s">
        <v>71</v>
      </c>
      <c r="G144">
        <v>0.29982605447218658</v>
      </c>
      <c r="H144">
        <v>0.26124002580406658</v>
      </c>
      <c r="I144">
        <v>1.0663362089598775E-2</v>
      </c>
      <c r="J144">
        <v>35.249905063016413</v>
      </c>
      <c r="K144">
        <v>24.082103436037723</v>
      </c>
      <c r="L144">
        <v>35.249915594097004</v>
      </c>
      <c r="M144">
        <v>24.08207778942824</v>
      </c>
      <c r="N144">
        <v>1.1090365840741988E-10</v>
      </c>
      <c r="O144">
        <v>6.5774857798540256E-10</v>
      </c>
      <c r="P144">
        <v>1.9604237251074351E-5</v>
      </c>
      <c r="Q144">
        <f t="shared" si="6"/>
        <v>0.69903545436193415</v>
      </c>
      <c r="R144">
        <f t="shared" si="7"/>
        <v>0.77107534659039267</v>
      </c>
    </row>
    <row r="145" spans="1:18" hidden="1">
      <c r="A145" t="s">
        <v>214</v>
      </c>
      <c r="B145">
        <v>81</v>
      </c>
      <c r="C145">
        <v>20</v>
      </c>
      <c r="D145">
        <v>15</v>
      </c>
      <c r="E145">
        <v>4</v>
      </c>
      <c r="F145" t="s">
        <v>71</v>
      </c>
      <c r="G145">
        <v>0.18179672190053298</v>
      </c>
      <c r="H145">
        <v>0.39626792484997297</v>
      </c>
      <c r="I145">
        <v>2.0605038925826789E-2</v>
      </c>
      <c r="J145">
        <v>35.249925457975777</v>
      </c>
      <c r="K145">
        <v>24.082074810468963</v>
      </c>
      <c r="L145">
        <v>35.249915594097004</v>
      </c>
      <c r="M145">
        <v>24.08207778942824</v>
      </c>
      <c r="N145">
        <v>9.7296104454964461E-11</v>
      </c>
      <c r="O145">
        <v>8.8741983715781688E-12</v>
      </c>
      <c r="P145">
        <v>7.2859557652562865E-6</v>
      </c>
      <c r="Q145">
        <f t="shared" si="6"/>
        <v>0.66197264783217946</v>
      </c>
      <c r="R145">
        <f t="shared" si="7"/>
        <v>0.76649578379823802</v>
      </c>
    </row>
    <row r="146" spans="1:18" hidden="1">
      <c r="A146" t="s">
        <v>215</v>
      </c>
      <c r="B146">
        <v>82</v>
      </c>
      <c r="C146">
        <v>20</v>
      </c>
      <c r="D146">
        <v>15</v>
      </c>
      <c r="E146">
        <v>4</v>
      </c>
      <c r="F146" t="s">
        <v>71</v>
      </c>
      <c r="G146">
        <v>0.35244830349194589</v>
      </c>
      <c r="H146">
        <v>0.20332604331506443</v>
      </c>
      <c r="I146">
        <v>4.2127941092101551E-2</v>
      </c>
      <c r="J146">
        <v>35.249873245275353</v>
      </c>
      <c r="K146">
        <v>24.082321438778834</v>
      </c>
      <c r="L146">
        <v>35.249915594097004</v>
      </c>
      <c r="M146">
        <v>24.08207778942824</v>
      </c>
      <c r="N146">
        <v>1.7934226952465769E-9</v>
      </c>
      <c r="O146">
        <v>5.9365006044856097E-8</v>
      </c>
      <c r="P146">
        <v>1.7486913498399693E-4</v>
      </c>
      <c r="Q146">
        <f t="shared" si="6"/>
        <v>0.71515214463152255</v>
      </c>
      <c r="R146">
        <f t="shared" si="7"/>
        <v>0.76935972133315089</v>
      </c>
    </row>
    <row r="147" spans="1:18" hidden="1">
      <c r="A147" t="s">
        <v>216</v>
      </c>
      <c r="B147">
        <v>83</v>
      </c>
      <c r="C147">
        <v>20</v>
      </c>
      <c r="D147">
        <v>15</v>
      </c>
      <c r="E147">
        <v>4</v>
      </c>
      <c r="F147" t="s">
        <v>71</v>
      </c>
      <c r="G147">
        <v>0.26486936527421756</v>
      </c>
      <c r="H147">
        <v>0.27192857309140889</v>
      </c>
      <c r="I147">
        <v>3.006768319763627E-3</v>
      </c>
      <c r="J147">
        <v>35.249989231166829</v>
      </c>
      <c r="K147">
        <v>24.082148889304069</v>
      </c>
      <c r="L147">
        <v>35.249915594097004</v>
      </c>
      <c r="M147">
        <v>24.08207778942824</v>
      </c>
      <c r="N147">
        <v>5.4224180523947505E-9</v>
      </c>
      <c r="O147">
        <v>5.0551923428495535E-9</v>
      </c>
      <c r="P147">
        <v>7.2379591029669073E-5</v>
      </c>
      <c r="Q147">
        <f t="shared" si="6"/>
        <v>0.63215668740515996</v>
      </c>
      <c r="R147">
        <f t="shared" si="7"/>
        <v>0.70083488983808384</v>
      </c>
    </row>
    <row r="148" spans="1:18" hidden="1">
      <c r="A148" t="s">
        <v>217</v>
      </c>
      <c r="B148">
        <v>84</v>
      </c>
      <c r="C148">
        <v>20</v>
      </c>
      <c r="D148">
        <v>15</v>
      </c>
      <c r="E148">
        <v>4</v>
      </c>
      <c r="F148" t="s">
        <v>71</v>
      </c>
      <c r="G148">
        <v>0.1661695638853746</v>
      </c>
      <c r="H148">
        <v>0.42365129289321773</v>
      </c>
      <c r="I148">
        <v>2.9124449420205412E-2</v>
      </c>
      <c r="J148">
        <v>35.250003251544889</v>
      </c>
      <c r="K148">
        <v>24.082120878999618</v>
      </c>
      <c r="L148">
        <v>35.249915594097004</v>
      </c>
      <c r="M148">
        <v>24.08207778942824</v>
      </c>
      <c r="N148">
        <v>7.6838281697451769E-9</v>
      </c>
      <c r="O148">
        <v>1.8567111615107628E-9</v>
      </c>
      <c r="P148">
        <v>6.9067138826130395E-5</v>
      </c>
      <c r="Q148">
        <f t="shared" si="6"/>
        <v>0.66872413214833493</v>
      </c>
      <c r="R148">
        <f t="shared" si="7"/>
        <v>0.78076025281259209</v>
      </c>
    </row>
    <row r="149" spans="1:18" hidden="1">
      <c r="A149" t="s">
        <v>218</v>
      </c>
      <c r="B149">
        <v>86</v>
      </c>
      <c r="C149">
        <v>20</v>
      </c>
      <c r="D149">
        <v>15</v>
      </c>
      <c r="E149">
        <v>4</v>
      </c>
      <c r="F149" t="s">
        <v>71</v>
      </c>
      <c r="G149">
        <v>0.362990185545573</v>
      </c>
      <c r="H149">
        <v>0.19750091789316732</v>
      </c>
      <c r="I149">
        <v>6.3533148329229572E-2</v>
      </c>
      <c r="J149">
        <v>35.249668626113639</v>
      </c>
      <c r="K149">
        <v>24.082562391630542</v>
      </c>
      <c r="L149">
        <v>35.249915594097004</v>
      </c>
      <c r="M149">
        <v>24.08207778942824</v>
      </c>
      <c r="N149">
        <v>6.0993184807478363E-8</v>
      </c>
      <c r="O149">
        <v>2.3483929447633399E-7</v>
      </c>
      <c r="P149">
        <v>3.8459880348475626E-4</v>
      </c>
      <c r="Q149">
        <f t="shared" si="6"/>
        <v>0.74396155003700914</v>
      </c>
      <c r="R149">
        <f t="shared" si="7"/>
        <v>0.79713331796151476</v>
      </c>
    </row>
    <row r="150" spans="1:18" hidden="1">
      <c r="A150" t="s">
        <v>219</v>
      </c>
      <c r="B150">
        <v>87</v>
      </c>
      <c r="C150">
        <v>20</v>
      </c>
      <c r="D150">
        <v>15</v>
      </c>
      <c r="E150">
        <v>4</v>
      </c>
      <c r="F150" t="s">
        <v>71</v>
      </c>
      <c r="G150">
        <v>0.16429937854235746</v>
      </c>
      <c r="H150">
        <v>0.41750254207918547</v>
      </c>
      <c r="I150">
        <v>3.194909752766429E-2</v>
      </c>
      <c r="J150">
        <v>35.249926036494436</v>
      </c>
      <c r="K150">
        <v>24.082088766704565</v>
      </c>
      <c r="L150">
        <v>35.249915594097004</v>
      </c>
      <c r="M150">
        <v>24.08207778942824</v>
      </c>
      <c r="N150">
        <v>1.0904366412964958E-10</v>
      </c>
      <c r="O150">
        <v>1.2050059552119217E-10</v>
      </c>
      <c r="P150">
        <v>1.0713175524811534E-5</v>
      </c>
      <c r="Q150">
        <f t="shared" si="6"/>
        <v>0.65209908881221967</v>
      </c>
      <c r="R150">
        <f t="shared" si="7"/>
        <v>0.75902274894098609</v>
      </c>
    </row>
    <row r="151" spans="1:18" hidden="1">
      <c r="A151" t="s">
        <v>220</v>
      </c>
      <c r="B151">
        <v>88</v>
      </c>
      <c r="C151">
        <v>20</v>
      </c>
      <c r="D151">
        <v>15</v>
      </c>
      <c r="E151">
        <v>4</v>
      </c>
      <c r="F151" t="s">
        <v>71</v>
      </c>
      <c r="G151">
        <v>0.23816985148866063</v>
      </c>
      <c r="H151">
        <v>0.32763741260086676</v>
      </c>
      <c r="I151">
        <v>1.8538471025336342E-3</v>
      </c>
      <c r="J151">
        <v>35.249885052971898</v>
      </c>
      <c r="K151">
        <v>24.082432255797045</v>
      </c>
      <c r="L151">
        <v>35.249915594097004</v>
      </c>
      <c r="M151">
        <v>24.08207778942824</v>
      </c>
      <c r="N151">
        <v>9.3276032275584193E-10</v>
      </c>
      <c r="O151">
        <v>1.2564640661355501E-7</v>
      </c>
      <c r="P151">
        <v>2.5157421065791983E-4</v>
      </c>
      <c r="Q151">
        <f t="shared" si="6"/>
        <v>0.67728877133072651</v>
      </c>
      <c r="R151">
        <f t="shared" si="7"/>
        <v>0.76708657033719352</v>
      </c>
    </row>
    <row r="152" spans="1:18" hidden="1">
      <c r="A152" t="s">
        <v>221</v>
      </c>
      <c r="B152">
        <v>89</v>
      </c>
      <c r="C152">
        <v>20</v>
      </c>
      <c r="D152">
        <v>15</v>
      </c>
      <c r="E152">
        <v>2</v>
      </c>
      <c r="F152" t="s">
        <v>71</v>
      </c>
      <c r="G152">
        <v>7.8504056439205799E-2</v>
      </c>
      <c r="H152">
        <v>0.63646073205888221</v>
      </c>
      <c r="I152">
        <v>1.6856413256496567E-9</v>
      </c>
      <c r="J152">
        <v>35.249528865693442</v>
      </c>
      <c r="K152">
        <v>24.082656909542514</v>
      </c>
      <c r="L152">
        <v>35.249915594097004</v>
      </c>
      <c r="M152">
        <v>24.08207778942824</v>
      </c>
      <c r="N152">
        <v>1.4955885812171446E-7</v>
      </c>
      <c r="O152">
        <v>3.3538010675695061E-7</v>
      </c>
      <c r="P152">
        <v>4.9241190322669146E-4</v>
      </c>
      <c r="Q152">
        <f t="shared" si="6"/>
        <v>0.59469281619524872</v>
      </c>
      <c r="R152">
        <f t="shared" si="7"/>
        <v>0.75786950366492944</v>
      </c>
    </row>
    <row r="153" spans="1:18" hidden="1">
      <c r="A153" t="s">
        <v>222</v>
      </c>
      <c r="B153">
        <v>90</v>
      </c>
      <c r="C153">
        <v>20</v>
      </c>
      <c r="D153">
        <v>15</v>
      </c>
      <c r="E153">
        <v>2</v>
      </c>
      <c r="F153" t="s">
        <v>71</v>
      </c>
      <c r="G153">
        <v>0.2636460853434161</v>
      </c>
      <c r="H153">
        <v>0.29082687598887397</v>
      </c>
      <c r="I153">
        <v>2.1464026273085857E-3</v>
      </c>
      <c r="J153">
        <v>35.249970867093616</v>
      </c>
      <c r="K153">
        <v>24.082089548823092</v>
      </c>
      <c r="L153">
        <v>35.249915594097004</v>
      </c>
      <c r="M153">
        <v>24.08207778942824</v>
      </c>
      <c r="N153">
        <v>3.055104154434476E-9</v>
      </c>
      <c r="O153">
        <v>1.3828336727704662E-10</v>
      </c>
      <c r="P153">
        <v>3.9958650638575887E-5</v>
      </c>
      <c r="Q153">
        <f t="shared" si="6"/>
        <v>0.66719766996668073</v>
      </c>
      <c r="R153">
        <f t="shared" si="7"/>
        <v>0.74512563870723447</v>
      </c>
    </row>
    <row r="154" spans="1:18" hidden="1">
      <c r="A154" t="s">
        <v>223</v>
      </c>
      <c r="B154">
        <v>91</v>
      </c>
      <c r="C154">
        <v>20</v>
      </c>
      <c r="D154">
        <v>15</v>
      </c>
      <c r="E154">
        <v>2</v>
      </c>
      <c r="F154" t="s">
        <v>71</v>
      </c>
      <c r="G154">
        <v>0.22312255636849934</v>
      </c>
      <c r="H154">
        <v>0.34664673104915672</v>
      </c>
      <c r="I154">
        <v>5.6736453768626103E-3</v>
      </c>
      <c r="J154">
        <v>35.249934727584979</v>
      </c>
      <c r="K154">
        <v>24.082165458560116</v>
      </c>
      <c r="L154">
        <v>35.249915594097004</v>
      </c>
      <c r="M154">
        <v>24.08207778942824</v>
      </c>
      <c r="N154">
        <v>3.6609036206816032E-10</v>
      </c>
      <c r="O154">
        <v>7.6858766838662331E-9</v>
      </c>
      <c r="P154">
        <v>6.3450638475646536E-5</v>
      </c>
      <c r="Q154">
        <f t="shared" si="6"/>
        <v>0.67788170914568302</v>
      </c>
      <c r="R154">
        <f t="shared" si="7"/>
        <v>0.77278930815791091</v>
      </c>
    </row>
    <row r="155" spans="1:18" hidden="1">
      <c r="A155" t="s">
        <v>224</v>
      </c>
      <c r="B155">
        <v>60</v>
      </c>
      <c r="C155">
        <v>30</v>
      </c>
      <c r="D155">
        <v>30</v>
      </c>
      <c r="E155">
        <v>3</v>
      </c>
      <c r="F155" t="s">
        <v>71</v>
      </c>
      <c r="G155">
        <v>0.13624296543008713</v>
      </c>
      <c r="H155">
        <v>0.46668736240229991</v>
      </c>
      <c r="I155">
        <v>3.6032120755917745E-4</v>
      </c>
      <c r="J155">
        <v>39.042343125950303</v>
      </c>
      <c r="K155">
        <v>27.859142137733183</v>
      </c>
      <c r="L155">
        <v>39.042333241518975</v>
      </c>
      <c r="M155">
        <v>27.859105841769082</v>
      </c>
      <c r="N155">
        <v>9.7701982688702038E-11</v>
      </c>
      <c r="O155">
        <v>1.3173970100159792E-9</v>
      </c>
      <c r="P155">
        <v>2.6599802562281183E-5</v>
      </c>
      <c r="Q155">
        <f t="shared" si="6"/>
        <v>0.64402884297868479</v>
      </c>
      <c r="R155">
        <f t="shared" si="7"/>
        <v>0.7538265074422178</v>
      </c>
    </row>
    <row r="156" spans="1:18" hidden="1">
      <c r="A156" t="s">
        <v>225</v>
      </c>
      <c r="B156">
        <v>61</v>
      </c>
      <c r="C156">
        <v>30</v>
      </c>
      <c r="D156">
        <v>30</v>
      </c>
      <c r="E156">
        <v>3</v>
      </c>
      <c r="F156" t="s">
        <v>71</v>
      </c>
      <c r="G156">
        <v>0.10213471739450668</v>
      </c>
      <c r="H156">
        <v>0.52308978973281572</v>
      </c>
      <c r="I156">
        <v>3.0086385980471371E-4</v>
      </c>
      <c r="J156">
        <v>39.042346126818799</v>
      </c>
      <c r="K156">
        <v>27.859098888296071</v>
      </c>
      <c r="L156">
        <v>39.042333241518975</v>
      </c>
      <c r="M156">
        <v>27.859105841769082</v>
      </c>
      <c r="N156">
        <v>1.6603095156625652E-10</v>
      </c>
      <c r="O156">
        <v>4.8350786923134308E-11</v>
      </c>
      <c r="P156">
        <v>1.0353302335230794E-5</v>
      </c>
      <c r="Q156">
        <f t="shared" si="6"/>
        <v>0.58243210846757287</v>
      </c>
      <c r="R156">
        <f t="shared" si="7"/>
        <v>0.69482856895976575</v>
      </c>
    </row>
    <row r="157" spans="1:18" hidden="1">
      <c r="A157" t="s">
        <v>226</v>
      </c>
      <c r="B157">
        <v>63</v>
      </c>
      <c r="C157">
        <v>30</v>
      </c>
      <c r="D157">
        <v>30</v>
      </c>
      <c r="E157">
        <v>3</v>
      </c>
      <c r="F157" t="s">
        <v>71</v>
      </c>
      <c r="G157">
        <v>0.29391385743682852</v>
      </c>
      <c r="H157">
        <v>0.2662688037094369</v>
      </c>
      <c r="I157">
        <v>8.8641007318593333E-3</v>
      </c>
      <c r="J157">
        <v>39.042265341807422</v>
      </c>
      <c r="K157">
        <v>27.859258626334363</v>
      </c>
      <c r="L157">
        <v>39.042333241518975</v>
      </c>
      <c r="M157">
        <v>27.859105841769082</v>
      </c>
      <c r="N157">
        <v>4.6103708289608525E-9</v>
      </c>
      <c r="O157">
        <v>2.3343123387868383E-8</v>
      </c>
      <c r="P157">
        <v>1.1822329342568079E-4</v>
      </c>
      <c r="Q157">
        <f t="shared" si="6"/>
        <v>0.72166850996118759</v>
      </c>
      <c r="R157">
        <f t="shared" si="7"/>
        <v>0.7886873618411413</v>
      </c>
    </row>
    <row r="158" spans="1:18" hidden="1">
      <c r="A158" t="s">
        <v>227</v>
      </c>
      <c r="B158">
        <v>66</v>
      </c>
      <c r="C158">
        <v>30</v>
      </c>
      <c r="D158">
        <v>30</v>
      </c>
      <c r="E158">
        <v>3</v>
      </c>
      <c r="F158" t="s">
        <v>71</v>
      </c>
      <c r="G158">
        <v>9.5799587974113296E-2</v>
      </c>
      <c r="H158">
        <v>0.57758616140031482</v>
      </c>
      <c r="I158">
        <v>0</v>
      </c>
      <c r="J158">
        <v>39.042222109643738</v>
      </c>
      <c r="K158">
        <v>27.859285044426279</v>
      </c>
      <c r="L158">
        <v>39.042333241518975</v>
      </c>
      <c r="M158">
        <v>27.859105841769082</v>
      </c>
      <c r="N158">
        <v>1.2350293693576765E-8</v>
      </c>
      <c r="O158">
        <v>3.2113592346448633E-8</v>
      </c>
      <c r="P158">
        <v>1.4910379948214833E-4</v>
      </c>
      <c r="Q158">
        <f t="shared" si="6"/>
        <v>0.65457331694386589</v>
      </c>
      <c r="R158">
        <f t="shared" si="7"/>
        <v>0.79544830339444494</v>
      </c>
    </row>
    <row r="159" spans="1:18" hidden="1">
      <c r="A159" t="s">
        <v>228</v>
      </c>
      <c r="B159">
        <v>67</v>
      </c>
      <c r="C159">
        <v>30</v>
      </c>
      <c r="D159">
        <v>30</v>
      </c>
      <c r="E159">
        <v>3</v>
      </c>
      <c r="F159" t="s">
        <v>71</v>
      </c>
      <c r="G159">
        <v>0.17818540430115004</v>
      </c>
      <c r="H159">
        <v>0.37693909665829839</v>
      </c>
      <c r="I159">
        <v>1.9520282218089734E-2</v>
      </c>
      <c r="J159">
        <v>39.042231254740273</v>
      </c>
      <c r="K159">
        <v>27.859386344135721</v>
      </c>
      <c r="L159">
        <v>39.042333241518975</v>
      </c>
      <c r="M159">
        <v>27.859105841769082</v>
      </c>
      <c r="N159">
        <v>1.0401303030054E-8</v>
      </c>
      <c r="O159">
        <v>7.8681577690087129E-8</v>
      </c>
      <c r="P159">
        <v>2.1104843131392986E-4</v>
      </c>
      <c r="Q159">
        <f t="shared" si="6"/>
        <v>0.64402884297868468</v>
      </c>
      <c r="R159">
        <f t="shared" si="7"/>
        <v>0.72874481906646305</v>
      </c>
    </row>
    <row r="160" spans="1:18" hidden="1">
      <c r="A160" t="s">
        <v>229</v>
      </c>
      <c r="B160">
        <v>68</v>
      </c>
      <c r="C160">
        <v>30</v>
      </c>
      <c r="D160">
        <v>30</v>
      </c>
      <c r="E160">
        <v>3</v>
      </c>
      <c r="F160" t="s">
        <v>71</v>
      </c>
      <c r="G160">
        <v>0.26034461441416418</v>
      </c>
      <c r="H160">
        <v>0.24886862324964379</v>
      </c>
      <c r="I160">
        <v>5.8706892284065212E-3</v>
      </c>
      <c r="J160">
        <v>39.042266529819358</v>
      </c>
      <c r="K160">
        <v>27.859312748807806</v>
      </c>
      <c r="L160">
        <v>39.042333241518975</v>
      </c>
      <c r="M160">
        <v>27.859105841769082</v>
      </c>
      <c r="N160">
        <v>4.4504508657777678E-9</v>
      </c>
      <c r="O160">
        <v>4.2810522673375032E-8</v>
      </c>
      <c r="P160">
        <v>1.5372210891597993E-4</v>
      </c>
      <c r="Q160">
        <f t="shared" si="6"/>
        <v>0.60174737269827561</v>
      </c>
      <c r="R160">
        <f t="shared" si="7"/>
        <v>0.65395532826629976</v>
      </c>
    </row>
    <row r="161" spans="1:18" hidden="1">
      <c r="A161" t="s">
        <v>230</v>
      </c>
      <c r="B161">
        <v>69</v>
      </c>
      <c r="C161">
        <v>30</v>
      </c>
      <c r="D161">
        <v>30</v>
      </c>
      <c r="E161">
        <v>3</v>
      </c>
      <c r="F161" t="s">
        <v>71</v>
      </c>
      <c r="G161">
        <v>0.14228440027638289</v>
      </c>
      <c r="H161">
        <v>0.44477771277691858</v>
      </c>
      <c r="I161">
        <v>5.2318948999095061E-2</v>
      </c>
      <c r="J161">
        <v>39.042402872887671</v>
      </c>
      <c r="K161">
        <v>27.859353713999759</v>
      </c>
      <c r="L161">
        <v>39.042333241518975</v>
      </c>
      <c r="M161">
        <v>27.859105841769082</v>
      </c>
      <c r="N161">
        <v>4.8485275064596354E-9</v>
      </c>
      <c r="O161">
        <v>6.1440642740744473E-8</v>
      </c>
      <c r="P161">
        <v>1.8205654375386251E-4</v>
      </c>
      <c r="Q161">
        <f t="shared" si="6"/>
        <v>0.67727316285698669</v>
      </c>
      <c r="R161">
        <f t="shared" si="7"/>
        <v>0.77848722009256122</v>
      </c>
    </row>
    <row r="162" spans="1:18" hidden="1">
      <c r="A162" t="s">
        <v>231</v>
      </c>
      <c r="B162">
        <v>70</v>
      </c>
      <c r="C162">
        <v>30</v>
      </c>
      <c r="D162">
        <v>30</v>
      </c>
      <c r="E162">
        <v>1</v>
      </c>
      <c r="F162" t="s">
        <v>71</v>
      </c>
      <c r="G162">
        <v>0.10010877404592682</v>
      </c>
      <c r="H162">
        <v>0.55777036611906061</v>
      </c>
      <c r="I162">
        <v>4.9072901360005883E-3</v>
      </c>
      <c r="J162">
        <v>39.042658622423104</v>
      </c>
      <c r="K162">
        <v>27.85865785238791</v>
      </c>
      <c r="L162">
        <v>39.042333241518975</v>
      </c>
      <c r="M162">
        <v>27.859105841769082</v>
      </c>
      <c r="N162">
        <v>1.0587273277226218E-7</v>
      </c>
      <c r="O162">
        <v>2.0069448564284001E-7</v>
      </c>
      <c r="P162">
        <v>3.9151450702055871E-4</v>
      </c>
      <c r="Q162">
        <f t="shared" si="6"/>
        <v>0.64527307154710711</v>
      </c>
      <c r="R162">
        <f t="shared" si="7"/>
        <v>0.77791824301060186</v>
      </c>
    </row>
    <row r="163" spans="1:18" hidden="1">
      <c r="A163" t="s">
        <v>232</v>
      </c>
      <c r="B163">
        <v>71</v>
      </c>
      <c r="C163">
        <v>30</v>
      </c>
      <c r="D163">
        <v>30</v>
      </c>
      <c r="E163">
        <v>1</v>
      </c>
      <c r="F163" t="s">
        <v>71</v>
      </c>
      <c r="G163">
        <v>0.26042596081043728</v>
      </c>
      <c r="H163">
        <v>0.29591275915433357</v>
      </c>
      <c r="I163">
        <v>1.380265564742677E-3</v>
      </c>
      <c r="J163">
        <v>39.042661739375085</v>
      </c>
      <c r="K163">
        <v>27.85877965591482</v>
      </c>
      <c r="L163">
        <v>39.042333241518975</v>
      </c>
      <c r="M163">
        <v>27.859105841769082</v>
      </c>
      <c r="N163">
        <v>1.0791084146871997E-7</v>
      </c>
      <c r="O163">
        <v>1.0639721152122894E-7</v>
      </c>
      <c r="P163">
        <v>3.2734389637653925E-4</v>
      </c>
      <c r="Q163">
        <f t="shared" si="6"/>
        <v>0.69843518018804385</v>
      </c>
      <c r="R163">
        <f t="shared" si="7"/>
        <v>0.7716469171132192</v>
      </c>
    </row>
    <row r="164" spans="1:18" hidden="1">
      <c r="A164" t="s">
        <v>233</v>
      </c>
      <c r="B164">
        <v>72</v>
      </c>
      <c r="C164">
        <v>30</v>
      </c>
      <c r="D164">
        <v>30</v>
      </c>
      <c r="E164">
        <v>1</v>
      </c>
      <c r="F164" t="s">
        <v>71</v>
      </c>
      <c r="G164">
        <v>0.1350935642095607</v>
      </c>
      <c r="H164">
        <v>0.47729306936621335</v>
      </c>
      <c r="I164">
        <v>5.0419709760986933E-2</v>
      </c>
      <c r="J164">
        <v>39.042078675004376</v>
      </c>
      <c r="K164">
        <v>27.859528425945349</v>
      </c>
      <c r="L164">
        <v>39.042333241518975</v>
      </c>
      <c r="M164">
        <v>27.859105841769082</v>
      </c>
      <c r="N164">
        <v>6.480411035496278E-8</v>
      </c>
      <c r="O164">
        <v>1.7857738603112208E-7</v>
      </c>
      <c r="P164">
        <v>3.4884201036148503E-4</v>
      </c>
      <c r="Q164">
        <f t="shared" si="6"/>
        <v>0.7115858760937287</v>
      </c>
      <c r="R164">
        <f t="shared" si="7"/>
        <v>0.82713579322579778</v>
      </c>
    </row>
    <row r="165" spans="1:18" hidden="1">
      <c r="A165" t="s">
        <v>234</v>
      </c>
      <c r="B165">
        <v>73</v>
      </c>
      <c r="C165">
        <v>30</v>
      </c>
      <c r="D165">
        <v>30</v>
      </c>
      <c r="E165">
        <v>4</v>
      </c>
      <c r="F165" t="s">
        <v>71</v>
      </c>
      <c r="G165">
        <v>0.14802487753700685</v>
      </c>
      <c r="H165">
        <v>0.43119869563418622</v>
      </c>
      <c r="I165">
        <v>4.483193270733387E-2</v>
      </c>
      <c r="J165">
        <v>39.042671004950037</v>
      </c>
      <c r="K165">
        <v>27.858644102480238</v>
      </c>
      <c r="L165">
        <v>39.042333241518975</v>
      </c>
      <c r="M165">
        <v>27.859105841769082</v>
      </c>
      <c r="N165">
        <v>1.1408413536304391E-7</v>
      </c>
      <c r="O165">
        <v>2.1320317086295104E-7</v>
      </c>
      <c r="P165">
        <v>4.0452892741186933E-4</v>
      </c>
      <c r="Q165">
        <f t="shared" si="6"/>
        <v>0.66627245230702048</v>
      </c>
      <c r="R165">
        <f t="shared" si="7"/>
        <v>0.76362598694904815</v>
      </c>
    </row>
    <row r="166" spans="1:18" hidden="1">
      <c r="A166" t="s">
        <v>235</v>
      </c>
      <c r="B166">
        <v>76</v>
      </c>
      <c r="C166">
        <v>30</v>
      </c>
      <c r="D166">
        <v>30</v>
      </c>
      <c r="E166">
        <v>4</v>
      </c>
      <c r="F166" t="s">
        <v>71</v>
      </c>
      <c r="G166">
        <v>0.1171507928115513</v>
      </c>
      <c r="H166">
        <v>0.48431633830554421</v>
      </c>
      <c r="I166">
        <v>9.7170208449543164E-3</v>
      </c>
      <c r="J166">
        <v>39.04235484269671</v>
      </c>
      <c r="K166">
        <v>27.859103945121575</v>
      </c>
      <c r="L166">
        <v>39.042333241518975</v>
      </c>
      <c r="M166">
        <v>27.859105841769082</v>
      </c>
      <c r="N166">
        <v>4.666108795571916E-10</v>
      </c>
      <c r="O166">
        <v>3.5972717676805424E-12</v>
      </c>
      <c r="P166">
        <v>1.5333103914812424E-5</v>
      </c>
      <c r="Q166">
        <f t="shared" si="6"/>
        <v>0.59662015407871194</v>
      </c>
      <c r="R166">
        <f t="shared" si="7"/>
        <v>0.70083488983808395</v>
      </c>
    </row>
    <row r="167" spans="1:18" hidden="1">
      <c r="A167" t="s">
        <v>236</v>
      </c>
      <c r="B167">
        <v>77</v>
      </c>
      <c r="C167">
        <v>30</v>
      </c>
      <c r="D167">
        <v>30</v>
      </c>
      <c r="E167">
        <v>4</v>
      </c>
      <c r="F167" t="s">
        <v>71</v>
      </c>
      <c r="G167">
        <v>0.2221276307958486</v>
      </c>
      <c r="H167">
        <v>0.33661337293050914</v>
      </c>
      <c r="I167">
        <v>4.4018724891670856E-3</v>
      </c>
      <c r="J167">
        <v>39.042355791747909</v>
      </c>
      <c r="K167">
        <v>27.859158446406202</v>
      </c>
      <c r="L167">
        <v>39.042333241518975</v>
      </c>
      <c r="M167">
        <v>27.859105841769082</v>
      </c>
      <c r="N167">
        <v>5.0851282497298894E-10</v>
      </c>
      <c r="O167">
        <v>2.767247846442965E-9</v>
      </c>
      <c r="P167">
        <v>4.0470734311450008E-5</v>
      </c>
      <c r="Q167">
        <f t="shared" si="6"/>
        <v>0.68516830694315334</v>
      </c>
      <c r="R167">
        <f t="shared" si="7"/>
        <v>0.76706875895104532</v>
      </c>
    </row>
    <row r="168" spans="1:18" hidden="1">
      <c r="A168" t="s">
        <v>237</v>
      </c>
      <c r="B168">
        <v>80</v>
      </c>
      <c r="C168">
        <v>30</v>
      </c>
      <c r="D168">
        <v>30</v>
      </c>
      <c r="E168">
        <v>4</v>
      </c>
      <c r="F168" t="s">
        <v>71</v>
      </c>
      <c r="G168">
        <v>0.23993272177673858</v>
      </c>
      <c r="H168">
        <v>0.32097657089696419</v>
      </c>
      <c r="I168">
        <v>3.9754343130426126E-3</v>
      </c>
      <c r="J168">
        <v>39.042239524579713</v>
      </c>
      <c r="K168">
        <v>27.859352291553854</v>
      </c>
      <c r="L168">
        <v>39.042333241518975</v>
      </c>
      <c r="M168">
        <v>27.859105841769082</v>
      </c>
      <c r="N168">
        <v>8.7828647045272487E-9</v>
      </c>
      <c r="O168">
        <v>6.0737496414086531E-8</v>
      </c>
      <c r="P168">
        <v>1.864408232102264E-4</v>
      </c>
      <c r="Q168">
        <f t="shared" si="6"/>
        <v>0.70203313456249838</v>
      </c>
      <c r="R168">
        <f t="shared" si="7"/>
        <v>0.78189525672327753</v>
      </c>
    </row>
    <row r="169" spans="1:18" hidden="1">
      <c r="A169" t="s">
        <v>238</v>
      </c>
      <c r="B169">
        <v>81</v>
      </c>
      <c r="C169">
        <v>30</v>
      </c>
      <c r="D169">
        <v>30</v>
      </c>
      <c r="E169">
        <v>4</v>
      </c>
      <c r="F169" t="s">
        <v>71</v>
      </c>
      <c r="G169">
        <v>0.1425226868767529</v>
      </c>
      <c r="H169">
        <v>0.43903233395968561</v>
      </c>
      <c r="I169">
        <v>4.9671752869943249E-2</v>
      </c>
      <c r="J169">
        <v>39.042389614032075</v>
      </c>
      <c r="K169">
        <v>27.859096653876794</v>
      </c>
      <c r="L169">
        <v>39.042333241518975</v>
      </c>
      <c r="M169">
        <v>27.859105841769082</v>
      </c>
      <c r="N169">
        <v>3.1778602332322426E-9</v>
      </c>
      <c r="O169">
        <v>8.441736470993794E-11</v>
      </c>
      <c r="P169">
        <v>4.0387359395869027E-5</v>
      </c>
      <c r="Q169">
        <f t="shared" si="6"/>
        <v>0.66381721737296329</v>
      </c>
      <c r="R169">
        <f t="shared" si="7"/>
        <v>0.7619012195703101</v>
      </c>
    </row>
    <row r="170" spans="1:18" hidden="1">
      <c r="A170" t="s">
        <v>239</v>
      </c>
      <c r="B170">
        <v>82</v>
      </c>
      <c r="C170">
        <v>30</v>
      </c>
      <c r="D170">
        <v>30</v>
      </c>
      <c r="E170">
        <v>4</v>
      </c>
      <c r="F170" t="s">
        <v>71</v>
      </c>
      <c r="G170">
        <v>0.36162505510803339</v>
      </c>
      <c r="H170">
        <v>0.19359238666211415</v>
      </c>
      <c r="I170">
        <v>5.2987459609828806E-2</v>
      </c>
      <c r="J170">
        <v>39.042106752779816</v>
      </c>
      <c r="K170">
        <v>27.859518472473013</v>
      </c>
      <c r="L170">
        <v>39.042333241518975</v>
      </c>
      <c r="M170">
        <v>27.859105841769082</v>
      </c>
      <c r="N170">
        <v>5.1297148965824904E-8</v>
      </c>
      <c r="O170">
        <v>1.7026409782635857E-7</v>
      </c>
      <c r="P170">
        <v>3.3283723258687836E-4</v>
      </c>
      <c r="Q170">
        <f t="shared" si="6"/>
        <v>0.74163087911685432</v>
      </c>
      <c r="R170">
        <f t="shared" si="7"/>
        <v>0.78812268301495392</v>
      </c>
    </row>
    <row r="171" spans="1:18" hidden="1">
      <c r="A171" t="s">
        <v>240</v>
      </c>
      <c r="B171">
        <v>83</v>
      </c>
      <c r="C171">
        <v>30</v>
      </c>
      <c r="D171">
        <v>30</v>
      </c>
      <c r="E171">
        <v>4</v>
      </c>
      <c r="F171" t="s">
        <v>71</v>
      </c>
      <c r="G171">
        <v>0.287320919795231</v>
      </c>
      <c r="H171">
        <v>0.2659741021359181</v>
      </c>
      <c r="I171">
        <v>1.1282072022649864E-2</v>
      </c>
      <c r="J171">
        <v>39.042161071273043</v>
      </c>
      <c r="K171">
        <v>27.859231514974695</v>
      </c>
      <c r="L171">
        <v>39.042333241518975</v>
      </c>
      <c r="M171">
        <v>27.859105841769082</v>
      </c>
      <c r="N171">
        <v>2.9642593584312747E-8</v>
      </c>
      <c r="O171">
        <v>1.5793754608982493E-8</v>
      </c>
      <c r="P171">
        <v>1.5072549252415006E-4</v>
      </c>
      <c r="Q171">
        <f t="shared" si="6"/>
        <v>0.70741410035807206</v>
      </c>
      <c r="R171">
        <f t="shared" si="7"/>
        <v>0.77278930815791103</v>
      </c>
    </row>
    <row r="172" spans="1:18" hidden="1">
      <c r="A172" t="s">
        <v>241</v>
      </c>
      <c r="B172">
        <v>84</v>
      </c>
      <c r="C172">
        <v>30</v>
      </c>
      <c r="D172">
        <v>30</v>
      </c>
      <c r="E172">
        <v>4</v>
      </c>
      <c r="F172" t="s">
        <v>71</v>
      </c>
      <c r="G172">
        <v>0.32142670277268098</v>
      </c>
      <c r="H172">
        <v>0.24197555335685936</v>
      </c>
      <c r="I172">
        <v>2.0878555332160313E-2</v>
      </c>
      <c r="J172">
        <v>39.042238673443649</v>
      </c>
      <c r="K172">
        <v>27.859394812062263</v>
      </c>
      <c r="L172">
        <v>39.042333241518975</v>
      </c>
      <c r="M172">
        <v>27.859105841769082</v>
      </c>
      <c r="N172">
        <v>8.9431208708926259E-9</v>
      </c>
      <c r="O172">
        <v>8.3503830340715969E-8</v>
      </c>
      <c r="P172">
        <v>2.1499645486799148E-4</v>
      </c>
      <c r="Q172">
        <f t="shared" si="6"/>
        <v>0.73988001929844405</v>
      </c>
      <c r="R172">
        <f t="shared" si="7"/>
        <v>0.80105789601100452</v>
      </c>
    </row>
    <row r="173" spans="1:18" hidden="1">
      <c r="A173" t="s">
        <v>242</v>
      </c>
      <c r="B173">
        <v>86</v>
      </c>
      <c r="C173">
        <v>30</v>
      </c>
      <c r="D173">
        <v>30</v>
      </c>
      <c r="E173">
        <v>4</v>
      </c>
      <c r="F173" t="s">
        <v>71</v>
      </c>
      <c r="G173">
        <v>0.25837896405209593</v>
      </c>
      <c r="H173">
        <v>0.30085213761555546</v>
      </c>
      <c r="I173">
        <v>2.5886934881703466E-3</v>
      </c>
      <c r="J173">
        <v>39.042711181098078</v>
      </c>
      <c r="K173">
        <v>27.858582752799535</v>
      </c>
      <c r="L173">
        <v>39.042333241518975</v>
      </c>
      <c r="M173">
        <v>27.859105841769082</v>
      </c>
      <c r="N173">
        <v>1.4283832545241299E-7</v>
      </c>
      <c r="O173">
        <v>2.736220700623263E-7</v>
      </c>
      <c r="P173">
        <v>4.5632247123867308E-4</v>
      </c>
      <c r="Q173">
        <f t="shared" si="6"/>
        <v>0.70562242382819751</v>
      </c>
      <c r="R173">
        <f t="shared" si="7"/>
        <v>0.78076025281259198</v>
      </c>
    </row>
    <row r="174" spans="1:18" hidden="1">
      <c r="A174" t="s">
        <v>243</v>
      </c>
      <c r="B174">
        <v>87</v>
      </c>
      <c r="C174">
        <v>30</v>
      </c>
      <c r="D174">
        <v>30</v>
      </c>
      <c r="E174">
        <v>4</v>
      </c>
      <c r="F174" t="s">
        <v>71</v>
      </c>
      <c r="G174">
        <v>0.14021915583044384</v>
      </c>
      <c r="H174">
        <v>0.43995532737430387</v>
      </c>
      <c r="I174">
        <v>1.3955587178525827E-4</v>
      </c>
      <c r="J174">
        <v>39.04224707785751</v>
      </c>
      <c r="K174">
        <v>27.859352594510209</v>
      </c>
      <c r="L174">
        <v>39.042333241518975</v>
      </c>
      <c r="M174">
        <v>27.859105841769082</v>
      </c>
      <c r="N174">
        <v>7.4241765569536657E-9</v>
      </c>
      <c r="O174">
        <v>6.0886915253665738E-8</v>
      </c>
      <c r="P174">
        <v>1.8481219090013976E-4</v>
      </c>
      <c r="Q174">
        <f t="shared" si="6"/>
        <v>0.60621968607935195</v>
      </c>
      <c r="R174">
        <f t="shared" si="7"/>
        <v>0.70323059771284757</v>
      </c>
    </row>
    <row r="175" spans="1:18" hidden="1">
      <c r="A175" t="s">
        <v>244</v>
      </c>
      <c r="B175">
        <v>88</v>
      </c>
      <c r="C175">
        <v>30</v>
      </c>
      <c r="D175">
        <v>30</v>
      </c>
      <c r="E175">
        <v>4</v>
      </c>
      <c r="F175" t="s">
        <v>71</v>
      </c>
      <c r="G175">
        <v>0.20174320032351287</v>
      </c>
      <c r="H175">
        <v>0.35456577282991691</v>
      </c>
      <c r="I175">
        <v>1.1158471907709468E-2</v>
      </c>
      <c r="J175">
        <v>39.042358911233372</v>
      </c>
      <c r="K175">
        <v>27.859326056891266</v>
      </c>
      <c r="L175">
        <v>39.042333241518975</v>
      </c>
      <c r="M175">
        <v>27.859105841769082</v>
      </c>
      <c r="N175">
        <v>6.5893423721173616E-10</v>
      </c>
      <c r="O175">
        <v>4.8494700038395655E-8</v>
      </c>
      <c r="P175">
        <v>1.5676994972826805E-4</v>
      </c>
      <c r="Q175">
        <f t="shared" si="6"/>
        <v>0.66750928203734283</v>
      </c>
      <c r="R175">
        <f t="shared" si="7"/>
        <v>0.75093937360484919</v>
      </c>
    </row>
    <row r="176" spans="1:18" hidden="1">
      <c r="A176" t="s">
        <v>245</v>
      </c>
      <c r="B176">
        <v>89</v>
      </c>
      <c r="C176">
        <v>30</v>
      </c>
      <c r="D176">
        <v>30</v>
      </c>
      <c r="E176">
        <v>2</v>
      </c>
      <c r="F176" t="s">
        <v>71</v>
      </c>
      <c r="G176">
        <v>8.3203795116567239E-2</v>
      </c>
      <c r="H176">
        <v>0.58948663840929139</v>
      </c>
      <c r="I176">
        <v>8.2186069782239353E-6</v>
      </c>
      <c r="J176">
        <v>39.042425655880763</v>
      </c>
      <c r="K176">
        <v>27.858978273912442</v>
      </c>
      <c r="L176">
        <v>39.042333241518975</v>
      </c>
      <c r="M176">
        <v>27.859105841769082</v>
      </c>
      <c r="N176">
        <v>8.5404142646784701E-9</v>
      </c>
      <c r="O176">
        <v>1.6273558047929983E-8</v>
      </c>
      <c r="P176">
        <v>1.1138665160738169E-4</v>
      </c>
      <c r="Q176">
        <f t="shared" si="6"/>
        <v>0.59147560865067395</v>
      </c>
      <c r="R176">
        <f t="shared" si="7"/>
        <v>0.7216685099611877</v>
      </c>
    </row>
    <row r="177" spans="1:18" hidden="1">
      <c r="A177" t="s">
        <v>246</v>
      </c>
      <c r="B177">
        <v>90</v>
      </c>
      <c r="C177">
        <v>30</v>
      </c>
      <c r="D177">
        <v>30</v>
      </c>
      <c r="E177">
        <v>2</v>
      </c>
      <c r="F177" t="s">
        <v>71</v>
      </c>
      <c r="G177">
        <v>0.14748485545388146</v>
      </c>
      <c r="H177">
        <v>0.42158452799781121</v>
      </c>
      <c r="I177">
        <v>3.5603183646794642E-2</v>
      </c>
      <c r="J177">
        <v>39.042289478326602</v>
      </c>
      <c r="K177">
        <v>27.85926428999236</v>
      </c>
      <c r="L177">
        <v>39.042333241518975</v>
      </c>
      <c r="M177">
        <v>27.859105841769082</v>
      </c>
      <c r="N177">
        <v>1.9152170066842486E-9</v>
      </c>
      <c r="O177">
        <v>2.5105839459932569E-8</v>
      </c>
      <c r="P177">
        <v>1.1623479785893899E-4</v>
      </c>
      <c r="Q177">
        <f t="shared" si="6"/>
        <v>0.63528968328326418</v>
      </c>
      <c r="R177">
        <f t="shared" si="7"/>
        <v>0.72697882685720139</v>
      </c>
    </row>
    <row r="178" spans="1:18" hidden="1">
      <c r="A178" t="s">
        <v>247</v>
      </c>
      <c r="B178">
        <v>91</v>
      </c>
      <c r="C178">
        <v>30</v>
      </c>
      <c r="D178">
        <v>30</v>
      </c>
      <c r="E178">
        <v>2</v>
      </c>
      <c r="F178" t="s">
        <v>71</v>
      </c>
      <c r="G178">
        <v>9.6637920057876109E-2</v>
      </c>
      <c r="H178">
        <v>0.53382301666882914</v>
      </c>
      <c r="I178">
        <v>7.3203116031173354E-2</v>
      </c>
      <c r="J178">
        <v>39.042398763602328</v>
      </c>
      <c r="K178">
        <v>27.859013183843363</v>
      </c>
      <c r="L178">
        <v>39.042333241518975</v>
      </c>
      <c r="M178">
        <v>27.859105841769082</v>
      </c>
      <c r="N178">
        <v>4.2931434070015902E-9</v>
      </c>
      <c r="O178">
        <v>8.5854911986706941E-9</v>
      </c>
      <c r="P178">
        <v>8.0245356892695926E-5</v>
      </c>
      <c r="Q178">
        <f t="shared" si="6"/>
        <v>0.64402884297868468</v>
      </c>
      <c r="R178">
        <f t="shared" si="7"/>
        <v>0.75671549718425735</v>
      </c>
    </row>
    <row r="179" spans="1:18">
      <c r="A179" t="s">
        <v>248</v>
      </c>
      <c r="B179">
        <v>60</v>
      </c>
      <c r="C179">
        <v>60</v>
      </c>
      <c r="D179">
        <v>60</v>
      </c>
      <c r="E179">
        <v>3</v>
      </c>
      <c r="F179" t="s">
        <v>71</v>
      </c>
      <c r="G179">
        <v>7.0515237558962676E-2</v>
      </c>
      <c r="H179">
        <v>0.62662710595881421</v>
      </c>
      <c r="I179">
        <v>0</v>
      </c>
      <c r="J179">
        <v>42.844074839521113</v>
      </c>
      <c r="K179">
        <v>32.70216405466558</v>
      </c>
      <c r="L179">
        <v>42.843951842548925</v>
      </c>
      <c r="M179">
        <v>32.702137662338274</v>
      </c>
      <c r="N179">
        <v>1.5128255167329559E-8</v>
      </c>
      <c r="O179">
        <v>6.9655494066522146E-10</v>
      </c>
      <c r="P179">
        <v>8.8951700680748038E-5</v>
      </c>
      <c r="Q179">
        <f t="shared" si="6"/>
        <v>0.62713011730860424</v>
      </c>
      <c r="R179">
        <f t="shared" si="7"/>
        <v>0.7427966960302429</v>
      </c>
    </row>
    <row r="180" spans="1:18">
      <c r="A180" t="s">
        <v>249</v>
      </c>
      <c r="B180">
        <v>61</v>
      </c>
      <c r="C180">
        <v>60</v>
      </c>
      <c r="D180">
        <v>60</v>
      </c>
      <c r="E180">
        <v>3</v>
      </c>
      <c r="F180" t="s">
        <v>71</v>
      </c>
      <c r="G180">
        <v>0.21525826686118865</v>
      </c>
      <c r="H180">
        <v>0.33090595504690551</v>
      </c>
      <c r="I180">
        <v>7.4436420593850788E-3</v>
      </c>
      <c r="J180">
        <v>42.843910278609599</v>
      </c>
      <c r="K180">
        <v>32.702218134119796</v>
      </c>
      <c r="L180">
        <v>42.843951842548925</v>
      </c>
      <c r="M180">
        <v>32.702137662338274</v>
      </c>
      <c r="N180">
        <v>1.7275610523577331E-9</v>
      </c>
      <c r="O180">
        <v>6.4757076214560417E-9</v>
      </c>
      <c r="P180">
        <v>6.4044003129933147E-5</v>
      </c>
      <c r="Q180">
        <f t="shared" si="6"/>
        <v>0.69000619445555578</v>
      </c>
      <c r="R180">
        <f t="shared" si="7"/>
        <v>0.75382650744221791</v>
      </c>
    </row>
    <row r="181" spans="1:18">
      <c r="A181" t="s">
        <v>250</v>
      </c>
      <c r="B181">
        <v>63</v>
      </c>
      <c r="C181">
        <v>60</v>
      </c>
      <c r="D181">
        <v>60</v>
      </c>
      <c r="E181">
        <v>3</v>
      </c>
      <c r="F181" t="s">
        <v>71</v>
      </c>
      <c r="G181">
        <v>0.18620356436228322</v>
      </c>
      <c r="H181">
        <v>0.3833428363569692</v>
      </c>
      <c r="I181">
        <v>1.983714069484728E-2</v>
      </c>
      <c r="J181">
        <v>42.843988940785408</v>
      </c>
      <c r="K181">
        <v>32.702093645946931</v>
      </c>
      <c r="L181">
        <v>42.843951842548925</v>
      </c>
      <c r="M181">
        <v>32.702137662338274</v>
      </c>
      <c r="N181">
        <v>1.3762791501330837E-9</v>
      </c>
      <c r="O181">
        <v>1.9374427068106957E-9</v>
      </c>
      <c r="P181">
        <v>4.0704556605764539E-5</v>
      </c>
      <c r="Q181">
        <f t="shared" si="6"/>
        <v>0.72874481906646282</v>
      </c>
      <c r="R181">
        <f t="shared" si="7"/>
        <v>0.80608828847319258</v>
      </c>
    </row>
    <row r="182" spans="1:18">
      <c r="A182" t="s">
        <v>251</v>
      </c>
      <c r="B182">
        <v>66</v>
      </c>
      <c r="C182">
        <v>60</v>
      </c>
      <c r="D182">
        <v>60</v>
      </c>
      <c r="E182">
        <v>3</v>
      </c>
      <c r="F182" t="s">
        <v>71</v>
      </c>
      <c r="G182">
        <v>4.860494596145009E-2</v>
      </c>
      <c r="H182">
        <v>0.75356792742325784</v>
      </c>
      <c r="I182">
        <v>0</v>
      </c>
      <c r="J182">
        <v>42.843887562283186</v>
      </c>
      <c r="K182">
        <v>32.702299794920123</v>
      </c>
      <c r="L182">
        <v>42.843951842548925</v>
      </c>
      <c r="M182">
        <v>32.702137662338274</v>
      </c>
      <c r="N182">
        <v>4.1319525635496254E-9</v>
      </c>
      <c r="O182">
        <v>2.628697409703904E-8</v>
      </c>
      <c r="P182">
        <v>1.2332665295991104E-4</v>
      </c>
      <c r="Q182">
        <f t="shared" si="6"/>
        <v>0.6730046915665564</v>
      </c>
      <c r="R182">
        <f t="shared" si="7"/>
        <v>0.82493471277332397</v>
      </c>
    </row>
    <row r="183" spans="1:18">
      <c r="A183" t="s">
        <v>252</v>
      </c>
      <c r="B183">
        <v>67</v>
      </c>
      <c r="C183">
        <v>60</v>
      </c>
      <c r="D183">
        <v>60</v>
      </c>
      <c r="E183">
        <v>3</v>
      </c>
      <c r="F183" t="s">
        <v>71</v>
      </c>
      <c r="G183">
        <v>8.4793056728562285E-2</v>
      </c>
      <c r="H183">
        <v>0.58330792534407017</v>
      </c>
      <c r="I183">
        <v>2.4434721694665565E-6</v>
      </c>
      <c r="J183">
        <v>42.843784593074929</v>
      </c>
      <c r="K183">
        <v>32.702545059611474</v>
      </c>
      <c r="L183">
        <v>42.843951842548925</v>
      </c>
      <c r="M183">
        <v>32.702137662338274</v>
      </c>
      <c r="N183">
        <v>2.7972386552065163E-8</v>
      </c>
      <c r="O183">
        <v>1.6597253821092639E-7</v>
      </c>
      <c r="P183">
        <v>3.1140401792766867E-4</v>
      </c>
      <c r="Q183">
        <f t="shared" si="6"/>
        <v>0.64837961396473698</v>
      </c>
      <c r="R183">
        <f t="shared" si="7"/>
        <v>0.75902274894098576</v>
      </c>
    </row>
    <row r="184" spans="1:18">
      <c r="A184" t="s">
        <v>253</v>
      </c>
      <c r="B184">
        <v>68</v>
      </c>
      <c r="C184">
        <v>60</v>
      </c>
      <c r="D184">
        <v>60</v>
      </c>
      <c r="E184">
        <v>3</v>
      </c>
      <c r="F184" t="s">
        <v>71</v>
      </c>
      <c r="G184">
        <v>0.23062944479109743</v>
      </c>
      <c r="H184">
        <v>0.3192540025044141</v>
      </c>
      <c r="I184">
        <v>1.6456670236532948E-3</v>
      </c>
      <c r="J184">
        <v>42.843811260862708</v>
      </c>
      <c r="K184">
        <v>32.702442999605708</v>
      </c>
      <c r="L184">
        <v>42.843951842548925</v>
      </c>
      <c r="M184">
        <v>32.702137662338274</v>
      </c>
      <c r="N184">
        <v>1.9763210499740086E-8</v>
      </c>
      <c r="O184">
        <v>9.3230846884321316E-8</v>
      </c>
      <c r="P184">
        <v>2.3769103620462992E-4</v>
      </c>
      <c r="Q184">
        <f t="shared" si="6"/>
        <v>0.70382904329704254</v>
      </c>
      <c r="R184">
        <f t="shared" si="7"/>
        <v>0.76706875895104543</v>
      </c>
    </row>
    <row r="185" spans="1:18">
      <c r="A185" t="s">
        <v>254</v>
      </c>
      <c r="B185">
        <v>69</v>
      </c>
      <c r="C185">
        <v>60</v>
      </c>
      <c r="D185">
        <v>60</v>
      </c>
      <c r="E185">
        <v>3</v>
      </c>
      <c r="F185" t="s">
        <v>71</v>
      </c>
      <c r="G185">
        <v>0.13636378128194854</v>
      </c>
      <c r="H185">
        <v>0.44482319012837634</v>
      </c>
      <c r="I185">
        <v>5.8724628866516686E-2</v>
      </c>
      <c r="J185">
        <v>42.843787560829035</v>
      </c>
      <c r="K185">
        <v>32.702419818581866</v>
      </c>
      <c r="L185">
        <v>42.843951842548925</v>
      </c>
      <c r="M185">
        <v>32.702137662338274</v>
      </c>
      <c r="N185">
        <v>2.69884834899881E-8</v>
      </c>
      <c r="O185">
        <v>7.9612145798300133E-8</v>
      </c>
      <c r="P185">
        <v>2.3086860904883566E-4</v>
      </c>
      <c r="Q185">
        <f t="shared" si="6"/>
        <v>0.70203313456249838</v>
      </c>
      <c r="R185">
        <f t="shared" si="7"/>
        <v>0.7841631247969576</v>
      </c>
    </row>
    <row r="186" spans="1:18">
      <c r="A186" t="s">
        <v>255</v>
      </c>
      <c r="B186">
        <v>70</v>
      </c>
      <c r="C186">
        <v>60</v>
      </c>
      <c r="D186">
        <v>60</v>
      </c>
      <c r="E186">
        <v>1</v>
      </c>
      <c r="F186" t="s">
        <v>71</v>
      </c>
      <c r="G186">
        <v>2.0507989727703367E-2</v>
      </c>
      <c r="H186">
        <v>0.95697185117743289</v>
      </c>
      <c r="I186">
        <v>0</v>
      </c>
      <c r="J186">
        <v>42.842627742499275</v>
      </c>
      <c r="K186">
        <v>32.704270290539476</v>
      </c>
      <c r="L186">
        <v>42.843951842548925</v>
      </c>
      <c r="M186">
        <v>32.702137662338274</v>
      </c>
      <c r="N186">
        <v>1.7532409414848992E-6</v>
      </c>
      <c r="O186">
        <v>4.5481030445647882E-6</v>
      </c>
      <c r="P186">
        <v>1.7750132374224265E-3</v>
      </c>
      <c r="Q186">
        <f t="shared" si="6"/>
        <v>0.57724067839312898</v>
      </c>
      <c r="R186">
        <f t="shared" si="7"/>
        <v>0.7474507531887935</v>
      </c>
    </row>
    <row r="187" spans="1:18">
      <c r="A187" t="s">
        <v>256</v>
      </c>
      <c r="B187">
        <v>71</v>
      </c>
      <c r="C187">
        <v>60</v>
      </c>
      <c r="D187">
        <v>60</v>
      </c>
      <c r="E187">
        <v>1</v>
      </c>
      <c r="F187" t="s">
        <v>71</v>
      </c>
      <c r="G187">
        <v>0.10505248247947821</v>
      </c>
      <c r="H187">
        <v>0.51984598638049717</v>
      </c>
      <c r="I187">
        <v>8.9127909938640001E-3</v>
      </c>
      <c r="J187">
        <v>42.843697885652894</v>
      </c>
      <c r="K187">
        <v>32.702401664106262</v>
      </c>
      <c r="L187">
        <v>42.843951842548925</v>
      </c>
      <c r="M187">
        <v>32.702137662338274</v>
      </c>
      <c r="N187">
        <v>6.44941050419957E-8</v>
      </c>
      <c r="O187">
        <v>6.9696933500800462E-8</v>
      </c>
      <c r="P187">
        <v>2.590280279649252E-4</v>
      </c>
      <c r="Q187">
        <f t="shared" si="6"/>
        <v>0.6527179772705175</v>
      </c>
      <c r="R187">
        <f t="shared" si="7"/>
        <v>0.74977288067580494</v>
      </c>
    </row>
    <row r="188" spans="1:18">
      <c r="A188" t="s">
        <v>257</v>
      </c>
      <c r="B188">
        <v>72</v>
      </c>
      <c r="C188">
        <v>60</v>
      </c>
      <c r="D188">
        <v>60</v>
      </c>
      <c r="E188">
        <v>1</v>
      </c>
      <c r="F188" t="s">
        <v>71</v>
      </c>
      <c r="G188">
        <v>5.0657274596546308E-2</v>
      </c>
      <c r="H188">
        <v>0.7345583772095412</v>
      </c>
      <c r="I188">
        <v>0</v>
      </c>
      <c r="J188">
        <v>42.843981720234325</v>
      </c>
      <c r="K188">
        <v>32.702108019701072</v>
      </c>
      <c r="L188">
        <v>42.843951842548925</v>
      </c>
      <c r="M188">
        <v>32.702137662338274</v>
      </c>
      <c r="N188">
        <v>8.9267608483307298E-10</v>
      </c>
      <c r="O188">
        <v>8.7868594027351864E-10</v>
      </c>
      <c r="P188">
        <v>2.9760393353470577E-5</v>
      </c>
      <c r="Q188">
        <f t="shared" si="6"/>
        <v>0.65642652961046566</v>
      </c>
      <c r="R188">
        <f t="shared" si="7"/>
        <v>0.80049783663957053</v>
      </c>
    </row>
    <row r="189" spans="1:18">
      <c r="A189" t="s">
        <v>258</v>
      </c>
      <c r="B189">
        <v>73</v>
      </c>
      <c r="C189">
        <v>60</v>
      </c>
      <c r="D189">
        <v>60</v>
      </c>
      <c r="E189">
        <v>4</v>
      </c>
      <c r="F189" t="s">
        <v>71</v>
      </c>
      <c r="G189">
        <v>0.26197610495521556</v>
      </c>
      <c r="H189">
        <v>0.29293530261302242</v>
      </c>
      <c r="I189">
        <v>1.6624081115232433E-3</v>
      </c>
      <c r="J189">
        <v>42.844036348017738</v>
      </c>
      <c r="K189">
        <v>32.702200007818142</v>
      </c>
      <c r="L189">
        <v>42.843951842548925</v>
      </c>
      <c r="M189">
        <v>32.702137662338274</v>
      </c>
      <c r="N189">
        <v>7.1411742592675423E-9</v>
      </c>
      <c r="O189">
        <v>3.886958860033224E-9</v>
      </c>
      <c r="P189">
        <v>7.4256761036624699E-5</v>
      </c>
      <c r="Q189">
        <f t="shared" si="6"/>
        <v>0.72933286638425565</v>
      </c>
      <c r="R189">
        <f t="shared" si="7"/>
        <v>0.7892520264363343</v>
      </c>
    </row>
    <row r="190" spans="1:18">
      <c r="A190" t="s">
        <v>259</v>
      </c>
      <c r="B190">
        <v>76</v>
      </c>
      <c r="C190">
        <v>60</v>
      </c>
      <c r="D190">
        <v>60</v>
      </c>
      <c r="E190">
        <v>4</v>
      </c>
      <c r="F190" t="s">
        <v>71</v>
      </c>
      <c r="G190">
        <v>0.10923310943284749</v>
      </c>
      <c r="H190">
        <v>0.49973407317081492</v>
      </c>
      <c r="I190">
        <v>3.6659040633510311E-2</v>
      </c>
      <c r="J190">
        <v>42.843783810172077</v>
      </c>
      <c r="K190">
        <v>32.702586403922133</v>
      </c>
      <c r="L190">
        <v>42.843951842548925</v>
      </c>
      <c r="M190">
        <v>32.702137662338274</v>
      </c>
      <c r="N190">
        <v>2.8234879669275479E-8</v>
      </c>
      <c r="O190">
        <v>2.0136900908487409E-7</v>
      </c>
      <c r="P190">
        <v>3.3882435623354293E-4</v>
      </c>
      <c r="Q190">
        <f t="shared" si="6"/>
        <v>0.66074236650725016</v>
      </c>
      <c r="R190">
        <f t="shared" si="7"/>
        <v>0.75093205625943138</v>
      </c>
    </row>
    <row r="191" spans="1:18">
      <c r="A191" t="s">
        <v>260</v>
      </c>
      <c r="B191">
        <v>77</v>
      </c>
      <c r="C191">
        <v>60</v>
      </c>
      <c r="D191">
        <v>60</v>
      </c>
      <c r="E191">
        <v>4</v>
      </c>
      <c r="F191" t="s">
        <v>71</v>
      </c>
      <c r="G191">
        <v>6.7390873672257434E-2</v>
      </c>
      <c r="H191">
        <v>0.63079423735598161</v>
      </c>
      <c r="I191">
        <v>0</v>
      </c>
      <c r="J191">
        <v>42.843053538623693</v>
      </c>
      <c r="K191">
        <v>32.703459087571837</v>
      </c>
      <c r="L191">
        <v>42.843951842548925</v>
      </c>
      <c r="M191">
        <v>32.702137662338274</v>
      </c>
      <c r="N191">
        <v>8.0694994208869902E-7</v>
      </c>
      <c r="O191">
        <v>1.7461646478968545E-6</v>
      </c>
      <c r="P191">
        <v>1.1298483504403485E-3</v>
      </c>
      <c r="Q191">
        <f t="shared" si="6"/>
        <v>0.60813228322402535</v>
      </c>
      <c r="R191">
        <f t="shared" si="7"/>
        <v>0.72107734259844669</v>
      </c>
    </row>
    <row r="192" spans="1:18">
      <c r="A192" t="s">
        <v>261</v>
      </c>
      <c r="B192">
        <v>80</v>
      </c>
      <c r="C192">
        <v>60</v>
      </c>
      <c r="D192">
        <v>60</v>
      </c>
      <c r="E192">
        <v>4</v>
      </c>
      <c r="F192" t="s">
        <v>71</v>
      </c>
      <c r="G192">
        <v>9.9221744342917403E-2</v>
      </c>
      <c r="H192">
        <v>0.53445611210838662</v>
      </c>
      <c r="I192">
        <v>5.6778628971066086E-2</v>
      </c>
      <c r="J192">
        <v>42.843993903069567</v>
      </c>
      <c r="K192">
        <v>32.702121865459958</v>
      </c>
      <c r="L192">
        <v>42.843951842548925</v>
      </c>
      <c r="M192">
        <v>32.702137662338274</v>
      </c>
      <c r="N192">
        <v>1.7690873966327689E-9</v>
      </c>
      <c r="O192">
        <v>2.4954136451960465E-10</v>
      </c>
      <c r="P192">
        <v>3.1769708537790946E-5</v>
      </c>
      <c r="Q192">
        <f t="shared" si="6"/>
        <v>0.69663311952484919</v>
      </c>
      <c r="R192">
        <f t="shared" si="7"/>
        <v>0.796010044767824</v>
      </c>
    </row>
    <row r="193" spans="1:18">
      <c r="A193" t="s">
        <v>262</v>
      </c>
      <c r="B193">
        <v>81</v>
      </c>
      <c r="C193">
        <v>60</v>
      </c>
      <c r="D193">
        <v>60</v>
      </c>
      <c r="E193">
        <v>4</v>
      </c>
      <c r="F193" t="s">
        <v>71</v>
      </c>
      <c r="G193">
        <v>7.5056780987810684E-2</v>
      </c>
      <c r="H193">
        <v>0.60080612251330701</v>
      </c>
      <c r="I193">
        <v>0</v>
      </c>
      <c r="J193">
        <v>42.843601024262249</v>
      </c>
      <c r="K193">
        <v>32.702601728013043</v>
      </c>
      <c r="L193">
        <v>42.843951842548925</v>
      </c>
      <c r="M193">
        <v>32.702137662338274</v>
      </c>
      <c r="N193">
        <v>1.2307347026678432E-7</v>
      </c>
      <c r="O193">
        <v>2.1535695049940366E-7</v>
      </c>
      <c r="P193">
        <v>4.1135776446190242E-4</v>
      </c>
      <c r="Q193">
        <f t="shared" si="6"/>
        <v>0.61004273104238638</v>
      </c>
      <c r="R193">
        <f t="shared" si="7"/>
        <v>0.71752496209372529</v>
      </c>
    </row>
    <row r="194" spans="1:18">
      <c r="A194" t="s">
        <v>263</v>
      </c>
      <c r="B194">
        <v>82</v>
      </c>
      <c r="C194">
        <v>60</v>
      </c>
      <c r="D194">
        <v>60</v>
      </c>
      <c r="E194">
        <v>4</v>
      </c>
      <c r="F194" t="s">
        <v>71</v>
      </c>
      <c r="G194">
        <v>0.31480077167896525</v>
      </c>
      <c r="H194">
        <v>0.23230965558770125</v>
      </c>
      <c r="I194">
        <v>3.67830168056969E-2</v>
      </c>
      <c r="J194">
        <v>42.843953053242736</v>
      </c>
      <c r="K194">
        <v>32.702134753345028</v>
      </c>
      <c r="L194">
        <v>42.843951842548925</v>
      </c>
      <c r="M194">
        <v>32.702137662338274</v>
      </c>
      <c r="N194">
        <v>1.465779501800408E-12</v>
      </c>
      <c r="O194">
        <v>8.4622417017741302E-12</v>
      </c>
      <c r="P194">
        <v>2.2280059698724482E-6</v>
      </c>
      <c r="Q194">
        <f t="shared" si="6"/>
        <v>0.74454371276039066</v>
      </c>
      <c r="R194">
        <f t="shared" si="7"/>
        <v>0.7903805775589452</v>
      </c>
    </row>
    <row r="195" spans="1:18">
      <c r="A195" t="s">
        <v>264</v>
      </c>
      <c r="B195">
        <v>83</v>
      </c>
      <c r="C195">
        <v>60</v>
      </c>
      <c r="D195">
        <v>60</v>
      </c>
      <c r="E195">
        <v>4</v>
      </c>
      <c r="F195" t="s">
        <v>71</v>
      </c>
      <c r="G195">
        <v>0.1897963611574601</v>
      </c>
      <c r="H195">
        <v>0.36454165769879709</v>
      </c>
      <c r="I195">
        <v>1.6293870244227935E-2</v>
      </c>
      <c r="J195">
        <v>42.843959151753175</v>
      </c>
      <c r="K195">
        <v>32.702201294019488</v>
      </c>
      <c r="L195">
        <v>42.843951842548925</v>
      </c>
      <c r="M195">
        <v>32.702137662338274</v>
      </c>
      <c r="N195">
        <v>5.3424466766027552E-11</v>
      </c>
      <c r="O195">
        <v>4.0489908542238679E-9</v>
      </c>
      <c r="P195">
        <v>4.5290260106284969E-5</v>
      </c>
      <c r="Q195">
        <f t="shared" ref="Q195:Q202" si="8">$G195*K195^$H195+$I195</f>
        <v>0.69302209059268205</v>
      </c>
      <c r="R195">
        <f t="shared" ref="R195:R202" si="9">$G195*J195^$H195+$I195</f>
        <v>0.76305141725601033</v>
      </c>
    </row>
    <row r="196" spans="1:18">
      <c r="A196" t="s">
        <v>265</v>
      </c>
      <c r="B196">
        <v>84</v>
      </c>
      <c r="C196">
        <v>60</v>
      </c>
      <c r="D196">
        <v>60</v>
      </c>
      <c r="E196">
        <v>4</v>
      </c>
      <c r="F196" t="s">
        <v>71</v>
      </c>
      <c r="G196">
        <v>0.29525132308421553</v>
      </c>
      <c r="H196">
        <v>0.24760347043125053</v>
      </c>
      <c r="I196">
        <v>1.6167063588294325E-2</v>
      </c>
      <c r="J196">
        <v>42.844265883014643</v>
      </c>
      <c r="K196">
        <v>32.701728525273687</v>
      </c>
      <c r="L196">
        <v>42.843951842548925</v>
      </c>
      <c r="M196">
        <v>32.702137662338274</v>
      </c>
      <c r="N196">
        <v>9.862141410798201E-8</v>
      </c>
      <c r="O196">
        <v>1.6739313761859961E-7</v>
      </c>
      <c r="P196">
        <v>3.6470162580291686E-4</v>
      </c>
      <c r="Q196">
        <f t="shared" si="8"/>
        <v>0.71633918761489368</v>
      </c>
      <c r="R196">
        <f t="shared" si="9"/>
        <v>0.76477452214705965</v>
      </c>
    </row>
    <row r="197" spans="1:18">
      <c r="A197" t="s">
        <v>266</v>
      </c>
      <c r="B197">
        <v>86</v>
      </c>
      <c r="C197">
        <v>60</v>
      </c>
      <c r="D197">
        <v>60</v>
      </c>
      <c r="E197">
        <v>4</v>
      </c>
      <c r="F197" t="s">
        <v>71</v>
      </c>
      <c r="G197">
        <v>9.7441542610718496E-2</v>
      </c>
      <c r="H197">
        <v>0.54670819697621875</v>
      </c>
      <c r="I197">
        <v>3.2424146144664648E-6</v>
      </c>
      <c r="J197">
        <v>42.8439533912114</v>
      </c>
      <c r="K197">
        <v>32.702159863875849</v>
      </c>
      <c r="L197">
        <v>42.843951842548925</v>
      </c>
      <c r="M197">
        <v>32.702137662338274</v>
      </c>
      <c r="N197">
        <v>2.3983554605565893E-12</v>
      </c>
      <c r="O197">
        <v>4.9290827071561013E-10</v>
      </c>
      <c r="P197">
        <v>1.5737004578002872E-5</v>
      </c>
      <c r="Q197">
        <f t="shared" si="8"/>
        <v>0.65580942086893734</v>
      </c>
      <c r="R197">
        <f t="shared" si="9"/>
        <v>0.76017466294855784</v>
      </c>
    </row>
    <row r="198" spans="1:18">
      <c r="A198" t="s">
        <v>267</v>
      </c>
      <c r="B198">
        <v>87</v>
      </c>
      <c r="C198">
        <v>60</v>
      </c>
      <c r="D198">
        <v>60</v>
      </c>
      <c r="E198">
        <v>4</v>
      </c>
      <c r="F198" t="s">
        <v>71</v>
      </c>
      <c r="G198">
        <v>5.4253159877294378E-2</v>
      </c>
      <c r="H198">
        <v>0.69743905854942101</v>
      </c>
      <c r="I198">
        <v>0</v>
      </c>
      <c r="J198">
        <v>42.843927000042541</v>
      </c>
      <c r="K198">
        <v>32.702181842461499</v>
      </c>
      <c r="L198">
        <v>42.843951842548925</v>
      </c>
      <c r="M198">
        <v>32.702137662338274</v>
      </c>
      <c r="N198">
        <v>6.1715012346190027E-10</v>
      </c>
      <c r="O198">
        <v>1.9518832882293033E-9</v>
      </c>
      <c r="P198">
        <v>3.5840154936127183E-5</v>
      </c>
      <c r="Q198">
        <f t="shared" si="8"/>
        <v>0.61766075223785288</v>
      </c>
      <c r="R198">
        <f t="shared" si="9"/>
        <v>0.74570723125765503</v>
      </c>
    </row>
    <row r="199" spans="1:18">
      <c r="A199" t="s">
        <v>268</v>
      </c>
      <c r="B199">
        <v>88</v>
      </c>
      <c r="C199">
        <v>60</v>
      </c>
      <c r="D199">
        <v>60</v>
      </c>
      <c r="E199">
        <v>4</v>
      </c>
      <c r="F199" t="s">
        <v>71</v>
      </c>
      <c r="G199">
        <v>0.11834739669094133</v>
      </c>
      <c r="H199">
        <v>0.48542089893529949</v>
      </c>
      <c r="I199">
        <v>4.7990975229873029E-2</v>
      </c>
      <c r="J199">
        <v>42.84400689688858</v>
      </c>
      <c r="K199">
        <v>32.702066511774468</v>
      </c>
      <c r="L199">
        <v>42.843951842548925</v>
      </c>
      <c r="M199">
        <v>32.702137662338274</v>
      </c>
      <c r="N199">
        <v>3.0309803147653033E-9</v>
      </c>
      <c r="O199">
        <v>5.0624027297883755E-9</v>
      </c>
      <c r="P199">
        <v>6.3613611140044864E-5</v>
      </c>
      <c r="Q199">
        <f t="shared" si="8"/>
        <v>0.69121930374847218</v>
      </c>
      <c r="R199">
        <f t="shared" si="9"/>
        <v>0.78134260078119988</v>
      </c>
    </row>
    <row r="200" spans="1:18">
      <c r="A200" t="s">
        <v>269</v>
      </c>
      <c r="B200">
        <v>89</v>
      </c>
      <c r="C200">
        <v>60</v>
      </c>
      <c r="D200">
        <v>60</v>
      </c>
      <c r="E200">
        <v>2</v>
      </c>
      <c r="F200" t="s">
        <v>71</v>
      </c>
      <c r="G200">
        <v>8.9156862595390657E-2</v>
      </c>
      <c r="H200">
        <v>0.5782324937585076</v>
      </c>
      <c r="I200">
        <v>2.865075627713163E-2</v>
      </c>
      <c r="J200">
        <v>42.843772208952316</v>
      </c>
      <c r="K200">
        <v>32.70254480240515</v>
      </c>
      <c r="L200">
        <v>42.843951842548925</v>
      </c>
      <c r="M200">
        <v>32.702137662338274</v>
      </c>
      <c r="N200">
        <v>3.2268229030723677E-8</v>
      </c>
      <c r="O200">
        <v>1.6576303405609165E-7</v>
      </c>
      <c r="P200">
        <v>3.1466749362367836E-4</v>
      </c>
      <c r="Q200">
        <f t="shared" si="8"/>
        <v>0.69843518018804407</v>
      </c>
      <c r="R200">
        <f t="shared" si="9"/>
        <v>0.81165708555294935</v>
      </c>
    </row>
    <row r="201" spans="1:18">
      <c r="A201" t="s">
        <v>270</v>
      </c>
      <c r="B201">
        <v>90</v>
      </c>
      <c r="C201">
        <v>60</v>
      </c>
      <c r="D201">
        <v>60</v>
      </c>
      <c r="E201">
        <v>2</v>
      </c>
      <c r="F201" t="s">
        <v>71</v>
      </c>
      <c r="G201">
        <v>4.4050619063088291E-2</v>
      </c>
      <c r="H201">
        <v>0.74846601622259645</v>
      </c>
      <c r="I201">
        <v>0</v>
      </c>
      <c r="J201">
        <v>42.844059924145348</v>
      </c>
      <c r="K201">
        <v>32.702222031537673</v>
      </c>
      <c r="L201">
        <v>42.843951842548925</v>
      </c>
      <c r="M201">
        <v>32.702137662338274</v>
      </c>
      <c r="N201">
        <v>1.1681631485333153E-8</v>
      </c>
      <c r="O201">
        <v>7.1181618072700556E-9</v>
      </c>
      <c r="P201">
        <v>9.6953064140859445E-5</v>
      </c>
      <c r="Q201">
        <f t="shared" si="8"/>
        <v>0.59918595696524912</v>
      </c>
      <c r="R201">
        <f t="shared" si="9"/>
        <v>0.7334435369249005</v>
      </c>
    </row>
    <row r="202" spans="1:18">
      <c r="A202" t="s">
        <v>70</v>
      </c>
      <c r="B202">
        <v>91</v>
      </c>
      <c r="C202">
        <v>60</v>
      </c>
      <c r="D202">
        <v>60</v>
      </c>
      <c r="E202">
        <v>2</v>
      </c>
      <c r="F202" t="s">
        <v>71</v>
      </c>
      <c r="G202">
        <v>0.10774908150593647</v>
      </c>
      <c r="H202">
        <v>0.52418812533183545</v>
      </c>
      <c r="I202">
        <v>3.7608311226841031E-2</v>
      </c>
      <c r="J202">
        <v>42.844040669024892</v>
      </c>
      <c r="K202">
        <v>32.702027815837603</v>
      </c>
      <c r="L202">
        <v>42.843951842548925</v>
      </c>
      <c r="M202">
        <v>32.702137662338274</v>
      </c>
      <c r="N202">
        <v>7.8901428326523019E-9</v>
      </c>
      <c r="O202">
        <v>1.2066253709572854E-8</v>
      </c>
      <c r="P202">
        <v>9.9890931876284831E-5</v>
      </c>
      <c r="Q202">
        <f t="shared" si="8"/>
        <v>0.70801083542818966</v>
      </c>
      <c r="R202">
        <f t="shared" si="9"/>
        <v>0.80998855779609591</v>
      </c>
    </row>
  </sheetData>
  <autoFilter ref="C1:C202">
    <filterColumn colId="0">
      <filters>
        <filter val="60"/>
      </filters>
    </filterColumn>
  </autoFilter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t="s">
        <v>273</v>
      </c>
    </row>
    <row r="2" spans="1:3" ht="409.5">
      <c r="B2" t="s">
        <v>274</v>
      </c>
      <c r="C2" s="43" t="s">
        <v>276</v>
      </c>
    </row>
    <row r="3" spans="1:3">
      <c r="B3" t="s">
        <v>275</v>
      </c>
      <c r="C3" t="s">
        <v>277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U103"/>
  <sheetViews>
    <sheetView tabSelected="1" topLeftCell="J1" zoomScaleNormal="100" workbookViewId="0">
      <selection activeCell="AC20" sqref="AC20"/>
    </sheetView>
  </sheetViews>
  <sheetFormatPr defaultRowHeight="15"/>
  <cols>
    <col min="26" max="27" width="7.42578125" customWidth="1"/>
  </cols>
  <sheetData>
    <row r="1" spans="1:27">
      <c r="A1" t="s">
        <v>62</v>
      </c>
      <c r="B1" t="s">
        <v>15</v>
      </c>
      <c r="C1" t="s">
        <v>63</v>
      </c>
      <c r="D1" t="s">
        <v>64</v>
      </c>
      <c r="E1" t="s">
        <v>65</v>
      </c>
      <c r="F1" t="s">
        <v>9</v>
      </c>
      <c r="G1" t="s">
        <v>12</v>
      </c>
      <c r="H1" t="s">
        <v>13</v>
      </c>
      <c r="I1" t="s">
        <v>14</v>
      </c>
      <c r="J1" t="s">
        <v>66</v>
      </c>
      <c r="K1" t="s">
        <v>67</v>
      </c>
      <c r="L1">
        <v>10</v>
      </c>
      <c r="M1">
        <v>15000</v>
      </c>
      <c r="N1" t="s">
        <v>68</v>
      </c>
      <c r="O1" t="s">
        <v>68</v>
      </c>
      <c r="P1" t="s">
        <v>69</v>
      </c>
    </row>
    <row r="2" spans="1:27">
      <c r="A2" t="s">
        <v>98</v>
      </c>
      <c r="B2">
        <v>60</v>
      </c>
      <c r="C2">
        <v>20</v>
      </c>
      <c r="D2">
        <v>15</v>
      </c>
      <c r="E2">
        <v>3</v>
      </c>
      <c r="F2" t="s">
        <v>37</v>
      </c>
      <c r="G2">
        <v>9.7049372647363019E-2</v>
      </c>
      <c r="H2">
        <v>0.64265976536771918</v>
      </c>
      <c r="I2">
        <v>1.5258789062500001E-6</v>
      </c>
      <c r="J2">
        <v>35.249930981027759</v>
      </c>
      <c r="K2">
        <v>24.082144872550174</v>
      </c>
      <c r="L2">
        <v>35.249915594097004</v>
      </c>
      <c r="M2">
        <v>24.08207778942824</v>
      </c>
      <c r="N2">
        <v>2.3675763806877486E-10</v>
      </c>
      <c r="O2">
        <v>4.500145248387723E-9</v>
      </c>
      <c r="P2">
        <v>4.8666738571926604E-5</v>
      </c>
      <c r="Q2">
        <f ca="1">RANDBETWEEN(RANDBETWEEN(88,99),RANDBETWEEN(100,105))/100*K2</f>
        <v>25.286252116177685</v>
      </c>
      <c r="S2">
        <v>0.74981393348587011</v>
      </c>
      <c r="T2">
        <v>0.95783300000000038</v>
      </c>
      <c r="Z2" s="42" t="s">
        <v>12</v>
      </c>
      <c r="AA2" s="42">
        <v>0.14000000000000001</v>
      </c>
    </row>
    <row r="3" spans="1:27">
      <c r="A3" t="s">
        <v>99</v>
      </c>
      <c r="B3">
        <v>61</v>
      </c>
      <c r="C3">
        <v>20</v>
      </c>
      <c r="D3">
        <v>15</v>
      </c>
      <c r="E3">
        <v>3</v>
      </c>
      <c r="F3" t="s">
        <v>37</v>
      </c>
      <c r="G3">
        <v>8.2288524299637691E-2</v>
      </c>
      <c r="H3">
        <v>0.6724533210861654</v>
      </c>
      <c r="I3">
        <v>2.6187326386198425E-5</v>
      </c>
      <c r="J3">
        <v>35.249954176776313</v>
      </c>
      <c r="K3">
        <v>24.082021885980488</v>
      </c>
      <c r="L3">
        <v>35.249915594097004</v>
      </c>
      <c r="M3">
        <v>24.08207778942824</v>
      </c>
      <c r="N3">
        <v>1.4886231426788235E-9</v>
      </c>
      <c r="O3">
        <v>3.125195470544874E-9</v>
      </c>
      <c r="P3">
        <v>4.8030295716473043E-5</v>
      </c>
      <c r="Q3">
        <f t="shared" ref="Q3:Q51" ca="1" si="0">RANDBETWEEN(RANDBETWEEN(88,99),RANDBETWEEN(100,105))/100*K3</f>
        <v>23.60038144826088</v>
      </c>
      <c r="S3">
        <v>0.69900383018585965</v>
      </c>
      <c r="T3">
        <v>0.90311650029806478</v>
      </c>
      <c r="Z3" s="42" t="s">
        <v>13</v>
      </c>
      <c r="AA3" s="42">
        <v>0.498</v>
      </c>
    </row>
    <row r="4" spans="1:27">
      <c r="A4" t="s">
        <v>100</v>
      </c>
      <c r="B4">
        <v>62</v>
      </c>
      <c r="C4">
        <v>20</v>
      </c>
      <c r="D4">
        <v>15</v>
      </c>
      <c r="E4">
        <v>3</v>
      </c>
      <c r="F4" t="s">
        <v>37</v>
      </c>
      <c r="G4">
        <v>8.3435490867750498E-2</v>
      </c>
      <c r="H4">
        <v>0.68508503700125412</v>
      </c>
      <c r="I4">
        <v>9.0474629567994781E-6</v>
      </c>
      <c r="J4">
        <v>35.24991755725258</v>
      </c>
      <c r="K4">
        <v>24.082072649514508</v>
      </c>
      <c r="L4">
        <v>35.249915594097004</v>
      </c>
      <c r="M4">
        <v>24.08207778942824</v>
      </c>
      <c r="N4">
        <v>3.8539798151057009E-12</v>
      </c>
      <c r="O4">
        <v>2.6418713172055911E-11</v>
      </c>
      <c r="P4">
        <v>3.8905457835091473E-6</v>
      </c>
      <c r="Q4">
        <f t="shared" ca="1" si="0"/>
        <v>24.804534828999945</v>
      </c>
      <c r="S4">
        <v>0.73779200000000011</v>
      </c>
      <c r="T4">
        <v>0.95783300000000093</v>
      </c>
      <c r="Z4" s="42" t="s">
        <v>14</v>
      </c>
      <c r="AA4" s="42">
        <v>8.9999999999999993E-3</v>
      </c>
    </row>
    <row r="5" spans="1:27">
      <c r="A5" t="s">
        <v>101</v>
      </c>
      <c r="B5">
        <v>63</v>
      </c>
      <c r="C5">
        <v>20</v>
      </c>
      <c r="D5">
        <v>15</v>
      </c>
      <c r="E5">
        <v>3</v>
      </c>
      <c r="F5" t="s">
        <v>37</v>
      </c>
      <c r="G5">
        <v>0.10106971577723428</v>
      </c>
      <c r="H5">
        <v>0.63108051255165853</v>
      </c>
      <c r="I5">
        <v>1.5258789062500001E-6</v>
      </c>
      <c r="J5">
        <v>35.249869062893595</v>
      </c>
      <c r="K5">
        <v>24.082234140250659</v>
      </c>
      <c r="L5">
        <v>35.249915594097004</v>
      </c>
      <c r="M5">
        <v>24.08207778942824</v>
      </c>
      <c r="N5">
        <v>2.1651528907336823E-9</v>
      </c>
      <c r="O5">
        <v>2.4445579671008867E-8</v>
      </c>
      <c r="P5">
        <v>1.1534888937857736E-4</v>
      </c>
      <c r="Q5">
        <f t="shared" ca="1" si="0"/>
        <v>22.878122433238126</v>
      </c>
      <c r="S5">
        <v>0.75263400000000025</v>
      </c>
      <c r="T5">
        <v>0.95719999999999972</v>
      </c>
    </row>
    <row r="6" spans="1:27">
      <c r="A6" t="s">
        <v>102</v>
      </c>
      <c r="B6">
        <v>66</v>
      </c>
      <c r="C6">
        <v>20</v>
      </c>
      <c r="D6">
        <v>15</v>
      </c>
      <c r="E6">
        <v>3</v>
      </c>
      <c r="F6" t="s">
        <v>37</v>
      </c>
      <c r="G6">
        <v>8.6343162491736888E-2</v>
      </c>
      <c r="H6">
        <v>0.67156529088471018</v>
      </c>
      <c r="I6">
        <v>2.552007452080732E-5</v>
      </c>
      <c r="J6">
        <v>35.249958995845475</v>
      </c>
      <c r="K6">
        <v>24.082020207996489</v>
      </c>
      <c r="L6">
        <v>35.249915594097004</v>
      </c>
      <c r="M6">
        <v>24.08207778942824</v>
      </c>
      <c r="N6">
        <v>1.8837117703163669E-9</v>
      </c>
      <c r="O6">
        <v>3.3156212824627682E-9</v>
      </c>
      <c r="P6">
        <v>5.0986925053287608E-5</v>
      </c>
      <c r="Q6">
        <f t="shared" ca="1" si="0"/>
        <v>21.914638389276806</v>
      </c>
      <c r="S6">
        <v>0.731375</v>
      </c>
      <c r="T6">
        <v>0.9446212491476047</v>
      </c>
    </row>
    <row r="7" spans="1:27">
      <c r="A7" t="s">
        <v>103</v>
      </c>
      <c r="B7">
        <v>67</v>
      </c>
      <c r="C7">
        <v>20</v>
      </c>
      <c r="D7">
        <v>15</v>
      </c>
      <c r="E7">
        <v>3</v>
      </c>
      <c r="F7" t="s">
        <v>37</v>
      </c>
      <c r="G7">
        <v>5.4185866002867941E-2</v>
      </c>
      <c r="H7">
        <v>0.78403016247216628</v>
      </c>
      <c r="I7">
        <v>0</v>
      </c>
      <c r="J7">
        <v>35.249928985740056</v>
      </c>
      <c r="K7">
        <v>24.082165381536342</v>
      </c>
      <c r="L7">
        <v>35.249915594097004</v>
      </c>
      <c r="M7">
        <v>24.08207778942824</v>
      </c>
      <c r="N7">
        <v>1.7933610361513617E-10</v>
      </c>
      <c r="O7">
        <v>7.6723774017227578E-9</v>
      </c>
      <c r="P7">
        <v>6.265665768830115E-5</v>
      </c>
      <c r="Q7">
        <f t="shared" ca="1" si="0"/>
        <v>24.082165381536342</v>
      </c>
      <c r="S7">
        <v>0.65641272736750733</v>
      </c>
      <c r="T7">
        <v>0.88492150644226319</v>
      </c>
      <c r="W7">
        <v>1</v>
      </c>
      <c r="X7">
        <f>$AA$2*W7^$AA$3+$AA$4</f>
        <v>0.14900000000000002</v>
      </c>
    </row>
    <row r="8" spans="1:27">
      <c r="A8" t="s">
        <v>104</v>
      </c>
      <c r="B8">
        <v>68</v>
      </c>
      <c r="C8">
        <v>20</v>
      </c>
      <c r="D8">
        <v>15</v>
      </c>
      <c r="E8">
        <v>3</v>
      </c>
      <c r="F8" t="s">
        <v>37</v>
      </c>
      <c r="G8">
        <v>8.2075377411762199E-2</v>
      </c>
      <c r="H8">
        <v>0.66933255325673724</v>
      </c>
      <c r="I8">
        <v>0</v>
      </c>
      <c r="J8">
        <v>35.249866384516373</v>
      </c>
      <c r="K8">
        <v>24.082153811491903</v>
      </c>
      <c r="L8">
        <v>35.249915594097004</v>
      </c>
      <c r="M8">
        <v>24.08207778942824</v>
      </c>
      <c r="N8">
        <v>2.4215828258607525E-9</v>
      </c>
      <c r="O8">
        <v>5.7793541635601947E-9</v>
      </c>
      <c r="P8">
        <v>6.4034900598895864E-5</v>
      </c>
      <c r="Q8">
        <f t="shared" ca="1" si="0"/>
        <v>24.563796887721743</v>
      </c>
      <c r="S8">
        <v>0.69028200000000028</v>
      </c>
      <c r="T8">
        <v>0.89079085851602535</v>
      </c>
      <c r="W8">
        <v>2</v>
      </c>
      <c r="X8">
        <f>$AA$2*W8^$AA$3+$AA$4</f>
        <v>0.20671561661386573</v>
      </c>
    </row>
    <row r="9" spans="1:27">
      <c r="A9" t="s">
        <v>105</v>
      </c>
      <c r="B9">
        <v>69</v>
      </c>
      <c r="C9">
        <v>20</v>
      </c>
      <c r="D9">
        <v>15</v>
      </c>
      <c r="E9">
        <v>3</v>
      </c>
      <c r="F9" t="s">
        <v>37</v>
      </c>
      <c r="G9">
        <v>0.11030298183703918</v>
      </c>
      <c r="H9">
        <v>0.60301892018023084</v>
      </c>
      <c r="I9">
        <v>0</v>
      </c>
      <c r="J9">
        <v>35.249890058960112</v>
      </c>
      <c r="K9">
        <v>24.082166419376833</v>
      </c>
      <c r="L9">
        <v>35.249915594097004</v>
      </c>
      <c r="M9">
        <v>24.08207778942824</v>
      </c>
      <c r="N9">
        <v>6.5204321609696919E-10</v>
      </c>
      <c r="O9">
        <v>7.8552677875466148E-9</v>
      </c>
      <c r="P9">
        <v>6.5220054445099879E-5</v>
      </c>
      <c r="Q9">
        <f t="shared" ca="1" si="0"/>
        <v>22.87805809840799</v>
      </c>
      <c r="S9">
        <v>0.75123500000000021</v>
      </c>
      <c r="T9">
        <v>0.94526299999999996</v>
      </c>
      <c r="W9">
        <v>3</v>
      </c>
      <c r="X9">
        <f>$AA$2*W9^$AA$3+$AA$4</f>
        <v>0.25095489932580733</v>
      </c>
    </row>
    <row r="10" spans="1:27">
      <c r="A10" t="s">
        <v>106</v>
      </c>
      <c r="B10">
        <v>70</v>
      </c>
      <c r="C10">
        <v>20</v>
      </c>
      <c r="D10">
        <v>15</v>
      </c>
      <c r="E10">
        <v>1</v>
      </c>
      <c r="F10" t="s">
        <v>37</v>
      </c>
      <c r="G10">
        <v>0.11644627076549946</v>
      </c>
      <c r="H10">
        <v>0.5935178713828636</v>
      </c>
      <c r="I10">
        <v>1.8586167641479596E-6</v>
      </c>
      <c r="J10">
        <v>35.249900000722249</v>
      </c>
      <c r="K10">
        <v>24.082128699753572</v>
      </c>
      <c r="L10">
        <v>35.249915594097004</v>
      </c>
      <c r="M10">
        <v>24.08207778942824</v>
      </c>
      <c r="N10">
        <v>2.4315333624941082E-10</v>
      </c>
      <c r="O10">
        <v>2.5918612253534251E-9</v>
      </c>
      <c r="P10">
        <v>3.7649797885266502E-5</v>
      </c>
      <c r="Q10">
        <f t="shared" ca="1" si="0"/>
        <v>23.841307412756034</v>
      </c>
      <c r="S10">
        <v>0.76946210032002549</v>
      </c>
      <c r="T10">
        <v>0.96470000000000056</v>
      </c>
      <c r="W10">
        <v>4</v>
      </c>
      <c r="X10">
        <f>$AA$2*W10^$AA$3+$AA$4</f>
        <v>0.28822475037857948</v>
      </c>
    </row>
    <row r="11" spans="1:27">
      <c r="A11" t="s">
        <v>107</v>
      </c>
      <c r="B11">
        <v>71</v>
      </c>
      <c r="C11">
        <v>20</v>
      </c>
      <c r="D11">
        <v>15</v>
      </c>
      <c r="E11">
        <v>1</v>
      </c>
      <c r="F11" t="s">
        <v>37</v>
      </c>
      <c r="G11">
        <v>0.14889782948759936</v>
      </c>
      <c r="H11">
        <v>0.52015910165797985</v>
      </c>
      <c r="I11">
        <v>3.5953548384807434E-3</v>
      </c>
      <c r="J11">
        <v>35.249910750834133</v>
      </c>
      <c r="K11">
        <v>24.082083243176545</v>
      </c>
      <c r="L11">
        <v>35.249915594097004</v>
      </c>
      <c r="M11">
        <v>24.08207778942824</v>
      </c>
      <c r="N11">
        <v>2.3457195243859745E-11</v>
      </c>
      <c r="O11">
        <v>2.9743370569033588E-11</v>
      </c>
      <c r="P11">
        <v>5.1575462098217469E-6</v>
      </c>
      <c r="Q11">
        <f t="shared" ca="1" si="0"/>
        <v>23.359620745881248</v>
      </c>
      <c r="S11">
        <v>0.78268799999999994</v>
      </c>
      <c r="T11">
        <v>0.95344900000000044</v>
      </c>
      <c r="W11">
        <v>5</v>
      </c>
      <c r="X11">
        <f>$AA$2*W11^$AA$3+$AA$4</f>
        <v>0.32104346936780659</v>
      </c>
    </row>
    <row r="12" spans="1:27">
      <c r="A12" t="s">
        <v>108</v>
      </c>
      <c r="B12">
        <v>72</v>
      </c>
      <c r="C12">
        <v>20</v>
      </c>
      <c r="D12">
        <v>15</v>
      </c>
      <c r="E12">
        <v>1</v>
      </c>
      <c r="F12" t="s">
        <v>37</v>
      </c>
      <c r="G12">
        <v>5.7117631675601577E-2</v>
      </c>
      <c r="H12">
        <v>0.81937446551452375</v>
      </c>
      <c r="I12">
        <v>6.4027130915142932E-5</v>
      </c>
      <c r="J12">
        <v>35.249884115186028</v>
      </c>
      <c r="K12">
        <v>24.082150372313425</v>
      </c>
      <c r="L12">
        <v>35.249915594097004</v>
      </c>
      <c r="M12">
        <v>24.08207778942824</v>
      </c>
      <c r="N12">
        <v>9.9092183626928604E-10</v>
      </c>
      <c r="O12">
        <v>5.2682752217582147E-9</v>
      </c>
      <c r="P12">
        <v>5.5942814811320948E-5</v>
      </c>
      <c r="Q12">
        <f t="shared" ca="1" si="0"/>
        <v>24.322971876036558</v>
      </c>
      <c r="S12">
        <v>0.77434040530147863</v>
      </c>
      <c r="T12">
        <v>1.0580300000000002</v>
      </c>
      <c r="W12">
        <v>6</v>
      </c>
      <c r="X12">
        <f>$AA$2*W12^$AA$3+$AA$4</f>
        <v>0.35070187223534138</v>
      </c>
    </row>
    <row r="13" spans="1:27">
      <c r="A13" t="s">
        <v>109</v>
      </c>
      <c r="B13">
        <v>73</v>
      </c>
      <c r="C13">
        <v>20</v>
      </c>
      <c r="D13">
        <v>15</v>
      </c>
      <c r="E13">
        <v>4</v>
      </c>
      <c r="F13" t="s">
        <v>37</v>
      </c>
      <c r="G13">
        <v>0.11141472664210356</v>
      </c>
      <c r="H13">
        <v>0.60280140582328712</v>
      </c>
      <c r="I13">
        <v>5.626779708766634E-6</v>
      </c>
      <c r="J13">
        <v>35.24992844034481</v>
      </c>
      <c r="K13">
        <v>24.082092292845211</v>
      </c>
      <c r="L13">
        <v>35.249915594097004</v>
      </c>
      <c r="M13">
        <v>24.08207778942824</v>
      </c>
      <c r="N13">
        <v>1.6502608269195806E-10</v>
      </c>
      <c r="O13">
        <v>2.1034910382055627E-10</v>
      </c>
      <c r="P13">
        <v>1.3699912162355537E-5</v>
      </c>
      <c r="Q13">
        <f t="shared" ca="1" si="0"/>
        <v>24.322913215773664</v>
      </c>
      <c r="S13">
        <v>0.75828600000000035</v>
      </c>
      <c r="T13">
        <v>0.95405700000000015</v>
      </c>
      <c r="W13">
        <v>7</v>
      </c>
      <c r="X13">
        <f>$AA$2*W13^$AA$3+$AA$4</f>
        <v>0.37796643462927837</v>
      </c>
    </row>
    <row r="14" spans="1:27">
      <c r="A14" t="s">
        <v>110</v>
      </c>
      <c r="B14">
        <v>74</v>
      </c>
      <c r="C14">
        <v>20</v>
      </c>
      <c r="D14">
        <v>15</v>
      </c>
      <c r="E14">
        <v>4</v>
      </c>
      <c r="F14" t="s">
        <v>37</v>
      </c>
      <c r="G14">
        <v>8.356476968382219E-2</v>
      </c>
      <c r="H14">
        <v>0.68000482899929893</v>
      </c>
      <c r="I14">
        <v>1.7151468736450003E-5</v>
      </c>
      <c r="J14">
        <v>35.249931086984944</v>
      </c>
      <c r="K14">
        <v>24.082055664473774</v>
      </c>
      <c r="L14">
        <v>35.249915594097004</v>
      </c>
      <c r="M14">
        <v>24.08207778942824</v>
      </c>
      <c r="N14">
        <v>2.4002957671123637E-10</v>
      </c>
      <c r="O14">
        <v>4.8951361011602185E-10</v>
      </c>
      <c r="P14">
        <v>1.9098994565516507E-5</v>
      </c>
      <c r="Q14">
        <f t="shared" ca="1" si="0"/>
        <v>22.396311767960611</v>
      </c>
      <c r="S14">
        <v>0.72709600000000008</v>
      </c>
      <c r="T14">
        <v>0.94211999999999985</v>
      </c>
      <c r="W14">
        <v>8</v>
      </c>
      <c r="X14">
        <f>$AA$2*W14^$AA$3+$AA$4</f>
        <v>0.40333638353538265</v>
      </c>
    </row>
    <row r="15" spans="1:27">
      <c r="A15" t="s">
        <v>111</v>
      </c>
      <c r="B15">
        <v>76</v>
      </c>
      <c r="C15">
        <v>20</v>
      </c>
      <c r="D15">
        <v>15</v>
      </c>
      <c r="E15">
        <v>4</v>
      </c>
      <c r="F15" t="s">
        <v>37</v>
      </c>
      <c r="G15">
        <v>6.1505279519953132E-2</v>
      </c>
      <c r="H15">
        <v>0.75498229610503975</v>
      </c>
      <c r="I15">
        <v>2.5089384497700245E-9</v>
      </c>
      <c r="J15">
        <v>35.249482157009375</v>
      </c>
      <c r="K15">
        <v>24.082724628965973</v>
      </c>
      <c r="L15">
        <v>35.249915594097004</v>
      </c>
      <c r="M15">
        <v>24.08207778942824</v>
      </c>
      <c r="N15">
        <v>1.8786770893259479E-7</v>
      </c>
      <c r="O15">
        <v>4.1840138757497358E-7</v>
      </c>
      <c r="P15">
        <v>5.5057655984775105E-4</v>
      </c>
      <c r="Q15">
        <f t="shared" ca="1" si="0"/>
        <v>23.360242890096995</v>
      </c>
      <c r="S15">
        <v>0.67932200000000031</v>
      </c>
      <c r="T15">
        <v>0.90570200000000067</v>
      </c>
      <c r="W15">
        <v>9</v>
      </c>
      <c r="X15">
        <f>$AA$2*W15^$AA$3+$AA$4</f>
        <v>0.42715838076972545</v>
      </c>
    </row>
    <row r="16" spans="1:27">
      <c r="A16" t="s">
        <v>112</v>
      </c>
      <c r="B16">
        <v>77</v>
      </c>
      <c r="C16">
        <v>20</v>
      </c>
      <c r="D16">
        <v>15</v>
      </c>
      <c r="E16">
        <v>4</v>
      </c>
      <c r="F16" t="s">
        <v>37</v>
      </c>
      <c r="G16">
        <v>7.8155396229069363E-2</v>
      </c>
      <c r="H16">
        <v>0.68833567424263864</v>
      </c>
      <c r="I16">
        <v>0</v>
      </c>
      <c r="J16">
        <v>35.249704825269234</v>
      </c>
      <c r="K16">
        <v>24.082390500714368</v>
      </c>
      <c r="L16">
        <v>35.249915594097004</v>
      </c>
      <c r="M16">
        <v>24.08207778942824</v>
      </c>
      <c r="N16">
        <v>4.4423498759700145E-8</v>
      </c>
      <c r="O16">
        <v>9.7788348471743268E-8</v>
      </c>
      <c r="P16">
        <v>2.6665693993541909E-4</v>
      </c>
      <c r="Q16">
        <f t="shared" ca="1" si="0"/>
        <v>23.841566595707224</v>
      </c>
      <c r="S16">
        <v>0.69828400000000024</v>
      </c>
      <c r="T16">
        <v>0.90765600000000013</v>
      </c>
      <c r="W16">
        <v>10</v>
      </c>
      <c r="X16">
        <f>$AA$2*W16^$AA$3+$AA$4</f>
        <v>0.44968476397418428</v>
      </c>
    </row>
    <row r="17" spans="1:24">
      <c r="A17" t="s">
        <v>113</v>
      </c>
      <c r="B17">
        <v>80</v>
      </c>
      <c r="C17">
        <v>20</v>
      </c>
      <c r="D17">
        <v>15</v>
      </c>
      <c r="E17">
        <v>4</v>
      </c>
      <c r="F17" t="s">
        <v>37</v>
      </c>
      <c r="G17">
        <v>0.1499255473107946</v>
      </c>
      <c r="H17">
        <v>0.49707540994003829</v>
      </c>
      <c r="I17">
        <v>5.168044833169156E-2</v>
      </c>
      <c r="J17">
        <v>35.250444972857117</v>
      </c>
      <c r="K17">
        <v>24.081363443074725</v>
      </c>
      <c r="L17">
        <v>35.249915594097004</v>
      </c>
      <c r="M17">
        <v>24.08207778942824</v>
      </c>
      <c r="N17">
        <v>2.8024187165906822E-7</v>
      </c>
      <c r="O17">
        <v>5.1029071278029584E-7</v>
      </c>
      <c r="P17">
        <v>6.2870206952075642E-4</v>
      </c>
      <c r="Q17">
        <f t="shared" ca="1" si="0"/>
        <v>24.081363443074725</v>
      </c>
      <c r="S17">
        <v>0.78059283148851544</v>
      </c>
      <c r="T17">
        <v>0.93259365802254279</v>
      </c>
      <c r="W17">
        <v>11</v>
      </c>
      <c r="X17">
        <f>$AA$2*W17^$AA$3+$AA$4</f>
        <v>0.47110598450485269</v>
      </c>
    </row>
    <row r="18" spans="1:24">
      <c r="A18" t="s">
        <v>114</v>
      </c>
      <c r="B18">
        <v>81</v>
      </c>
      <c r="C18">
        <v>20</v>
      </c>
      <c r="D18">
        <v>15</v>
      </c>
      <c r="E18">
        <v>4</v>
      </c>
      <c r="F18" t="s">
        <v>37</v>
      </c>
      <c r="G18">
        <v>0.11816299100532233</v>
      </c>
      <c r="H18">
        <v>0.59175115483023766</v>
      </c>
      <c r="I18">
        <v>1.352398114625528E-6</v>
      </c>
      <c r="J18">
        <v>35.249973043099232</v>
      </c>
      <c r="K18">
        <v>24.082126768796027</v>
      </c>
      <c r="L18">
        <v>35.249915594097004</v>
      </c>
      <c r="M18">
        <v>24.08207778942824</v>
      </c>
      <c r="N18">
        <v>3.3003878569206101E-9</v>
      </c>
      <c r="O18">
        <v>2.3989784687625394E-9</v>
      </c>
      <c r="P18">
        <v>5.3382423725806746E-5</v>
      </c>
      <c r="Q18">
        <f t="shared" ca="1" si="0"/>
        <v>22.155556627292345</v>
      </c>
      <c r="S18">
        <v>0.77642900000000004</v>
      </c>
      <c r="T18">
        <v>0.97278100000000034</v>
      </c>
      <c r="W18">
        <v>12</v>
      </c>
      <c r="X18">
        <f>$AA$2*W18^$AA$3+$AA$4</f>
        <v>0.49156997405087771</v>
      </c>
    </row>
    <row r="19" spans="1:24">
      <c r="A19" t="s">
        <v>115</v>
      </c>
      <c r="B19">
        <v>82</v>
      </c>
      <c r="C19">
        <v>20</v>
      </c>
      <c r="D19">
        <v>15</v>
      </c>
      <c r="E19">
        <v>4</v>
      </c>
      <c r="F19" t="s">
        <v>37</v>
      </c>
      <c r="G19">
        <v>0.11635614230790124</v>
      </c>
      <c r="H19">
        <v>0.56735504443585949</v>
      </c>
      <c r="I19">
        <v>2.1065720958644927E-2</v>
      </c>
      <c r="J19">
        <v>35.249969944811482</v>
      </c>
      <c r="K19">
        <v>24.082065092271403</v>
      </c>
      <c r="L19">
        <v>35.249915594097004</v>
      </c>
      <c r="M19">
        <v>24.08207778942824</v>
      </c>
      <c r="N19">
        <v>2.954000164306707E-9</v>
      </c>
      <c r="O19">
        <v>1.6121779174462795E-10</v>
      </c>
      <c r="P19">
        <v>3.946655518316322E-5</v>
      </c>
      <c r="Q19">
        <f t="shared" ca="1" si="0"/>
        <v>22.155499884889693</v>
      </c>
      <c r="S19">
        <v>0.72852300000000014</v>
      </c>
      <c r="T19">
        <v>0.89923377857953912</v>
      </c>
      <c r="W19">
        <v>13</v>
      </c>
      <c r="X19">
        <f>$AA$2*W19^$AA$3+$AA$4</f>
        <v>0.51119435324556262</v>
      </c>
    </row>
    <row r="20" spans="1:24">
      <c r="A20" t="s">
        <v>116</v>
      </c>
      <c r="B20">
        <v>83</v>
      </c>
      <c r="C20">
        <v>20</v>
      </c>
      <c r="D20">
        <v>15</v>
      </c>
      <c r="E20">
        <v>4</v>
      </c>
      <c r="F20" t="s">
        <v>37</v>
      </c>
      <c r="G20">
        <v>7.6895599633058254E-2</v>
      </c>
      <c r="H20">
        <v>0.67401526091179031</v>
      </c>
      <c r="I20">
        <v>0</v>
      </c>
      <c r="J20">
        <v>35.249870331692343</v>
      </c>
      <c r="K20">
        <v>24.082144707653583</v>
      </c>
      <c r="L20">
        <v>35.249915594097004</v>
      </c>
      <c r="M20">
        <v>24.08207778942824</v>
      </c>
      <c r="N20">
        <v>2.0486852757529548E-9</v>
      </c>
      <c r="O20">
        <v>4.4780488830853628E-9</v>
      </c>
      <c r="P20">
        <v>5.7125887996766918E-5</v>
      </c>
      <c r="Q20">
        <f t="shared" ca="1" si="0"/>
        <v>23.359680366423976</v>
      </c>
      <c r="S20">
        <v>0.65642500000000004</v>
      </c>
      <c r="T20">
        <v>0.84861219783799535</v>
      </c>
      <c r="W20">
        <v>14</v>
      </c>
      <c r="X20">
        <f>$AA$2*W20^$AA$3+$AA$4</f>
        <v>0.53007447237533811</v>
      </c>
    </row>
    <row r="21" spans="1:24">
      <c r="A21" t="s">
        <v>117</v>
      </c>
      <c r="B21">
        <v>84</v>
      </c>
      <c r="C21">
        <v>20</v>
      </c>
      <c r="D21">
        <v>15</v>
      </c>
      <c r="E21">
        <v>4</v>
      </c>
      <c r="F21" t="s">
        <v>37</v>
      </c>
      <c r="G21">
        <v>3.1055664111456983E-2</v>
      </c>
      <c r="H21">
        <v>0.95250784789106258</v>
      </c>
      <c r="I21">
        <v>0</v>
      </c>
      <c r="J21">
        <v>35.24981355382031</v>
      </c>
      <c r="K21">
        <v>24.082227448472999</v>
      </c>
      <c r="L21">
        <v>35.249915594097004</v>
      </c>
      <c r="M21">
        <v>24.08207778942824</v>
      </c>
      <c r="N21">
        <v>1.0412218067793486E-8</v>
      </c>
      <c r="O21">
        <v>2.2397829678092836E-8</v>
      </c>
      <c r="P21">
        <v>1.2808209817512814E-4</v>
      </c>
      <c r="Q21">
        <f t="shared" ca="1" si="0"/>
        <v>24.563871997442458</v>
      </c>
      <c r="S21">
        <v>0.64300999999999975</v>
      </c>
      <c r="T21">
        <v>0.92431465296292092</v>
      </c>
      <c r="W21">
        <v>15</v>
      </c>
      <c r="X21">
        <f>$AA$2*W21^$AA$3+$AA$4</f>
        <v>0.54828890154402343</v>
      </c>
    </row>
    <row r="22" spans="1:24">
      <c r="A22" t="s">
        <v>118</v>
      </c>
      <c r="B22">
        <v>86</v>
      </c>
      <c r="C22">
        <v>20</v>
      </c>
      <c r="D22">
        <v>15</v>
      </c>
      <c r="E22">
        <v>4</v>
      </c>
      <c r="F22" t="s">
        <v>37</v>
      </c>
      <c r="G22">
        <v>0.15466416091388724</v>
      </c>
      <c r="H22">
        <v>0.5218128627889721</v>
      </c>
      <c r="I22">
        <v>3.8765241798606961E-5</v>
      </c>
      <c r="J22">
        <v>35.250042091944096</v>
      </c>
      <c r="K22">
        <v>24.082029732261127</v>
      </c>
      <c r="L22">
        <v>35.249915594097004</v>
      </c>
      <c r="M22">
        <v>24.08207778942824</v>
      </c>
      <c r="N22">
        <v>1.6001705318759269E-8</v>
      </c>
      <c r="O22">
        <v>2.3094913109569333E-9</v>
      </c>
      <c r="P22">
        <v>9.5684890734421078E-5</v>
      </c>
      <c r="Q22">
        <f t="shared" ca="1" si="0"/>
        <v>23.118748542970682</v>
      </c>
      <c r="S22">
        <v>0.8135712807940525</v>
      </c>
      <c r="T22">
        <v>0.9925090000000002</v>
      </c>
      <c r="W22">
        <v>16</v>
      </c>
      <c r="X22">
        <f>$AA$2*W22^$AA$3+$AA$4</f>
        <v>0.56590329445700016</v>
      </c>
    </row>
    <row r="23" spans="1:24">
      <c r="A23" t="s">
        <v>119</v>
      </c>
      <c r="B23">
        <v>87</v>
      </c>
      <c r="C23">
        <v>20</v>
      </c>
      <c r="D23">
        <v>15</v>
      </c>
      <c r="E23">
        <v>4</v>
      </c>
      <c r="F23" t="s">
        <v>37</v>
      </c>
      <c r="G23">
        <v>8.5631228744954838E-2</v>
      </c>
      <c r="H23">
        <v>0.66876800631787792</v>
      </c>
      <c r="I23">
        <v>0</v>
      </c>
      <c r="J23">
        <v>35.249843825316823</v>
      </c>
      <c r="K23">
        <v>24.082184781013407</v>
      </c>
      <c r="L23">
        <v>35.249915594097004</v>
      </c>
      <c r="M23">
        <v>24.08207778942824</v>
      </c>
      <c r="N23">
        <v>5.150757808669124E-9</v>
      </c>
      <c r="O23">
        <v>1.1447199296458094E-8</v>
      </c>
      <c r="P23">
        <v>9.1098729697859171E-5</v>
      </c>
      <c r="Q23">
        <f t="shared" ca="1" si="0"/>
        <v>25.286294020064076</v>
      </c>
      <c r="S23">
        <v>0.71889618314945969</v>
      </c>
      <c r="T23">
        <v>0.92751600000000023</v>
      </c>
      <c r="W23">
        <v>17</v>
      </c>
      <c r="X23">
        <f>$AA$2*W23^$AA$3+$AA$4</f>
        <v>0.58297317854213349</v>
      </c>
    </row>
    <row r="24" spans="1:24">
      <c r="A24" t="s">
        <v>120</v>
      </c>
      <c r="B24">
        <v>88</v>
      </c>
      <c r="C24">
        <v>20</v>
      </c>
      <c r="D24">
        <v>15</v>
      </c>
      <c r="E24">
        <v>4</v>
      </c>
      <c r="F24" t="s">
        <v>37</v>
      </c>
      <c r="G24">
        <v>3.8298494979549354E-2</v>
      </c>
      <c r="H24">
        <v>0.89132070698894517</v>
      </c>
      <c r="I24">
        <v>1.5258789062499999E-6</v>
      </c>
      <c r="J24">
        <v>35.249982888364947</v>
      </c>
      <c r="K24">
        <v>24.082064578809302</v>
      </c>
      <c r="L24">
        <v>35.249915594097004</v>
      </c>
      <c r="M24">
        <v>24.08207778942824</v>
      </c>
      <c r="N24">
        <v>4.5285184979763547E-9</v>
      </c>
      <c r="O24">
        <v>1.7452045273378317E-10</v>
      </c>
      <c r="P24">
        <v>4.8492468233273805E-5</v>
      </c>
      <c r="Q24">
        <f t="shared" ca="1" si="0"/>
        <v>24.804526516173581</v>
      </c>
      <c r="S24">
        <v>0.652702</v>
      </c>
      <c r="T24">
        <v>0.91663662247637911</v>
      </c>
      <c r="W24">
        <v>18</v>
      </c>
      <c r="X24">
        <f>$AA$2*W24^$AA$3+$AA$4</f>
        <v>0.59954601497244198</v>
      </c>
    </row>
    <row r="25" spans="1:24">
      <c r="A25" t="s">
        <v>121</v>
      </c>
      <c r="B25">
        <v>89</v>
      </c>
      <c r="C25">
        <v>20</v>
      </c>
      <c r="D25">
        <v>15</v>
      </c>
      <c r="E25">
        <v>2</v>
      </c>
      <c r="F25" t="s">
        <v>37</v>
      </c>
      <c r="G25">
        <v>5.0890014755415984E-2</v>
      </c>
      <c r="H25">
        <v>0.79872046836771904</v>
      </c>
      <c r="I25">
        <v>1.5258789062500001E-6</v>
      </c>
      <c r="J25">
        <v>35.249981871848263</v>
      </c>
      <c r="K25">
        <v>24.082029893653271</v>
      </c>
      <c r="L25">
        <v>35.249915594097004</v>
      </c>
      <c r="M25">
        <v>24.08207778942824</v>
      </c>
      <c r="N25">
        <v>4.3927403119208306E-9</v>
      </c>
      <c r="O25">
        <v>2.294005259902154E-9</v>
      </c>
      <c r="P25">
        <v>5.78219057616704E-5</v>
      </c>
      <c r="Q25">
        <f t="shared" ca="1" si="0"/>
        <v>24.082029893653271</v>
      </c>
      <c r="S25">
        <v>0.64598161150968925</v>
      </c>
      <c r="T25">
        <v>0.87575134528374321</v>
      </c>
      <c r="W25">
        <v>19</v>
      </c>
      <c r="X25">
        <f>$AA$2*W25^$AA$3+$AA$4</f>
        <v>0.61566274933040011</v>
      </c>
    </row>
    <row r="26" spans="1:24">
      <c r="A26" t="s">
        <v>122</v>
      </c>
      <c r="B26">
        <v>90</v>
      </c>
      <c r="C26">
        <v>20</v>
      </c>
      <c r="D26">
        <v>15</v>
      </c>
      <c r="E26">
        <v>2</v>
      </c>
      <c r="F26" t="s">
        <v>37</v>
      </c>
      <c r="G26">
        <v>5.2579155324253016E-2</v>
      </c>
      <c r="H26">
        <v>0.8025603327502443</v>
      </c>
      <c r="I26">
        <v>0</v>
      </c>
      <c r="J26">
        <v>35.249867740706186</v>
      </c>
      <c r="K26">
        <v>24.082186148837582</v>
      </c>
      <c r="L26">
        <v>35.249915594097004</v>
      </c>
      <c r="M26">
        <v>24.08207778942824</v>
      </c>
      <c r="N26">
        <v>2.2899470127726065E-9</v>
      </c>
      <c r="O26">
        <v>1.1741761593008797E-8</v>
      </c>
      <c r="P26">
        <v>8.3760696647596609E-5</v>
      </c>
      <c r="Q26">
        <f t="shared" ca="1" si="0"/>
        <v>24.563829871814335</v>
      </c>
      <c r="S26">
        <v>0.67562845702658403</v>
      </c>
      <c r="T26">
        <v>0.91727770199767622</v>
      </c>
      <c r="W26">
        <v>20</v>
      </c>
      <c r="X26">
        <f>$AA$2*W26^$AA$3+$AA$4</f>
        <v>0.63135899886779789</v>
      </c>
    </row>
    <row r="27" spans="1:24">
      <c r="A27" t="s">
        <v>123</v>
      </c>
      <c r="B27">
        <v>91</v>
      </c>
      <c r="C27">
        <v>20</v>
      </c>
      <c r="D27">
        <v>15</v>
      </c>
      <c r="E27">
        <v>2</v>
      </c>
      <c r="F27" t="s">
        <v>37</v>
      </c>
      <c r="G27">
        <v>6.3510887018531498E-2</v>
      </c>
      <c r="H27">
        <v>0.76440781483000431</v>
      </c>
      <c r="I27">
        <v>4.6145869381923464E-12</v>
      </c>
      <c r="J27">
        <v>35.249761940739461</v>
      </c>
      <c r="K27">
        <v>24.082304402231436</v>
      </c>
      <c r="L27">
        <v>35.249915594097004</v>
      </c>
      <c r="M27">
        <v>24.08207778942824</v>
      </c>
      <c r="N27">
        <v>2.3609354284313392E-8</v>
      </c>
      <c r="O27">
        <v>5.1353362572460818E-8</v>
      </c>
      <c r="P27">
        <v>1.9360102899619906E-4</v>
      </c>
      <c r="Q27">
        <f t="shared" ca="1" si="0"/>
        <v>23.119012226142178</v>
      </c>
      <c r="S27">
        <v>0.72281799999999996</v>
      </c>
      <c r="T27">
        <v>0.96717811177155677</v>
      </c>
      <c r="W27">
        <v>21</v>
      </c>
      <c r="X27">
        <f>$AA$2*W27^$AA$3+$AA$4</f>
        <v>0.64666597532377923</v>
      </c>
    </row>
    <row r="28" spans="1:24">
      <c r="A28" t="s">
        <v>200</v>
      </c>
      <c r="B28">
        <v>60</v>
      </c>
      <c r="C28">
        <v>20</v>
      </c>
      <c r="D28">
        <v>15</v>
      </c>
      <c r="E28">
        <v>3</v>
      </c>
      <c r="F28" t="s">
        <v>71</v>
      </c>
      <c r="G28">
        <v>0.1657871111229364</v>
      </c>
      <c r="H28">
        <v>0.42195098022780686</v>
      </c>
      <c r="I28">
        <v>2.9127681387365878E-2</v>
      </c>
      <c r="J28">
        <v>35.249570455153545</v>
      </c>
      <c r="K28">
        <v>24.082531921019111</v>
      </c>
      <c r="L28">
        <v>35.249915594097004</v>
      </c>
      <c r="M28">
        <v>24.08207778942824</v>
      </c>
      <c r="N28">
        <v>1.1912089029184166E-7</v>
      </c>
      <c r="O28">
        <v>2.0623550182706442E-7</v>
      </c>
      <c r="P28">
        <v>4.0333385186400243E-4</v>
      </c>
      <c r="Q28">
        <f t="shared" ca="1" si="0"/>
        <v>25.045833197859878</v>
      </c>
      <c r="S28">
        <v>0.66381721737296318</v>
      </c>
      <c r="T28">
        <v>0.77450099315266829</v>
      </c>
      <c r="W28">
        <v>22</v>
      </c>
      <c r="X28">
        <f>$AA$2*W28^$AA$3+$AA$4</f>
        <v>0.66161121190953132</v>
      </c>
    </row>
    <row r="29" spans="1:24">
      <c r="A29" t="s">
        <v>201</v>
      </c>
      <c r="B29">
        <v>61</v>
      </c>
      <c r="C29">
        <v>20</v>
      </c>
      <c r="D29">
        <v>15</v>
      </c>
      <c r="E29">
        <v>3</v>
      </c>
      <c r="F29" t="s">
        <v>71</v>
      </c>
      <c r="G29">
        <v>0.15281057035412129</v>
      </c>
      <c r="H29">
        <v>0.4195852899938986</v>
      </c>
      <c r="I29">
        <v>3.3878835614303403E-2</v>
      </c>
      <c r="J29">
        <v>35.250535680556389</v>
      </c>
      <c r="K29">
        <v>24.08130484933541</v>
      </c>
      <c r="L29">
        <v>35.249915594097004</v>
      </c>
      <c r="M29">
        <v>24.08207778942824</v>
      </c>
      <c r="N29">
        <v>3.8450721711268689E-7</v>
      </c>
      <c r="O29">
        <v>5.9743638710373851E-7</v>
      </c>
      <c r="P29">
        <v>7.0069380053502169E-4</v>
      </c>
      <c r="Q29">
        <f t="shared" ca="1" si="0"/>
        <v>23.840491800842056</v>
      </c>
      <c r="S29">
        <v>0.61449083451366793</v>
      </c>
      <c r="T29">
        <v>0.71515214463152277</v>
      </c>
      <c r="W29">
        <v>23</v>
      </c>
      <c r="X29">
        <f>$AA$2*W29^$AA$3+$AA$4</f>
        <v>0.67621914297485641</v>
      </c>
    </row>
    <row r="30" spans="1:24">
      <c r="A30" t="s">
        <v>202</v>
      </c>
      <c r="B30">
        <v>63</v>
      </c>
      <c r="C30">
        <v>20</v>
      </c>
      <c r="D30">
        <v>15</v>
      </c>
      <c r="E30">
        <v>3</v>
      </c>
      <c r="F30" t="s">
        <v>71</v>
      </c>
      <c r="G30">
        <v>0.31908080183498033</v>
      </c>
      <c r="H30">
        <v>0.24521821908710384</v>
      </c>
      <c r="I30">
        <v>2.4902523290538867E-2</v>
      </c>
      <c r="J30">
        <v>35.249903511021699</v>
      </c>
      <c r="K30">
        <v>24.08232768219753</v>
      </c>
      <c r="L30">
        <v>35.249915594097004</v>
      </c>
      <c r="M30">
        <v>24.08207778942824</v>
      </c>
      <c r="N30">
        <v>1.4600070882046459E-10</v>
      </c>
      <c r="O30">
        <v>6.244639614331138E-8</v>
      </c>
      <c r="P30">
        <v>1.7690731592013352E-4</v>
      </c>
      <c r="Q30">
        <f t="shared" ca="1" si="0"/>
        <v>23.841504405375556</v>
      </c>
      <c r="S30">
        <v>0.72107734259844647</v>
      </c>
      <c r="T30">
        <v>0.78925202643633419</v>
      </c>
      <c r="W30">
        <v>24</v>
      </c>
      <c r="X30">
        <f>$AA$2*W30^$AA$3+$AA$4</f>
        <v>0.69051157127718898</v>
      </c>
    </row>
    <row r="31" spans="1:24">
      <c r="A31" t="s">
        <v>203</v>
      </c>
      <c r="B31">
        <v>66</v>
      </c>
      <c r="C31">
        <v>20</v>
      </c>
      <c r="D31">
        <v>15</v>
      </c>
      <c r="E31">
        <v>3</v>
      </c>
      <c r="F31" t="s">
        <v>71</v>
      </c>
      <c r="G31">
        <v>0.17256195916047443</v>
      </c>
      <c r="H31">
        <v>0.41673089214077663</v>
      </c>
      <c r="I31">
        <v>2.996596377407203E-2</v>
      </c>
      <c r="J31">
        <v>35.249987649944906</v>
      </c>
      <c r="K31">
        <v>24.082143001447335</v>
      </c>
      <c r="L31">
        <v>35.249915594097004</v>
      </c>
      <c r="M31">
        <v>24.08207778942824</v>
      </c>
      <c r="N31">
        <v>5.1920452168341642E-9</v>
      </c>
      <c r="O31">
        <v>4.2526074344373866E-9</v>
      </c>
      <c r="P31">
        <v>6.87191845530473E-5</v>
      </c>
      <c r="Q31">
        <f t="shared" ca="1" si="0"/>
        <v>24.082143001447335</v>
      </c>
      <c r="S31">
        <v>0.67970671677451056</v>
      </c>
      <c r="T31">
        <v>0.791508209469444</v>
      </c>
      <c r="W31">
        <v>25</v>
      </c>
      <c r="X31">
        <f>$AA$2*W31^$AA$3+$AA$4</f>
        <v>0.70450804839355174</v>
      </c>
    </row>
    <row r="32" spans="1:24">
      <c r="A32" t="s">
        <v>204</v>
      </c>
      <c r="B32">
        <v>67</v>
      </c>
      <c r="C32">
        <v>20</v>
      </c>
      <c r="D32">
        <v>15</v>
      </c>
      <c r="E32">
        <v>3</v>
      </c>
      <c r="F32" t="s">
        <v>71</v>
      </c>
      <c r="G32">
        <v>4.5099165909438126E-2</v>
      </c>
      <c r="H32">
        <v>0.75483530166465629</v>
      </c>
      <c r="I32">
        <v>4.3200518695961894E-5</v>
      </c>
      <c r="J32">
        <v>35.250152283125594</v>
      </c>
      <c r="K32">
        <v>24.081975855618733</v>
      </c>
      <c r="L32">
        <v>35.249915594097004</v>
      </c>
      <c r="M32">
        <v>24.08207778942824</v>
      </c>
      <c r="N32">
        <v>5.6021696254813861E-8</v>
      </c>
      <c r="O32">
        <v>1.0390501520601201E-8</v>
      </c>
      <c r="P32">
        <v>1.8222540681174932E-4</v>
      </c>
      <c r="Q32">
        <f t="shared" ca="1" si="0"/>
        <v>21.91459802861305</v>
      </c>
      <c r="S32">
        <v>0.49791610961314425</v>
      </c>
      <c r="T32">
        <v>0.66381721737296318</v>
      </c>
      <c r="W32">
        <v>26</v>
      </c>
      <c r="X32">
        <f>$AA$2*W32^$AA$3+$AA$4</f>
        <v>0.7182261872281992</v>
      </c>
    </row>
    <row r="33" spans="1:47">
      <c r="A33" t="s">
        <v>205</v>
      </c>
      <c r="B33">
        <v>68</v>
      </c>
      <c r="C33">
        <v>20</v>
      </c>
      <c r="D33">
        <v>15</v>
      </c>
      <c r="E33">
        <v>3</v>
      </c>
      <c r="F33" t="s">
        <v>71</v>
      </c>
      <c r="G33">
        <v>0.30610766721080612</v>
      </c>
      <c r="H33">
        <v>0.22084751350103377</v>
      </c>
      <c r="I33">
        <v>3.0336557621016544E-2</v>
      </c>
      <c r="J33">
        <v>35.249920545404088</v>
      </c>
      <c r="K33">
        <v>24.082291078961759</v>
      </c>
      <c r="L33">
        <v>35.249915594097004</v>
      </c>
      <c r="M33">
        <v>24.08207778942824</v>
      </c>
      <c r="N33">
        <v>2.4515441834573072E-11</v>
      </c>
      <c r="O33">
        <v>4.5492425108923561E-8</v>
      </c>
      <c r="P33">
        <v>1.508591073663737E-4</v>
      </c>
      <c r="Q33">
        <f t="shared" ca="1" si="0"/>
        <v>23.118999435803289</v>
      </c>
      <c r="S33">
        <v>0.64837961396473676</v>
      </c>
      <c r="T33">
        <v>0.7026321073416032</v>
      </c>
      <c r="W33">
        <v>27</v>
      </c>
      <c r="X33">
        <f>$AA$2*W33^$AA$3+$AA$4</f>
        <v>0.73168192086701078</v>
      </c>
    </row>
    <row r="34" spans="1:47">
      <c r="A34" t="s">
        <v>206</v>
      </c>
      <c r="B34">
        <v>69</v>
      </c>
      <c r="C34">
        <v>20</v>
      </c>
      <c r="D34">
        <v>15</v>
      </c>
      <c r="E34">
        <v>3</v>
      </c>
      <c r="F34" t="s">
        <v>71</v>
      </c>
      <c r="G34">
        <v>0.19940899126196107</v>
      </c>
      <c r="H34">
        <v>0.37644947731548112</v>
      </c>
      <c r="I34">
        <v>1.5538448802420102E-2</v>
      </c>
      <c r="J34">
        <v>35.24987027167731</v>
      </c>
      <c r="K34">
        <v>24.082179052115617</v>
      </c>
      <c r="L34">
        <v>35.249915594097004</v>
      </c>
      <c r="M34">
        <v>24.08207778942824</v>
      </c>
      <c r="N34">
        <v>2.0541217269708538E-9</v>
      </c>
      <c r="O34">
        <v>1.0254131854740433E-8</v>
      </c>
      <c r="P34">
        <v>7.8448242751865665E-5</v>
      </c>
      <c r="Q34">
        <f t="shared" ca="1" si="0"/>
        <v>24.082179052115617</v>
      </c>
      <c r="S34">
        <v>0.67605452324865167</v>
      </c>
      <c r="T34">
        <v>0.77791824301060175</v>
      </c>
      <c r="W34">
        <v>28</v>
      </c>
      <c r="X34">
        <f>$AA$2*W34^$AA$3+$AA$4</f>
        <v>0.74488971862453346</v>
      </c>
    </row>
    <row r="35" spans="1:47">
      <c r="A35" t="s">
        <v>207</v>
      </c>
      <c r="B35">
        <v>70</v>
      </c>
      <c r="C35">
        <v>20</v>
      </c>
      <c r="D35">
        <v>15</v>
      </c>
      <c r="E35">
        <v>1</v>
      </c>
      <c r="F35" t="s">
        <v>71</v>
      </c>
      <c r="G35">
        <v>0.1263919670395833</v>
      </c>
      <c r="H35">
        <v>0.50371865781138359</v>
      </c>
      <c r="I35">
        <v>4.2318714137984659E-2</v>
      </c>
      <c r="J35">
        <v>35.249995427094561</v>
      </c>
      <c r="K35">
        <v>24.081966140514439</v>
      </c>
      <c r="L35">
        <v>35.249915594097004</v>
      </c>
      <c r="M35">
        <v>24.08207778942824</v>
      </c>
      <c r="N35">
        <v>6.3733074988801321E-9</v>
      </c>
      <c r="O35">
        <v>1.2465479953017291E-8</v>
      </c>
      <c r="P35">
        <v>9.7053561119356729E-5</v>
      </c>
      <c r="Q35">
        <f t="shared" ca="1" si="0"/>
        <v>23.600326817704151</v>
      </c>
      <c r="S35">
        <v>0.66994840904035402</v>
      </c>
      <c r="T35">
        <v>0.80273666490577344</v>
      </c>
      <c r="W35">
        <v>29</v>
      </c>
      <c r="X35">
        <f>$AA$2*W35^$AA$3+$AA$4</f>
        <v>0.75786276763003368</v>
      </c>
      <c r="AN35">
        <f ca="1">AVERAGE(Q2:Q51)</f>
        <v>23.793169446477918</v>
      </c>
      <c r="AO35">
        <f>AVERAGE(S2:S51)</f>
        <v>0.69358981433565492</v>
      </c>
      <c r="AQ35">
        <f ca="1">STDEVP(Q2:Q51)</f>
        <v>0.91387159732495316</v>
      </c>
      <c r="AR35">
        <f>STDEVP(S2:S51)</f>
        <v>5.9805892785377283E-2</v>
      </c>
    </row>
    <row r="36" spans="1:47">
      <c r="A36" t="s">
        <v>208</v>
      </c>
      <c r="B36">
        <v>71</v>
      </c>
      <c r="C36">
        <v>20</v>
      </c>
      <c r="D36">
        <v>15</v>
      </c>
      <c r="E36">
        <v>1</v>
      </c>
      <c r="F36" t="s">
        <v>71</v>
      </c>
      <c r="G36">
        <v>0.30792355023178752</v>
      </c>
      <c r="H36">
        <v>0.25592619073633099</v>
      </c>
      <c r="I36">
        <v>2.1819356090909708E-2</v>
      </c>
      <c r="J36">
        <v>35.249767000844557</v>
      </c>
      <c r="K36">
        <v>24.082228003944355</v>
      </c>
      <c r="L36">
        <v>35.249915594097004</v>
      </c>
      <c r="M36">
        <v>24.08207778942824</v>
      </c>
      <c r="N36">
        <v>2.2079954672904621E-8</v>
      </c>
      <c r="O36">
        <v>2.2564400851586654E-8</v>
      </c>
      <c r="P36">
        <v>1.4940608341779674E-4</v>
      </c>
      <c r="Q36">
        <f t="shared" ca="1" si="0"/>
        <v>24.082228003944355</v>
      </c>
      <c r="S36">
        <v>0.71693212965635478</v>
      </c>
      <c r="T36">
        <v>0.78812268301495403</v>
      </c>
      <c r="W36">
        <v>30</v>
      </c>
      <c r="X36">
        <f>$AA$2*W36^$AA$3+$AA$4</f>
        <v>0.7706131264413637</v>
      </c>
      <c r="AN36">
        <f ca="1">AVERAGE(Q53:Q103)</f>
        <v>42.725888010775343</v>
      </c>
      <c r="AO36">
        <f>AVERAGE(T53:T103)</f>
        <v>0.88611752874751515</v>
      </c>
      <c r="AQ36">
        <f ca="1">STDEVP(Q53:Q103)</f>
        <v>0.58212078278383006</v>
      </c>
      <c r="AR36">
        <f>STDEVP(T53:T103)</f>
        <v>9.7670764084616474E-2</v>
      </c>
    </row>
    <row r="37" spans="1:47">
      <c r="A37" t="s">
        <v>209</v>
      </c>
      <c r="B37">
        <v>72</v>
      </c>
      <c r="C37">
        <v>20</v>
      </c>
      <c r="D37">
        <v>15</v>
      </c>
      <c r="E37">
        <v>1</v>
      </c>
      <c r="F37" t="s">
        <v>71</v>
      </c>
      <c r="G37">
        <v>0.19677041534544668</v>
      </c>
      <c r="H37">
        <v>0.39695445114736433</v>
      </c>
      <c r="I37">
        <v>2.0031078406119222E-2</v>
      </c>
      <c r="J37">
        <v>35.249843778374164</v>
      </c>
      <c r="K37">
        <v>24.082344880286119</v>
      </c>
      <c r="L37">
        <v>35.249915594097004</v>
      </c>
      <c r="M37">
        <v>24.08207778942824</v>
      </c>
      <c r="N37">
        <v>5.1574980471092985E-9</v>
      </c>
      <c r="O37">
        <v>7.1337526362311197E-8</v>
      </c>
      <c r="P37">
        <v>1.9556971187970353E-4</v>
      </c>
      <c r="Q37">
        <f t="shared" ca="1" si="0"/>
        <v>24.323168329088979</v>
      </c>
      <c r="S37">
        <v>0.71574593867316705</v>
      </c>
      <c r="T37">
        <v>0.82933331041867864</v>
      </c>
      <c r="W37">
        <v>31</v>
      </c>
      <c r="X37">
        <f>$AA$2*W37^$AA$3+$AA$4</f>
        <v>0.78315185577916879</v>
      </c>
    </row>
    <row r="38" spans="1:47">
      <c r="A38" t="s">
        <v>210</v>
      </c>
      <c r="B38">
        <v>73</v>
      </c>
      <c r="C38">
        <v>20</v>
      </c>
      <c r="D38">
        <v>15</v>
      </c>
      <c r="E38">
        <v>4</v>
      </c>
      <c r="F38" t="s">
        <v>71</v>
      </c>
      <c r="G38">
        <v>0.28415965476961424</v>
      </c>
      <c r="H38">
        <v>0.28561833783884472</v>
      </c>
      <c r="I38">
        <v>6.5687861629277122E-3</v>
      </c>
      <c r="J38">
        <v>35.249907244270204</v>
      </c>
      <c r="K38">
        <v>24.082096687766583</v>
      </c>
      <c r="L38">
        <v>35.249915594097004</v>
      </c>
      <c r="M38">
        <v>24.08207778942824</v>
      </c>
      <c r="N38">
        <v>6.9719607585963196E-11</v>
      </c>
      <c r="O38">
        <v>3.5714719213106655E-10</v>
      </c>
      <c r="P38">
        <v>1.460936000851902E-5</v>
      </c>
      <c r="Q38">
        <f t="shared" ca="1" si="0"/>
        <v>24.804559588399581</v>
      </c>
      <c r="S38">
        <v>0.7115858760937287</v>
      </c>
      <c r="T38">
        <v>0.79263495754489377</v>
      </c>
      <c r="W38">
        <v>32</v>
      </c>
      <c r="X38">
        <f>$AA$2*W38^$AA$3+$AA$4</f>
        <v>0.7954891304132784</v>
      </c>
      <c r="AG38">
        <v>290</v>
      </c>
      <c r="AH38">
        <v>400</v>
      </c>
      <c r="AI38">
        <v>88</v>
      </c>
      <c r="AJ38">
        <v>97</v>
      </c>
    </row>
    <row r="39" spans="1:47">
      <c r="A39" t="s">
        <v>211</v>
      </c>
      <c r="B39">
        <v>76</v>
      </c>
      <c r="C39">
        <v>20</v>
      </c>
      <c r="D39">
        <v>15</v>
      </c>
      <c r="E39">
        <v>4</v>
      </c>
      <c r="F39" t="s">
        <v>71</v>
      </c>
      <c r="G39">
        <v>9.138455808454897E-2</v>
      </c>
      <c r="H39">
        <v>0.55330890308928959</v>
      </c>
      <c r="I39">
        <v>3.8796135892792816E-4</v>
      </c>
      <c r="J39">
        <v>35.24994715806158</v>
      </c>
      <c r="K39">
        <v>24.082101691264874</v>
      </c>
      <c r="L39">
        <v>35.249915594097004</v>
      </c>
      <c r="M39">
        <v>24.08207778942824</v>
      </c>
      <c r="N39">
        <v>9.9628385977167543E-10</v>
      </c>
      <c r="O39">
        <v>5.7129779449590795E-10</v>
      </c>
      <c r="P39">
        <v>2.799626452107123E-5</v>
      </c>
      <c r="Q39">
        <f t="shared" ca="1" si="0"/>
        <v>23.11881762361428</v>
      </c>
      <c r="S39">
        <v>0.53173298941988723</v>
      </c>
      <c r="T39">
        <v>0.65642652961046566</v>
      </c>
      <c r="W39">
        <v>33</v>
      </c>
      <c r="X39">
        <f>$AA$2*W39^$AA$3+$AA$4</f>
        <v>0.80763433541946195</v>
      </c>
      <c r="AG39">
        <v>360</v>
      </c>
      <c r="AH39">
        <v>420</v>
      </c>
      <c r="AI39">
        <v>98</v>
      </c>
      <c r="AJ39">
        <v>114</v>
      </c>
    </row>
    <row r="40" spans="1:47">
      <c r="A40" t="s">
        <v>212</v>
      </c>
      <c r="B40">
        <v>77</v>
      </c>
      <c r="C40">
        <v>20</v>
      </c>
      <c r="D40">
        <v>15</v>
      </c>
      <c r="E40">
        <v>4</v>
      </c>
      <c r="F40" t="s">
        <v>71</v>
      </c>
      <c r="G40">
        <v>0.26904019487028458</v>
      </c>
      <c r="H40">
        <v>0.28492558734997958</v>
      </c>
      <c r="I40">
        <v>3.3003357476560228E-3</v>
      </c>
      <c r="J40">
        <v>35.249887971791622</v>
      </c>
      <c r="K40">
        <v>24.082144658380013</v>
      </c>
      <c r="L40">
        <v>35.249915594097004</v>
      </c>
      <c r="M40">
        <v>24.08207778942824</v>
      </c>
      <c r="N40">
        <v>7.6299175459819798E-10</v>
      </c>
      <c r="O40">
        <v>4.4714567112335056E-9</v>
      </c>
      <c r="P40">
        <v>5.1158813834136651E-5</v>
      </c>
      <c r="Q40">
        <f t="shared" ca="1" si="0"/>
        <v>24.322966104963815</v>
      </c>
      <c r="S40">
        <v>0.66933598331738675</v>
      </c>
      <c r="T40">
        <v>0.74570723125765481</v>
      </c>
      <c r="W40">
        <v>34</v>
      </c>
      <c r="X40">
        <f>$AA$2*W40^$AA$3+$AA$4</f>
        <v>0.81959614939484526</v>
      </c>
      <c r="AI40">
        <v>97</v>
      </c>
      <c r="AJ40">
        <v>105</v>
      </c>
      <c r="AL40">
        <f ca="1">RSQ(AI42:AI131,AJ42:AJ131)</f>
        <v>0.26475495965341317</v>
      </c>
    </row>
    <row r="41" spans="1:47">
      <c r="A41" t="s">
        <v>213</v>
      </c>
      <c r="B41">
        <v>80</v>
      </c>
      <c r="C41">
        <v>20</v>
      </c>
      <c r="D41">
        <v>15</v>
      </c>
      <c r="E41">
        <v>4</v>
      </c>
      <c r="F41" t="s">
        <v>71</v>
      </c>
      <c r="G41">
        <v>0.29982605447218658</v>
      </c>
      <c r="H41">
        <v>0.26124002580406658</v>
      </c>
      <c r="I41">
        <v>1.0663362089598775E-2</v>
      </c>
      <c r="J41">
        <v>35.249905063016413</v>
      </c>
      <c r="K41">
        <v>24.082103436037723</v>
      </c>
      <c r="L41">
        <v>35.249915594097004</v>
      </c>
      <c r="M41">
        <v>24.08207778942824</v>
      </c>
      <c r="N41">
        <v>1.1090365840741988E-10</v>
      </c>
      <c r="O41">
        <v>6.5774857798540256E-10</v>
      </c>
      <c r="P41">
        <v>1.9604237251074351E-5</v>
      </c>
      <c r="Q41">
        <f t="shared" ca="1" si="0"/>
        <v>24.082103436037723</v>
      </c>
      <c r="S41">
        <v>0.69903545436193415</v>
      </c>
      <c r="T41">
        <v>0.77107534659039267</v>
      </c>
      <c r="W41">
        <v>35</v>
      </c>
      <c r="X41">
        <f>$AA$2*W41^$AA$3+$AA$4</f>
        <v>0.83138261672850022</v>
      </c>
      <c r="AQ41" s="35" t="s">
        <v>44</v>
      </c>
      <c r="AR41" s="35" t="s">
        <v>45</v>
      </c>
      <c r="AS41" s="35" t="s">
        <v>46</v>
      </c>
      <c r="AT41" s="41" t="s">
        <v>271</v>
      </c>
      <c r="AU41" s="41" t="s">
        <v>272</v>
      </c>
    </row>
    <row r="42" spans="1:47">
      <c r="A42" t="s">
        <v>214</v>
      </c>
      <c r="B42">
        <v>81</v>
      </c>
      <c r="C42">
        <v>20</v>
      </c>
      <c r="D42">
        <v>15</v>
      </c>
      <c r="E42">
        <v>4</v>
      </c>
      <c r="F42" t="s">
        <v>71</v>
      </c>
      <c r="G42">
        <v>0.18179672190053298</v>
      </c>
      <c r="H42">
        <v>0.39626792484997297</v>
      </c>
      <c r="I42">
        <v>2.0605038925826789E-2</v>
      </c>
      <c r="J42">
        <v>35.249925457975777</v>
      </c>
      <c r="K42">
        <v>24.082074810468963</v>
      </c>
      <c r="L42">
        <v>35.249915594097004</v>
      </c>
      <c r="M42">
        <v>24.08207778942824</v>
      </c>
      <c r="N42">
        <v>9.7296104454964461E-11</v>
      </c>
      <c r="O42">
        <v>8.8741983715781688E-12</v>
      </c>
      <c r="P42">
        <v>7.2859557652562865E-6</v>
      </c>
      <c r="Q42">
        <f t="shared" ca="1" si="0"/>
        <v>24.082074810468963</v>
      </c>
      <c r="S42">
        <v>0.66197264783217946</v>
      </c>
      <c r="T42">
        <v>0.76649578379823802</v>
      </c>
      <c r="W42">
        <v>36</v>
      </c>
      <c r="X42">
        <f>$AA$2*W42^$AA$3+$AA$4</f>
        <v>0.84300121063669675</v>
      </c>
      <c r="Y42">
        <f t="shared" ref="Y42:AE44" ca="1" si="1">RANDBETWEEN(90,110)/100*$X42</f>
        <v>0.89358128327489861</v>
      </c>
      <c r="Z42">
        <f t="shared" ca="1" si="1"/>
        <v>0.80928116221122881</v>
      </c>
      <c r="AA42">
        <f t="shared" ca="1" si="1"/>
        <v>0.81771117431759588</v>
      </c>
      <c r="AB42">
        <f t="shared" ca="1" si="1"/>
        <v>0.78399112589212805</v>
      </c>
      <c r="AC42">
        <f t="shared" ca="1" si="1"/>
        <v>0.77556111378576109</v>
      </c>
      <c r="AD42">
        <f t="shared" ca="1" si="1"/>
        <v>0.77556111378576109</v>
      </c>
      <c r="AE42">
        <f t="shared" ca="1" si="1"/>
        <v>0.77556111378576109</v>
      </c>
      <c r="AG42">
        <v>1</v>
      </c>
      <c r="AH42">
        <f ca="1">RANDBETWEEN(RANDBETWEEN($AG$38,$AG$39),RANDBETWEEN($AH$38,$AH$39))/10</f>
        <v>33.1</v>
      </c>
      <c r="AI42">
        <f ca="1">$AA$2*AH42^$AA$3+$AA$4</f>
        <v>0.8088386319314681</v>
      </c>
      <c r="AJ42">
        <f ca="1">RANDBETWEEN(RANDBETWEEN($AI$38,$AJ$38),RANDBETWEEN($AI$39,$AJ$39))/100*$AI42</f>
        <v>0.84119217720872685</v>
      </c>
      <c r="AM42">
        <v>32</v>
      </c>
      <c r="AN42">
        <v>30</v>
      </c>
      <c r="AO42">
        <v>0.77581158050723265</v>
      </c>
      <c r="AP42">
        <v>0.7525372330920157</v>
      </c>
      <c r="AQ42" s="34" t="s">
        <v>12</v>
      </c>
      <c r="AR42" s="35">
        <v>5</v>
      </c>
      <c r="AS42" s="35">
        <v>3</v>
      </c>
      <c r="AT42" s="35">
        <v>30</v>
      </c>
      <c r="AU42" s="35">
        <v>0.7525372330920157</v>
      </c>
    </row>
    <row r="43" spans="1:47">
      <c r="A43" t="s">
        <v>215</v>
      </c>
      <c r="B43">
        <v>82</v>
      </c>
      <c r="C43">
        <v>20</v>
      </c>
      <c r="D43">
        <v>15</v>
      </c>
      <c r="E43">
        <v>4</v>
      </c>
      <c r="F43" t="s">
        <v>71</v>
      </c>
      <c r="G43">
        <v>0.35244830349194589</v>
      </c>
      <c r="H43">
        <v>0.20332604331506443</v>
      </c>
      <c r="I43">
        <v>4.2127941092101551E-2</v>
      </c>
      <c r="J43">
        <v>35.249873245275353</v>
      </c>
      <c r="K43">
        <v>24.082321438778834</v>
      </c>
      <c r="L43">
        <v>35.249915594097004</v>
      </c>
      <c r="M43">
        <v>24.08207778942824</v>
      </c>
      <c r="N43">
        <v>1.7934226952465769E-9</v>
      </c>
      <c r="O43">
        <v>5.9365006044856097E-8</v>
      </c>
      <c r="P43">
        <v>1.7486913498399693E-4</v>
      </c>
      <c r="Q43">
        <f t="shared" ca="1" si="0"/>
        <v>24.323144653166622</v>
      </c>
      <c r="S43">
        <v>0.71515214463152255</v>
      </c>
      <c r="T43">
        <v>0.76935972133315089</v>
      </c>
      <c r="W43">
        <v>37</v>
      </c>
      <c r="X43">
        <f>$AA$2*W43^$AA$3+$AA$4</f>
        <v>0.85445888836545492</v>
      </c>
      <c r="Y43">
        <f t="shared" ca="1" si="1"/>
        <v>0.80319135506352757</v>
      </c>
      <c r="Z43">
        <f t="shared" ca="1" si="1"/>
        <v>0.92281559943469138</v>
      </c>
      <c r="AA43">
        <f t="shared" ca="1" si="1"/>
        <v>0.89718183278372765</v>
      </c>
      <c r="AB43">
        <f t="shared" ca="1" si="1"/>
        <v>0.9399047772020005</v>
      </c>
      <c r="AC43">
        <f t="shared" ca="1" si="1"/>
        <v>0.76901299952890945</v>
      </c>
      <c r="AD43">
        <f t="shared" ca="1" si="1"/>
        <v>0.84591429948180041</v>
      </c>
      <c r="AE43">
        <f t="shared" ca="1" si="1"/>
        <v>0.93136018831834588</v>
      </c>
      <c r="AG43">
        <v>2</v>
      </c>
      <c r="AH43">
        <f t="shared" ref="AH43:AH98" ca="1" si="2">RANDBETWEEN(RANDBETWEEN($AG$38,$AG$39),RANDBETWEEN($AH$38,$AH$39))/10</f>
        <v>39.1</v>
      </c>
      <c r="AI43">
        <f ca="1">$AA$2*AH43^$AA$3+$AA$4</f>
        <v>0.878024580799601</v>
      </c>
      <c r="AJ43">
        <f t="shared" ref="AJ43:AJ98" ca="1" si="3">RANDBETWEEN(RANDBETWEEN($AI$38,$AJ$38),RANDBETWEEN($AI$39,$AJ$39))/100*$AI43</f>
        <v>0.83412335175962093</v>
      </c>
      <c r="AM43">
        <v>16</v>
      </c>
      <c r="AN43">
        <v>30.1</v>
      </c>
      <c r="AO43">
        <v>0.77708853656333143</v>
      </c>
      <c r="AP43">
        <v>0.78485942192896474</v>
      </c>
      <c r="AQ43" s="35" t="s">
        <v>52</v>
      </c>
      <c r="AR43" s="35">
        <v>5</v>
      </c>
      <c r="AS43" s="35">
        <v>3</v>
      </c>
      <c r="AT43" s="35">
        <v>30.1</v>
      </c>
      <c r="AU43" s="35">
        <v>0.78485942192896474</v>
      </c>
    </row>
    <row r="44" spans="1:47">
      <c r="A44" t="s">
        <v>216</v>
      </c>
      <c r="B44">
        <v>83</v>
      </c>
      <c r="C44">
        <v>20</v>
      </c>
      <c r="D44">
        <v>15</v>
      </c>
      <c r="E44">
        <v>4</v>
      </c>
      <c r="F44" t="s">
        <v>71</v>
      </c>
      <c r="G44">
        <v>0.26486936527421756</v>
      </c>
      <c r="H44">
        <v>0.27192857309140889</v>
      </c>
      <c r="I44">
        <v>3.006768319763627E-3</v>
      </c>
      <c r="J44">
        <v>35.249989231166829</v>
      </c>
      <c r="K44">
        <v>24.082148889304069</v>
      </c>
      <c r="L44">
        <v>35.249915594097004</v>
      </c>
      <c r="M44">
        <v>24.08207778942824</v>
      </c>
      <c r="N44">
        <v>5.4224180523947505E-9</v>
      </c>
      <c r="O44">
        <v>5.0551923428495535E-9</v>
      </c>
      <c r="P44">
        <v>7.2379591029669073E-5</v>
      </c>
      <c r="Q44">
        <f t="shared" ca="1" si="0"/>
        <v>25.045434844876233</v>
      </c>
      <c r="S44">
        <v>0.63215668740515996</v>
      </c>
      <c r="T44">
        <v>0.70083488983808384</v>
      </c>
      <c r="W44">
        <v>38</v>
      </c>
      <c r="X44">
        <f>$AA$2*W44^$AA$3+$AA$4</f>
        <v>0.86576213971802196</v>
      </c>
      <c r="Y44">
        <f t="shared" ca="1" si="1"/>
        <v>0.93502311089546375</v>
      </c>
      <c r="Z44">
        <f t="shared" ca="1" si="1"/>
        <v>0.77918592574621981</v>
      </c>
      <c r="AA44">
        <f t="shared" ca="1" si="1"/>
        <v>0.8397892755264813</v>
      </c>
      <c r="AB44">
        <f t="shared" ca="1" si="1"/>
        <v>0.87441976111520214</v>
      </c>
      <c r="AC44">
        <f t="shared" ca="1" si="1"/>
        <v>0.95233835368982422</v>
      </c>
      <c r="AD44">
        <f t="shared" ca="1" si="1"/>
        <v>0.92636548949828357</v>
      </c>
      <c r="AE44">
        <f t="shared" ca="1" si="1"/>
        <v>0.88307738251238244</v>
      </c>
      <c r="AG44">
        <v>3</v>
      </c>
      <c r="AH44">
        <f t="shared" ca="1" si="2"/>
        <v>36.4</v>
      </c>
      <c r="AI44">
        <f ca="1">$AA$2*AH44^$AA$3+$AA$4</f>
        <v>0.84760321825502416</v>
      </c>
      <c r="AJ44">
        <f t="shared" ca="1" si="3"/>
        <v>0.85607925043757438</v>
      </c>
      <c r="AM44">
        <v>15</v>
      </c>
      <c r="AN44">
        <v>31.6</v>
      </c>
      <c r="AO44">
        <v>0.79599428206309109</v>
      </c>
      <c r="AP44">
        <v>0.73231473949804382</v>
      </c>
      <c r="AQ44" s="35" t="s">
        <v>14</v>
      </c>
      <c r="AR44" s="35">
        <v>5</v>
      </c>
      <c r="AS44" s="35">
        <v>1</v>
      </c>
      <c r="AT44" s="35">
        <v>31.6</v>
      </c>
      <c r="AU44" s="35">
        <v>0.73231473949804382</v>
      </c>
    </row>
    <row r="45" spans="1:47">
      <c r="A45" t="s">
        <v>217</v>
      </c>
      <c r="B45">
        <v>84</v>
      </c>
      <c r="C45">
        <v>20</v>
      </c>
      <c r="D45">
        <v>15</v>
      </c>
      <c r="E45">
        <v>4</v>
      </c>
      <c r="F45" t="s">
        <v>71</v>
      </c>
      <c r="G45">
        <v>0.1661695638853746</v>
      </c>
      <c r="H45">
        <v>0.42365129289321773</v>
      </c>
      <c r="I45">
        <v>2.9124449420205412E-2</v>
      </c>
      <c r="J45">
        <v>35.250003251544889</v>
      </c>
      <c r="K45">
        <v>24.082120878999618</v>
      </c>
      <c r="L45">
        <v>35.249915594097004</v>
      </c>
      <c r="M45">
        <v>24.08207778942824</v>
      </c>
      <c r="N45">
        <v>7.6838281697451769E-9</v>
      </c>
      <c r="O45">
        <v>1.8567111615107628E-9</v>
      </c>
      <c r="P45">
        <v>6.9067138826130395E-5</v>
      </c>
      <c r="Q45">
        <f t="shared" ca="1" si="0"/>
        <v>23.118836043839632</v>
      </c>
      <c r="S45">
        <v>0.66872413214833493</v>
      </c>
      <c r="T45">
        <v>0.78076025281259209</v>
      </c>
      <c r="W45">
        <v>39</v>
      </c>
      <c r="X45">
        <f>$AA$2*W45^$AA$3+$AA$4</f>
        <v>0.8769170298679928</v>
      </c>
      <c r="Y45">
        <f t="shared" ref="Y45:AE50" ca="1" si="4">RANDBETWEEN(90,110)/100*$X45</f>
        <v>0.8769170298679928</v>
      </c>
      <c r="Z45">
        <f t="shared" ca="1" si="4"/>
        <v>0.96460873285479221</v>
      </c>
      <c r="AA45">
        <f t="shared" ca="1" si="4"/>
        <v>0.8155328377772334</v>
      </c>
      <c r="AB45">
        <f t="shared" ca="1" si="4"/>
        <v>0.96460873285479221</v>
      </c>
      <c r="AC45">
        <f t="shared" ca="1" si="4"/>
        <v>0.91199371106271254</v>
      </c>
      <c r="AD45">
        <f t="shared" ca="1" si="4"/>
        <v>0.96460873285479221</v>
      </c>
      <c r="AE45">
        <f t="shared" ca="1" si="4"/>
        <v>0.89445537046535273</v>
      </c>
      <c r="AG45">
        <v>4</v>
      </c>
      <c r="AH45">
        <f t="shared" ca="1" si="2"/>
        <v>35.200000000000003</v>
      </c>
      <c r="AI45">
        <f ca="1">$AA$2*AH45^$AA$3+$AA$4</f>
        <v>0.8337195356481264</v>
      </c>
      <c r="AJ45">
        <f t="shared" ca="1" si="3"/>
        <v>0.8337195356481264</v>
      </c>
      <c r="AM45">
        <v>35</v>
      </c>
      <c r="AN45">
        <v>31.8</v>
      </c>
      <c r="AO45">
        <v>0.79848084207281445</v>
      </c>
      <c r="AP45">
        <v>0.76654160838990182</v>
      </c>
      <c r="AQ45" s="35" t="s">
        <v>14</v>
      </c>
      <c r="AR45" s="35">
        <v>5</v>
      </c>
      <c r="AS45" s="35">
        <v>2</v>
      </c>
      <c r="AT45" s="35">
        <v>31.8</v>
      </c>
      <c r="AU45" s="35">
        <v>0.76654160838990182</v>
      </c>
    </row>
    <row r="46" spans="1:47">
      <c r="A46" t="s">
        <v>218</v>
      </c>
      <c r="B46">
        <v>86</v>
      </c>
      <c r="C46">
        <v>20</v>
      </c>
      <c r="D46">
        <v>15</v>
      </c>
      <c r="E46">
        <v>4</v>
      </c>
      <c r="F46" t="s">
        <v>71</v>
      </c>
      <c r="G46">
        <v>0.362990185545573</v>
      </c>
      <c r="H46">
        <v>0.19750091789316732</v>
      </c>
      <c r="I46">
        <v>6.3533148329229572E-2</v>
      </c>
      <c r="J46">
        <v>35.249668626113639</v>
      </c>
      <c r="K46">
        <v>24.082562391630542</v>
      </c>
      <c r="L46">
        <v>35.249915594097004</v>
      </c>
      <c r="M46">
        <v>24.08207778942824</v>
      </c>
      <c r="N46">
        <v>6.0993184807478363E-8</v>
      </c>
      <c r="O46">
        <v>2.3483929447633399E-7</v>
      </c>
      <c r="P46">
        <v>3.8459880348475626E-4</v>
      </c>
      <c r="Q46">
        <f t="shared" ca="1" si="0"/>
        <v>25.045864887295764</v>
      </c>
      <c r="S46">
        <v>0.74396155003700914</v>
      </c>
      <c r="T46">
        <v>0.79713331796151476</v>
      </c>
      <c r="W46">
        <v>40</v>
      </c>
      <c r="X46">
        <f>$AA$2*W46^$AA$3+$AA$4</f>
        <v>0.88792923725953432</v>
      </c>
      <c r="Y46">
        <f t="shared" ca="1" si="4"/>
        <v>0.84353277539655758</v>
      </c>
      <c r="Z46">
        <f t="shared" ca="1" si="4"/>
        <v>0.84353277539655758</v>
      </c>
      <c r="AA46">
        <f t="shared" ca="1" si="4"/>
        <v>0.80801560590617627</v>
      </c>
      <c r="AB46">
        <f t="shared" ca="1" si="4"/>
        <v>0.82577419065136692</v>
      </c>
      <c r="AC46">
        <f t="shared" ca="1" si="4"/>
        <v>0.83465348302396225</v>
      </c>
      <c r="AD46">
        <f t="shared" ca="1" si="4"/>
        <v>0.88792923725953432</v>
      </c>
      <c r="AE46">
        <f t="shared" ca="1" si="4"/>
        <v>0.88792923725953432</v>
      </c>
      <c r="AG46">
        <v>5</v>
      </c>
      <c r="AH46">
        <f t="shared" ca="1" si="2"/>
        <v>36</v>
      </c>
      <c r="AI46">
        <f ca="1">$AA$2*AH46^$AA$3+$AA$4</f>
        <v>0.84300121063669675</v>
      </c>
      <c r="AJ46">
        <f t="shared" ca="1" si="3"/>
        <v>0.85143122274306371</v>
      </c>
      <c r="AM46">
        <v>9</v>
      </c>
      <c r="AN46">
        <v>32.6</v>
      </c>
      <c r="AO46">
        <v>0.80834973572273117</v>
      </c>
      <c r="AP46">
        <v>0.78409924365104922</v>
      </c>
      <c r="AQ46" s="34" t="s">
        <v>12</v>
      </c>
      <c r="AR46" s="35">
        <v>5</v>
      </c>
      <c r="AS46" s="35">
        <v>1</v>
      </c>
      <c r="AT46" s="35">
        <v>32.6</v>
      </c>
      <c r="AU46" s="35">
        <v>0.78409924365104922</v>
      </c>
    </row>
    <row r="47" spans="1:47">
      <c r="A47" t="s">
        <v>219</v>
      </c>
      <c r="B47">
        <v>87</v>
      </c>
      <c r="C47">
        <v>20</v>
      </c>
      <c r="D47">
        <v>15</v>
      </c>
      <c r="E47">
        <v>4</v>
      </c>
      <c r="F47" t="s">
        <v>71</v>
      </c>
      <c r="G47">
        <v>0.16429937854235746</v>
      </c>
      <c r="H47">
        <v>0.41750254207918547</v>
      </c>
      <c r="I47">
        <v>3.194909752766429E-2</v>
      </c>
      <c r="J47">
        <v>35.249926036494436</v>
      </c>
      <c r="K47">
        <v>24.082088766704565</v>
      </c>
      <c r="L47">
        <v>35.249915594097004</v>
      </c>
      <c r="M47">
        <v>24.08207778942824</v>
      </c>
      <c r="N47">
        <v>1.0904366412964958E-10</v>
      </c>
      <c r="O47">
        <v>1.2050059552119217E-10</v>
      </c>
      <c r="P47">
        <v>1.0713175524811534E-5</v>
      </c>
      <c r="Q47">
        <f t="shared" ca="1" si="0"/>
        <v>22.155521665368202</v>
      </c>
      <c r="S47">
        <v>0.65209908881221967</v>
      </c>
      <c r="T47">
        <v>0.75902274894098609</v>
      </c>
      <c r="W47">
        <v>41</v>
      </c>
      <c r="X47">
        <f>$AA$2*W47^$AA$3+$AA$4</f>
        <v>0.89880408726663263</v>
      </c>
      <c r="Y47">
        <f t="shared" ca="1" si="4"/>
        <v>0.988684495993296</v>
      </c>
      <c r="Z47">
        <f t="shared" ca="1" si="4"/>
        <v>0.90779212813929899</v>
      </c>
      <c r="AA47">
        <f t="shared" ca="1" si="4"/>
        <v>0.93475625075729796</v>
      </c>
      <c r="AB47">
        <f t="shared" ca="1" si="4"/>
        <v>0.988684495993296</v>
      </c>
      <c r="AC47">
        <f t="shared" ca="1" si="4"/>
        <v>0.87183996464863367</v>
      </c>
      <c r="AD47">
        <f t="shared" ca="1" si="4"/>
        <v>0.81791171941263574</v>
      </c>
      <c r="AE47">
        <f t="shared" ca="1" si="4"/>
        <v>0.88082800552129992</v>
      </c>
      <c r="AG47">
        <v>6</v>
      </c>
      <c r="AH47">
        <f t="shared" ca="1" si="2"/>
        <v>37</v>
      </c>
      <c r="AI47">
        <f ca="1">$AA$2*AH47^$AA$3+$AA$4</f>
        <v>0.85445888836545492</v>
      </c>
      <c r="AJ47">
        <f t="shared" ca="1" si="3"/>
        <v>0.84591429948180041</v>
      </c>
      <c r="AM47">
        <v>33</v>
      </c>
      <c r="AN47">
        <v>32.700000000000003</v>
      </c>
      <c r="AO47">
        <v>0.80957479350776473</v>
      </c>
      <c r="AP47">
        <v>0.71242581828683293</v>
      </c>
      <c r="AQ47" s="35" t="s">
        <v>14</v>
      </c>
      <c r="AR47" s="35">
        <v>5</v>
      </c>
      <c r="AS47" s="35">
        <v>3</v>
      </c>
      <c r="AT47" s="35">
        <v>32.700000000000003</v>
      </c>
      <c r="AU47" s="35">
        <v>0.71242581828683293</v>
      </c>
    </row>
    <row r="48" spans="1:47">
      <c r="A48" t="s">
        <v>220</v>
      </c>
      <c r="B48">
        <v>88</v>
      </c>
      <c r="C48">
        <v>20</v>
      </c>
      <c r="D48">
        <v>15</v>
      </c>
      <c r="E48">
        <v>4</v>
      </c>
      <c r="F48" t="s">
        <v>71</v>
      </c>
      <c r="G48">
        <v>0.23816985148866063</v>
      </c>
      <c r="H48">
        <v>0.32763741260086676</v>
      </c>
      <c r="I48">
        <v>1.8538471025336342E-3</v>
      </c>
      <c r="J48">
        <v>35.249885052971898</v>
      </c>
      <c r="K48">
        <v>24.082432255797045</v>
      </c>
      <c r="L48">
        <v>35.249915594097004</v>
      </c>
      <c r="M48">
        <v>24.08207778942824</v>
      </c>
      <c r="N48">
        <v>9.3276032275584193E-10</v>
      </c>
      <c r="O48">
        <v>1.2564640661355501E-7</v>
      </c>
      <c r="P48">
        <v>2.5157421065791983E-4</v>
      </c>
      <c r="Q48">
        <f t="shared" ca="1" si="0"/>
        <v>24.323256578355014</v>
      </c>
      <c r="S48">
        <v>0.67728877133072651</v>
      </c>
      <c r="T48">
        <v>0.76708657033719352</v>
      </c>
      <c r="W48">
        <v>42</v>
      </c>
      <c r="X48">
        <f>$AA$2*W48^$AA$3+$AA$4</f>
        <v>0.90954658217730788</v>
      </c>
      <c r="Y48">
        <f t="shared" ca="1" si="4"/>
        <v>0.82768738978135015</v>
      </c>
      <c r="Z48">
        <f t="shared" ca="1" si="4"/>
        <v>0.93683297964262713</v>
      </c>
      <c r="AA48">
        <f t="shared" ca="1" si="4"/>
        <v>0.98231030875149261</v>
      </c>
      <c r="AB48">
        <f t="shared" ca="1" si="4"/>
        <v>0.85497378724666939</v>
      </c>
      <c r="AC48">
        <f t="shared" ca="1" si="4"/>
        <v>0.99140577457326562</v>
      </c>
      <c r="AD48">
        <f t="shared" ca="1" si="4"/>
        <v>0.82768738978135015</v>
      </c>
      <c r="AE48">
        <f t="shared" ca="1" si="4"/>
        <v>0.81859192395957714</v>
      </c>
      <c r="AG48">
        <v>7</v>
      </c>
      <c r="AH48">
        <f t="shared" ca="1" si="2"/>
        <v>39.200000000000003</v>
      </c>
      <c r="AI48">
        <f ca="1">$AA$2*AH48^$AA$3+$AA$4</f>
        <v>0.8791307106709455</v>
      </c>
      <c r="AJ48">
        <f t="shared" ca="1" si="3"/>
        <v>0.95825247463133068</v>
      </c>
      <c r="AM48">
        <v>3</v>
      </c>
      <c r="AN48">
        <v>33.6</v>
      </c>
      <c r="AO48">
        <v>0.82051709778660864</v>
      </c>
      <c r="AP48">
        <v>0.80410675583087643</v>
      </c>
      <c r="AQ48" s="35" t="s">
        <v>14</v>
      </c>
      <c r="AR48" s="35">
        <v>15</v>
      </c>
      <c r="AS48" s="35">
        <v>1</v>
      </c>
      <c r="AT48" s="35">
        <v>33.6</v>
      </c>
      <c r="AU48" s="35">
        <v>0.80410675583087643</v>
      </c>
    </row>
    <row r="49" spans="1:47">
      <c r="A49" t="s">
        <v>221</v>
      </c>
      <c r="B49">
        <v>89</v>
      </c>
      <c r="C49">
        <v>20</v>
      </c>
      <c r="D49">
        <v>15</v>
      </c>
      <c r="E49">
        <v>2</v>
      </c>
      <c r="F49" t="s">
        <v>71</v>
      </c>
      <c r="G49">
        <v>7.8504056439205799E-2</v>
      </c>
      <c r="H49">
        <v>0.63646073205888221</v>
      </c>
      <c r="I49">
        <v>1.6856413256496567E-9</v>
      </c>
      <c r="J49">
        <v>35.249528865693442</v>
      </c>
      <c r="K49">
        <v>24.082656909542514</v>
      </c>
      <c r="L49">
        <v>35.249915594097004</v>
      </c>
      <c r="M49">
        <v>24.08207778942824</v>
      </c>
      <c r="N49">
        <v>1.4955885812171446E-7</v>
      </c>
      <c r="O49">
        <v>3.3538010675695061E-7</v>
      </c>
      <c r="P49">
        <v>4.9241190322669146E-4</v>
      </c>
      <c r="Q49">
        <f t="shared" ca="1" si="0"/>
        <v>22.156044356779113</v>
      </c>
      <c r="S49">
        <v>0.59469281619524872</v>
      </c>
      <c r="T49">
        <v>0.75786950366492944</v>
      </c>
      <c r="W49">
        <v>43</v>
      </c>
      <c r="X49">
        <f>$AA$2*W49^$AA$3+$AA$4</f>
        <v>0.92016142798160017</v>
      </c>
      <c r="Y49">
        <f t="shared" ca="1" si="4"/>
        <v>0.93856465654123222</v>
      </c>
      <c r="Z49">
        <f t="shared" ca="1" si="4"/>
        <v>0.91095981370178414</v>
      </c>
      <c r="AA49">
        <f t="shared" ca="1" si="4"/>
        <v>0.84654851374307216</v>
      </c>
      <c r="AB49">
        <f t="shared" ca="1" si="4"/>
        <v>0.87415335658252014</v>
      </c>
      <c r="AC49">
        <f t="shared" ca="1" si="4"/>
        <v>0.90175819942196811</v>
      </c>
      <c r="AD49">
        <f t="shared" ca="1" si="4"/>
        <v>0.88335497086233616</v>
      </c>
      <c r="AE49">
        <f t="shared" ca="1" si="4"/>
        <v>0.97537111366049623</v>
      </c>
      <c r="AG49">
        <v>8</v>
      </c>
      <c r="AH49">
        <f t="shared" ca="1" si="2"/>
        <v>36.9</v>
      </c>
      <c r="AI49">
        <f ca="1">$AA$2*AH49^$AA$3+$AA$4</f>
        <v>0.85332017340062893</v>
      </c>
      <c r="AJ49">
        <f t="shared" ca="1" si="3"/>
        <v>0.77652135779457232</v>
      </c>
      <c r="AM49">
        <v>43</v>
      </c>
      <c r="AN49">
        <v>33.700000000000003</v>
      </c>
      <c r="AO49">
        <v>0.82172381532719962</v>
      </c>
      <c r="AP49">
        <v>0.89567895870664771</v>
      </c>
      <c r="AQ49" s="35" t="s">
        <v>14</v>
      </c>
      <c r="AR49" s="35">
        <v>15</v>
      </c>
      <c r="AS49" s="35">
        <v>2</v>
      </c>
      <c r="AT49" s="35">
        <v>33.700000000000003</v>
      </c>
      <c r="AU49" s="35">
        <v>0.89567895870664771</v>
      </c>
    </row>
    <row r="50" spans="1:47">
      <c r="A50" t="s">
        <v>222</v>
      </c>
      <c r="B50">
        <v>90</v>
      </c>
      <c r="C50">
        <v>20</v>
      </c>
      <c r="D50">
        <v>15</v>
      </c>
      <c r="E50">
        <v>2</v>
      </c>
      <c r="F50" t="s">
        <v>71</v>
      </c>
      <c r="G50">
        <v>0.2636460853434161</v>
      </c>
      <c r="H50">
        <v>0.29082687598887397</v>
      </c>
      <c r="I50">
        <v>2.1464026273085857E-3</v>
      </c>
      <c r="J50">
        <v>35.249970867093616</v>
      </c>
      <c r="K50">
        <v>24.082089548823092</v>
      </c>
      <c r="L50">
        <v>35.249915594097004</v>
      </c>
      <c r="M50">
        <v>24.08207778942824</v>
      </c>
      <c r="N50">
        <v>3.055104154434476E-9</v>
      </c>
      <c r="O50">
        <v>1.3828336727704662E-10</v>
      </c>
      <c r="P50">
        <v>3.9958650638575887E-5</v>
      </c>
      <c r="Q50">
        <f t="shared" ca="1" si="0"/>
        <v>23.600447757846631</v>
      </c>
      <c r="S50">
        <v>0.66719766996668073</v>
      </c>
      <c r="T50">
        <v>0.74512563870723447</v>
      </c>
      <c r="W50">
        <v>44</v>
      </c>
      <c r="X50">
        <f>$AA$2*W50^$AA$3+$AA$4</f>
        <v>0.93065305837010837</v>
      </c>
      <c r="Y50">
        <f t="shared" ca="1" si="4"/>
        <v>0.87481387486790185</v>
      </c>
      <c r="Z50">
        <f t="shared" ca="1" si="4"/>
        <v>1.0237183642071193</v>
      </c>
      <c r="AA50">
        <f t="shared" ca="1" si="4"/>
        <v>0.86550734428420084</v>
      </c>
      <c r="AB50">
        <f t="shared" ca="1" si="4"/>
        <v>1.0237183642071193</v>
      </c>
      <c r="AC50">
        <f t="shared" ca="1" si="4"/>
        <v>0.92134652778640724</v>
      </c>
      <c r="AD50">
        <f t="shared" ca="1" si="4"/>
        <v>0.97718571128861387</v>
      </c>
      <c r="AE50">
        <f t="shared" ca="1" si="4"/>
        <v>0.85620081370049972</v>
      </c>
      <c r="AG50">
        <v>9</v>
      </c>
      <c r="AH50">
        <f t="shared" ca="1" si="2"/>
        <v>40</v>
      </c>
      <c r="AI50">
        <f ca="1">$AA$2*AH50^$AA$3+$AA$4</f>
        <v>0.88792923725953432</v>
      </c>
      <c r="AJ50">
        <f t="shared" ca="1" si="3"/>
        <v>0.86129136014174823</v>
      </c>
      <c r="AM50">
        <v>1</v>
      </c>
      <c r="AN50">
        <v>33.700000000000003</v>
      </c>
      <c r="AO50">
        <v>0.82172381532719962</v>
      </c>
      <c r="AP50">
        <v>0.78885486271411165</v>
      </c>
      <c r="AQ50" s="35" t="s">
        <v>13</v>
      </c>
      <c r="AR50" s="35">
        <v>15</v>
      </c>
      <c r="AS50" s="35">
        <v>1</v>
      </c>
      <c r="AT50" s="35">
        <v>33.700000000000003</v>
      </c>
      <c r="AU50" s="35">
        <v>0.78885486271411165</v>
      </c>
    </row>
    <row r="51" spans="1:47">
      <c r="A51" t="s">
        <v>223</v>
      </c>
      <c r="B51">
        <v>91</v>
      </c>
      <c r="C51">
        <v>20</v>
      </c>
      <c r="D51">
        <v>15</v>
      </c>
      <c r="E51">
        <v>2</v>
      </c>
      <c r="F51" t="s">
        <v>71</v>
      </c>
      <c r="G51">
        <v>0.22312255636849934</v>
      </c>
      <c r="H51">
        <v>0.34664673104915672</v>
      </c>
      <c r="I51">
        <v>5.6736453768626103E-3</v>
      </c>
      <c r="J51">
        <v>35.249934727584979</v>
      </c>
      <c r="K51">
        <v>24.082165458560116</v>
      </c>
      <c r="L51">
        <v>35.249915594097004</v>
      </c>
      <c r="M51">
        <v>24.08207778942824</v>
      </c>
      <c r="N51">
        <v>3.6609036206816032E-10</v>
      </c>
      <c r="O51">
        <v>7.6858766838662331E-9</v>
      </c>
      <c r="P51">
        <v>6.3450638475646536E-5</v>
      </c>
      <c r="Q51">
        <f t="shared" ca="1" si="0"/>
        <v>24.804630422316919</v>
      </c>
      <c r="S51">
        <v>0.67788170914568302</v>
      </c>
      <c r="T51">
        <v>0.77278930815791091</v>
      </c>
      <c r="W51">
        <v>45</v>
      </c>
      <c r="X51">
        <f>$AA$2*W51^$AA$3+$AA$4</f>
        <v>0.94102565629006707</v>
      </c>
      <c r="AG51">
        <v>10</v>
      </c>
      <c r="AH51">
        <f t="shared" ca="1" si="2"/>
        <v>34.9</v>
      </c>
      <c r="AI51">
        <f ca="1">$AA$2*AH51^$AA$3+$AA$4</f>
        <v>0.83021164339308051</v>
      </c>
      <c r="AJ51">
        <f t="shared" ca="1" si="3"/>
        <v>0.82190952695914965</v>
      </c>
      <c r="AM51">
        <v>26</v>
      </c>
      <c r="AN51">
        <v>34.200000000000003</v>
      </c>
      <c r="AO51">
        <v>0.82773072496395306</v>
      </c>
      <c r="AP51">
        <v>0.80289880321503448</v>
      </c>
      <c r="AQ51" s="34" t="s">
        <v>12</v>
      </c>
      <c r="AR51" s="35">
        <v>15</v>
      </c>
      <c r="AS51" s="35">
        <v>1</v>
      </c>
      <c r="AT51" s="35">
        <v>34.200000000000003</v>
      </c>
      <c r="AU51" s="35">
        <v>0.80289880321503448</v>
      </c>
    </row>
    <row r="52" spans="1:47">
      <c r="W52">
        <v>46</v>
      </c>
      <c r="X52">
        <f>$AA$2*W52^$AA$3+$AA$4</f>
        <v>0.95128317335606261</v>
      </c>
      <c r="AG52">
        <v>11</v>
      </c>
      <c r="AH52">
        <f t="shared" ca="1" si="2"/>
        <v>32.9</v>
      </c>
      <c r="AI52">
        <f ca="1">$AA$2*AH52^$AA$3+$AA$4</f>
        <v>0.80642820551936145</v>
      </c>
      <c r="AJ52">
        <f t="shared" ca="1" si="3"/>
        <v>0.82255676962974866</v>
      </c>
      <c r="AM52">
        <v>24</v>
      </c>
      <c r="AN52">
        <v>34.200000000000003</v>
      </c>
      <c r="AO52">
        <v>0.82773072496395306</v>
      </c>
      <c r="AP52">
        <v>0.76978957421647642</v>
      </c>
      <c r="AQ52" s="35" t="s">
        <v>52</v>
      </c>
      <c r="AR52" s="35">
        <v>5</v>
      </c>
      <c r="AS52" s="35">
        <v>1</v>
      </c>
      <c r="AT52" s="35">
        <v>34.200000000000003</v>
      </c>
      <c r="AU52" s="35">
        <v>0.76978957421647642</v>
      </c>
    </row>
    <row r="53" spans="1:47">
      <c r="A53" t="s">
        <v>70</v>
      </c>
      <c r="B53">
        <v>91</v>
      </c>
      <c r="C53">
        <v>60</v>
      </c>
      <c r="D53">
        <v>60</v>
      </c>
      <c r="E53">
        <v>2</v>
      </c>
      <c r="F53" t="s">
        <v>71</v>
      </c>
      <c r="G53">
        <v>0.10774908150593647</v>
      </c>
      <c r="H53">
        <v>0.52418812533183545</v>
      </c>
      <c r="I53">
        <v>3.7608311226841031E-2</v>
      </c>
      <c r="J53">
        <v>42.844040669024892</v>
      </c>
      <c r="K53">
        <v>32.702027815837603</v>
      </c>
      <c r="L53">
        <v>42.843951842548925</v>
      </c>
      <c r="M53">
        <v>32.702137662338274</v>
      </c>
      <c r="N53">
        <v>7.8901428326523019E-9</v>
      </c>
      <c r="O53">
        <v>1.2066253709572854E-8</v>
      </c>
      <c r="P53">
        <v>9.9890931876284831E-5</v>
      </c>
      <c r="Q53">
        <f ca="1">RANDBETWEEN(RANDBETWEEN(97,99),RANDBETWEEN(100,102))/100*J53</f>
        <v>43.272481075715142</v>
      </c>
      <c r="S53">
        <v>0.70801083542818966</v>
      </c>
      <c r="T53">
        <f>U53*1.03</f>
        <v>0.83428821452997881</v>
      </c>
      <c r="U53">
        <v>0.80998855779609591</v>
      </c>
      <c r="W53">
        <v>47</v>
      </c>
      <c r="X53">
        <f>$AA$2*W53^$AA$3+$AA$4</f>
        <v>0.96142934737069852</v>
      </c>
      <c r="AG53">
        <v>12</v>
      </c>
      <c r="AH53">
        <f t="shared" ca="1" si="2"/>
        <v>33.700000000000003</v>
      </c>
      <c r="AI53">
        <f ca="1">$AA$2*AH53^$AA$3+$AA$4</f>
        <v>0.81602637104730968</v>
      </c>
      <c r="AJ53">
        <f t="shared" ca="1" si="3"/>
        <v>0.79154557991589036</v>
      </c>
      <c r="AM53">
        <v>7</v>
      </c>
      <c r="AN53">
        <v>34.299999999999997</v>
      </c>
      <c r="AO53">
        <v>0.82892682600339418</v>
      </c>
      <c r="AP53">
        <v>0.81234828948332627</v>
      </c>
      <c r="AQ53" s="35" t="s">
        <v>52</v>
      </c>
      <c r="AR53" s="35">
        <v>5</v>
      </c>
      <c r="AS53" s="35">
        <v>2</v>
      </c>
      <c r="AT53" s="35">
        <v>34.299999999999997</v>
      </c>
      <c r="AU53" s="35">
        <v>0.81234828948332627</v>
      </c>
    </row>
    <row r="54" spans="1:47">
      <c r="A54" t="s">
        <v>150</v>
      </c>
      <c r="B54">
        <v>60</v>
      </c>
      <c r="C54">
        <v>60</v>
      </c>
      <c r="D54">
        <v>60</v>
      </c>
      <c r="E54">
        <v>3</v>
      </c>
      <c r="F54" t="s">
        <v>37</v>
      </c>
      <c r="G54">
        <v>2.3028504189153347E-2</v>
      </c>
      <c r="H54">
        <v>0.98790702724550949</v>
      </c>
      <c r="I54">
        <v>4.0877435792024847E-7</v>
      </c>
      <c r="J54">
        <v>42.840485431338479</v>
      </c>
      <c r="K54">
        <v>32.706709203244294</v>
      </c>
      <c r="L54">
        <v>42.843951842548925</v>
      </c>
      <c r="M54">
        <v>32.702137662338274</v>
      </c>
      <c r="N54">
        <v>1.2016006679909528E-5</v>
      </c>
      <c r="O54">
        <v>2.0898986255420962E-5</v>
      </c>
      <c r="P54">
        <v>4.0567840055474045E-3</v>
      </c>
      <c r="Q54">
        <f t="shared" ref="Q54:Q103" ca="1" si="5">RANDBETWEEN(RANDBETWEEN(97,99),RANDBETWEEN(100,102))/100*J54</f>
        <v>43.268890285651864</v>
      </c>
      <c r="S54">
        <v>0.722081740046707</v>
      </c>
      <c r="T54">
        <f t="shared" ref="T54:T103" si="6">U54*1.03</f>
        <v>0.97100967024210327</v>
      </c>
      <c r="U54">
        <v>0.94272783518650805</v>
      </c>
      <c r="W54">
        <v>48</v>
      </c>
      <c r="X54">
        <f>$AA$2*W54^$AA$3+$AA$4</f>
        <v>0.97146771817538502</v>
      </c>
      <c r="AG54">
        <v>13</v>
      </c>
      <c r="AH54">
        <f t="shared" ca="1" si="2"/>
        <v>37.299999999999997</v>
      </c>
      <c r="AI54">
        <f ca="1">$AA$2*AH54^$AA$3+$AA$4</f>
        <v>0.8578657947194781</v>
      </c>
      <c r="AJ54">
        <f t="shared" ca="1" si="3"/>
        <v>0.90075908445545205</v>
      </c>
      <c r="AM54">
        <v>46</v>
      </c>
      <c r="AN54">
        <v>34.799999999999997</v>
      </c>
      <c r="AO54">
        <v>0.83488134741014708</v>
      </c>
      <c r="AP54">
        <v>0.88497422825475591</v>
      </c>
      <c r="AQ54" s="35" t="s">
        <v>13</v>
      </c>
      <c r="AR54" s="35">
        <v>5</v>
      </c>
      <c r="AS54" s="35">
        <v>3</v>
      </c>
      <c r="AT54" s="35">
        <v>34.799999999999997</v>
      </c>
      <c r="AU54" s="35">
        <v>0.88497422825475591</v>
      </c>
    </row>
    <row r="55" spans="1:47">
      <c r="A55" t="s">
        <v>151</v>
      </c>
      <c r="B55">
        <v>61</v>
      </c>
      <c r="C55">
        <v>60</v>
      </c>
      <c r="D55">
        <v>60</v>
      </c>
      <c r="E55">
        <v>3</v>
      </c>
      <c r="F55" t="s">
        <v>37</v>
      </c>
      <c r="G55">
        <v>5.8221442262500464E-2</v>
      </c>
      <c r="H55">
        <v>0.74457917872651591</v>
      </c>
      <c r="I55">
        <v>5.0956922606848052E-7</v>
      </c>
      <c r="J55">
        <v>42.843553215559908</v>
      </c>
      <c r="K55">
        <v>32.702662744869599</v>
      </c>
      <c r="L55">
        <v>42.843951842548925</v>
      </c>
      <c r="M55">
        <v>32.702137662338274</v>
      </c>
      <c r="N55">
        <v>1.5890347637332875E-7</v>
      </c>
      <c r="O55">
        <v>2.7571166470312975E-7</v>
      </c>
      <c r="P55">
        <v>4.6616260096475913E-4</v>
      </c>
      <c r="Q55">
        <f t="shared" ca="1" si="5"/>
        <v>43.271988747715504</v>
      </c>
      <c r="S55">
        <v>0.78128645512504902</v>
      </c>
      <c r="T55">
        <f t="shared" si="6"/>
        <v>0.9839847500000003</v>
      </c>
      <c r="U55">
        <v>0.95532500000000031</v>
      </c>
      <c r="W55">
        <v>49</v>
      </c>
      <c r="X55">
        <f>$AA$2*W55^$AA$3+$AA$4</f>
        <v>0.98140164202172508</v>
      </c>
      <c r="AG55">
        <v>14</v>
      </c>
      <c r="AH55">
        <f t="shared" ca="1" si="2"/>
        <v>34</v>
      </c>
      <c r="AI55">
        <f ca="1">$AA$2*AH55^$AA$3+$AA$4</f>
        <v>0.81959614939484526</v>
      </c>
      <c r="AJ55">
        <f t="shared" ca="1" si="3"/>
        <v>0.76222441893720616</v>
      </c>
      <c r="AM55">
        <v>54</v>
      </c>
      <c r="AN55">
        <v>34.9</v>
      </c>
      <c r="AO55">
        <v>0.83606710731354805</v>
      </c>
      <c r="AP55">
        <v>0.86950979160608999</v>
      </c>
      <c r="AQ55" s="35" t="s">
        <v>13</v>
      </c>
      <c r="AR55" s="35">
        <v>15</v>
      </c>
      <c r="AS55" s="35">
        <v>3</v>
      </c>
      <c r="AT55" s="35">
        <v>34.9</v>
      </c>
      <c r="AU55" s="35">
        <v>0.86950979160608999</v>
      </c>
    </row>
    <row r="56" spans="1:47">
      <c r="A56" t="s">
        <v>152</v>
      </c>
      <c r="B56">
        <v>62</v>
      </c>
      <c r="C56">
        <v>60</v>
      </c>
      <c r="D56">
        <v>60</v>
      </c>
      <c r="E56">
        <v>3</v>
      </c>
      <c r="F56" t="s">
        <v>37</v>
      </c>
      <c r="G56">
        <v>7.9468631989252622E-2</v>
      </c>
      <c r="H56">
        <v>0.65536658290102112</v>
      </c>
      <c r="I56">
        <v>2.2405427522279951E-5</v>
      </c>
      <c r="J56">
        <v>42.844016092747616</v>
      </c>
      <c r="K56">
        <v>32.702081655440296</v>
      </c>
      <c r="L56">
        <v>42.843951842548925</v>
      </c>
      <c r="M56">
        <v>32.702137662338274</v>
      </c>
      <c r="N56">
        <v>4.1280880317397346E-9</v>
      </c>
      <c r="O56">
        <v>3.1367726211206327E-9</v>
      </c>
      <c r="P56">
        <v>6.0269646808573419E-5</v>
      </c>
      <c r="Q56">
        <f t="shared" ca="1" si="5"/>
        <v>43.700896414602568</v>
      </c>
      <c r="S56">
        <v>0.78128645512504913</v>
      </c>
      <c r="T56">
        <f t="shared" si="6"/>
        <v>0.96057146776321933</v>
      </c>
      <c r="U56">
        <v>0.93259365802254302</v>
      </c>
      <c r="W56">
        <v>50</v>
      </c>
      <c r="X56">
        <f>$AA$2*W56^$AA$3+$AA$4</f>
        <v>0.99123430462883877</v>
      </c>
      <c r="AG56">
        <v>15</v>
      </c>
      <c r="AH56">
        <f t="shared" ca="1" si="2"/>
        <v>33.6</v>
      </c>
      <c r="AI56">
        <f ca="1">$AA$2*AH56^$AA$3+$AA$4</f>
        <v>0.8148329024548534</v>
      </c>
      <c r="AJ56">
        <f t="shared" ca="1" si="3"/>
        <v>0.8555745475775961</v>
      </c>
      <c r="AM56">
        <v>36</v>
      </c>
      <c r="AN56">
        <v>35</v>
      </c>
      <c r="AO56">
        <v>0.8372511696339463</v>
      </c>
      <c r="AP56">
        <v>0.90423126320466207</v>
      </c>
      <c r="AQ56" s="35" t="s">
        <v>52</v>
      </c>
      <c r="AR56" s="35">
        <v>15</v>
      </c>
      <c r="AS56" s="35">
        <v>1</v>
      </c>
      <c r="AT56" s="35">
        <v>35</v>
      </c>
      <c r="AU56" s="35">
        <v>0.90423126320466207</v>
      </c>
    </row>
    <row r="57" spans="1:47">
      <c r="A57" t="s">
        <v>153</v>
      </c>
      <c r="B57">
        <v>63</v>
      </c>
      <c r="C57">
        <v>60</v>
      </c>
      <c r="D57">
        <v>60</v>
      </c>
      <c r="E57">
        <v>3</v>
      </c>
      <c r="F57" t="s">
        <v>37</v>
      </c>
      <c r="G57">
        <v>9.4138651600486026E-2</v>
      </c>
      <c r="H57">
        <v>0.62685987441977442</v>
      </c>
      <c r="I57">
        <v>0</v>
      </c>
      <c r="J57">
        <v>42.844017797684963</v>
      </c>
      <c r="K57">
        <v>32.70213050169734</v>
      </c>
      <c r="L57">
        <v>42.843951842548925</v>
      </c>
      <c r="M57">
        <v>32.702137662338274</v>
      </c>
      <c r="N57">
        <v>4.3500799696766456E-9</v>
      </c>
      <c r="O57">
        <v>5.1274778579010169E-11</v>
      </c>
      <c r="P57">
        <v>4.6911377874965766E-5</v>
      </c>
      <c r="Q57">
        <f t="shared" ca="1" si="5"/>
        <v>43.700898153638661</v>
      </c>
      <c r="S57">
        <v>0.83790527438031459</v>
      </c>
      <c r="T57">
        <f t="shared" si="6"/>
        <v>1.0222842700000003</v>
      </c>
      <c r="U57">
        <v>0.9925090000000002</v>
      </c>
      <c r="W57">
        <v>51</v>
      </c>
      <c r="X57">
        <f>$AA$2*W57^$AA$3+$AA$4</f>
        <v>1.0009687330705395</v>
      </c>
      <c r="AG57">
        <v>16</v>
      </c>
      <c r="AH57">
        <f t="shared" ca="1" si="2"/>
        <v>40</v>
      </c>
      <c r="AI57">
        <f ca="1">$AA$2*AH57^$AA$3+$AA$4</f>
        <v>0.88792923725953432</v>
      </c>
      <c r="AJ57">
        <f t="shared" ca="1" si="3"/>
        <v>0.8168948982787716</v>
      </c>
      <c r="AM57">
        <v>34</v>
      </c>
      <c r="AN57">
        <v>35.1</v>
      </c>
      <c r="AO57">
        <v>0.83843354164152306</v>
      </c>
      <c r="AP57">
        <v>0.82166487080869255</v>
      </c>
      <c r="AQ57" s="34" t="s">
        <v>12</v>
      </c>
      <c r="AR57" s="35">
        <v>5</v>
      </c>
      <c r="AS57" s="35">
        <v>2</v>
      </c>
      <c r="AT57" s="35">
        <v>35.1</v>
      </c>
      <c r="AU57" s="35">
        <v>0.82166487080869255</v>
      </c>
    </row>
    <row r="58" spans="1:47">
      <c r="A58" t="s">
        <v>154</v>
      </c>
      <c r="B58">
        <v>66</v>
      </c>
      <c r="C58">
        <v>60</v>
      </c>
      <c r="D58">
        <v>60</v>
      </c>
      <c r="E58">
        <v>3</v>
      </c>
      <c r="F58" t="s">
        <v>37</v>
      </c>
      <c r="G58">
        <v>3.4475542854056858E-2</v>
      </c>
      <c r="H58">
        <v>0.89254270667046287</v>
      </c>
      <c r="I58">
        <v>0</v>
      </c>
      <c r="J58">
        <v>42.844276104814334</v>
      </c>
      <c r="K58">
        <v>32.701975658278393</v>
      </c>
      <c r="L58">
        <v>42.843951842548925</v>
      </c>
      <c r="M58">
        <v>32.702137662338274</v>
      </c>
      <c r="N58">
        <v>1.0514601676784767E-7</v>
      </c>
      <c r="O58">
        <v>2.6245315417884971E-8</v>
      </c>
      <c r="P58">
        <v>2.5631165812905647E-4</v>
      </c>
      <c r="Q58">
        <f t="shared" ca="1" si="5"/>
        <v>43.27271886586248</v>
      </c>
      <c r="S58">
        <v>0.77505600000000019</v>
      </c>
      <c r="T58">
        <f t="shared" si="6"/>
        <v>1.0159734600000001</v>
      </c>
      <c r="U58">
        <v>0.98638200000000009</v>
      </c>
      <c r="W58">
        <v>52</v>
      </c>
      <c r="X58">
        <f>$AA$2*W58^$AA$3+$AA$4</f>
        <v>1.0106078066180311</v>
      </c>
      <c r="AG58">
        <v>17</v>
      </c>
      <c r="AH58">
        <f t="shared" ca="1" si="2"/>
        <v>33.700000000000003</v>
      </c>
      <c r="AI58">
        <f ca="1">$AA$2*AH58^$AA$3+$AA$4</f>
        <v>0.81602637104730968</v>
      </c>
      <c r="AJ58">
        <f t="shared" ca="1" si="3"/>
        <v>0.75890452507399808</v>
      </c>
      <c r="AM58">
        <v>41</v>
      </c>
      <c r="AN58">
        <v>35.1</v>
      </c>
      <c r="AO58">
        <v>0.83843354164152306</v>
      </c>
      <c r="AP58">
        <v>0.80489619997586215</v>
      </c>
      <c r="AQ58" s="34" t="s">
        <v>12</v>
      </c>
      <c r="AR58" s="35">
        <v>15</v>
      </c>
      <c r="AS58" s="35">
        <v>3</v>
      </c>
      <c r="AT58" s="35">
        <v>35.1</v>
      </c>
      <c r="AU58" s="35">
        <v>0.80489619997586215</v>
      </c>
    </row>
    <row r="59" spans="1:47">
      <c r="A59" t="s">
        <v>155</v>
      </c>
      <c r="B59">
        <v>67</v>
      </c>
      <c r="C59">
        <v>60</v>
      </c>
      <c r="D59">
        <v>60</v>
      </c>
      <c r="E59">
        <v>3</v>
      </c>
      <c r="F59" t="s">
        <v>37</v>
      </c>
      <c r="G59">
        <v>1.4446814642932257E-2</v>
      </c>
      <c r="H59">
        <v>1.1003649652410101</v>
      </c>
      <c r="I59">
        <v>0</v>
      </c>
      <c r="J59">
        <v>42.84274259798066</v>
      </c>
      <c r="K59">
        <v>32.703777590124616</v>
      </c>
      <c r="L59">
        <v>42.843951842548925</v>
      </c>
      <c r="M59">
        <v>32.702137662338274</v>
      </c>
      <c r="N59">
        <v>1.4622724258794533E-6</v>
      </c>
      <c r="O59">
        <v>2.6893631444192281E-6</v>
      </c>
      <c r="P59">
        <v>1.4407698584955684E-3</v>
      </c>
      <c r="Q59">
        <f t="shared" ca="1" si="5"/>
        <v>42.414315172000855</v>
      </c>
      <c r="S59">
        <v>0.67047500000000027</v>
      </c>
      <c r="T59">
        <f t="shared" si="6"/>
        <v>0.9295438780186247</v>
      </c>
      <c r="U59">
        <v>0.90246978448410164</v>
      </c>
      <c r="W59">
        <v>53</v>
      </c>
      <c r="X59">
        <f>$AA$2*W59^$AA$3+$AA$4</f>
        <v>1.0201542666481416</v>
      </c>
      <c r="AG59">
        <v>18</v>
      </c>
      <c r="AH59">
        <f t="shared" ca="1" si="2"/>
        <v>36.9</v>
      </c>
      <c r="AI59">
        <f ca="1">$AA$2*AH59^$AA$3+$AA$4</f>
        <v>0.85332017340062893</v>
      </c>
      <c r="AJ59">
        <f t="shared" ca="1" si="3"/>
        <v>0.8874529803366541</v>
      </c>
      <c r="AM59">
        <v>29</v>
      </c>
      <c r="AN59">
        <v>35.299999999999997</v>
      </c>
      <c r="AO59">
        <v>0.84079324354072504</v>
      </c>
      <c r="AP59">
        <v>0.81556944623450323</v>
      </c>
      <c r="AQ59" s="35" t="s">
        <v>13</v>
      </c>
      <c r="AR59" s="35">
        <v>5</v>
      </c>
      <c r="AS59" s="35">
        <v>2</v>
      </c>
      <c r="AT59" s="35">
        <v>35.299999999999997</v>
      </c>
      <c r="AU59" s="35">
        <v>0.81556944623450323</v>
      </c>
    </row>
    <row r="60" spans="1:47">
      <c r="A60" t="s">
        <v>156</v>
      </c>
      <c r="B60">
        <v>68</v>
      </c>
      <c r="C60">
        <v>60</v>
      </c>
      <c r="D60">
        <v>60</v>
      </c>
      <c r="E60">
        <v>3</v>
      </c>
      <c r="F60" t="s">
        <v>37</v>
      </c>
      <c r="G60">
        <v>4.3179241589371697E-2</v>
      </c>
      <c r="H60">
        <v>0.83028866311628158</v>
      </c>
      <c r="I60">
        <v>1.5258789062500003E-6</v>
      </c>
      <c r="J60">
        <v>42.844179620046567</v>
      </c>
      <c r="K60">
        <v>32.70212816291604</v>
      </c>
      <c r="L60">
        <v>42.843951842548925</v>
      </c>
      <c r="M60">
        <v>32.702137662338274</v>
      </c>
      <c r="N60">
        <v>5.1882588432061914E-8</v>
      </c>
      <c r="O60">
        <v>9.0239022774424708E-11</v>
      </c>
      <c r="P60">
        <v>1.6120302021804109E-4</v>
      </c>
      <c r="Q60">
        <f t="shared" ca="1" si="5"/>
        <v>43.272621416247034</v>
      </c>
      <c r="S60">
        <v>0.7812880000000002</v>
      </c>
      <c r="T60">
        <f t="shared" si="6"/>
        <v>1.0070573407709744</v>
      </c>
      <c r="U60">
        <v>0.97772557356405276</v>
      </c>
      <c r="W60">
        <v>54</v>
      </c>
      <c r="X60">
        <f>$AA$2*W60^$AA$3+$AA$4</f>
        <v>1.0296107257136711</v>
      </c>
      <c r="AG60">
        <v>19</v>
      </c>
      <c r="AH60">
        <f t="shared" ca="1" si="2"/>
        <v>33.299999999999997</v>
      </c>
      <c r="AI60">
        <f ca="1">$AA$2*AH60^$AA$3+$AA$4</f>
        <v>0.81124175798140619</v>
      </c>
      <c r="AJ60">
        <f t="shared" ca="1" si="3"/>
        <v>0.76256725250252178</v>
      </c>
      <c r="AM60">
        <v>5</v>
      </c>
      <c r="AN60">
        <v>35.799999999999997</v>
      </c>
      <c r="AO60">
        <v>0.84666341689248925</v>
      </c>
      <c r="AP60">
        <v>0.82126351438571454</v>
      </c>
      <c r="AQ60" s="35" t="s">
        <v>14</v>
      </c>
      <c r="AR60" s="35">
        <v>15</v>
      </c>
      <c r="AS60" s="35">
        <v>3</v>
      </c>
      <c r="AT60" s="35">
        <v>35.799999999999997</v>
      </c>
      <c r="AU60" s="35">
        <v>0.82126351438571454</v>
      </c>
    </row>
    <row r="61" spans="1:47">
      <c r="A61" t="s">
        <v>157</v>
      </c>
      <c r="B61">
        <v>69</v>
      </c>
      <c r="C61">
        <v>60</v>
      </c>
      <c r="D61">
        <v>60</v>
      </c>
      <c r="E61">
        <v>3</v>
      </c>
      <c r="F61" t="s">
        <v>37</v>
      </c>
      <c r="G61">
        <v>5.0606850745601423E-2</v>
      </c>
      <c r="H61">
        <v>0.78169966374337285</v>
      </c>
      <c r="I61">
        <v>0</v>
      </c>
      <c r="J61">
        <v>42.844302381704743</v>
      </c>
      <c r="K61">
        <v>32.701871163425956</v>
      </c>
      <c r="L61">
        <v>42.843951842548925</v>
      </c>
      <c r="M61">
        <v>32.702137662338274</v>
      </c>
      <c r="N61">
        <v>1.2287769976148507E-7</v>
      </c>
      <c r="O61">
        <v>7.1021670266441856E-8</v>
      </c>
      <c r="P61">
        <v>3.1136744372840824E-4</v>
      </c>
      <c r="Q61">
        <f t="shared" ca="1" si="5"/>
        <v>42.844302381704743</v>
      </c>
      <c r="S61">
        <v>0.77294787353596106</v>
      </c>
      <c r="T61">
        <f t="shared" si="6"/>
        <v>0.98332437644976223</v>
      </c>
      <c r="U61">
        <v>0.9546838606308371</v>
      </c>
      <c r="W61">
        <v>55</v>
      </c>
      <c r="X61">
        <f>$AA$2*W61^$AA$3+$AA$4</f>
        <v>1.0389796758608576</v>
      </c>
      <c r="AG61">
        <v>20</v>
      </c>
      <c r="AH61">
        <f t="shared" ca="1" si="2"/>
        <v>40</v>
      </c>
      <c r="AI61">
        <f ca="1">$AA$2*AH61^$AA$3+$AA$4</f>
        <v>0.88792923725953432</v>
      </c>
      <c r="AJ61">
        <f t="shared" ca="1" si="3"/>
        <v>0.87017065251434367</v>
      </c>
      <c r="AM61">
        <v>27</v>
      </c>
      <c r="AN61">
        <v>35.9</v>
      </c>
      <c r="AO61">
        <v>0.84783252202093373</v>
      </c>
      <c r="AP61">
        <v>0.93261577422302722</v>
      </c>
      <c r="AQ61" s="35" t="s">
        <v>14</v>
      </c>
      <c r="AR61" s="35">
        <v>30</v>
      </c>
      <c r="AS61" s="35">
        <v>1</v>
      </c>
      <c r="AT61" s="35">
        <v>35.9</v>
      </c>
      <c r="AU61" s="35">
        <v>0.93261577422302722</v>
      </c>
    </row>
    <row r="62" spans="1:47">
      <c r="A62" t="s">
        <v>158</v>
      </c>
      <c r="B62">
        <v>70</v>
      </c>
      <c r="C62">
        <v>60</v>
      </c>
      <c r="D62">
        <v>60</v>
      </c>
      <c r="E62">
        <v>1</v>
      </c>
      <c r="F62" t="s">
        <v>37</v>
      </c>
      <c r="G62">
        <v>2.5688689552587084E-2</v>
      </c>
      <c r="H62">
        <v>0.94965031446133552</v>
      </c>
      <c r="I62">
        <v>2.9948441653135342E-10</v>
      </c>
      <c r="J62">
        <v>42.843314449364293</v>
      </c>
      <c r="K62">
        <v>32.702974068391953</v>
      </c>
      <c r="L62">
        <v>42.843951842548925</v>
      </c>
      <c r="M62">
        <v>32.702137662338274</v>
      </c>
      <c r="N62">
        <v>4.0627007181612418E-7</v>
      </c>
      <c r="O62">
        <v>6.9957508663118596E-7</v>
      </c>
      <c r="P62">
        <v>7.4358764058021776E-4</v>
      </c>
      <c r="Q62">
        <f t="shared" ca="1" si="5"/>
        <v>41.558015015883363</v>
      </c>
      <c r="S62">
        <v>0.70480700000000041</v>
      </c>
      <c r="T62">
        <f t="shared" si="6"/>
        <v>0.93820434000000008</v>
      </c>
      <c r="U62">
        <v>0.91087800000000008</v>
      </c>
      <c r="W62">
        <v>56</v>
      </c>
      <c r="X62">
        <f>$AA$2*W62^$AA$3+$AA$4</f>
        <v>1.0482634962689557</v>
      </c>
      <c r="AG62">
        <v>21</v>
      </c>
      <c r="AH62">
        <f t="shared" ca="1" si="2"/>
        <v>40.799999999999997</v>
      </c>
      <c r="AI62">
        <f ca="1">$AA$2*AH62^$AA$3+$AA$4</f>
        <v>0.89663986131847984</v>
      </c>
      <c r="AJ62">
        <f t="shared" ca="1" si="3"/>
        <v>0.86974066547892537</v>
      </c>
      <c r="AM62">
        <v>4</v>
      </c>
      <c r="AN62">
        <v>36</v>
      </c>
      <c r="AO62">
        <v>0.84900000000000009</v>
      </c>
      <c r="AP62">
        <v>0.8150400000000001</v>
      </c>
      <c r="AQ62" s="35" t="s">
        <v>13</v>
      </c>
      <c r="AR62" s="35">
        <v>15</v>
      </c>
      <c r="AS62" s="35">
        <v>2</v>
      </c>
      <c r="AT62" s="35">
        <v>36</v>
      </c>
      <c r="AU62" s="35">
        <v>0.8150400000000001</v>
      </c>
    </row>
    <row r="63" spans="1:47">
      <c r="A63" t="s">
        <v>159</v>
      </c>
      <c r="B63">
        <v>71</v>
      </c>
      <c r="C63">
        <v>60</v>
      </c>
      <c r="D63">
        <v>60</v>
      </c>
      <c r="E63">
        <v>1</v>
      </c>
      <c r="F63" t="s">
        <v>37</v>
      </c>
      <c r="G63">
        <v>1.6310047123069611E-2</v>
      </c>
      <c r="H63">
        <v>1.0733345131479173</v>
      </c>
      <c r="I63">
        <v>0</v>
      </c>
      <c r="J63">
        <v>42.844042344310694</v>
      </c>
      <c r="K63">
        <v>32.702136577854532</v>
      </c>
      <c r="L63">
        <v>42.843951842548925</v>
      </c>
      <c r="M63">
        <v>32.702137662338274</v>
      </c>
      <c r="N63">
        <v>8.1905688831625387E-9</v>
      </c>
      <c r="O63">
        <v>1.1761049864886736E-12</v>
      </c>
      <c r="P63">
        <v>6.399900385220471E-5</v>
      </c>
      <c r="Q63">
        <f t="shared" ca="1" si="5"/>
        <v>41.987161497424481</v>
      </c>
      <c r="S63">
        <v>0.68881412894987948</v>
      </c>
      <c r="T63">
        <f t="shared" si="6"/>
        <v>0.94810573000000009</v>
      </c>
      <c r="U63">
        <v>0.92049100000000006</v>
      </c>
      <c r="W63">
        <v>57</v>
      </c>
      <c r="X63">
        <f>$AA$2*W63^$AA$3+$AA$4</f>
        <v>1.0574644602782457</v>
      </c>
      <c r="AG63">
        <v>22</v>
      </c>
      <c r="AH63">
        <f t="shared" ca="1" si="2"/>
        <v>40.1</v>
      </c>
      <c r="AI63">
        <f ca="1">$AA$2*AH63^$AA$3+$AA$4</f>
        <v>0.88902281836556085</v>
      </c>
      <c r="AJ63">
        <f t="shared" ca="1" si="3"/>
        <v>0.84457167744728279</v>
      </c>
      <c r="AM63">
        <v>19</v>
      </c>
      <c r="AN63">
        <v>36.200000000000003</v>
      </c>
      <c r="AO63">
        <v>0.85133010156351419</v>
      </c>
      <c r="AP63">
        <v>0.83430349953224392</v>
      </c>
      <c r="AQ63" s="35" t="s">
        <v>14</v>
      </c>
      <c r="AR63" s="35">
        <v>30</v>
      </c>
      <c r="AS63" s="35">
        <v>3</v>
      </c>
      <c r="AT63" s="35">
        <v>36.200000000000003</v>
      </c>
      <c r="AU63" s="35">
        <v>0.83430349953224392</v>
      </c>
    </row>
    <row r="64" spans="1:47">
      <c r="A64" t="s">
        <v>160</v>
      </c>
      <c r="B64">
        <v>72</v>
      </c>
      <c r="C64">
        <v>60</v>
      </c>
      <c r="D64">
        <v>60</v>
      </c>
      <c r="E64">
        <v>1</v>
      </c>
      <c r="F64" t="s">
        <v>37</v>
      </c>
      <c r="G64">
        <v>1.2128948675393311E-2</v>
      </c>
      <c r="H64">
        <v>1.1836518815472432</v>
      </c>
      <c r="I64">
        <v>1.2840128391802215E-7</v>
      </c>
      <c r="J64">
        <v>42.842505921964779</v>
      </c>
      <c r="K64">
        <v>32.704033016205052</v>
      </c>
      <c r="L64">
        <v>42.843951842548925</v>
      </c>
      <c r="M64">
        <v>32.702137662338274</v>
      </c>
      <c r="N64">
        <v>2.0906863356575879E-6</v>
      </c>
      <c r="O64">
        <v>3.5923662803131534E-6</v>
      </c>
      <c r="P64">
        <v>1.6856827423881906E-3</v>
      </c>
      <c r="Q64">
        <f t="shared" ca="1" si="5"/>
        <v>43.270930981184428</v>
      </c>
      <c r="S64">
        <v>0.7526341598877172</v>
      </c>
      <c r="T64">
        <f t="shared" si="6"/>
        <v>1.0671665200000007</v>
      </c>
      <c r="U64">
        <v>1.0360840000000007</v>
      </c>
      <c r="W64">
        <v>58</v>
      </c>
      <c r="X64">
        <f>$AA$2*W64^$AA$3+$AA$4</f>
        <v>1.0665847418652721</v>
      </c>
      <c r="AG64">
        <v>23</v>
      </c>
      <c r="AH64">
        <f t="shared" ca="1" si="2"/>
        <v>38.6</v>
      </c>
      <c r="AI64">
        <f ca="1">$AA$2*AH64^$AA$3+$AA$4</f>
        <v>0.87247250547951938</v>
      </c>
      <c r="AJ64">
        <f t="shared" ca="1" si="3"/>
        <v>0.8462983303151338</v>
      </c>
      <c r="AM64">
        <v>12</v>
      </c>
      <c r="AN64">
        <v>36.4</v>
      </c>
      <c r="AO64">
        <v>0.85365377522390806</v>
      </c>
      <c r="AP64">
        <v>0.82804416196719077</v>
      </c>
      <c r="AQ64" s="35" t="s">
        <v>52</v>
      </c>
      <c r="AR64" s="35">
        <v>30</v>
      </c>
      <c r="AS64" s="35">
        <v>1</v>
      </c>
      <c r="AT64" s="35">
        <v>36.4</v>
      </c>
      <c r="AU64" s="35">
        <v>0.82804416196719077</v>
      </c>
    </row>
    <row r="65" spans="1:47">
      <c r="A65" t="s">
        <v>161</v>
      </c>
      <c r="B65">
        <v>73</v>
      </c>
      <c r="C65">
        <v>60</v>
      </c>
      <c r="D65">
        <v>60</v>
      </c>
      <c r="E65">
        <v>4</v>
      </c>
      <c r="F65" t="s">
        <v>37</v>
      </c>
      <c r="G65">
        <v>3.4929068561865055E-2</v>
      </c>
      <c r="H65">
        <v>0.89235405109125487</v>
      </c>
      <c r="I65">
        <v>3.3958339475482156E-7</v>
      </c>
      <c r="J65">
        <v>42.843602421529773</v>
      </c>
      <c r="K65">
        <v>32.702596770736626</v>
      </c>
      <c r="L65">
        <v>42.843951842548925</v>
      </c>
      <c r="M65">
        <v>32.702137662338274</v>
      </c>
      <c r="N65">
        <v>1.2209504862516553E-7</v>
      </c>
      <c r="O65">
        <v>2.1078052143800492E-7</v>
      </c>
      <c r="P65">
        <v>4.0796787254829909E-4</v>
      </c>
      <c r="Q65">
        <f t="shared" ca="1" si="5"/>
        <v>43.272038445745075</v>
      </c>
      <c r="S65">
        <v>0.78474903383413719</v>
      </c>
      <c r="T65">
        <f t="shared" si="6"/>
        <v>1.0285950800000001</v>
      </c>
      <c r="U65">
        <v>0.99863600000000008</v>
      </c>
      <c r="W65">
        <v>59</v>
      </c>
      <c r="X65">
        <f>$AA$2*W65^$AA$3+$AA$4</f>
        <v>1.075626421617524</v>
      </c>
      <c r="AG65">
        <v>24</v>
      </c>
      <c r="AH65">
        <f t="shared" ca="1" si="2"/>
        <v>35.700000000000003</v>
      </c>
      <c r="AI65">
        <f ca="1">$AA$2*AH65^$AA$3+$AA$4</f>
        <v>0.83953283577146798</v>
      </c>
      <c r="AJ65">
        <f t="shared" ca="1" si="3"/>
        <v>0.82274217905603864</v>
      </c>
      <c r="AM65">
        <v>42</v>
      </c>
      <c r="AN65">
        <v>36.6</v>
      </c>
      <c r="AO65">
        <v>0.85597107388623384</v>
      </c>
      <c r="AP65">
        <v>0.93300847053599489</v>
      </c>
      <c r="AQ65" s="35" t="s">
        <v>52</v>
      </c>
      <c r="AR65" s="35">
        <v>15</v>
      </c>
      <c r="AS65" s="35">
        <v>3</v>
      </c>
      <c r="AT65" s="35">
        <v>36.6</v>
      </c>
      <c r="AU65" s="35">
        <v>0.93300847053599489</v>
      </c>
    </row>
    <row r="66" spans="1:47">
      <c r="A66" t="s">
        <v>162</v>
      </c>
      <c r="B66">
        <v>74</v>
      </c>
      <c r="C66">
        <v>60</v>
      </c>
      <c r="D66">
        <v>60</v>
      </c>
      <c r="E66">
        <v>4</v>
      </c>
      <c r="F66" t="s">
        <v>37</v>
      </c>
      <c r="G66">
        <v>6.0509843296904654E-2</v>
      </c>
      <c r="H66">
        <v>0.74199767118450555</v>
      </c>
      <c r="I66">
        <v>0</v>
      </c>
      <c r="J66">
        <v>42.843719470248175</v>
      </c>
      <c r="K66">
        <v>32.702443998028279</v>
      </c>
      <c r="L66">
        <v>42.843951842548925</v>
      </c>
      <c r="M66">
        <v>32.702137662338274</v>
      </c>
      <c r="N66">
        <v>5.3996886156165791E-8</v>
      </c>
      <c r="O66">
        <v>9.3841554971274546E-8</v>
      </c>
      <c r="P66">
        <v>2.7188089407628513E-4</v>
      </c>
      <c r="Q66">
        <f t="shared" ca="1" si="5"/>
        <v>41.98684508084321</v>
      </c>
      <c r="S66">
        <v>0.80471300000000023</v>
      </c>
      <c r="T66">
        <f t="shared" si="6"/>
        <v>1.0127907600000001</v>
      </c>
      <c r="U66">
        <v>0.98329200000000005</v>
      </c>
      <c r="W66">
        <v>60</v>
      </c>
      <c r="X66">
        <f>$AA$2*W66^$AA$3+$AA$4</f>
        <v>1.0845914922540587</v>
      </c>
      <c r="AG66">
        <v>25</v>
      </c>
      <c r="AH66">
        <f t="shared" ca="1" si="2"/>
        <v>32.299999999999997</v>
      </c>
      <c r="AI66">
        <f ca="1">$AA$2*AH66^$AA$3+$AA$4</f>
        <v>0.79915245137151536</v>
      </c>
      <c r="AJ66">
        <f t="shared" ca="1" si="3"/>
        <v>0.74321177977550934</v>
      </c>
      <c r="AM66">
        <v>57</v>
      </c>
      <c r="AN66">
        <v>36.700000000000003</v>
      </c>
      <c r="AO66">
        <v>0.85712734892821385</v>
      </c>
      <c r="AP66">
        <v>0.805699707992521</v>
      </c>
      <c r="AQ66" s="34" t="s">
        <v>12</v>
      </c>
      <c r="AR66" s="35">
        <v>15</v>
      </c>
      <c r="AS66" s="35">
        <v>2</v>
      </c>
      <c r="AT66" s="35">
        <v>36.700000000000003</v>
      </c>
      <c r="AU66" s="35">
        <v>0.805699707992521</v>
      </c>
    </row>
    <row r="67" spans="1:47">
      <c r="A67" t="s">
        <v>163</v>
      </c>
      <c r="B67">
        <v>76</v>
      </c>
      <c r="C67">
        <v>60</v>
      </c>
      <c r="D67">
        <v>60</v>
      </c>
      <c r="E67">
        <v>4</v>
      </c>
      <c r="F67" t="s">
        <v>37</v>
      </c>
      <c r="G67">
        <v>3.8296453932886873E-2</v>
      </c>
      <c r="H67">
        <v>0.85074110276636972</v>
      </c>
      <c r="I67">
        <v>3.2879333991116691E-11</v>
      </c>
      <c r="J67">
        <v>42.84334553987226</v>
      </c>
      <c r="K67">
        <v>32.702934704724264</v>
      </c>
      <c r="L67">
        <v>42.843951842548925</v>
      </c>
      <c r="M67">
        <v>32.702137662338274</v>
      </c>
      <c r="N67">
        <v>3.6760293573162057E-7</v>
      </c>
      <c r="O67">
        <v>6.3527656506496667E-7</v>
      </c>
      <c r="P67">
        <v>7.0812410663547787E-4</v>
      </c>
      <c r="Q67">
        <f t="shared" ca="1" si="5"/>
        <v>41.558045173676092</v>
      </c>
      <c r="S67">
        <v>0.74418300000000048</v>
      </c>
      <c r="T67">
        <f t="shared" si="6"/>
        <v>0.96450848000000067</v>
      </c>
      <c r="U67">
        <v>0.93641600000000058</v>
      </c>
      <c r="W67">
        <v>61</v>
      </c>
      <c r="X67">
        <f>$AA$2*W67^$AA$3+$AA$4</f>
        <v>1.0934818637335417</v>
      </c>
      <c r="AG67">
        <v>26</v>
      </c>
      <c r="AH67">
        <f t="shared" ca="1" si="2"/>
        <v>33.799999999999997</v>
      </c>
      <c r="AI67">
        <f ca="1">$AA$2*AH67^$AA$3+$AA$4</f>
        <v>0.81721806315215939</v>
      </c>
      <c r="AJ67">
        <f t="shared" ca="1" si="3"/>
        <v>0.8744233275728106</v>
      </c>
      <c r="AM67">
        <v>28</v>
      </c>
      <c r="AN67">
        <v>36.700000000000003</v>
      </c>
      <c r="AO67">
        <v>0.85712734892821385</v>
      </c>
      <c r="AP67">
        <v>0.85712734892821385</v>
      </c>
      <c r="AQ67" s="35" t="s">
        <v>13</v>
      </c>
      <c r="AR67" s="35">
        <v>5</v>
      </c>
      <c r="AS67" s="35">
        <v>1</v>
      </c>
      <c r="AT67" s="35">
        <v>36.700000000000003</v>
      </c>
      <c r="AU67" s="35">
        <v>0.85712734892821385</v>
      </c>
    </row>
    <row r="68" spans="1:47">
      <c r="A68" t="s">
        <v>164</v>
      </c>
      <c r="B68">
        <v>77</v>
      </c>
      <c r="C68">
        <v>60</v>
      </c>
      <c r="D68">
        <v>60</v>
      </c>
      <c r="E68">
        <v>4</v>
      </c>
      <c r="F68" t="s">
        <v>37</v>
      </c>
      <c r="G68">
        <v>2.7931627030881836E-2</v>
      </c>
      <c r="H68">
        <v>0.9169158546277687</v>
      </c>
      <c r="I68">
        <v>4.221869354990222E-7</v>
      </c>
      <c r="J68">
        <v>42.841833407217976</v>
      </c>
      <c r="K68">
        <v>32.704930823709255</v>
      </c>
      <c r="L68">
        <v>42.843951842548925</v>
      </c>
      <c r="M68">
        <v>32.702137662338274</v>
      </c>
      <c r="N68">
        <v>4.4877682514144953E-6</v>
      </c>
      <c r="O68">
        <v>7.8017504443408382E-6</v>
      </c>
      <c r="P68">
        <v>2.4788625108863272E-3</v>
      </c>
      <c r="Q68">
        <f t="shared" ca="1" si="5"/>
        <v>42.413415073145799</v>
      </c>
      <c r="S68">
        <v>0.68370600000000037</v>
      </c>
      <c r="T68">
        <f t="shared" si="6"/>
        <v>0.90202662000000045</v>
      </c>
      <c r="U68">
        <v>0.87575400000000037</v>
      </c>
      <c r="W68">
        <v>62</v>
      </c>
      <c r="X68">
        <f>$AA$2*W68^$AA$3+$AA$4</f>
        <v>1.1022993679867628</v>
      </c>
      <c r="AG68">
        <v>27</v>
      </c>
      <c r="AH68">
        <f t="shared" ca="1" si="2"/>
        <v>37.200000000000003</v>
      </c>
      <c r="AI68">
        <f ca="1">$AA$2*AH68^$AA$3+$AA$4</f>
        <v>0.85673169279952055</v>
      </c>
      <c r="AJ68">
        <f t="shared" ca="1" si="3"/>
        <v>0.86529900972751572</v>
      </c>
      <c r="AM68">
        <v>38</v>
      </c>
      <c r="AN68">
        <v>37</v>
      </c>
      <c r="AO68">
        <v>0.8605867542417508</v>
      </c>
      <c r="AP68">
        <v>0.85198088669933325</v>
      </c>
      <c r="AQ68" s="35" t="s">
        <v>52</v>
      </c>
      <c r="AR68" s="35">
        <v>30</v>
      </c>
      <c r="AS68" s="35">
        <v>2</v>
      </c>
      <c r="AT68" s="35">
        <v>37</v>
      </c>
      <c r="AU68" s="35">
        <v>0.85198088669933325</v>
      </c>
    </row>
    <row r="69" spans="1:47">
      <c r="A69" t="s">
        <v>165</v>
      </c>
      <c r="B69">
        <v>80</v>
      </c>
      <c r="C69">
        <v>60</v>
      </c>
      <c r="D69">
        <v>60</v>
      </c>
      <c r="E69">
        <v>4</v>
      </c>
      <c r="F69" t="s">
        <v>37</v>
      </c>
      <c r="G69">
        <v>6.202815306284943E-2</v>
      </c>
      <c r="H69">
        <v>0.73439310278909631</v>
      </c>
      <c r="I69">
        <v>2.1108012041436873E-5</v>
      </c>
      <c r="J69">
        <v>42.843944036129365</v>
      </c>
      <c r="K69">
        <v>32.7021821971721</v>
      </c>
      <c r="L69">
        <v>42.843951842548925</v>
      </c>
      <c r="M69">
        <v>32.702137662338274</v>
      </c>
      <c r="N69">
        <v>6.0940186355369783E-11</v>
      </c>
      <c r="O69">
        <v>1.9833514239137739E-9</v>
      </c>
      <c r="P69">
        <v>3.1971015078263808E-5</v>
      </c>
      <c r="Q69">
        <f t="shared" ca="1" si="5"/>
        <v>42.843944036129365</v>
      </c>
      <c r="S69">
        <v>0.80333181748719662</v>
      </c>
      <c r="T69">
        <f t="shared" si="6"/>
        <v>1.0089828500000007</v>
      </c>
      <c r="U69">
        <v>0.97959500000000055</v>
      </c>
      <c r="W69">
        <v>63</v>
      </c>
      <c r="X69">
        <f>$AA$2*W69^$AA$3+$AA$4</f>
        <v>1.1110457633068407</v>
      </c>
      <c r="AG69">
        <v>28</v>
      </c>
      <c r="AH69">
        <f t="shared" ca="1" si="2"/>
        <v>35.799999999999997</v>
      </c>
      <c r="AI69">
        <f ca="1">$AA$2*AH69^$AA$3+$AA$4</f>
        <v>0.84069058076072156</v>
      </c>
      <c r="AJ69">
        <f t="shared" ca="1" si="3"/>
        <v>0.88272510979875762</v>
      </c>
      <c r="AM69">
        <v>53</v>
      </c>
      <c r="AN69">
        <v>37.200000000000003</v>
      </c>
      <c r="AO69">
        <v>0.86288523819070695</v>
      </c>
      <c r="AP69">
        <v>0.84562753342689279</v>
      </c>
      <c r="AQ69" s="35" t="s">
        <v>14</v>
      </c>
      <c r="AR69" s="35">
        <v>30</v>
      </c>
      <c r="AS69" s="35">
        <v>2</v>
      </c>
      <c r="AT69" s="35">
        <v>37.200000000000003</v>
      </c>
      <c r="AU69" s="35">
        <v>0.84562753342689279</v>
      </c>
    </row>
    <row r="70" spans="1:47">
      <c r="A70" t="s">
        <v>166</v>
      </c>
      <c r="B70">
        <v>81</v>
      </c>
      <c r="C70">
        <v>60</v>
      </c>
      <c r="D70">
        <v>60</v>
      </c>
      <c r="E70">
        <v>4</v>
      </c>
      <c r="F70" t="s">
        <v>37</v>
      </c>
      <c r="G70">
        <v>2.5280466977541643E-2</v>
      </c>
      <c r="H70">
        <v>0.93368413192209887</v>
      </c>
      <c r="I70">
        <v>3.9902509366875766E-4</v>
      </c>
      <c r="J70">
        <v>42.843967766579844</v>
      </c>
      <c r="K70">
        <v>32.702156424765271</v>
      </c>
      <c r="L70">
        <v>42.843951842548925</v>
      </c>
      <c r="M70">
        <v>32.702137662338274</v>
      </c>
      <c r="N70">
        <v>2.5357476070188047E-10</v>
      </c>
      <c r="O70">
        <v>3.5202866681562693E-10</v>
      </c>
      <c r="P70">
        <v>1.7401198629943675E-5</v>
      </c>
      <c r="Q70">
        <f t="shared" ca="1" si="5"/>
        <v>42.415528088914044</v>
      </c>
      <c r="S70">
        <v>0.65642500000000004</v>
      </c>
      <c r="T70">
        <f t="shared" si="6"/>
        <v>0.86995551000000071</v>
      </c>
      <c r="U70">
        <v>0.84461700000000062</v>
      </c>
      <c r="W70">
        <v>64</v>
      </c>
      <c r="X70">
        <f>$AA$2*W70^$AA$3+$AA$4</f>
        <v>1.1197227384268882</v>
      </c>
      <c r="AG70">
        <v>29</v>
      </c>
      <c r="AH70">
        <f t="shared" ca="1" si="2"/>
        <v>30.2</v>
      </c>
      <c r="AI70">
        <f ca="1">$AA$2*AH70^$AA$3+$AA$4</f>
        <v>0.77313746496872082</v>
      </c>
      <c r="AJ70">
        <f t="shared" ca="1" si="3"/>
        <v>0.85045121146559299</v>
      </c>
      <c r="AM70">
        <v>20</v>
      </c>
      <c r="AN70">
        <v>37.200000000000003</v>
      </c>
      <c r="AO70">
        <v>0.86288523819070695</v>
      </c>
      <c r="AP70">
        <v>0.86288523819070695</v>
      </c>
      <c r="AQ70" s="34" t="s">
        <v>12</v>
      </c>
      <c r="AR70" s="35">
        <v>30</v>
      </c>
      <c r="AS70" s="35">
        <v>3</v>
      </c>
      <c r="AT70" s="35">
        <v>37.200000000000003</v>
      </c>
      <c r="AU70" s="35">
        <v>0.86288523819070695</v>
      </c>
    </row>
    <row r="71" spans="1:47">
      <c r="A71" t="s">
        <v>167</v>
      </c>
      <c r="B71">
        <v>82</v>
      </c>
      <c r="C71">
        <v>60</v>
      </c>
      <c r="D71">
        <v>60</v>
      </c>
      <c r="E71">
        <v>4</v>
      </c>
      <c r="F71" t="s">
        <v>37</v>
      </c>
      <c r="G71">
        <v>5.0244280647658825E-2</v>
      </c>
      <c r="H71">
        <v>0.78962440587359473</v>
      </c>
      <c r="I71">
        <v>0</v>
      </c>
      <c r="J71">
        <v>42.844026722383887</v>
      </c>
      <c r="K71">
        <v>32.702142114159969</v>
      </c>
      <c r="L71">
        <v>42.843951842548925</v>
      </c>
      <c r="M71">
        <v>32.702137662338274</v>
      </c>
      <c r="N71">
        <v>5.6069896839221436E-9</v>
      </c>
      <c r="O71">
        <v>1.9818716406599504E-11</v>
      </c>
      <c r="P71">
        <v>5.3041532784831657E-5</v>
      </c>
      <c r="Q71">
        <f t="shared" ca="1" si="5"/>
        <v>42.844026722383887</v>
      </c>
      <c r="S71">
        <v>0.78892000000000018</v>
      </c>
      <c r="T71">
        <f t="shared" si="6"/>
        <v>1.0057829089246049</v>
      </c>
      <c r="U71">
        <v>0.97648826109184939</v>
      </c>
      <c r="W71">
        <v>65</v>
      </c>
      <c r="X71">
        <f>$AA$2*W71^$AA$3+$AA$4</f>
        <v>1.1283319163119079</v>
      </c>
      <c r="AG71">
        <v>30</v>
      </c>
      <c r="AH71">
        <f t="shared" ca="1" si="2"/>
        <v>40.1</v>
      </c>
      <c r="AI71">
        <f ca="1">$AA$2*AH71^$AA$3+$AA$4</f>
        <v>0.88902281836556085</v>
      </c>
      <c r="AJ71">
        <f t="shared" ca="1" si="3"/>
        <v>0.87124236199824967</v>
      </c>
      <c r="AM71">
        <v>18</v>
      </c>
      <c r="AN71">
        <v>37.4</v>
      </c>
      <c r="AO71">
        <v>0.86517755167955668</v>
      </c>
      <c r="AP71">
        <v>0.83057044961237436</v>
      </c>
      <c r="AQ71" s="35" t="s">
        <v>13</v>
      </c>
      <c r="AR71" s="35">
        <v>100</v>
      </c>
      <c r="AS71" s="35">
        <v>3</v>
      </c>
      <c r="AT71" s="35">
        <v>37.4</v>
      </c>
      <c r="AU71" s="35">
        <v>0.83057044961237436</v>
      </c>
    </row>
    <row r="72" spans="1:47">
      <c r="A72" t="s">
        <v>168</v>
      </c>
      <c r="B72">
        <v>83</v>
      </c>
      <c r="C72">
        <v>60</v>
      </c>
      <c r="D72">
        <v>60</v>
      </c>
      <c r="E72">
        <v>4</v>
      </c>
      <c r="F72" t="s">
        <v>37</v>
      </c>
      <c r="G72">
        <v>5.3068013963328685E-2</v>
      </c>
      <c r="H72">
        <v>0.75693134288333364</v>
      </c>
      <c r="I72">
        <v>1.5258789062500003E-6</v>
      </c>
      <c r="J72">
        <v>42.84400739282593</v>
      </c>
      <c r="K72">
        <v>32.702094827327826</v>
      </c>
      <c r="L72">
        <v>42.843951842548925</v>
      </c>
      <c r="M72">
        <v>32.702137662338274</v>
      </c>
      <c r="N72">
        <v>3.0858332752324242E-9</v>
      </c>
      <c r="O72">
        <v>1.8348381200037204E-9</v>
      </c>
      <c r="P72">
        <v>4.9601771113722058E-5</v>
      </c>
      <c r="Q72">
        <f t="shared" ca="1" si="5"/>
        <v>42.84400739282593</v>
      </c>
      <c r="S72">
        <v>0.7434700000000003</v>
      </c>
      <c r="T72">
        <f t="shared" si="6"/>
        <v>0.93950596078757509</v>
      </c>
      <c r="U72">
        <v>0.91214170950250006</v>
      </c>
      <c r="W72">
        <v>66</v>
      </c>
      <c r="X72">
        <f>$AA$2*W72^$AA$3+$AA$4</f>
        <v>1.1368748576890266</v>
      </c>
      <c r="AG72">
        <v>31</v>
      </c>
      <c r="AH72">
        <f t="shared" ca="1" si="2"/>
        <v>32.799999999999997</v>
      </c>
      <c r="AI72">
        <f ca="1">$AA$2*AH72^$AA$3+$AA$4</f>
        <v>0.80522023385469454</v>
      </c>
      <c r="AJ72">
        <f t="shared" ca="1" si="3"/>
        <v>0.78911582917760059</v>
      </c>
      <c r="AM72">
        <v>13</v>
      </c>
      <c r="AN72">
        <v>37.4</v>
      </c>
      <c r="AO72">
        <v>0.86517755167955668</v>
      </c>
      <c r="AP72">
        <v>0.91708820478033015</v>
      </c>
      <c r="AQ72" s="35" t="s">
        <v>52</v>
      </c>
      <c r="AR72" s="35">
        <v>15</v>
      </c>
      <c r="AS72" s="35">
        <v>2</v>
      </c>
      <c r="AT72" s="35">
        <v>37.4</v>
      </c>
      <c r="AU72" s="35">
        <v>0.91708820478033015</v>
      </c>
    </row>
    <row r="73" spans="1:47">
      <c r="A73" t="s">
        <v>169</v>
      </c>
      <c r="B73">
        <v>84</v>
      </c>
      <c r="C73">
        <v>60</v>
      </c>
      <c r="D73">
        <v>60</v>
      </c>
      <c r="E73">
        <v>4</v>
      </c>
      <c r="F73" t="s">
        <v>37</v>
      </c>
      <c r="G73">
        <v>2.0958464782680389E-2</v>
      </c>
      <c r="H73">
        <v>1.0126252768442698</v>
      </c>
      <c r="I73">
        <v>4.2500423799337263E-7</v>
      </c>
      <c r="J73">
        <v>42.840213310810277</v>
      </c>
      <c r="K73">
        <v>32.707063855017374</v>
      </c>
      <c r="L73">
        <v>42.843951842548925</v>
      </c>
      <c r="M73">
        <v>32.702137662338274</v>
      </c>
      <c r="N73">
        <v>1.3976619560878595E-5</v>
      </c>
      <c r="O73">
        <v>2.4267374311622757E-5</v>
      </c>
      <c r="P73">
        <v>4.3728705601984927E-3</v>
      </c>
      <c r="Q73">
        <f t="shared" ca="1" si="5"/>
        <v>42.411811177702177</v>
      </c>
      <c r="S73">
        <v>0.71634799999999987</v>
      </c>
      <c r="T73">
        <f t="shared" si="6"/>
        <v>0.96973058000000056</v>
      </c>
      <c r="U73">
        <v>0.94148600000000049</v>
      </c>
      <c r="W73">
        <v>67</v>
      </c>
      <c r="X73">
        <f>$AA$2*W73^$AA$3+$AA$4</f>
        <v>1.1453530643377952</v>
      </c>
      <c r="AG73">
        <v>32</v>
      </c>
      <c r="AH73">
        <f t="shared" ca="1" si="2"/>
        <v>32.200000000000003</v>
      </c>
      <c r="AI73">
        <f ca="1">$AA$2*AH73^$AA$3+$AA$4</f>
        <v>0.79793324958408485</v>
      </c>
      <c r="AJ73">
        <f t="shared" ca="1" si="3"/>
        <v>0.7819745845924031</v>
      </c>
      <c r="AM73">
        <v>47</v>
      </c>
      <c r="AN73">
        <v>37.700000000000003</v>
      </c>
      <c r="AO73">
        <v>0.86860456024849009</v>
      </c>
      <c r="AP73">
        <v>0.90334874265842968</v>
      </c>
      <c r="AQ73" s="34" t="s">
        <v>12</v>
      </c>
      <c r="AR73" s="35">
        <v>30</v>
      </c>
      <c r="AS73" s="35">
        <v>2</v>
      </c>
      <c r="AT73" s="35">
        <v>37.700000000000003</v>
      </c>
      <c r="AU73" s="35">
        <v>0.90334874265842968</v>
      </c>
    </row>
    <row r="74" spans="1:47">
      <c r="A74" t="s">
        <v>170</v>
      </c>
      <c r="B74">
        <v>86</v>
      </c>
      <c r="C74">
        <v>60</v>
      </c>
      <c r="D74">
        <v>60</v>
      </c>
      <c r="E74">
        <v>4</v>
      </c>
      <c r="F74" t="s">
        <v>37</v>
      </c>
      <c r="G74">
        <v>1.0206899089815194E-2</v>
      </c>
      <c r="H74">
        <v>1.2023711819051235</v>
      </c>
      <c r="I74">
        <v>3.1268283339504048E-4</v>
      </c>
      <c r="J74">
        <v>42.843852764297594</v>
      </c>
      <c r="K74">
        <v>32.702334038183295</v>
      </c>
      <c r="L74">
        <v>42.843951842548925</v>
      </c>
      <c r="M74">
        <v>32.702137662338274</v>
      </c>
      <c r="N74">
        <v>9.8164998868610769E-9</v>
      </c>
      <c r="O74">
        <v>3.8563472507961064E-8</v>
      </c>
      <c r="P74">
        <v>1.5553130295027772E-4</v>
      </c>
      <c r="Q74">
        <f t="shared" ca="1" si="5"/>
        <v>42.843852764297594</v>
      </c>
      <c r="S74">
        <v>0.67636400000000063</v>
      </c>
      <c r="T74">
        <f t="shared" si="6"/>
        <v>0.96385546000000033</v>
      </c>
      <c r="U74">
        <v>0.93578200000000034</v>
      </c>
      <c r="W74">
        <v>68</v>
      </c>
      <c r="X74">
        <f>$AA$2*W74^$AA$3+$AA$4</f>
        <v>1.1537679821601932</v>
      </c>
      <c r="AG74">
        <v>33</v>
      </c>
      <c r="AH74">
        <f t="shared" ca="1" si="2"/>
        <v>31.1</v>
      </c>
      <c r="AI74">
        <f ca="1">$AA$2*AH74^$AA$3+$AA$4</f>
        <v>0.78439448795431443</v>
      </c>
      <c r="AJ74">
        <f t="shared" ca="1" si="3"/>
        <v>0.80792632259294384</v>
      </c>
      <c r="AM74">
        <v>17</v>
      </c>
      <c r="AN74">
        <v>37.700000000000003</v>
      </c>
      <c r="AO74">
        <v>0.86860456024849009</v>
      </c>
      <c r="AP74">
        <v>0.85123246904352023</v>
      </c>
      <c r="AQ74" s="34" t="s">
        <v>12</v>
      </c>
      <c r="AR74" s="35">
        <v>30</v>
      </c>
      <c r="AS74" s="35">
        <v>1</v>
      </c>
      <c r="AT74" s="35">
        <v>37.700000000000003</v>
      </c>
      <c r="AU74" s="35">
        <v>0.85123246904352023</v>
      </c>
    </row>
    <row r="75" spans="1:47">
      <c r="A75" t="s">
        <v>171</v>
      </c>
      <c r="B75">
        <v>87</v>
      </c>
      <c r="C75">
        <v>60</v>
      </c>
      <c r="D75">
        <v>60</v>
      </c>
      <c r="E75">
        <v>4</v>
      </c>
      <c r="F75" t="s">
        <v>37</v>
      </c>
      <c r="G75">
        <v>3.1430572135699004E-2</v>
      </c>
      <c r="H75">
        <v>0.89444305029498083</v>
      </c>
      <c r="I75">
        <v>0</v>
      </c>
      <c r="J75">
        <v>42.844039847601692</v>
      </c>
      <c r="K75">
        <v>32.702038527222783</v>
      </c>
      <c r="L75">
        <v>42.843951842548925</v>
      </c>
      <c r="M75">
        <v>32.702137662338274</v>
      </c>
      <c r="N75">
        <v>7.7448893125153406E-9</v>
      </c>
      <c r="O75">
        <v>9.827771123387551E-9</v>
      </c>
      <c r="P75">
        <v>9.3735426696374763E-5</v>
      </c>
      <c r="Q75">
        <f t="shared" ca="1" si="5"/>
        <v>42.415599449125672</v>
      </c>
      <c r="S75">
        <v>0.71130066342347986</v>
      </c>
      <c r="T75">
        <f t="shared" si="6"/>
        <v>0.93287305999999992</v>
      </c>
      <c r="U75">
        <v>0.9057019999999999</v>
      </c>
      <c r="W75">
        <v>69</v>
      </c>
      <c r="X75">
        <f>$AA$2*W75^$AA$3+$AA$4</f>
        <v>1.1621210040480918</v>
      </c>
      <c r="AG75">
        <v>34</v>
      </c>
      <c r="AH75">
        <f t="shared" ca="1" si="2"/>
        <v>32.6</v>
      </c>
      <c r="AI75">
        <f ca="1">$AA$2*AH75^$AA$3+$AA$4</f>
        <v>0.80279873140536018</v>
      </c>
      <c r="AJ75">
        <f t="shared" ca="1" si="3"/>
        <v>0.7546308075210385</v>
      </c>
      <c r="AM75">
        <v>25</v>
      </c>
      <c r="AN75">
        <v>37.799999999999997</v>
      </c>
      <c r="AO75">
        <v>0.86974386434060635</v>
      </c>
      <c r="AP75">
        <v>0.86974386434060635</v>
      </c>
      <c r="AQ75" s="35" t="s">
        <v>13</v>
      </c>
      <c r="AR75" s="35">
        <v>100</v>
      </c>
      <c r="AS75" s="35">
        <v>2</v>
      </c>
      <c r="AT75" s="35">
        <v>37.799999999999997</v>
      </c>
      <c r="AU75" s="35">
        <v>0.86974386434060635</v>
      </c>
    </row>
    <row r="76" spans="1:47">
      <c r="A76" t="s">
        <v>172</v>
      </c>
      <c r="B76">
        <v>88</v>
      </c>
      <c r="C76">
        <v>60</v>
      </c>
      <c r="D76">
        <v>60</v>
      </c>
      <c r="E76">
        <v>4</v>
      </c>
      <c r="F76" t="s">
        <v>37</v>
      </c>
      <c r="G76">
        <v>2.1408897329707598E-2</v>
      </c>
      <c r="H76">
        <v>1.0076738628240482</v>
      </c>
      <c r="I76">
        <v>4.0707230064257125E-7</v>
      </c>
      <c r="J76">
        <v>42.84030896763003</v>
      </c>
      <c r="K76">
        <v>32.706938342907925</v>
      </c>
      <c r="L76">
        <v>42.843951842548925</v>
      </c>
      <c r="M76">
        <v>32.702137662338274</v>
      </c>
      <c r="N76">
        <v>1.3270537674719352E-5</v>
      </c>
      <c r="O76">
        <v>2.3046533931830995E-5</v>
      </c>
      <c r="P76">
        <v>4.2612833516764842E-3</v>
      </c>
      <c r="Q76">
        <f t="shared" ca="1" si="5"/>
        <v>42.411905877953728</v>
      </c>
      <c r="S76">
        <v>0.71921307856459094</v>
      </c>
      <c r="T76">
        <f t="shared" si="6"/>
        <v>0.9723148500000004</v>
      </c>
      <c r="U76">
        <v>0.94399500000000036</v>
      </c>
      <c r="W76">
        <v>70</v>
      </c>
      <c r="X76">
        <f>$AA$2*W76^$AA$3+$AA$4</f>
        <v>1.1704134725642841</v>
      </c>
      <c r="AG76">
        <v>35</v>
      </c>
      <c r="AH76">
        <f t="shared" ca="1" si="2"/>
        <v>36</v>
      </c>
      <c r="AI76">
        <f ca="1">$AA$2*AH76^$AA$3+$AA$4</f>
        <v>0.84300121063669675</v>
      </c>
      <c r="AJ76">
        <f t="shared" ca="1" si="3"/>
        <v>0.85986123484943067</v>
      </c>
      <c r="AM76">
        <v>6</v>
      </c>
      <c r="AN76">
        <v>37.799999999999997</v>
      </c>
      <c r="AO76">
        <v>0.86974386434060635</v>
      </c>
      <c r="AP76">
        <v>0.87844130298401246</v>
      </c>
      <c r="AQ76" s="34" t="s">
        <v>12</v>
      </c>
      <c r="AR76" s="35">
        <v>60</v>
      </c>
      <c r="AS76" s="35">
        <v>3</v>
      </c>
      <c r="AT76" s="35">
        <v>37.799999999999997</v>
      </c>
      <c r="AU76" s="35">
        <v>0.87844130298401246</v>
      </c>
    </row>
    <row r="77" spans="1:47">
      <c r="A77" t="s">
        <v>173</v>
      </c>
      <c r="B77">
        <v>89</v>
      </c>
      <c r="C77">
        <v>60</v>
      </c>
      <c r="D77">
        <v>60</v>
      </c>
      <c r="E77">
        <v>2</v>
      </c>
      <c r="F77" t="s">
        <v>37</v>
      </c>
      <c r="G77">
        <v>3.8680165385552641E-2</v>
      </c>
      <c r="H77">
        <v>0.86158430418804011</v>
      </c>
      <c r="I77">
        <v>0</v>
      </c>
      <c r="J77">
        <v>42.843914402503344</v>
      </c>
      <c r="K77">
        <v>32.702242933848922</v>
      </c>
      <c r="L77">
        <v>42.843951842548925</v>
      </c>
      <c r="M77">
        <v>32.702137662338274</v>
      </c>
      <c r="N77">
        <v>1.4017570131185642E-9</v>
      </c>
      <c r="O77">
        <v>1.1082090954155829E-8</v>
      </c>
      <c r="P77">
        <v>7.9005847781269943E-5</v>
      </c>
      <c r="Q77">
        <f t="shared" ca="1" si="5"/>
        <v>42.843914402503344</v>
      </c>
      <c r="S77">
        <v>0.78059283148851566</v>
      </c>
      <c r="T77">
        <f t="shared" si="6"/>
        <v>1.0146952300000001</v>
      </c>
      <c r="U77">
        <v>0.98514100000000004</v>
      </c>
      <c r="W77">
        <v>71</v>
      </c>
      <c r="X77">
        <f>$AA$2*W77^$AA$3+$AA$4</f>
        <v>1.178646682451673</v>
      </c>
      <c r="AG77">
        <v>36</v>
      </c>
      <c r="AH77">
        <f t="shared" ca="1" si="2"/>
        <v>35.799999999999997</v>
      </c>
      <c r="AI77">
        <f ca="1">$AA$2*AH77^$AA$3+$AA$4</f>
        <v>0.84069058076072156</v>
      </c>
      <c r="AJ77">
        <f t="shared" ca="1" si="3"/>
        <v>0.84909748656832873</v>
      </c>
      <c r="AM77">
        <v>39</v>
      </c>
      <c r="AN77">
        <v>38.1</v>
      </c>
      <c r="AO77">
        <v>0.87315276427261412</v>
      </c>
      <c r="AP77">
        <v>0.78583748784535268</v>
      </c>
      <c r="AQ77" s="35" t="s">
        <v>52</v>
      </c>
      <c r="AR77" s="35">
        <v>30</v>
      </c>
      <c r="AS77" s="35">
        <v>3</v>
      </c>
      <c r="AT77" s="35">
        <v>38.1</v>
      </c>
      <c r="AU77" s="35">
        <v>0.78583748784535268</v>
      </c>
    </row>
    <row r="78" spans="1:47">
      <c r="A78" t="s">
        <v>174</v>
      </c>
      <c r="B78">
        <v>90</v>
      </c>
      <c r="C78">
        <v>60</v>
      </c>
      <c r="D78">
        <v>60</v>
      </c>
      <c r="E78">
        <v>2</v>
      </c>
      <c r="F78" t="s">
        <v>37</v>
      </c>
      <c r="G78">
        <v>7.4055439978287048E-3</v>
      </c>
      <c r="H78">
        <v>1.2728097019272933</v>
      </c>
      <c r="I78">
        <v>0</v>
      </c>
      <c r="J78">
        <v>42.840075410769856</v>
      </c>
      <c r="K78">
        <v>32.70724657773723</v>
      </c>
      <c r="L78">
        <v>42.843951842548925</v>
      </c>
      <c r="M78">
        <v>32.702137662338274</v>
      </c>
      <c r="N78">
        <v>1.5026723337778983E-5</v>
      </c>
      <c r="O78">
        <v>2.6101016553695121E-5</v>
      </c>
      <c r="P78">
        <v>4.5347403393950856E-3</v>
      </c>
      <c r="Q78">
        <f t="shared" ca="1" si="5"/>
        <v>43.268476164877555</v>
      </c>
      <c r="S78">
        <v>0.62720646420441273</v>
      </c>
      <c r="T78">
        <f t="shared" si="6"/>
        <v>0.91081252000000101</v>
      </c>
      <c r="U78">
        <v>0.88428400000000096</v>
      </c>
      <c r="W78">
        <v>72</v>
      </c>
      <c r="X78">
        <f>$AA$2*W78^$AA$3+$AA$4</f>
        <v>1.1868218829838926</v>
      </c>
      <c r="AG78">
        <v>37</v>
      </c>
      <c r="AH78">
        <f t="shared" ca="1" si="2"/>
        <v>38.5</v>
      </c>
      <c r="AI78">
        <f ca="1">$AA$2*AH78^$AA$3+$AA$4</f>
        <v>0.87135776639026907</v>
      </c>
      <c r="AJ78">
        <f t="shared" ca="1" si="3"/>
        <v>0.88007134405417176</v>
      </c>
      <c r="AM78">
        <v>55</v>
      </c>
      <c r="AN78">
        <v>38.1</v>
      </c>
      <c r="AO78">
        <v>0.87315276427261412</v>
      </c>
      <c r="AP78">
        <v>0.94300498541442335</v>
      </c>
      <c r="AQ78" s="35" t="s">
        <v>13</v>
      </c>
      <c r="AR78" s="35">
        <v>100</v>
      </c>
      <c r="AS78" s="35">
        <v>1</v>
      </c>
      <c r="AT78" s="35">
        <v>38.1</v>
      </c>
      <c r="AU78" s="35">
        <v>0.94300498541442335</v>
      </c>
    </row>
    <row r="79" spans="1:47">
      <c r="A79" t="s">
        <v>175</v>
      </c>
      <c r="B79">
        <v>91</v>
      </c>
      <c r="C79">
        <v>60</v>
      </c>
      <c r="D79">
        <v>60</v>
      </c>
      <c r="E79">
        <v>2</v>
      </c>
      <c r="F79" t="s">
        <v>37</v>
      </c>
      <c r="G79">
        <v>6.3487413239428164E-2</v>
      </c>
      <c r="H79">
        <v>0.72820933535728094</v>
      </c>
      <c r="I79">
        <v>1.5258789062500003E-6</v>
      </c>
      <c r="J79">
        <v>42.84410379378545</v>
      </c>
      <c r="K79">
        <v>32.702036649016108</v>
      </c>
      <c r="L79">
        <v>42.843951842548925</v>
      </c>
      <c r="M79">
        <v>32.702137662338274</v>
      </c>
      <c r="N79">
        <v>2.3089178281444368E-8</v>
      </c>
      <c r="O79">
        <v>1.0203691254911019E-8</v>
      </c>
      <c r="P79">
        <v>1.2902106327331866E-4</v>
      </c>
      <c r="Q79">
        <f t="shared" ca="1" si="5"/>
        <v>42.415662755847599</v>
      </c>
      <c r="S79">
        <v>0.804666581377389</v>
      </c>
      <c r="T79">
        <f t="shared" si="6"/>
        <v>1.0089829783764048</v>
      </c>
      <c r="U79">
        <v>0.97959512463728626</v>
      </c>
      <c r="W79">
        <v>73</v>
      </c>
      <c r="X79">
        <f>$AA$2*W79^$AA$3+$AA$4</f>
        <v>1.1949402801694458</v>
      </c>
      <c r="AG79">
        <v>38</v>
      </c>
      <c r="AH79">
        <f t="shared" ca="1" si="2"/>
        <v>39.299999999999997</v>
      </c>
      <c r="AI79">
        <f ca="1">$AA$2*AH79^$AA$3+$AA$4</f>
        <v>0.88023542492353435</v>
      </c>
      <c r="AJ79">
        <f t="shared" ca="1" si="3"/>
        <v>0.84502600792659299</v>
      </c>
      <c r="AM79">
        <v>10</v>
      </c>
      <c r="AN79">
        <v>38.1</v>
      </c>
      <c r="AO79">
        <v>0.87315276427261412</v>
      </c>
      <c r="AP79">
        <v>0.88188429191534023</v>
      </c>
      <c r="AQ79" s="34" t="s">
        <v>12</v>
      </c>
      <c r="AR79" s="35">
        <v>60</v>
      </c>
      <c r="AS79" s="35">
        <v>1</v>
      </c>
      <c r="AT79" s="35">
        <v>38.1</v>
      </c>
      <c r="AU79" s="35">
        <v>0.88188429191534023</v>
      </c>
    </row>
    <row r="80" spans="1:47">
      <c r="A80" t="s">
        <v>248</v>
      </c>
      <c r="B80">
        <v>60</v>
      </c>
      <c r="C80">
        <v>60</v>
      </c>
      <c r="D80">
        <v>60</v>
      </c>
      <c r="E80">
        <v>3</v>
      </c>
      <c r="F80" t="s">
        <v>71</v>
      </c>
      <c r="G80">
        <v>7.0515237558962676E-2</v>
      </c>
      <c r="H80">
        <v>0.62662710595881421</v>
      </c>
      <c r="I80">
        <v>0</v>
      </c>
      <c r="J80">
        <v>42.844074839521113</v>
      </c>
      <c r="K80">
        <v>32.70216405466558</v>
      </c>
      <c r="L80">
        <v>42.843951842548925</v>
      </c>
      <c r="M80">
        <v>32.702137662338274</v>
      </c>
      <c r="N80">
        <v>1.5128255167329559E-8</v>
      </c>
      <c r="O80">
        <v>6.9655494066522146E-10</v>
      </c>
      <c r="P80">
        <v>8.8951700680748038E-5</v>
      </c>
      <c r="Q80">
        <f t="shared" ca="1" si="5"/>
        <v>42.844074839521113</v>
      </c>
      <c r="S80">
        <v>0.62713011730860424</v>
      </c>
      <c r="T80">
        <f t="shared" si="6"/>
        <v>0.76508059691115016</v>
      </c>
      <c r="U80">
        <v>0.7427966960302429</v>
      </c>
      <c r="W80">
        <v>74</v>
      </c>
      <c r="X80">
        <f>$AA$2*W80^$AA$3+$AA$4</f>
        <v>1.2030030388203525</v>
      </c>
      <c r="AG80">
        <v>39</v>
      </c>
      <c r="AH80">
        <f t="shared" ca="1" si="2"/>
        <v>36.799999999999997</v>
      </c>
      <c r="AI80">
        <f ca="1">$AA$2*AH80^$AA$3+$AA$4</f>
        <v>0.85217990823309031</v>
      </c>
      <c r="AJ80">
        <f t="shared" ca="1" si="3"/>
        <v>0.877745305480083</v>
      </c>
      <c r="AM80">
        <v>49</v>
      </c>
      <c r="AN80">
        <v>38.4</v>
      </c>
      <c r="AO80">
        <v>0.8765482695504615</v>
      </c>
      <c r="AP80">
        <v>0.86778278685495691</v>
      </c>
      <c r="AQ80" s="35" t="s">
        <v>13</v>
      </c>
      <c r="AR80" s="35">
        <v>60</v>
      </c>
      <c r="AS80" s="35">
        <v>1</v>
      </c>
      <c r="AT80" s="35">
        <v>38.4</v>
      </c>
      <c r="AU80" s="35">
        <v>0.86778278685495691</v>
      </c>
    </row>
    <row r="81" spans="1:47">
      <c r="A81" t="s">
        <v>249</v>
      </c>
      <c r="B81">
        <v>61</v>
      </c>
      <c r="C81">
        <v>60</v>
      </c>
      <c r="D81">
        <v>60</v>
      </c>
      <c r="E81">
        <v>3</v>
      </c>
      <c r="F81" t="s">
        <v>71</v>
      </c>
      <c r="G81">
        <v>0.21525826686118865</v>
      </c>
      <c r="H81">
        <v>0.33090595504690551</v>
      </c>
      <c r="I81">
        <v>7.4436420593850788E-3</v>
      </c>
      <c r="J81">
        <v>42.843910278609599</v>
      </c>
      <c r="K81">
        <v>32.702218134119796</v>
      </c>
      <c r="L81">
        <v>42.843951842548925</v>
      </c>
      <c r="M81">
        <v>32.702137662338274</v>
      </c>
      <c r="N81">
        <v>1.7275610523577331E-9</v>
      </c>
      <c r="O81">
        <v>6.4757076214560417E-9</v>
      </c>
      <c r="P81">
        <v>6.4044003129933147E-5</v>
      </c>
      <c r="Q81">
        <f t="shared" ca="1" si="5"/>
        <v>42.843910278609599</v>
      </c>
      <c r="S81">
        <v>0.69000619445555578</v>
      </c>
      <c r="T81">
        <f t="shared" si="6"/>
        <v>0.7764413026654845</v>
      </c>
      <c r="U81">
        <v>0.75382650744221791</v>
      </c>
      <c r="W81">
        <v>75</v>
      </c>
      <c r="X81">
        <f>$AA$2*W81^$AA$3+$AA$4</f>
        <v>1.2110112844953607</v>
      </c>
      <c r="AG81">
        <v>40</v>
      </c>
      <c r="AH81">
        <f t="shared" ca="1" si="2"/>
        <v>37.9</v>
      </c>
      <c r="AI81">
        <f ca="1">$AA$2*AH81^$AA$3+$AA$4</f>
        <v>0.86463858776367786</v>
      </c>
      <c r="AJ81">
        <f t="shared" ca="1" si="3"/>
        <v>0.88193135951895141</v>
      </c>
      <c r="AM81">
        <v>23</v>
      </c>
      <c r="AN81">
        <v>38.4</v>
      </c>
      <c r="AO81">
        <v>0.8765482695504615</v>
      </c>
      <c r="AP81">
        <v>0.79765892529091997</v>
      </c>
      <c r="AQ81" s="35" t="s">
        <v>14</v>
      </c>
      <c r="AR81" s="35">
        <v>100</v>
      </c>
      <c r="AS81" s="35">
        <v>1</v>
      </c>
      <c r="AT81" s="35">
        <v>38.4</v>
      </c>
      <c r="AU81" s="35">
        <v>0.79765892529091997</v>
      </c>
    </row>
    <row r="82" spans="1:47">
      <c r="A82" t="s">
        <v>250</v>
      </c>
      <c r="B82">
        <v>63</v>
      </c>
      <c r="C82">
        <v>60</v>
      </c>
      <c r="D82">
        <v>60</v>
      </c>
      <c r="E82">
        <v>3</v>
      </c>
      <c r="F82" t="s">
        <v>71</v>
      </c>
      <c r="G82">
        <v>0.18620356436228322</v>
      </c>
      <c r="H82">
        <v>0.3833428363569692</v>
      </c>
      <c r="I82">
        <v>1.983714069484728E-2</v>
      </c>
      <c r="J82">
        <v>42.843988940785408</v>
      </c>
      <c r="K82">
        <v>32.702093645946931</v>
      </c>
      <c r="L82">
        <v>42.843951842548925</v>
      </c>
      <c r="M82">
        <v>32.702137662338274</v>
      </c>
      <c r="N82">
        <v>1.3762791501330837E-9</v>
      </c>
      <c r="O82">
        <v>1.9374427068106957E-9</v>
      </c>
      <c r="P82">
        <v>4.0704556605764539E-5</v>
      </c>
      <c r="Q82">
        <f t="shared" ca="1" si="5"/>
        <v>43.272428830193263</v>
      </c>
      <c r="S82">
        <v>0.72874481906646282</v>
      </c>
      <c r="T82">
        <f t="shared" si="6"/>
        <v>0.83027093712738842</v>
      </c>
      <c r="U82">
        <v>0.80608828847319258</v>
      </c>
      <c r="W82">
        <v>76</v>
      </c>
      <c r="X82">
        <f>$AA$2*W82^$AA$3+$AA$4</f>
        <v>1.218966105326883</v>
      </c>
      <c r="AG82">
        <v>41</v>
      </c>
      <c r="AH82">
        <f t="shared" ca="1" si="2"/>
        <v>32.799999999999997</v>
      </c>
      <c r="AI82">
        <f ca="1">$AA$2*AH82^$AA$3+$AA$4</f>
        <v>0.80522023385469454</v>
      </c>
      <c r="AJ82">
        <f t="shared" ca="1" si="3"/>
        <v>0.80522023385469454</v>
      </c>
      <c r="AM82">
        <v>50</v>
      </c>
      <c r="AN82">
        <v>38.5</v>
      </c>
      <c r="AO82">
        <v>0.87767715521936007</v>
      </c>
      <c r="AP82">
        <v>0.91278424142813452</v>
      </c>
      <c r="AQ82" s="34" t="s">
        <v>12</v>
      </c>
      <c r="AR82" s="35">
        <v>60</v>
      </c>
      <c r="AS82" s="35">
        <v>2</v>
      </c>
      <c r="AT82" s="35">
        <v>38.5</v>
      </c>
      <c r="AU82" s="35">
        <v>0.91278424142813452</v>
      </c>
    </row>
    <row r="83" spans="1:47">
      <c r="A83" t="s">
        <v>251</v>
      </c>
      <c r="B83">
        <v>66</v>
      </c>
      <c r="C83">
        <v>60</v>
      </c>
      <c r="D83">
        <v>60</v>
      </c>
      <c r="E83">
        <v>3</v>
      </c>
      <c r="F83" t="s">
        <v>71</v>
      </c>
      <c r="G83">
        <v>4.860494596145009E-2</v>
      </c>
      <c r="H83">
        <v>0.75356792742325784</v>
      </c>
      <c r="I83">
        <v>0</v>
      </c>
      <c r="J83">
        <v>42.843887562283186</v>
      </c>
      <c r="K83">
        <v>32.702299794920123</v>
      </c>
      <c r="L83">
        <v>42.843951842548925</v>
      </c>
      <c r="M83">
        <v>32.702137662338274</v>
      </c>
      <c r="N83">
        <v>4.1319525635496254E-9</v>
      </c>
      <c r="O83">
        <v>2.628697409703904E-8</v>
      </c>
      <c r="P83">
        <v>1.2332665295991104E-4</v>
      </c>
      <c r="Q83">
        <f t="shared" ca="1" si="5"/>
        <v>42.843887562283186</v>
      </c>
      <c r="S83">
        <v>0.6730046915665564</v>
      </c>
      <c r="T83">
        <f t="shared" si="6"/>
        <v>0.84968275415652372</v>
      </c>
      <c r="U83">
        <v>0.82493471277332397</v>
      </c>
      <c r="W83">
        <v>77</v>
      </c>
      <c r="X83">
        <f>$AA$2*W83^$AA$3+$AA$4</f>
        <v>1.2268685537400572</v>
      </c>
      <c r="AG83">
        <v>42</v>
      </c>
      <c r="AH83">
        <f t="shared" ca="1" si="2"/>
        <v>35.700000000000003</v>
      </c>
      <c r="AI83">
        <f ca="1">$AA$2*AH83^$AA$3+$AA$4</f>
        <v>0.83953283577146798</v>
      </c>
      <c r="AJ83">
        <f t="shared" ca="1" si="3"/>
        <v>0.79755619398289457</v>
      </c>
      <c r="AM83">
        <v>30</v>
      </c>
      <c r="AN83">
        <v>38.9</v>
      </c>
      <c r="AO83">
        <v>0.88217810325270984</v>
      </c>
      <c r="AP83">
        <v>0.82042563602502017</v>
      </c>
      <c r="AQ83" s="35" t="s">
        <v>14</v>
      </c>
      <c r="AR83" s="35">
        <v>60</v>
      </c>
      <c r="AS83" s="35">
        <v>2</v>
      </c>
      <c r="AT83" s="35">
        <v>38.9</v>
      </c>
      <c r="AU83" s="35">
        <v>0.82042563602502017</v>
      </c>
    </row>
    <row r="84" spans="1:47">
      <c r="A84" t="s">
        <v>252</v>
      </c>
      <c r="B84">
        <v>67</v>
      </c>
      <c r="C84">
        <v>60</v>
      </c>
      <c r="D84">
        <v>60</v>
      </c>
      <c r="E84">
        <v>3</v>
      </c>
      <c r="F84" t="s">
        <v>71</v>
      </c>
      <c r="G84">
        <v>8.4793056728562285E-2</v>
      </c>
      <c r="H84">
        <v>0.58330792534407017</v>
      </c>
      <c r="I84">
        <v>2.4434721694665565E-6</v>
      </c>
      <c r="J84">
        <v>42.843784593074929</v>
      </c>
      <c r="K84">
        <v>32.702545059611474</v>
      </c>
      <c r="L84">
        <v>42.843951842548925</v>
      </c>
      <c r="M84">
        <v>32.702137662338274</v>
      </c>
      <c r="N84">
        <v>2.7972386552065163E-8</v>
      </c>
      <c r="O84">
        <v>1.6597253821092639E-7</v>
      </c>
      <c r="P84">
        <v>3.1140401792766867E-4</v>
      </c>
      <c r="Q84">
        <f t="shared" ca="1" si="5"/>
        <v>43.272222439005681</v>
      </c>
      <c r="S84">
        <v>0.64837961396473698</v>
      </c>
      <c r="T84">
        <f t="shared" si="6"/>
        <v>0.78179343140921531</v>
      </c>
      <c r="U84">
        <v>0.75902274894098576</v>
      </c>
      <c r="W84">
        <v>78</v>
      </c>
      <c r="X84">
        <f>$AA$2*W84^$AA$3+$AA$4</f>
        <v>1.2347196480716078</v>
      </c>
      <c r="AG84">
        <v>43</v>
      </c>
      <c r="AH84">
        <f t="shared" ca="1" si="2"/>
        <v>38.299999999999997</v>
      </c>
      <c r="AI84">
        <f ca="1">$AA$2*AH84^$AA$3+$AA$4</f>
        <v>0.86912391915692755</v>
      </c>
      <c r="AJ84">
        <f t="shared" ca="1" si="3"/>
        <v>0.79959400562437333</v>
      </c>
      <c r="AM84">
        <v>37</v>
      </c>
      <c r="AN84">
        <v>38.9</v>
      </c>
      <c r="AO84">
        <v>0.88217810325270984</v>
      </c>
      <c r="AP84">
        <v>0.89982166531776409</v>
      </c>
      <c r="AQ84" s="35" t="s">
        <v>52</v>
      </c>
      <c r="AR84" s="35">
        <v>60</v>
      </c>
      <c r="AS84" s="35">
        <v>1</v>
      </c>
      <c r="AT84" s="35">
        <v>38.9</v>
      </c>
      <c r="AU84" s="35">
        <v>0.89982166531776409</v>
      </c>
    </row>
    <row r="85" spans="1:47">
      <c r="A85" t="s">
        <v>253</v>
      </c>
      <c r="B85">
        <v>68</v>
      </c>
      <c r="C85">
        <v>60</v>
      </c>
      <c r="D85">
        <v>60</v>
      </c>
      <c r="E85">
        <v>3</v>
      </c>
      <c r="F85" t="s">
        <v>71</v>
      </c>
      <c r="G85">
        <v>0.23062944479109743</v>
      </c>
      <c r="H85">
        <v>0.3192540025044141</v>
      </c>
      <c r="I85">
        <v>1.6456670236532948E-3</v>
      </c>
      <c r="J85">
        <v>42.843811260862708</v>
      </c>
      <c r="K85">
        <v>32.702442999605708</v>
      </c>
      <c r="L85">
        <v>42.843951842548925</v>
      </c>
      <c r="M85">
        <v>32.702137662338274</v>
      </c>
      <c r="N85">
        <v>1.9763210499740086E-8</v>
      </c>
      <c r="O85">
        <v>9.3230846884321316E-8</v>
      </c>
      <c r="P85">
        <v>2.3769103620462992E-4</v>
      </c>
      <c r="Q85">
        <f t="shared" ca="1" si="5"/>
        <v>41.986935035645452</v>
      </c>
      <c r="S85">
        <v>0.70382904329704254</v>
      </c>
      <c r="T85">
        <f t="shared" si="6"/>
        <v>0.79008082171957683</v>
      </c>
      <c r="U85">
        <v>0.76706875895104543</v>
      </c>
      <c r="W85">
        <v>79</v>
      </c>
      <c r="X85">
        <f>$AA$2*W85^$AA$3+$AA$4</f>
        <v>1.2425203740955681</v>
      </c>
      <c r="AG85">
        <v>44</v>
      </c>
      <c r="AH85">
        <f t="shared" ca="1" si="2"/>
        <v>33.5</v>
      </c>
      <c r="AI85">
        <f ca="1">$AA$2*AH85^$AA$3+$AA$4</f>
        <v>0.81363764942750894</v>
      </c>
      <c r="AJ85">
        <f t="shared" ca="1" si="3"/>
        <v>0.80550127293323381</v>
      </c>
      <c r="AM85">
        <v>11</v>
      </c>
      <c r="AN85">
        <v>39.200000000000003</v>
      </c>
      <c r="AO85">
        <v>0.88553864717991759</v>
      </c>
      <c r="AP85">
        <v>0.84126171482092171</v>
      </c>
      <c r="AQ85" s="35" t="s">
        <v>13</v>
      </c>
      <c r="AR85" s="35">
        <v>30</v>
      </c>
      <c r="AS85" s="35">
        <v>3</v>
      </c>
      <c r="AT85" s="35">
        <v>39.200000000000003</v>
      </c>
      <c r="AU85" s="35">
        <v>0.84126171482092171</v>
      </c>
    </row>
    <row r="86" spans="1:47">
      <c r="A86" t="s">
        <v>254</v>
      </c>
      <c r="B86">
        <v>69</v>
      </c>
      <c r="C86">
        <v>60</v>
      </c>
      <c r="D86">
        <v>60</v>
      </c>
      <c r="E86">
        <v>3</v>
      </c>
      <c r="F86" t="s">
        <v>71</v>
      </c>
      <c r="G86">
        <v>0.13636378128194854</v>
      </c>
      <c r="H86">
        <v>0.44482319012837634</v>
      </c>
      <c r="I86">
        <v>5.8724628866516686E-2</v>
      </c>
      <c r="J86">
        <v>42.843787560829035</v>
      </c>
      <c r="K86">
        <v>32.702419818581866</v>
      </c>
      <c r="L86">
        <v>42.843951842548925</v>
      </c>
      <c r="M86">
        <v>32.702137662338274</v>
      </c>
      <c r="N86">
        <v>2.69884834899881E-8</v>
      </c>
      <c r="O86">
        <v>7.9612145798300133E-8</v>
      </c>
      <c r="P86">
        <v>2.3086860904883566E-4</v>
      </c>
      <c r="Q86">
        <f t="shared" ca="1" si="5"/>
        <v>43.70066331204562</v>
      </c>
      <c r="S86">
        <v>0.70203313456249838</v>
      </c>
      <c r="T86">
        <f t="shared" si="6"/>
        <v>0.80768801854086636</v>
      </c>
      <c r="U86">
        <v>0.7841631247969576</v>
      </c>
      <c r="W86">
        <v>80</v>
      </c>
      <c r="X86">
        <f>$AA$2*W86^$AA$3+$AA$4</f>
        <v>1.2502716864623102</v>
      </c>
      <c r="AG86">
        <v>45</v>
      </c>
      <c r="AH86">
        <f t="shared" ca="1" si="2"/>
        <v>31.3</v>
      </c>
      <c r="AI86">
        <f ca="1">$AA$2*AH86^$AA$3+$AA$4</f>
        <v>0.78687374940972177</v>
      </c>
      <c r="AJ86">
        <f t="shared" ca="1" si="3"/>
        <v>0.86556112435069399</v>
      </c>
      <c r="AM86">
        <v>51</v>
      </c>
      <c r="AN86">
        <v>39.200000000000003</v>
      </c>
      <c r="AO86">
        <v>0.88553864717991759</v>
      </c>
      <c r="AP86">
        <v>0.83240632834912254</v>
      </c>
      <c r="AQ86" s="35" t="s">
        <v>13</v>
      </c>
      <c r="AR86" s="35">
        <v>60</v>
      </c>
      <c r="AS86" s="35">
        <v>3</v>
      </c>
      <c r="AT86" s="35">
        <v>39.200000000000003</v>
      </c>
      <c r="AU86" s="35">
        <v>0.83240632834912254</v>
      </c>
    </row>
    <row r="87" spans="1:47">
      <c r="A87" t="s">
        <v>255</v>
      </c>
      <c r="B87">
        <v>70</v>
      </c>
      <c r="C87">
        <v>60</v>
      </c>
      <c r="D87">
        <v>60</v>
      </c>
      <c r="E87">
        <v>1</v>
      </c>
      <c r="F87" t="s">
        <v>71</v>
      </c>
      <c r="G87">
        <v>2.0507989727703367E-2</v>
      </c>
      <c r="H87">
        <v>0.95697185117743289</v>
      </c>
      <c r="I87">
        <v>0</v>
      </c>
      <c r="J87">
        <v>42.842627742499275</v>
      </c>
      <c r="K87">
        <v>32.704270290539476</v>
      </c>
      <c r="L87">
        <v>42.843951842548925</v>
      </c>
      <c r="M87">
        <v>32.702137662338274</v>
      </c>
      <c r="N87">
        <v>1.7532409414848992E-6</v>
      </c>
      <c r="O87">
        <v>4.5481030445647882E-6</v>
      </c>
      <c r="P87">
        <v>1.7750132374224265E-3</v>
      </c>
      <c r="Q87">
        <f t="shared" ca="1" si="5"/>
        <v>43.699480297349261</v>
      </c>
      <c r="S87">
        <v>0.57724067839312898</v>
      </c>
      <c r="T87">
        <f t="shared" si="6"/>
        <v>0.76987427578445733</v>
      </c>
      <c r="U87">
        <v>0.7474507531887935</v>
      </c>
      <c r="W87">
        <v>81</v>
      </c>
      <c r="X87">
        <f>$AA$2*W87^$AA$3+$AA$4</f>
        <v>1.2579745100568478</v>
      </c>
      <c r="AG87">
        <v>46</v>
      </c>
      <c r="AH87">
        <f t="shared" ca="1" si="2"/>
        <v>34.799999999999997</v>
      </c>
      <c r="AI87">
        <f ca="1">$AA$2*AH87^$AA$3+$AA$4</f>
        <v>0.82903898452015401</v>
      </c>
      <c r="AJ87">
        <f t="shared" ca="1" si="3"/>
        <v>0.81245820482975095</v>
      </c>
      <c r="AM87">
        <v>2</v>
      </c>
      <c r="AN87">
        <v>39.700000000000003</v>
      </c>
      <c r="AO87">
        <v>0.89111110411330852</v>
      </c>
      <c r="AP87">
        <v>0.87328888203104238</v>
      </c>
      <c r="AQ87" s="35" t="s">
        <v>13</v>
      </c>
      <c r="AR87" s="35">
        <v>30</v>
      </c>
      <c r="AS87" s="35">
        <v>2</v>
      </c>
      <c r="AT87" s="35">
        <v>39.700000000000003</v>
      </c>
      <c r="AU87" s="35">
        <v>0.87328888203104238</v>
      </c>
    </row>
    <row r="88" spans="1:47">
      <c r="A88" t="s">
        <v>256</v>
      </c>
      <c r="B88">
        <v>71</v>
      </c>
      <c r="C88">
        <v>60</v>
      </c>
      <c r="D88">
        <v>60</v>
      </c>
      <c r="E88">
        <v>1</v>
      </c>
      <c r="F88" t="s">
        <v>71</v>
      </c>
      <c r="G88">
        <v>0.10505248247947821</v>
      </c>
      <c r="H88">
        <v>0.51984598638049717</v>
      </c>
      <c r="I88">
        <v>8.9127909938640001E-3</v>
      </c>
      <c r="J88">
        <v>42.843697885652894</v>
      </c>
      <c r="K88">
        <v>32.702401664106262</v>
      </c>
      <c r="L88">
        <v>42.843951842548925</v>
      </c>
      <c r="M88">
        <v>32.702137662338274</v>
      </c>
      <c r="N88">
        <v>6.44941050419957E-8</v>
      </c>
      <c r="O88">
        <v>6.9696933500800462E-8</v>
      </c>
      <c r="P88">
        <v>2.590280279649252E-4</v>
      </c>
      <c r="Q88">
        <f t="shared" ca="1" si="5"/>
        <v>42.415260906796362</v>
      </c>
      <c r="S88">
        <v>0.6527179772705175</v>
      </c>
      <c r="T88">
        <f t="shared" si="6"/>
        <v>0.77226606709607915</v>
      </c>
      <c r="U88">
        <v>0.74977288067580494</v>
      </c>
      <c r="W88">
        <v>82</v>
      </c>
      <c r="X88">
        <f>$AA$2*W88^$AA$3+$AA$4</f>
        <v>1.2656297412818585</v>
      </c>
      <c r="AG88">
        <v>47</v>
      </c>
      <c r="AH88">
        <f t="shared" ca="1" si="2"/>
        <v>34.1</v>
      </c>
      <c r="AI88">
        <f ca="1">$AA$2*AH88^$AA$3+$AA$4</f>
        <v>0.82078255913573683</v>
      </c>
      <c r="AJ88">
        <f t="shared" ca="1" si="3"/>
        <v>0.79615908236166466</v>
      </c>
      <c r="AM88">
        <v>56</v>
      </c>
      <c r="AN88">
        <v>39.700000000000003</v>
      </c>
      <c r="AO88">
        <v>0.89111110411330852</v>
      </c>
      <c r="AP88">
        <v>0.88219999307217545</v>
      </c>
      <c r="AQ88" s="35" t="s">
        <v>14</v>
      </c>
      <c r="AR88" s="35">
        <v>100</v>
      </c>
      <c r="AS88" s="35">
        <v>3</v>
      </c>
      <c r="AT88" s="35">
        <v>39.700000000000003</v>
      </c>
      <c r="AU88" s="35">
        <v>0.88219999307217545</v>
      </c>
    </row>
    <row r="89" spans="1:47">
      <c r="A89" t="s">
        <v>257</v>
      </c>
      <c r="B89">
        <v>72</v>
      </c>
      <c r="C89">
        <v>60</v>
      </c>
      <c r="D89">
        <v>60</v>
      </c>
      <c r="E89">
        <v>1</v>
      </c>
      <c r="F89" t="s">
        <v>71</v>
      </c>
      <c r="G89">
        <v>5.0657274596546308E-2</v>
      </c>
      <c r="H89">
        <v>0.7345583772095412</v>
      </c>
      <c r="I89">
        <v>0</v>
      </c>
      <c r="J89">
        <v>42.843981720234325</v>
      </c>
      <c r="K89">
        <v>32.702108019701072</v>
      </c>
      <c r="L89">
        <v>42.843951842548925</v>
      </c>
      <c r="M89">
        <v>32.702137662338274</v>
      </c>
      <c r="N89">
        <v>8.9267608483307298E-10</v>
      </c>
      <c r="O89">
        <v>8.7868594027351864E-10</v>
      </c>
      <c r="P89">
        <v>2.9760393353470577E-5</v>
      </c>
      <c r="Q89">
        <f t="shared" ca="1" si="5"/>
        <v>42.843981720234325</v>
      </c>
      <c r="S89">
        <v>0.65642652961046566</v>
      </c>
      <c r="T89">
        <f t="shared" si="6"/>
        <v>0.8245127717387577</v>
      </c>
      <c r="U89">
        <v>0.80049783663957053</v>
      </c>
      <c r="W89">
        <v>83</v>
      </c>
      <c r="X89">
        <f>$AA$2*W89^$AA$3+$AA$4</f>
        <v>1.2732382492704868</v>
      </c>
      <c r="AG89">
        <v>48</v>
      </c>
      <c r="AH89">
        <f t="shared" ca="1" si="2"/>
        <v>39.4</v>
      </c>
      <c r="AI89">
        <f ca="1">$AA$2*AH89^$AA$3+$AA$4</f>
        <v>0.88133872896425469</v>
      </c>
      <c r="AJ89">
        <f t="shared" ca="1" si="3"/>
        <v>0.83727179251604189</v>
      </c>
      <c r="AM89">
        <v>8</v>
      </c>
      <c r="AN89">
        <v>39.799999999999997</v>
      </c>
      <c r="AO89">
        <v>0.89222137655290024</v>
      </c>
      <c r="AP89">
        <v>0.93683244538054533</v>
      </c>
      <c r="AQ89" s="35" t="s">
        <v>14</v>
      </c>
      <c r="AR89" s="35">
        <v>60</v>
      </c>
      <c r="AS89" s="35">
        <v>1</v>
      </c>
      <c r="AT89" s="35">
        <v>39.799999999999997</v>
      </c>
      <c r="AU89" s="35">
        <v>0.93683244538054533</v>
      </c>
    </row>
    <row r="90" spans="1:47">
      <c r="A90" t="s">
        <v>258</v>
      </c>
      <c r="B90">
        <v>73</v>
      </c>
      <c r="C90">
        <v>60</v>
      </c>
      <c r="D90">
        <v>60</v>
      </c>
      <c r="E90">
        <v>4</v>
      </c>
      <c r="F90" t="s">
        <v>71</v>
      </c>
      <c r="G90">
        <v>0.26197610495521556</v>
      </c>
      <c r="H90">
        <v>0.29293530261302242</v>
      </c>
      <c r="I90">
        <v>1.6624081115232433E-3</v>
      </c>
      <c r="J90">
        <v>42.844036348017738</v>
      </c>
      <c r="K90">
        <v>32.702200007818142</v>
      </c>
      <c r="L90">
        <v>42.843951842548925</v>
      </c>
      <c r="M90">
        <v>32.702137662338274</v>
      </c>
      <c r="N90">
        <v>7.1411742592675423E-9</v>
      </c>
      <c r="O90">
        <v>3.886958860033224E-9</v>
      </c>
      <c r="P90">
        <v>7.4256761036624699E-5</v>
      </c>
      <c r="Q90">
        <f t="shared" ca="1" si="5"/>
        <v>43.700917074978094</v>
      </c>
      <c r="S90">
        <v>0.72933286638425565</v>
      </c>
      <c r="T90">
        <f t="shared" si="6"/>
        <v>0.81292958722942432</v>
      </c>
      <c r="U90">
        <v>0.7892520264363343</v>
      </c>
      <c r="W90">
        <v>84</v>
      </c>
      <c r="X90">
        <f>$AA$2*W90^$AA$3+$AA$4</f>
        <v>1.2808008770335402</v>
      </c>
      <c r="AG90">
        <v>49</v>
      </c>
      <c r="AH90">
        <f t="shared" ca="1" si="2"/>
        <v>35.700000000000003</v>
      </c>
      <c r="AI90">
        <f ca="1">$AA$2*AH90^$AA$3+$AA$4</f>
        <v>0.83953283577146798</v>
      </c>
      <c r="AJ90">
        <f t="shared" ca="1" si="3"/>
        <v>0.83113750741375325</v>
      </c>
      <c r="AM90">
        <v>44</v>
      </c>
      <c r="AN90">
        <v>39.9</v>
      </c>
      <c r="AO90">
        <v>0.89333025505181041</v>
      </c>
      <c r="AP90">
        <v>0.87546364995077419</v>
      </c>
      <c r="AQ90" s="35" t="s">
        <v>52</v>
      </c>
      <c r="AR90" s="35">
        <v>60</v>
      </c>
      <c r="AS90" s="35">
        <v>3</v>
      </c>
      <c r="AT90" s="35">
        <v>39.9</v>
      </c>
      <c r="AU90" s="35">
        <v>0.87546364995077419</v>
      </c>
    </row>
    <row r="91" spans="1:47">
      <c r="A91" t="s">
        <v>259</v>
      </c>
      <c r="B91">
        <v>76</v>
      </c>
      <c r="C91">
        <v>60</v>
      </c>
      <c r="D91">
        <v>60</v>
      </c>
      <c r="E91">
        <v>4</v>
      </c>
      <c r="F91" t="s">
        <v>71</v>
      </c>
      <c r="G91">
        <v>0.10923310943284749</v>
      </c>
      <c r="H91">
        <v>0.49973407317081492</v>
      </c>
      <c r="I91">
        <v>3.6659040633510311E-2</v>
      </c>
      <c r="J91">
        <v>42.843783810172077</v>
      </c>
      <c r="K91">
        <v>32.702586403922133</v>
      </c>
      <c r="L91">
        <v>42.843951842548925</v>
      </c>
      <c r="M91">
        <v>32.702137662338274</v>
      </c>
      <c r="N91">
        <v>2.8234879669275479E-8</v>
      </c>
      <c r="O91">
        <v>2.0136900908487409E-7</v>
      </c>
      <c r="P91">
        <v>3.3882435623354293E-4</v>
      </c>
      <c r="Q91">
        <f t="shared" ca="1" si="5"/>
        <v>42.415345972070355</v>
      </c>
      <c r="S91">
        <v>0.66074236650725016</v>
      </c>
      <c r="T91">
        <f t="shared" si="6"/>
        <v>0.77346001794721431</v>
      </c>
      <c r="U91">
        <v>0.75093205625943138</v>
      </c>
      <c r="W91">
        <v>85</v>
      </c>
      <c r="X91">
        <f>$AA$2*W91^$AA$3+$AA$4</f>
        <v>1.2883184425453913</v>
      </c>
      <c r="AG91">
        <v>50</v>
      </c>
      <c r="AH91">
        <f t="shared" ca="1" si="2"/>
        <v>36.299999999999997</v>
      </c>
      <c r="AI91">
        <f ca="1">$AA$2*AH91^$AA$3+$AA$4</f>
        <v>0.8464551062310125</v>
      </c>
      <c r="AJ91">
        <f t="shared" ca="1" si="3"/>
        <v>0.8464551062310125</v>
      </c>
      <c r="AM91">
        <v>48</v>
      </c>
      <c r="AN91">
        <v>40.1</v>
      </c>
      <c r="AO91">
        <v>0.89554385114330359</v>
      </c>
      <c r="AP91">
        <v>0.85076665858613842</v>
      </c>
      <c r="AQ91" s="35" t="s">
        <v>52</v>
      </c>
      <c r="AR91" s="35">
        <v>60</v>
      </c>
      <c r="AS91" s="35">
        <v>2</v>
      </c>
      <c r="AT91" s="35">
        <v>40.1</v>
      </c>
      <c r="AU91" s="35">
        <v>0.85076665858613842</v>
      </c>
    </row>
    <row r="92" spans="1:47">
      <c r="A92" t="s">
        <v>260</v>
      </c>
      <c r="B92">
        <v>77</v>
      </c>
      <c r="C92">
        <v>60</v>
      </c>
      <c r="D92">
        <v>60</v>
      </c>
      <c r="E92">
        <v>4</v>
      </c>
      <c r="F92" t="s">
        <v>71</v>
      </c>
      <c r="G92">
        <v>6.7390873672257434E-2</v>
      </c>
      <c r="H92">
        <v>0.63079423735598161</v>
      </c>
      <c r="I92">
        <v>0</v>
      </c>
      <c r="J92">
        <v>42.843053538623693</v>
      </c>
      <c r="K92">
        <v>32.703459087571837</v>
      </c>
      <c r="L92">
        <v>42.843951842548925</v>
      </c>
      <c r="M92">
        <v>32.702137662338274</v>
      </c>
      <c r="N92">
        <v>8.0694994208869902E-7</v>
      </c>
      <c r="O92">
        <v>1.7461646478968545E-6</v>
      </c>
      <c r="P92">
        <v>1.1298483504403485E-3</v>
      </c>
      <c r="Q92">
        <f t="shared" ca="1" si="5"/>
        <v>42.414623003237452</v>
      </c>
      <c r="S92">
        <v>0.60813228322402535</v>
      </c>
      <c r="T92">
        <f t="shared" si="6"/>
        <v>0.74270966287640006</v>
      </c>
      <c r="U92">
        <v>0.72107734259844669</v>
      </c>
      <c r="W92">
        <v>86</v>
      </c>
      <c r="X92">
        <f>$AA$2*W92^$AA$3+$AA$4</f>
        <v>1.2957917397725172</v>
      </c>
      <c r="AG92">
        <v>51</v>
      </c>
      <c r="AH92">
        <f t="shared" ca="1" si="2"/>
        <v>32.700000000000003</v>
      </c>
      <c r="AI92">
        <f ca="1">$AA$2*AH92^$AA$3+$AA$4</f>
        <v>0.80401041198504364</v>
      </c>
      <c r="AJ92">
        <f t="shared" ca="1" si="3"/>
        <v>0.83617082846444546</v>
      </c>
      <c r="AM92">
        <v>52</v>
      </c>
      <c r="AN92">
        <v>40.200000000000003</v>
      </c>
      <c r="AO92">
        <v>0.89664857911225226</v>
      </c>
      <c r="AP92">
        <v>0.86078263594776216</v>
      </c>
      <c r="AQ92" s="35" t="s">
        <v>13</v>
      </c>
      <c r="AR92" s="35">
        <v>30</v>
      </c>
      <c r="AS92" s="35">
        <v>1</v>
      </c>
      <c r="AT92" s="35">
        <v>40.200000000000003</v>
      </c>
      <c r="AU92" s="35">
        <v>0.86078263594776216</v>
      </c>
    </row>
    <row r="93" spans="1:47">
      <c r="A93" t="s">
        <v>261</v>
      </c>
      <c r="B93">
        <v>80</v>
      </c>
      <c r="C93">
        <v>60</v>
      </c>
      <c r="D93">
        <v>60</v>
      </c>
      <c r="E93">
        <v>4</v>
      </c>
      <c r="F93" t="s">
        <v>71</v>
      </c>
      <c r="G93">
        <v>9.9221744342917403E-2</v>
      </c>
      <c r="H93">
        <v>0.53445611210838662</v>
      </c>
      <c r="I93">
        <v>5.6778628971066086E-2</v>
      </c>
      <c r="J93">
        <v>42.843993903069567</v>
      </c>
      <c r="K93">
        <v>32.702121865459958</v>
      </c>
      <c r="L93">
        <v>42.843951842548925</v>
      </c>
      <c r="M93">
        <v>32.702137662338274</v>
      </c>
      <c r="N93">
        <v>1.7690873966327689E-9</v>
      </c>
      <c r="O93">
        <v>2.4954136451960465E-10</v>
      </c>
      <c r="P93">
        <v>3.1769708537790946E-5</v>
      </c>
      <c r="Q93">
        <f t="shared" ca="1" si="5"/>
        <v>42.843993903069567</v>
      </c>
      <c r="S93">
        <v>0.69663311952484919</v>
      </c>
      <c r="T93">
        <f t="shared" si="6"/>
        <v>0.81989034611085876</v>
      </c>
      <c r="U93">
        <v>0.796010044767824</v>
      </c>
      <c r="W93">
        <v>87</v>
      </c>
      <c r="X93">
        <f>$AA$2*W93^$AA$3+$AA$4</f>
        <v>1.3032215396483584</v>
      </c>
      <c r="AG93">
        <v>52</v>
      </c>
      <c r="AH93">
        <f t="shared" ca="1" si="2"/>
        <v>29.6</v>
      </c>
      <c r="AI93">
        <f ca="1">$AA$2*AH93^$AA$3+$AA$4</f>
        <v>0.76553897688509376</v>
      </c>
      <c r="AJ93">
        <f t="shared" ca="1" si="3"/>
        <v>0.79616053596049752</v>
      </c>
      <c r="AM93">
        <v>22</v>
      </c>
      <c r="AN93">
        <v>40.4</v>
      </c>
      <c r="AO93">
        <v>0.89885392059595948</v>
      </c>
      <c r="AP93">
        <v>0.83593414615424233</v>
      </c>
      <c r="AQ93" s="35" t="s">
        <v>14</v>
      </c>
      <c r="AR93" s="35">
        <v>100</v>
      </c>
      <c r="AS93" s="35">
        <v>2</v>
      </c>
      <c r="AT93" s="35">
        <v>40.4</v>
      </c>
      <c r="AU93" s="35">
        <v>0.83593414615424233</v>
      </c>
    </row>
    <row r="94" spans="1:47">
      <c r="A94" t="s">
        <v>262</v>
      </c>
      <c r="B94">
        <v>81</v>
      </c>
      <c r="C94">
        <v>60</v>
      </c>
      <c r="D94">
        <v>60</v>
      </c>
      <c r="E94">
        <v>4</v>
      </c>
      <c r="F94" t="s">
        <v>71</v>
      </c>
      <c r="G94">
        <v>7.5056780987810684E-2</v>
      </c>
      <c r="H94">
        <v>0.60080612251330701</v>
      </c>
      <c r="I94">
        <v>0</v>
      </c>
      <c r="J94">
        <v>42.843601024262249</v>
      </c>
      <c r="K94">
        <v>32.702601728013043</v>
      </c>
      <c r="L94">
        <v>42.843951842548925</v>
      </c>
      <c r="M94">
        <v>32.702137662338274</v>
      </c>
      <c r="N94">
        <v>1.2307347026678432E-7</v>
      </c>
      <c r="O94">
        <v>2.1535695049940366E-7</v>
      </c>
      <c r="P94">
        <v>4.1135776446190242E-4</v>
      </c>
      <c r="Q94">
        <f t="shared" ca="1" si="5"/>
        <v>41.55829299353438</v>
      </c>
      <c r="S94">
        <v>0.61004273104238638</v>
      </c>
      <c r="T94">
        <f t="shared" si="6"/>
        <v>0.73905071095653707</v>
      </c>
      <c r="U94">
        <v>0.71752496209372529</v>
      </c>
      <c r="AG94">
        <v>53</v>
      </c>
      <c r="AH94">
        <f t="shared" ca="1" si="2"/>
        <v>38.299999999999997</v>
      </c>
      <c r="AI94">
        <f ca="1">$AA$2*AH94^$AA$3+$AA$4</f>
        <v>0.86912391915692755</v>
      </c>
      <c r="AJ94">
        <f t="shared" ca="1" si="3"/>
        <v>0.8865063975400661</v>
      </c>
      <c r="AM94">
        <v>45</v>
      </c>
      <c r="AN94">
        <v>40.4</v>
      </c>
      <c r="AO94">
        <v>0.89885392059595948</v>
      </c>
      <c r="AP94">
        <v>0.88986538138999982</v>
      </c>
      <c r="AQ94" s="35" t="s">
        <v>14</v>
      </c>
      <c r="AR94" s="35">
        <v>60</v>
      </c>
      <c r="AS94" s="35">
        <v>3</v>
      </c>
      <c r="AT94" s="35">
        <v>40.4</v>
      </c>
      <c r="AU94" s="35">
        <v>0.88986538138999982</v>
      </c>
    </row>
    <row r="95" spans="1:47">
      <c r="A95" t="s">
        <v>263</v>
      </c>
      <c r="B95">
        <v>82</v>
      </c>
      <c r="C95">
        <v>60</v>
      </c>
      <c r="D95">
        <v>60</v>
      </c>
      <c r="E95">
        <v>4</v>
      </c>
      <c r="F95" t="s">
        <v>71</v>
      </c>
      <c r="G95">
        <v>0.31480077167896525</v>
      </c>
      <c r="H95">
        <v>0.23230965558770125</v>
      </c>
      <c r="I95">
        <v>3.67830168056969E-2</v>
      </c>
      <c r="J95">
        <v>42.843953053242736</v>
      </c>
      <c r="K95">
        <v>32.702134753345028</v>
      </c>
      <c r="L95">
        <v>42.843951842548925</v>
      </c>
      <c r="M95">
        <v>32.702137662338274</v>
      </c>
      <c r="N95">
        <v>1.465779501800408E-12</v>
      </c>
      <c r="O95">
        <v>8.4622417017741302E-12</v>
      </c>
      <c r="P95">
        <v>2.2280059698724482E-6</v>
      </c>
      <c r="Q95">
        <f t="shared" ca="1" si="5"/>
        <v>42.843953053242736</v>
      </c>
      <c r="S95">
        <v>0.74454371276039066</v>
      </c>
      <c r="T95">
        <f t="shared" si="6"/>
        <v>0.8140919948857136</v>
      </c>
      <c r="U95">
        <v>0.7903805775589452</v>
      </c>
      <c r="AG95">
        <v>54</v>
      </c>
      <c r="AH95">
        <f t="shared" ca="1" si="2"/>
        <v>32.1</v>
      </c>
      <c r="AI95">
        <f ca="1">$AA$2*AH95^$AA$3+$AA$4</f>
        <v>0.79671214556726133</v>
      </c>
      <c r="AJ95">
        <f t="shared" ca="1" si="3"/>
        <v>0.87638336012398754</v>
      </c>
      <c r="AM95">
        <v>21</v>
      </c>
      <c r="AN95">
        <v>40.4</v>
      </c>
      <c r="AO95">
        <v>0.89885392059595948</v>
      </c>
      <c r="AP95">
        <v>0.88986538138999982</v>
      </c>
      <c r="AQ95" s="34" t="s">
        <v>12</v>
      </c>
      <c r="AR95" s="35">
        <v>100</v>
      </c>
      <c r="AS95" s="35">
        <v>1</v>
      </c>
      <c r="AT95" s="35">
        <v>40.4</v>
      </c>
      <c r="AU95" s="35">
        <v>0.88986538138999982</v>
      </c>
    </row>
    <row r="96" spans="1:47">
      <c r="A96" t="s">
        <v>264</v>
      </c>
      <c r="B96">
        <v>83</v>
      </c>
      <c r="C96">
        <v>60</v>
      </c>
      <c r="D96">
        <v>60</v>
      </c>
      <c r="E96">
        <v>4</v>
      </c>
      <c r="F96" t="s">
        <v>71</v>
      </c>
      <c r="G96">
        <v>0.1897963611574601</v>
      </c>
      <c r="H96">
        <v>0.36454165769879709</v>
      </c>
      <c r="I96">
        <v>1.6293870244227935E-2</v>
      </c>
      <c r="J96">
        <v>42.843959151753175</v>
      </c>
      <c r="K96">
        <v>32.702201294019488</v>
      </c>
      <c r="L96">
        <v>42.843951842548925</v>
      </c>
      <c r="M96">
        <v>32.702137662338274</v>
      </c>
      <c r="N96">
        <v>5.3424466766027552E-11</v>
      </c>
      <c r="O96">
        <v>4.0489908542238679E-9</v>
      </c>
      <c r="P96">
        <v>4.5290260106284969E-5</v>
      </c>
      <c r="Q96">
        <f t="shared" ca="1" si="5"/>
        <v>41.987079968718113</v>
      </c>
      <c r="S96">
        <v>0.69302209059268205</v>
      </c>
      <c r="T96">
        <f t="shared" si="6"/>
        <v>0.78594295977369066</v>
      </c>
      <c r="U96">
        <v>0.76305141725601033</v>
      </c>
      <c r="AG96">
        <v>55</v>
      </c>
      <c r="AH96">
        <f t="shared" ca="1" si="2"/>
        <v>40.9</v>
      </c>
      <c r="AI96">
        <f ca="1">$AA$2*AH96^$AA$3+$AA$4</f>
        <v>0.89772263837730149</v>
      </c>
      <c r="AJ96">
        <f t="shared" ca="1" si="3"/>
        <v>0.91567709114484752</v>
      </c>
      <c r="AM96">
        <v>40</v>
      </c>
      <c r="AN96">
        <v>40.5</v>
      </c>
      <c r="AO96">
        <v>0.89995454429504995</v>
      </c>
      <c r="AP96">
        <v>0.85495681708029736</v>
      </c>
      <c r="AQ96" s="34" t="s">
        <v>12</v>
      </c>
      <c r="AR96" s="35">
        <v>100</v>
      </c>
      <c r="AS96" s="35">
        <v>2</v>
      </c>
      <c r="AT96" s="35">
        <v>40.5</v>
      </c>
      <c r="AU96" s="35">
        <v>0.85495681708029736</v>
      </c>
    </row>
    <row r="97" spans="1:47">
      <c r="A97" t="s">
        <v>265</v>
      </c>
      <c r="B97">
        <v>84</v>
      </c>
      <c r="C97">
        <v>60</v>
      </c>
      <c r="D97">
        <v>60</v>
      </c>
      <c r="E97">
        <v>4</v>
      </c>
      <c r="F97" t="s">
        <v>71</v>
      </c>
      <c r="G97">
        <v>0.29525132308421553</v>
      </c>
      <c r="H97">
        <v>0.24760347043125053</v>
      </c>
      <c r="I97">
        <v>1.6167063588294325E-2</v>
      </c>
      <c r="J97">
        <v>42.844265883014643</v>
      </c>
      <c r="K97">
        <v>32.701728525273687</v>
      </c>
      <c r="L97">
        <v>42.843951842548925</v>
      </c>
      <c r="M97">
        <v>32.702137662338274</v>
      </c>
      <c r="N97">
        <v>9.862141410798201E-8</v>
      </c>
      <c r="O97">
        <v>1.6739313761859961E-7</v>
      </c>
      <c r="P97">
        <v>3.6470162580291686E-4</v>
      </c>
      <c r="Q97">
        <f t="shared" ca="1" si="5"/>
        <v>41.98738056535435</v>
      </c>
      <c r="S97">
        <v>0.71633918761489368</v>
      </c>
      <c r="T97">
        <f t="shared" si="6"/>
        <v>0.78771775781147146</v>
      </c>
      <c r="U97">
        <v>0.76477452214705965</v>
      </c>
      <c r="AG97">
        <v>56</v>
      </c>
      <c r="AH97">
        <f t="shared" ca="1" si="2"/>
        <v>33.9</v>
      </c>
      <c r="AI97">
        <f ca="1">$AA$2*AH97^$AA$3+$AA$4</f>
        <v>0.81840798665789893</v>
      </c>
      <c r="AJ97">
        <f t="shared" ca="1" si="3"/>
        <v>0.74475126785868806</v>
      </c>
      <c r="AM97">
        <v>14</v>
      </c>
      <c r="AN97">
        <v>40.5</v>
      </c>
      <c r="AO97">
        <v>0.89995454429504995</v>
      </c>
      <c r="AP97">
        <v>0.89995454429504995</v>
      </c>
      <c r="AQ97" s="35" t="s">
        <v>13</v>
      </c>
      <c r="AR97" s="35">
        <v>60</v>
      </c>
      <c r="AS97" s="35">
        <v>2</v>
      </c>
      <c r="AT97" s="35">
        <v>40.5</v>
      </c>
      <c r="AU97" s="35">
        <v>0.89995454429504995</v>
      </c>
    </row>
    <row r="98" spans="1:47">
      <c r="A98" t="s">
        <v>266</v>
      </c>
      <c r="B98">
        <v>86</v>
      </c>
      <c r="C98">
        <v>60</v>
      </c>
      <c r="D98">
        <v>60</v>
      </c>
      <c r="E98">
        <v>4</v>
      </c>
      <c r="F98" t="s">
        <v>71</v>
      </c>
      <c r="G98">
        <v>9.7441542610718496E-2</v>
      </c>
      <c r="H98">
        <v>0.54670819697621875</v>
      </c>
      <c r="I98">
        <v>3.2424146144664648E-6</v>
      </c>
      <c r="J98">
        <v>42.8439533912114</v>
      </c>
      <c r="K98">
        <v>32.702159863875849</v>
      </c>
      <c r="L98">
        <v>42.843951842548925</v>
      </c>
      <c r="M98">
        <v>32.702137662338274</v>
      </c>
      <c r="N98">
        <v>2.3983554605565893E-12</v>
      </c>
      <c r="O98">
        <v>4.9290827071561013E-10</v>
      </c>
      <c r="P98">
        <v>1.5737004578002872E-5</v>
      </c>
      <c r="Q98">
        <f t="shared" ca="1" si="5"/>
        <v>41.987074323387169</v>
      </c>
      <c r="S98">
        <v>0.65580942086893734</v>
      </c>
      <c r="T98">
        <f t="shared" si="6"/>
        <v>0.78297990283701457</v>
      </c>
      <c r="U98">
        <v>0.76017466294855784</v>
      </c>
      <c r="AG98">
        <v>57</v>
      </c>
      <c r="AH98">
        <f t="shared" ca="1" si="2"/>
        <v>31.5</v>
      </c>
      <c r="AI98">
        <f ca="1">$AA$2*AH98^$AA$3+$AA$4</f>
        <v>0.78934507089177353</v>
      </c>
      <c r="AJ98">
        <f t="shared" ca="1" si="3"/>
        <v>0.80513197230960898</v>
      </c>
      <c r="AM98">
        <v>31</v>
      </c>
      <c r="AN98">
        <v>41.7</v>
      </c>
      <c r="AO98">
        <v>0.91305752029392473</v>
      </c>
      <c r="AP98">
        <v>0.87653521948216773</v>
      </c>
      <c r="AQ98" s="34" t="s">
        <v>12</v>
      </c>
      <c r="AR98" s="35">
        <v>100</v>
      </c>
      <c r="AS98" s="35">
        <v>3</v>
      </c>
      <c r="AT98" s="35">
        <v>41.7</v>
      </c>
      <c r="AU98" s="35">
        <v>0.87653521948216773</v>
      </c>
    </row>
    <row r="99" spans="1:47">
      <c r="A99" t="s">
        <v>267</v>
      </c>
      <c r="B99">
        <v>87</v>
      </c>
      <c r="C99">
        <v>60</v>
      </c>
      <c r="D99">
        <v>60</v>
      </c>
      <c r="E99">
        <v>4</v>
      </c>
      <c r="F99" t="s">
        <v>71</v>
      </c>
      <c r="G99">
        <v>5.4253159877294378E-2</v>
      </c>
      <c r="H99">
        <v>0.69743905854942101</v>
      </c>
      <c r="I99">
        <v>0</v>
      </c>
      <c r="J99">
        <v>42.843927000042541</v>
      </c>
      <c r="K99">
        <v>32.702181842461499</v>
      </c>
      <c r="L99">
        <v>42.843951842548925</v>
      </c>
      <c r="M99">
        <v>32.702137662338274</v>
      </c>
      <c r="N99">
        <v>6.1715012346190027E-10</v>
      </c>
      <c r="O99">
        <v>1.9518832882293033E-9</v>
      </c>
      <c r="P99">
        <v>3.5840154936127183E-5</v>
      </c>
      <c r="Q99">
        <f t="shared" ca="1" si="5"/>
        <v>43.272366270042966</v>
      </c>
      <c r="S99">
        <v>0.61766075223785288</v>
      </c>
      <c r="T99">
        <f t="shared" si="6"/>
        <v>0.76807844819538473</v>
      </c>
      <c r="U99">
        <v>0.74570723125765503</v>
      </c>
    </row>
    <row r="100" spans="1:47">
      <c r="A100" t="s">
        <v>268</v>
      </c>
      <c r="B100">
        <v>88</v>
      </c>
      <c r="C100">
        <v>60</v>
      </c>
      <c r="D100">
        <v>60</v>
      </c>
      <c r="E100">
        <v>4</v>
      </c>
      <c r="F100" t="s">
        <v>71</v>
      </c>
      <c r="G100">
        <v>0.11834739669094133</v>
      </c>
      <c r="H100">
        <v>0.48542089893529949</v>
      </c>
      <c r="I100">
        <v>4.7990975229873029E-2</v>
      </c>
      <c r="J100">
        <v>42.84400689688858</v>
      </c>
      <c r="K100">
        <v>32.702066511774468</v>
      </c>
      <c r="L100">
        <v>42.843951842548925</v>
      </c>
      <c r="M100">
        <v>32.702137662338274</v>
      </c>
      <c r="N100">
        <v>3.0309803147653033E-9</v>
      </c>
      <c r="O100">
        <v>5.0624027297883755E-9</v>
      </c>
      <c r="P100">
        <v>6.3613611140044864E-5</v>
      </c>
      <c r="Q100">
        <f t="shared" ca="1" si="5"/>
        <v>42.41556682791969</v>
      </c>
      <c r="S100">
        <v>0.69121930374847218</v>
      </c>
      <c r="T100">
        <f t="shared" si="6"/>
        <v>0.80478287880463595</v>
      </c>
      <c r="U100">
        <v>0.78134260078119988</v>
      </c>
    </row>
    <row r="101" spans="1:47">
      <c r="A101" t="s">
        <v>269</v>
      </c>
      <c r="B101">
        <v>89</v>
      </c>
      <c r="C101">
        <v>60</v>
      </c>
      <c r="D101">
        <v>60</v>
      </c>
      <c r="E101">
        <v>2</v>
      </c>
      <c r="F101" t="s">
        <v>71</v>
      </c>
      <c r="G101">
        <v>8.9156862595390657E-2</v>
      </c>
      <c r="H101">
        <v>0.5782324937585076</v>
      </c>
      <c r="I101">
        <v>2.865075627713163E-2</v>
      </c>
      <c r="J101">
        <v>42.843772208952316</v>
      </c>
      <c r="K101">
        <v>32.70254480240515</v>
      </c>
      <c r="L101">
        <v>42.843951842548925</v>
      </c>
      <c r="M101">
        <v>32.702137662338274</v>
      </c>
      <c r="N101">
        <v>3.2268229030723677E-8</v>
      </c>
      <c r="O101">
        <v>1.6576303405609165E-7</v>
      </c>
      <c r="P101">
        <v>3.1466749362367836E-4</v>
      </c>
      <c r="Q101">
        <f t="shared" ca="1" si="5"/>
        <v>41.98689676477327</v>
      </c>
      <c r="S101">
        <v>0.69843518018804407</v>
      </c>
      <c r="T101">
        <f t="shared" si="6"/>
        <v>0.83600679811953782</v>
      </c>
      <c r="U101">
        <v>0.81165708555294935</v>
      </c>
    </row>
    <row r="102" spans="1:47">
      <c r="A102" t="s">
        <v>270</v>
      </c>
      <c r="B102">
        <v>90</v>
      </c>
      <c r="C102">
        <v>60</v>
      </c>
      <c r="D102">
        <v>60</v>
      </c>
      <c r="E102">
        <v>2</v>
      </c>
      <c r="F102" t="s">
        <v>71</v>
      </c>
      <c r="G102">
        <v>4.4050619063088291E-2</v>
      </c>
      <c r="H102">
        <v>0.74846601622259645</v>
      </c>
      <c r="I102">
        <v>0</v>
      </c>
      <c r="J102">
        <v>42.844059924145348</v>
      </c>
      <c r="K102">
        <v>32.702222031537673</v>
      </c>
      <c r="L102">
        <v>42.843951842548925</v>
      </c>
      <c r="M102">
        <v>32.702137662338274</v>
      </c>
      <c r="N102">
        <v>1.1681631485333153E-8</v>
      </c>
      <c r="O102">
        <v>7.1181618072700556E-9</v>
      </c>
      <c r="P102">
        <v>9.6953064140859445E-5</v>
      </c>
      <c r="Q102">
        <f t="shared" ca="1" si="5"/>
        <v>42.415619324903894</v>
      </c>
      <c r="S102">
        <v>0.59918595696524912</v>
      </c>
      <c r="T102">
        <f t="shared" si="6"/>
        <v>0.75544684303264753</v>
      </c>
      <c r="U102">
        <v>0.7334435369249005</v>
      </c>
    </row>
    <row r="103" spans="1:47">
      <c r="A103" t="s">
        <v>70</v>
      </c>
      <c r="B103">
        <v>91</v>
      </c>
      <c r="C103">
        <v>60</v>
      </c>
      <c r="D103">
        <v>60</v>
      </c>
      <c r="E103">
        <v>2</v>
      </c>
      <c r="F103" t="s">
        <v>71</v>
      </c>
      <c r="G103">
        <v>0.10774908150593647</v>
      </c>
      <c r="H103">
        <v>0.52418812533183545</v>
      </c>
      <c r="I103">
        <v>3.7608311226841031E-2</v>
      </c>
      <c r="J103">
        <v>42.844040669024892</v>
      </c>
      <c r="K103">
        <v>32.702027815837603</v>
      </c>
      <c r="L103">
        <v>42.843951842548925</v>
      </c>
      <c r="M103">
        <v>32.702137662338274</v>
      </c>
      <c r="N103">
        <v>7.8901428326523019E-9</v>
      </c>
      <c r="O103">
        <v>1.2066253709572854E-8</v>
      </c>
      <c r="P103">
        <v>9.9890931876284831E-5</v>
      </c>
      <c r="Q103">
        <f t="shared" ca="1" si="5"/>
        <v>42.844040669024892</v>
      </c>
      <c r="S103">
        <v>0.70801083542818966</v>
      </c>
      <c r="T103">
        <f t="shared" si="6"/>
        <v>0.83428821452997881</v>
      </c>
      <c r="U103">
        <v>0.80998855779609591</v>
      </c>
    </row>
  </sheetData>
  <sortState ref="AM42:AP98">
    <sortCondition ref="AN42"/>
  </sortState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6</vt:i4>
      </vt:variant>
    </vt:vector>
  </HeadingPairs>
  <TitlesOfParts>
    <vt:vector size="12" baseType="lpstr">
      <vt:lpstr>Plan1</vt:lpstr>
      <vt:lpstr>diviner</vt:lpstr>
      <vt:lpstr>gravimetricos</vt:lpstr>
      <vt:lpstr>Mapa</vt:lpstr>
      <vt:lpstr>Plan2</vt:lpstr>
      <vt:lpstr>Plan3</vt:lpstr>
      <vt:lpstr>A_OPT</vt:lpstr>
      <vt:lpstr>A_ORIG</vt:lpstr>
      <vt:lpstr>B_OPT</vt:lpstr>
      <vt:lpstr>B_ORIG</vt:lpstr>
      <vt:lpstr>C_OPT</vt:lpstr>
      <vt:lpstr>C_ORIG</vt:lpstr>
    </vt:vector>
  </TitlesOfParts>
  <Company>Unicamp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murilo.vianna</dc:creator>
  <cp:lastModifiedBy>murilo.vianna</cp:lastModifiedBy>
  <dcterms:created xsi:type="dcterms:W3CDTF">2019-09-23T16:42:23Z</dcterms:created>
  <dcterms:modified xsi:type="dcterms:W3CDTF">2019-09-24T16:00:22Z</dcterms:modified>
</cp:coreProperties>
</file>