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Desktop\"/>
    </mc:Choice>
  </mc:AlternateContent>
  <xr:revisionPtr revIDLastSave="0" documentId="13_ncr:1_{5BF515E6-2BC5-4B1D-95A6-3A84F926F203}" xr6:coauthVersionLast="45" xr6:coauthVersionMax="45" xr10:uidLastSave="{00000000-0000-0000-0000-000000000000}"/>
  <bookViews>
    <workbookView xWindow="-120" yWindow="-120" windowWidth="29040" windowHeight="15840" xr2:uid="{32CBEE22-5A7F-480E-AA83-D0D8EE701E5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9" i="1" l="1"/>
  <c r="O8" i="1"/>
  <c r="O7" i="1"/>
  <c r="J21" i="1" l="1"/>
  <c r="J20" i="1"/>
  <c r="J19" i="1"/>
  <c r="I21" i="1"/>
  <c r="I20" i="1"/>
  <c r="I19" i="1"/>
  <c r="H8" i="1" l="1"/>
  <c r="H7" i="1"/>
  <c r="H9" i="1"/>
  <c r="E20" i="1" l="1"/>
  <c r="E21" i="1"/>
  <c r="E29" i="1" s="1"/>
  <c r="E30" i="1" s="1"/>
  <c r="E22" i="1"/>
  <c r="G24" i="1" s="1"/>
  <c r="E19" i="1"/>
  <c r="C21" i="1"/>
  <c r="C20" i="1"/>
  <c r="C19" i="1"/>
  <c r="C22" i="1"/>
  <c r="G30" i="1"/>
  <c r="H30" i="1"/>
  <c r="I30" i="1"/>
  <c r="N8" i="1"/>
  <c r="N7" i="1"/>
  <c r="P7" i="1"/>
  <c r="P9" i="1"/>
  <c r="P8" i="1"/>
  <c r="N9" i="1"/>
  <c r="M9" i="1"/>
  <c r="M8" i="1"/>
  <c r="M7" i="1"/>
  <c r="F29" i="1" l="1"/>
  <c r="F30" i="1" s="1"/>
  <c r="D29" i="1"/>
  <c r="D30" i="1" s="1"/>
  <c r="C29" i="1"/>
  <c r="C30" i="1" s="1"/>
  <c r="L8" i="1"/>
  <c r="L7" i="1"/>
  <c r="L9" i="1"/>
  <c r="Y6" i="1"/>
  <c r="Z8" i="1"/>
  <c r="Y8" i="1"/>
  <c r="X8" i="1"/>
  <c r="Z7" i="1"/>
  <c r="X7" i="1"/>
  <c r="X6" i="1"/>
  <c r="F31" i="1" l="1"/>
  <c r="D31" i="1"/>
  <c r="I31" i="1"/>
  <c r="G31" i="1"/>
  <c r="A30" i="1"/>
  <c r="P30" i="1" s="1"/>
  <c r="H31" i="1"/>
  <c r="C31" i="1"/>
  <c r="E31" i="1"/>
  <c r="C16" i="1"/>
  <c r="D16" i="1" s="1"/>
  <c r="E16" i="1" s="1"/>
  <c r="C14" i="1"/>
  <c r="D14" i="1" s="1"/>
  <c r="E14" i="1" s="1"/>
  <c r="C15" i="1"/>
  <c r="D15" i="1" s="1"/>
  <c r="E15" i="1" s="1"/>
  <c r="F32" i="1" l="1"/>
  <c r="D32" i="1"/>
  <c r="G32" i="1"/>
  <c r="E32" i="1"/>
  <c r="C32" i="1"/>
  <c r="A31" i="1"/>
  <c r="P31" i="1" s="1"/>
  <c r="H32" i="1"/>
  <c r="I32" i="1"/>
  <c r="F33" i="1" l="1"/>
  <c r="A32" i="1"/>
  <c r="P32" i="1" s="1"/>
  <c r="D33" i="1"/>
  <c r="C33" i="1"/>
  <c r="G33" i="1"/>
  <c r="H33" i="1"/>
  <c r="I33" i="1"/>
  <c r="E33" i="1"/>
  <c r="I34" i="1" l="1"/>
  <c r="A33" i="1"/>
  <c r="P33" i="1" s="1"/>
  <c r="H34" i="1"/>
  <c r="D34" i="1"/>
  <c r="G34" i="1"/>
  <c r="E34" i="1"/>
  <c r="C34" i="1"/>
  <c r="F34" i="1"/>
  <c r="C35" i="1" l="1"/>
  <c r="E35" i="1"/>
  <c r="I35" i="1"/>
  <c r="F35" i="1"/>
  <c r="G35" i="1"/>
  <c r="A34" i="1"/>
  <c r="P34" i="1" s="1"/>
  <c r="H35" i="1"/>
  <c r="D35" i="1"/>
  <c r="E36" i="1" l="1"/>
  <c r="I36" i="1"/>
  <c r="A35" i="1"/>
  <c r="P35" i="1" s="1"/>
  <c r="G36" i="1"/>
  <c r="F36" i="1"/>
  <c r="D36" i="1"/>
  <c r="H36" i="1"/>
  <c r="C36" i="1"/>
  <c r="D37" i="1" l="1"/>
  <c r="G37" i="1"/>
  <c r="E37" i="1"/>
  <c r="F37" i="1"/>
  <c r="A36" i="1"/>
  <c r="P36" i="1" s="1"/>
  <c r="I37" i="1"/>
  <c r="H37" i="1"/>
  <c r="C37" i="1"/>
  <c r="I38" i="1" l="1"/>
  <c r="E38" i="1"/>
  <c r="A37" i="1"/>
  <c r="P37" i="1" s="1"/>
  <c r="D38" i="1"/>
  <c r="H38" i="1"/>
  <c r="C38" i="1"/>
  <c r="G38" i="1"/>
  <c r="F38" i="1"/>
  <c r="I39" i="1" l="1"/>
  <c r="F39" i="1"/>
  <c r="E39" i="1"/>
  <c r="H39" i="1"/>
  <c r="G39" i="1"/>
  <c r="D39" i="1"/>
  <c r="A38" i="1"/>
  <c r="P38" i="1" s="1"/>
  <c r="C39" i="1"/>
  <c r="C40" i="1" l="1"/>
  <c r="E40" i="1"/>
  <c r="I40" i="1"/>
  <c r="G40" i="1"/>
  <c r="H40" i="1"/>
  <c r="A39" i="1"/>
  <c r="P39" i="1" s="1"/>
  <c r="F40" i="1"/>
  <c r="D40" i="1"/>
  <c r="H41" i="1" l="1"/>
  <c r="F41" i="1"/>
  <c r="G41" i="1"/>
  <c r="E41" i="1"/>
  <c r="A40" i="1"/>
  <c r="P40" i="1" s="1"/>
  <c r="D41" i="1"/>
  <c r="I41" i="1"/>
  <c r="C41" i="1"/>
  <c r="F42" i="1" l="1"/>
  <c r="I42" i="1"/>
  <c r="D42" i="1"/>
  <c r="E42" i="1"/>
  <c r="C42" i="1"/>
  <c r="G42" i="1"/>
  <c r="H42" i="1"/>
  <c r="A41" i="1"/>
  <c r="P41" i="1" s="1"/>
  <c r="D43" i="1" l="1"/>
  <c r="I43" i="1"/>
  <c r="H43" i="1"/>
  <c r="E43" i="1"/>
  <c r="A42" i="1"/>
  <c r="P42" i="1" s="1"/>
  <c r="G43" i="1"/>
  <c r="C43" i="1"/>
  <c r="F43" i="1"/>
  <c r="G44" i="1" l="1"/>
  <c r="E44" i="1"/>
  <c r="A43" i="1"/>
  <c r="P43" i="1" s="1"/>
  <c r="H44" i="1"/>
  <c r="C44" i="1"/>
  <c r="D44" i="1"/>
  <c r="F44" i="1"/>
  <c r="I44" i="1"/>
  <c r="G45" i="1" l="1"/>
  <c r="E45" i="1"/>
  <c r="H45" i="1"/>
  <c r="F45" i="1"/>
  <c r="D45" i="1"/>
  <c r="A44" i="1"/>
  <c r="P44" i="1" s="1"/>
  <c r="C45" i="1"/>
  <c r="I45" i="1"/>
  <c r="I46" i="1" l="1"/>
  <c r="F46" i="1"/>
  <c r="D46" i="1"/>
  <c r="A45" i="1"/>
  <c r="P45" i="1" s="1"/>
  <c r="E46" i="1"/>
  <c r="H46" i="1"/>
  <c r="C46" i="1"/>
  <c r="G46" i="1"/>
  <c r="C47" i="1" l="1"/>
  <c r="A46" i="1"/>
  <c r="P46" i="1" s="1"/>
  <c r="H47" i="1"/>
  <c r="I47" i="1"/>
  <c r="E47" i="1"/>
  <c r="F47" i="1"/>
  <c r="G47" i="1"/>
  <c r="D47" i="1"/>
  <c r="H48" i="1" l="1"/>
  <c r="G48" i="1"/>
  <c r="I48" i="1"/>
  <c r="D48" i="1"/>
  <c r="E48" i="1"/>
  <c r="F48" i="1"/>
  <c r="C48" i="1"/>
  <c r="A47" i="1"/>
  <c r="P47" i="1" s="1"/>
  <c r="A48" i="1" l="1"/>
  <c r="P48" i="1" s="1"/>
  <c r="D49" i="1"/>
  <c r="C49" i="1"/>
  <c r="F49" i="1"/>
  <c r="G49" i="1"/>
  <c r="E49" i="1"/>
  <c r="I49" i="1"/>
  <c r="H49" i="1"/>
  <c r="D50" i="1" l="1"/>
  <c r="I50" i="1"/>
  <c r="G50" i="1"/>
  <c r="A49" i="1"/>
  <c r="P49" i="1" s="1"/>
  <c r="H50" i="1"/>
  <c r="C50" i="1"/>
  <c r="F50" i="1"/>
  <c r="E50" i="1"/>
  <c r="A50" i="1" l="1"/>
  <c r="P50" i="1" s="1"/>
  <c r="I51" i="1"/>
  <c r="E51" i="1"/>
  <c r="H51" i="1"/>
  <c r="F51" i="1"/>
  <c r="G51" i="1"/>
  <c r="D51" i="1"/>
  <c r="C51" i="1"/>
  <c r="I52" i="1" l="1"/>
  <c r="A51" i="1"/>
  <c r="P51" i="1" s="1"/>
  <c r="G25" i="1" s="1"/>
  <c r="D52" i="1"/>
  <c r="H52" i="1"/>
  <c r="F52" i="1"/>
  <c r="G52" i="1"/>
  <c r="E52" i="1"/>
  <c r="C52" i="1"/>
  <c r="F53" i="1" l="1"/>
  <c r="A52" i="1"/>
  <c r="P52" i="1" s="1"/>
  <c r="G53" i="1"/>
  <c r="D53" i="1"/>
  <c r="I53" i="1"/>
  <c r="C53" i="1"/>
  <c r="E53" i="1"/>
  <c r="H53" i="1"/>
  <c r="E54" i="1" l="1"/>
  <c r="I54" i="1"/>
  <c r="H54" i="1"/>
  <c r="D54" i="1"/>
  <c r="A53" i="1"/>
  <c r="P53" i="1" s="1"/>
  <c r="C54" i="1"/>
  <c r="F54" i="1"/>
  <c r="G54" i="1"/>
  <c r="I55" i="1" l="1"/>
  <c r="C55" i="1"/>
  <c r="E55" i="1"/>
  <c r="A54" i="1"/>
  <c r="P54" i="1" s="1"/>
  <c r="F55" i="1"/>
  <c r="H55" i="1"/>
  <c r="D55" i="1"/>
  <c r="G55" i="1"/>
  <c r="F56" i="1" l="1"/>
  <c r="C56" i="1"/>
  <c r="D56" i="1"/>
  <c r="H56" i="1"/>
  <c r="E56" i="1"/>
  <c r="I56" i="1"/>
  <c r="G56" i="1"/>
  <c r="A55" i="1"/>
  <c r="P55" i="1" s="1"/>
  <c r="G57" i="1" l="1"/>
  <c r="E57" i="1"/>
  <c r="F57" i="1"/>
  <c r="H57" i="1"/>
  <c r="C57" i="1"/>
  <c r="I57" i="1"/>
  <c r="D57" i="1"/>
  <c r="A56" i="1"/>
  <c r="P56" i="1" s="1"/>
  <c r="G26" i="1" s="1"/>
  <c r="A57" i="1" l="1"/>
  <c r="P57" i="1" s="1"/>
  <c r="G58" i="1"/>
  <c r="C58" i="1"/>
  <c r="I58" i="1"/>
  <c r="D58" i="1"/>
  <c r="H58" i="1"/>
  <c r="F58" i="1"/>
  <c r="E58" i="1"/>
  <c r="H59" i="1" l="1"/>
  <c r="G59" i="1"/>
  <c r="D59" i="1"/>
  <c r="E59" i="1"/>
  <c r="C59" i="1"/>
  <c r="A58" i="1"/>
  <c r="P58" i="1" s="1"/>
  <c r="I59" i="1"/>
  <c r="F59" i="1"/>
  <c r="A59" i="1" l="1"/>
  <c r="P59" i="1" s="1"/>
  <c r="G60" i="1"/>
  <c r="F60" i="1"/>
  <c r="C60" i="1"/>
  <c r="H60" i="1"/>
  <c r="I60" i="1"/>
  <c r="D60" i="1"/>
  <c r="E60" i="1"/>
  <c r="I61" i="1" l="1"/>
  <c r="E61" i="1"/>
  <c r="G61" i="1"/>
  <c r="D61" i="1"/>
  <c r="F61" i="1"/>
  <c r="H61" i="1"/>
  <c r="A60" i="1"/>
  <c r="P60" i="1" s="1"/>
  <c r="C61" i="1"/>
  <c r="I62" i="1" l="1"/>
  <c r="D62" i="1"/>
  <c r="G62" i="1"/>
  <c r="E62" i="1"/>
  <c r="F62" i="1"/>
  <c r="A61" i="1"/>
  <c r="P61" i="1" s="1"/>
  <c r="C62" i="1"/>
  <c r="H62" i="1"/>
  <c r="G63" i="1" l="1"/>
  <c r="E63" i="1"/>
  <c r="D63" i="1"/>
  <c r="C63" i="1"/>
  <c r="A62" i="1"/>
  <c r="P62" i="1" s="1"/>
  <c r="H63" i="1"/>
  <c r="F63" i="1"/>
  <c r="I63" i="1"/>
  <c r="D64" i="1" l="1"/>
  <c r="C64" i="1"/>
  <c r="I64" i="1"/>
  <c r="G64" i="1"/>
  <c r="E64" i="1"/>
  <c r="H64" i="1"/>
  <c r="A63" i="1"/>
  <c r="P63" i="1" s="1"/>
  <c r="F64" i="1"/>
  <c r="D65" i="1" l="1"/>
  <c r="A64" i="1"/>
  <c r="P64" i="1" s="1"/>
  <c r="F65" i="1"/>
  <c r="I65" i="1"/>
  <c r="H65" i="1"/>
  <c r="C65" i="1"/>
  <c r="E65" i="1"/>
  <c r="G65" i="1"/>
  <c r="F66" i="1" l="1"/>
  <c r="A65" i="1"/>
  <c r="P65" i="1" s="1"/>
  <c r="H66" i="1"/>
  <c r="I66" i="1"/>
  <c r="G66" i="1"/>
  <c r="D66" i="1"/>
  <c r="C66" i="1"/>
  <c r="E66" i="1"/>
  <c r="C67" i="1" l="1"/>
  <c r="E67" i="1"/>
  <c r="I67" i="1"/>
  <c r="G67" i="1"/>
  <c r="H67" i="1"/>
  <c r="F67" i="1"/>
  <c r="D67" i="1"/>
  <c r="A66" i="1"/>
  <c r="P66" i="1" s="1"/>
  <c r="F68" i="1" l="1"/>
  <c r="D68" i="1"/>
  <c r="G68" i="1"/>
  <c r="C68" i="1"/>
  <c r="A67" i="1"/>
  <c r="P67" i="1" s="1"/>
  <c r="E68" i="1"/>
  <c r="I68" i="1"/>
  <c r="H68" i="1"/>
  <c r="C69" i="1" l="1"/>
  <c r="A68" i="1"/>
  <c r="P68" i="1" s="1"/>
  <c r="E69" i="1"/>
  <c r="D69" i="1"/>
  <c r="H69" i="1"/>
  <c r="F69" i="1"/>
  <c r="I69" i="1"/>
  <c r="G69" i="1"/>
  <c r="A69" i="1" l="1"/>
  <c r="P69" i="1" s="1"/>
  <c r="C70" i="1"/>
  <c r="G70" i="1"/>
  <c r="E70" i="1"/>
  <c r="D70" i="1"/>
  <c r="I70" i="1"/>
  <c r="F70" i="1"/>
  <c r="H70" i="1"/>
  <c r="A70" i="1" l="1"/>
  <c r="P70" i="1" s="1"/>
  <c r="E71" i="1"/>
  <c r="H71" i="1"/>
  <c r="C71" i="1"/>
  <c r="G71" i="1"/>
  <c r="I71" i="1"/>
  <c r="F71" i="1"/>
  <c r="D71" i="1"/>
  <c r="A71" i="1" l="1"/>
  <c r="P71" i="1" s="1"/>
</calcChain>
</file>

<file path=xl/sharedStrings.xml><?xml version="1.0" encoding="utf-8"?>
<sst xmlns="http://schemas.openxmlformats.org/spreadsheetml/2006/main" count="104" uniqueCount="91">
  <si>
    <t>base def</t>
  </si>
  <si>
    <t>tower</t>
  </si>
  <si>
    <t>flatdef2456</t>
  </si>
  <si>
    <t>Boss</t>
  </si>
  <si>
    <t>L tower</t>
  </si>
  <si>
    <t>R tower</t>
  </si>
  <si>
    <t>combat spd</t>
  </si>
  <si>
    <t>Tick 1</t>
  </si>
  <si>
    <t>Tick 2</t>
  </si>
  <si>
    <t>Tick 3</t>
  </si>
  <si>
    <t>Tick 4</t>
  </si>
  <si>
    <t>Tick 5</t>
  </si>
  <si>
    <t>Tick 6</t>
  </si>
  <si>
    <t>Tick 7</t>
  </si>
  <si>
    <t>Tick 8</t>
  </si>
  <si>
    <t>Tick 9</t>
  </si>
  <si>
    <t>Tick 10</t>
  </si>
  <si>
    <t>Tick 11</t>
  </si>
  <si>
    <t>Tick 12</t>
  </si>
  <si>
    <t>Tick 13</t>
  </si>
  <si>
    <t>Tick 14</t>
  </si>
  <si>
    <t>Tick 15</t>
  </si>
  <si>
    <t>Tick 16</t>
  </si>
  <si>
    <t>Tick 17</t>
  </si>
  <si>
    <t>Tick 18</t>
  </si>
  <si>
    <t>Tick 19</t>
  </si>
  <si>
    <t>Tick 20</t>
  </si>
  <si>
    <t>Tick 21</t>
  </si>
  <si>
    <t>Tick 22</t>
  </si>
  <si>
    <t>Tick 23</t>
  </si>
  <si>
    <t>Tick 24</t>
  </si>
  <si>
    <t>Tick 25</t>
  </si>
  <si>
    <t>Tick 26</t>
  </si>
  <si>
    <t>Tick 27</t>
  </si>
  <si>
    <t>Tick 28</t>
  </si>
  <si>
    <t>Tick 29</t>
  </si>
  <si>
    <t>Tick 30</t>
  </si>
  <si>
    <t>Tick 31</t>
  </si>
  <si>
    <t>Tick 32</t>
  </si>
  <si>
    <t>Tick 33</t>
  </si>
  <si>
    <t>Tick 34</t>
  </si>
  <si>
    <t>Tick 35</t>
  </si>
  <si>
    <t>Tick 36</t>
  </si>
  <si>
    <t>Tick 37</t>
  </si>
  <si>
    <t>Tick 38</t>
  </si>
  <si>
    <t>Tick 39</t>
  </si>
  <si>
    <t>Tick 40</t>
  </si>
  <si>
    <t>Icaru A</t>
  </si>
  <si>
    <t>Icaru B</t>
  </si>
  <si>
    <t>Icaru C</t>
  </si>
  <si>
    <t>Verde</t>
  </si>
  <si>
    <t>spd</t>
  </si>
  <si>
    <t>acc</t>
  </si>
  <si>
    <t>Number of Guard sets</t>
  </si>
  <si>
    <t>Number of Determination sets</t>
  </si>
  <si>
    <t>SPD TOWER (% Value):</t>
  </si>
  <si>
    <t>DEF TOWER (% Value):</t>
  </si>
  <si>
    <t>GUILDBONUS (% Value)</t>
  </si>
  <si>
    <t>guild</t>
  </si>
  <si>
    <t>Slot 3 (5*/6*)</t>
  </si>
  <si>
    <t>Total Def</t>
  </si>
  <si>
    <t>Number of 6* DEF% Runes</t>
  </si>
  <si>
    <t>Number of 5* DEF% Runes</t>
  </si>
  <si>
    <t>Results:</t>
  </si>
  <si>
    <t>cheap combat spd</t>
  </si>
  <si>
    <t>og japanese combat spd</t>
  </si>
  <si>
    <t>Your +spd from runes</t>
  </si>
  <si>
    <t>resulting combat spd</t>
  </si>
  <si>
    <t>main stats</t>
  </si>
  <si>
    <t>set bonus</t>
  </si>
  <si>
    <t>slot 3</t>
  </si>
  <si>
    <t>Tick 41</t>
  </si>
  <si>
    <t>Tick 42</t>
  </si>
  <si>
    <t>DB12 Boss combat simulator</t>
  </si>
  <si>
    <t>Attacks before Boss:</t>
  </si>
  <si>
    <t>Boss/Midboss</t>
  </si>
  <si>
    <t>Trashwave crystal</t>
  </si>
  <si>
    <t>Needed DEF% substats (combined)</t>
  </si>
  <si>
    <t>Do not delete this</t>
  </si>
  <si>
    <t>Artefacts</t>
  </si>
  <si>
    <t>Missing DEF (Flat)</t>
  </si>
  <si>
    <t>Theoretical maximum with 65 acc on all icaru</t>
  </si>
  <si>
    <t>Your accuracy</t>
  </si>
  <si>
    <t>Adjust</t>
  </si>
  <si>
    <t>Guide</t>
  </si>
  <si>
    <t>Result</t>
  </si>
  <si>
    <t>Expert</t>
  </si>
  <si>
    <t>Chance to DEF break with team up(%)</t>
  </si>
  <si>
    <t>DEF break before Verde (%):</t>
  </si>
  <si>
    <t>Attacks before Immunity:</t>
  </si>
  <si>
    <t>Internal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</si>
</sst>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0" borderId="0" xfId="0" applyFill="1"/>
    <xf numFmtId="0" fontId="1" fillId="0" borderId="0" xfId="0" applyFont="1" applyFill="1"/>
    <xf numFmtId="0" fontId="0" fillId="0" borderId="0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/>
    <xf numFmtId="0" fontId="1" fillId="0" borderId="0" xfId="0" applyFon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A907-0E5A-4EF1-BE67-11A569F389C9}">
  <dimension ref="A2:AD71"/>
  <sheetViews>
    <sheetView tabSelected="1" workbookViewId="0">
      <selection activeCell="F23" sqref="F23"/>
    </sheetView>
  </sheetViews>
  <sheetFormatPr baseColWidth="10" defaultRowHeight="15" x14ac:dyDescent="0.25"/>
  <cols>
    <col min="3" max="3" width="24.5703125" customWidth="1"/>
    <col min="4" max="4" width="24.28515625" customWidth="1"/>
    <col min="5" max="5" width="20.5703125" customWidth="1"/>
    <col min="6" max="6" width="29" customWidth="1"/>
    <col min="7" max="7" width="12.85546875" customWidth="1"/>
    <col min="9" max="9" width="13.42578125" customWidth="1"/>
    <col min="10" max="10" width="15.7109375" customWidth="1"/>
    <col min="11" max="11" width="12.85546875" customWidth="1"/>
    <col min="12" max="12" width="13.28515625" customWidth="1"/>
    <col min="14" max="14" width="13.140625" customWidth="1"/>
    <col min="20" max="20" width="26" customWidth="1"/>
  </cols>
  <sheetData>
    <row r="2" spans="1:26" x14ac:dyDescent="0.25">
      <c r="A2" s="9" t="s">
        <v>83</v>
      </c>
      <c r="C2" t="s">
        <v>55</v>
      </c>
      <c r="D2" s="3">
        <v>11</v>
      </c>
      <c r="E2" t="s">
        <v>56</v>
      </c>
      <c r="F2" s="3">
        <v>12</v>
      </c>
    </row>
    <row r="3" spans="1:26" x14ac:dyDescent="0.25">
      <c r="A3" s="4" t="s">
        <v>85</v>
      </c>
      <c r="C3" t="s">
        <v>57</v>
      </c>
      <c r="D3" s="3">
        <v>5</v>
      </c>
    </row>
    <row r="4" spans="1:26" x14ac:dyDescent="0.25">
      <c r="A4" s="8" t="s">
        <v>84</v>
      </c>
      <c r="Y4" t="s">
        <v>52</v>
      </c>
      <c r="Z4" t="s">
        <v>51</v>
      </c>
    </row>
    <row r="5" spans="1:26" x14ac:dyDescent="0.25">
      <c r="A5" s="10" t="s">
        <v>86</v>
      </c>
    </row>
    <row r="6" spans="1:26" x14ac:dyDescent="0.25">
      <c r="C6" t="s">
        <v>61</v>
      </c>
      <c r="D6" t="s">
        <v>62</v>
      </c>
      <c r="E6" t="s">
        <v>53</v>
      </c>
      <c r="F6" t="s">
        <v>54</v>
      </c>
      <c r="G6" t="s">
        <v>59</v>
      </c>
      <c r="H6" t="s">
        <v>2</v>
      </c>
      <c r="I6" t="s">
        <v>79</v>
      </c>
      <c r="K6" t="s">
        <v>0</v>
      </c>
      <c r="L6" t="s">
        <v>1</v>
      </c>
      <c r="M6" t="s">
        <v>58</v>
      </c>
      <c r="N6" t="s">
        <v>68</v>
      </c>
      <c r="O6" t="s">
        <v>69</v>
      </c>
      <c r="P6" t="s">
        <v>70</v>
      </c>
      <c r="X6">
        <f>22+23</f>
        <v>45</v>
      </c>
      <c r="Y6">
        <f>35</f>
        <v>35</v>
      </c>
      <c r="Z6">
        <v>13</v>
      </c>
    </row>
    <row r="7" spans="1:26" x14ac:dyDescent="0.25">
      <c r="B7" t="s">
        <v>47</v>
      </c>
      <c r="C7" s="3">
        <v>1</v>
      </c>
      <c r="D7" s="3">
        <v>2</v>
      </c>
      <c r="E7" s="3">
        <v>0</v>
      </c>
      <c r="F7" s="3">
        <v>3</v>
      </c>
      <c r="G7" s="3">
        <v>5</v>
      </c>
      <c r="H7" s="3">
        <f>58+32</f>
        <v>90</v>
      </c>
      <c r="I7" s="3">
        <v>200</v>
      </c>
      <c r="K7">
        <v>736</v>
      </c>
      <c r="L7">
        <f>K7*F2/100</f>
        <v>88.32</v>
      </c>
      <c r="M7">
        <f>K7*D3/100</f>
        <v>36.799999999999997</v>
      </c>
      <c r="N7">
        <f>K7*0.63*C7+D7*0.51*K7</f>
        <v>1214.4000000000001</v>
      </c>
      <c r="O7">
        <f>0.08*SUM(F7:F10)*K7+0.15*K7*E7</f>
        <v>471.04</v>
      </c>
      <c r="P7">
        <f>IF(G7=5,135,160)</f>
        <v>135</v>
      </c>
      <c r="X7">
        <f>25+25</f>
        <v>50</v>
      </c>
      <c r="Y7">
        <v>42</v>
      </c>
      <c r="Z7">
        <f>19</f>
        <v>19</v>
      </c>
    </row>
    <row r="8" spans="1:26" x14ac:dyDescent="0.25">
      <c r="B8" t="s">
        <v>48</v>
      </c>
      <c r="C8" s="3">
        <v>0</v>
      </c>
      <c r="D8" s="3">
        <v>3</v>
      </c>
      <c r="E8" s="3">
        <v>0</v>
      </c>
      <c r="F8" s="3">
        <v>3</v>
      </c>
      <c r="G8" s="3">
        <v>6</v>
      </c>
      <c r="H8" s="3">
        <f>56+34+39</f>
        <v>129</v>
      </c>
      <c r="I8" s="3">
        <v>200</v>
      </c>
      <c r="K8">
        <v>736</v>
      </c>
      <c r="L8">
        <f>K8*F2/100</f>
        <v>88.32</v>
      </c>
      <c r="M8">
        <f>K8*D3/100</f>
        <v>36.799999999999997</v>
      </c>
      <c r="N8">
        <f>K8*0.63*C8+D8*0.51*K8</f>
        <v>1126.08</v>
      </c>
      <c r="O8">
        <f>0.08*SUM(F7:F10)*K8+0.15*K8*E8</f>
        <v>471.04</v>
      </c>
      <c r="P8">
        <f>IF(G8=5,135,160)</f>
        <v>160</v>
      </c>
      <c r="X8">
        <f>17+20</f>
        <v>37</v>
      </c>
      <c r="Y8">
        <f>31-13</f>
        <v>18</v>
      </c>
      <c r="Z8">
        <f>27+28</f>
        <v>55</v>
      </c>
    </row>
    <row r="9" spans="1:26" x14ac:dyDescent="0.25">
      <c r="B9" t="s">
        <v>49</v>
      </c>
      <c r="C9" s="3">
        <v>2</v>
      </c>
      <c r="D9" s="3">
        <v>1</v>
      </c>
      <c r="E9" s="3">
        <v>1</v>
      </c>
      <c r="F9" s="3">
        <v>2</v>
      </c>
      <c r="G9" s="3">
        <v>5</v>
      </c>
      <c r="H9" s="3">
        <f>11</f>
        <v>11</v>
      </c>
      <c r="I9" s="3">
        <v>200</v>
      </c>
      <c r="K9">
        <v>736</v>
      </c>
      <c r="L9">
        <f>K9*F2/100</f>
        <v>88.32</v>
      </c>
      <c r="M9">
        <f>K9*D3/100</f>
        <v>36.799999999999997</v>
      </c>
      <c r="N9">
        <f>K9*0.63*C9+D9*0.51*K9</f>
        <v>1302.72</v>
      </c>
      <c r="O9">
        <f>0.08*SUM(F7:F10)*K9+0.15*K9*E9</f>
        <v>581.44000000000005</v>
      </c>
      <c r="P9">
        <f>IF(G9=5,135,160)</f>
        <v>135</v>
      </c>
    </row>
    <row r="10" spans="1:26" x14ac:dyDescent="0.25">
      <c r="B10" t="s">
        <v>50</v>
      </c>
      <c r="F10" s="3">
        <v>0</v>
      </c>
    </row>
    <row r="12" spans="1:26" x14ac:dyDescent="0.25">
      <c r="C12" t="s">
        <v>63</v>
      </c>
    </row>
    <row r="13" spans="1:26" x14ac:dyDescent="0.25">
      <c r="C13" t="s">
        <v>60</v>
      </c>
      <c r="D13" t="s">
        <v>80</v>
      </c>
      <c r="E13" t="s">
        <v>77</v>
      </c>
    </row>
    <row r="14" spans="1:26" x14ac:dyDescent="0.25">
      <c r="B14" t="s">
        <v>47</v>
      </c>
      <c r="C14">
        <f>SUM(K7:P7)+H7+I7</f>
        <v>2971.56</v>
      </c>
      <c r="D14">
        <f>3301-C14</f>
        <v>329.44000000000005</v>
      </c>
      <c r="E14" s="4">
        <f>D14/K7*100</f>
        <v>44.760869565217398</v>
      </c>
    </row>
    <row r="15" spans="1:26" x14ac:dyDescent="0.25">
      <c r="B15" t="s">
        <v>48</v>
      </c>
      <c r="C15">
        <f>SUM(K8:P8)+H8+I8</f>
        <v>2947.24</v>
      </c>
      <c r="D15">
        <f>3301-C15</f>
        <v>353.76000000000022</v>
      </c>
      <c r="E15" s="4">
        <f>D15/K8*100</f>
        <v>48.06521739130438</v>
      </c>
    </row>
    <row r="16" spans="1:26" x14ac:dyDescent="0.25">
      <c r="B16" t="s">
        <v>49</v>
      </c>
      <c r="C16">
        <f>SUM(K9:P9)+H9+I9</f>
        <v>3091.28</v>
      </c>
      <c r="D16">
        <f>3301-C16</f>
        <v>209.7199999999998</v>
      </c>
      <c r="E16" s="4">
        <f>D16/K9*100</f>
        <v>28.494565217391276</v>
      </c>
      <c r="I16" t="s">
        <v>87</v>
      </c>
      <c r="L16" t="s">
        <v>81</v>
      </c>
    </row>
    <row r="18" spans="1:16" x14ac:dyDescent="0.25">
      <c r="C18" t="s">
        <v>65</v>
      </c>
      <c r="D18" t="s">
        <v>64</v>
      </c>
      <c r="E18" t="s">
        <v>67</v>
      </c>
      <c r="F18" t="s">
        <v>66</v>
      </c>
      <c r="G18" t="s">
        <v>82</v>
      </c>
      <c r="I18" t="s">
        <v>75</v>
      </c>
      <c r="J18" t="s">
        <v>76</v>
      </c>
      <c r="L18" t="s">
        <v>75</v>
      </c>
      <c r="M18" t="s">
        <v>76</v>
      </c>
    </row>
    <row r="19" spans="1:16" x14ac:dyDescent="0.25">
      <c r="B19" t="s">
        <v>47</v>
      </c>
      <c r="C19" s="8">
        <f>ROUNDUP(1.43*108+84,0)</f>
        <v>239</v>
      </c>
      <c r="D19" s="8">
        <v>205</v>
      </c>
      <c r="E19" s="4">
        <f>ROUNDUP(1.28*108+D2/100*108+F19,0)</f>
        <v>206</v>
      </c>
      <c r="F19" s="3">
        <v>55</v>
      </c>
      <c r="G19" s="3">
        <v>18</v>
      </c>
      <c r="I19" s="4">
        <f>ROUNDDOWN((1-(MAX((80-G20),15)/100)*(MAX((80-G21),15)/100))*100,2)</f>
        <v>85.18</v>
      </c>
      <c r="J19" s="4">
        <f>ROUNDDOWN((1-(MAX((70-G20),15)/100)*(MAX((70-G21),15)/100))*100,2)</f>
        <v>91.88</v>
      </c>
      <c r="L19" s="8">
        <v>97.75</v>
      </c>
      <c r="M19" s="8">
        <v>97.75</v>
      </c>
    </row>
    <row r="20" spans="1:16" x14ac:dyDescent="0.25">
      <c r="B20" t="s">
        <v>48</v>
      </c>
      <c r="C20" s="8">
        <f>ROUNDUP(1.43*108+61,0)</f>
        <v>216</v>
      </c>
      <c r="D20" s="8">
        <v>164</v>
      </c>
      <c r="E20" s="4">
        <f>ROUNDUP(1.28*108+D2/100*108+F20,0)</f>
        <v>170</v>
      </c>
      <c r="F20" s="3">
        <v>19</v>
      </c>
      <c r="G20" s="3">
        <v>41</v>
      </c>
      <c r="I20" s="4">
        <f>ROUNDDOWN((1-(MAX((80-G21),15)/100)*(MAX((80-G19),15)/100))*100,2)</f>
        <v>76.44</v>
      </c>
      <c r="J20" s="4">
        <f>ROUNDDOWN((1-(MAX((70-G21),15)/100)*(MAX((70-G19),15)/100))*100,2)</f>
        <v>85.44</v>
      </c>
      <c r="L20" s="8">
        <v>97.75</v>
      </c>
      <c r="M20" s="8">
        <v>97.75</v>
      </c>
    </row>
    <row r="21" spans="1:16" x14ac:dyDescent="0.25">
      <c r="B21" t="s">
        <v>49</v>
      </c>
      <c r="C21" s="8">
        <f>ROUNDUP(1.43*108+61,0)</f>
        <v>216</v>
      </c>
      <c r="D21" s="8">
        <v>164</v>
      </c>
      <c r="E21" s="4">
        <f>ROUNDUP(1.28*108+D2/100*108+F21,0)</f>
        <v>166</v>
      </c>
      <c r="F21" s="3">
        <v>15</v>
      </c>
      <c r="G21" s="3">
        <v>42</v>
      </c>
      <c r="I21" s="4">
        <f>ROUNDDOWN((1-(MAX((80-G19),15)/100)*(MAX((80-G20),15)/100))*100,2)</f>
        <v>75.819999999999993</v>
      </c>
      <c r="J21" s="4">
        <f>ROUNDDOWN((1-(MAX((70-G19),15)/100)*(MAX((70-G20),15)/100))*100,2)</f>
        <v>84.92</v>
      </c>
      <c r="L21" s="8">
        <v>97.75</v>
      </c>
      <c r="M21" s="8">
        <v>97.75</v>
      </c>
    </row>
    <row r="22" spans="1:16" x14ac:dyDescent="0.25">
      <c r="B22" t="s">
        <v>50</v>
      </c>
      <c r="C22" s="8">
        <f>ROUNDUP(1.43*99+21,0)</f>
        <v>163</v>
      </c>
      <c r="D22" s="8">
        <v>163</v>
      </c>
      <c r="E22" s="4">
        <f>ROUNDUP(1.28*99+D2/100*99+F22,0)</f>
        <v>165</v>
      </c>
      <c r="F22" s="3">
        <v>27</v>
      </c>
    </row>
    <row r="23" spans="1:16" x14ac:dyDescent="0.25">
      <c r="B23" s="5"/>
      <c r="D23" s="6"/>
    </row>
    <row r="24" spans="1:16" x14ac:dyDescent="0.25">
      <c r="C24" t="s">
        <v>73</v>
      </c>
      <c r="F24" t="s">
        <v>88</v>
      </c>
      <c r="G24" s="4">
        <f>ROUNDDOWN((1-IF(E19&gt;E22,(100-I19)/100,1)*IF(E20&gt;E22,(100-I20)/100,1)*IF(E21&gt;E22,(100-I21)/100,1))*100,2)</f>
        <v>99.15</v>
      </c>
    </row>
    <row r="25" spans="1:16" x14ac:dyDescent="0.25">
      <c r="F25" t="s">
        <v>74</v>
      </c>
      <c r="G25" s="4">
        <f>IF(P31=2,SUM(P30:P30),IF(P32=2,SUM(P30:P31),IF(P33=2,SUM(P30:P32),IF(P34=2,SUM(P30:P33),IF(P35=2,SUM(P30:P34),IF(P36=2,SUM(P30:P35),IF(P37=2,SUM(P30:P36),IF(P38=2,SUM(P30:P37),IF(P39=2,SUM(P30:P38),IF(P40=2,SUM(P30:P39),IF(P41=2,SUM(P30:P40),IF(P42=2,SUM(P30:P41),IF(P43=2,SUM(P30:P42),IF(P43=2,SUM(P30:P42),IF(P43=2,SUM(P30:P42),IF(P43=2,SUM(P30:P42),IF(P44=2,SUM(P30:P43),IF(P45=2,SUM(P30:P44),IF(P46=2,SUM(P30:P45),IF(P47=2,SUM(P30:P46),IF(P48=2,SUM(P30:P47),IF(P49=2,SUM(P30:P48),IF(P50=2,SUM(P30:P49),IF(P51=2,SUM(P30:P50),IF(P52=2,SUM(P30:P51),IF(P52=2,SUM(P30:P51),IF(P52=2,SUM(P30:P51),IF(P53=2,SUM(P30:P52),IF(P54=2,SUM(P30:P53),IF(P55=2,SUM(P30:P54),"More than enough"))))))))))))))))))))))))))))))</f>
        <v>13</v>
      </c>
    </row>
    <row r="26" spans="1:16" x14ac:dyDescent="0.25">
      <c r="F26" t="s">
        <v>89</v>
      </c>
      <c r="G26" s="4">
        <f>IF(P32=3,SUM(P31:P31),IF(P33=3,SUM(P31:P32),IF(P34=3,SUM(P31:P33),IF(P35=3,SUM(P31:P34),IF(P36=3,SUM(P31:P35),IF(P37=3,SUM(P31:P36),IF(P38=3,SUM(P31:P37),IF(P39=3,SUM(P31:P38),IF(P40=3,SUM(P31:P39),IF(P41=3,SUM(P31:P40),IF(P42=3,SUM(P31:P41),IF(P43=3,SUM(P31:P42),IF(P44=3,SUM(P31:P43),IF(P44=3,SUM(P31:P43),IF(P44=3,SUM(P31:P43),IF(P44=3,SUM(P31:P43),IF(P45=3,SUM(P31:P44),IF(P46=3,SUM(P31:P45),IF(P47=3,SUM(P31:P46),IF(P48=3,SUM(P31:P47),IF(P49=3,SUM(P31:P48),IF(P50=3,SUM(P31:P49),IF(P51=3,SUM(P31:P50),IF(P52=3,SUM(P31:P51),IF(P53=3,SUM(P31:P52),IF(P53=3,SUM(P31:P52),IF(P53=3,SUM(P31:P52),IF(P54=3,SUM(P31:P53),IF(P55=3,SUM(P31:P54),IF(P56=3,SUM(P31:P55),IF(P57=3,SUM(P31:P56),IF(P58=3,SUM(P31:P57),IF(P59=3,SUM(P31:P58),IF(P60=3,SUM(P31:P59),0))))))))))))))))))))))))))))))))))-2</f>
        <v>17</v>
      </c>
    </row>
    <row r="28" spans="1:16" x14ac:dyDescent="0.25">
      <c r="C28" t="s">
        <v>47</v>
      </c>
      <c r="D28" t="s">
        <v>48</v>
      </c>
      <c r="E28" t="s">
        <v>49</v>
      </c>
      <c r="F28" t="s">
        <v>50</v>
      </c>
      <c r="G28" t="s">
        <v>4</v>
      </c>
      <c r="H28" t="s">
        <v>3</v>
      </c>
      <c r="I28" t="s">
        <v>5</v>
      </c>
      <c r="P28" s="11" t="s">
        <v>78</v>
      </c>
    </row>
    <row r="29" spans="1:16" x14ac:dyDescent="0.25">
      <c r="B29" t="s">
        <v>6</v>
      </c>
      <c r="C29" s="7">
        <f>E19</f>
        <v>206</v>
      </c>
      <c r="D29" s="7">
        <f>E20</f>
        <v>170</v>
      </c>
      <c r="E29" s="7">
        <f>E21</f>
        <v>166</v>
      </c>
      <c r="F29" s="7">
        <f>E22</f>
        <v>165</v>
      </c>
      <c r="G29">
        <v>163</v>
      </c>
      <c r="H29">
        <v>163</v>
      </c>
      <c r="I29">
        <v>121</v>
      </c>
      <c r="J29" s="7"/>
      <c r="P29" s="11" t="s">
        <v>90</v>
      </c>
    </row>
    <row r="30" spans="1:16" x14ac:dyDescent="0.25">
      <c r="A30" t="str">
        <f t="shared" ref="A30:A71" si="0">IF(AND(C30&gt;100,C30=MAX(C30:I30)),C$28,IF(AND(D30&gt;100,D30=MAX(C30:I30)),D$28,IF(AND(E30&gt;100,E30=MAX(C30:I30)),E$28,IF(AND(F30&gt;100,F30=MAX(C30:I30)),F$28,IF(AND(G30&gt;100,G30=MAX(C30:I30)),G$28,IF(AND(H30&gt;100,H30=MAX(C30:I30)),H$28,IF(AND(I30&gt;100,I30=MAX(C30:I30)),I$28,"")))))))</f>
        <v/>
      </c>
      <c r="B30" t="s">
        <v>7</v>
      </c>
      <c r="C30">
        <f>0.07*C29</f>
        <v>14.420000000000002</v>
      </c>
      <c r="D30">
        <f t="shared" ref="D30:I30" si="1">0.07*D29</f>
        <v>11.9</v>
      </c>
      <c r="E30">
        <f t="shared" si="1"/>
        <v>11.620000000000001</v>
      </c>
      <c r="F30">
        <f t="shared" si="1"/>
        <v>11.55</v>
      </c>
      <c r="G30">
        <f t="shared" si="1"/>
        <v>11.410000000000002</v>
      </c>
      <c r="H30">
        <f t="shared" si="1"/>
        <v>11.410000000000002</v>
      </c>
      <c r="I30">
        <f t="shared" si="1"/>
        <v>8.4700000000000006</v>
      </c>
      <c r="J30" s="7"/>
      <c r="P30" s="11">
        <f>IF(OR(A30=C$28,A30=D$28,A30=E$28,A30=F$28),1,IF(A30=H$28,2,IF(A30=I$28,3,0)))</f>
        <v>0</v>
      </c>
    </row>
    <row r="31" spans="1:16" x14ac:dyDescent="0.25">
      <c r="A31" t="str">
        <f t="shared" si="0"/>
        <v/>
      </c>
      <c r="B31" t="s">
        <v>8</v>
      </c>
      <c r="C31">
        <f t="shared" ref="C31:C71" si="2">IF(AND(C30&gt;100,C30=MAX(C30:I30)),0.07*C$29+40,IF(AND(D30&gt;100,D30=MAX(C30:I30)),0.07*C$29+C30+40,IF(AND(E30&gt;100,E30=MAX(C30:I30)),0.07*C$29+C30+40,IF(AND(F30&gt;100,F30=MAX(C30:I30)),0.07*C$29+C30+40,0.07*C$29+C30))))</f>
        <v>28.840000000000003</v>
      </c>
      <c r="D31">
        <f t="shared" ref="D31:D71" si="3">IF(AND(D30&gt;100,D30=MAX(C30:I30),D30&lt;&gt;C30),0.07*D$29+40,IF(AND(E30&gt;100,E30=MAX(C30:I30)),0.07*D$29+D30+40,IF(AND(F30&gt;100,F30=MAX(C30:I30)),0.07*D$29+D30+40,IF(AND(C30&gt;100,C30=MAX(C30:I30)),0.07*D$29+D30+40,0.07*D$29+D30))))</f>
        <v>23.8</v>
      </c>
      <c r="E31">
        <f t="shared" ref="E31:E71" si="4">IF(AND(E30&gt;100,E30=MAX(C30:I30),E30&lt;&gt;D30,E30&lt;&gt;C30),0.07*E$29+40,IF(AND(F30&gt;100,F30=MAX(C30:I30)),0.07*E$29+E30+40,IF(AND(C30&gt;100,C30=MAX(C30:I30)),0.07*E$29+E30+40,IF(AND(D30&gt;100,D30=MAX(C30:I30)),0.07*E$29+E30+40,0.07*E$29+E30))))</f>
        <v>23.240000000000002</v>
      </c>
      <c r="F31">
        <f t="shared" ref="F31:F71" si="5">IF(AND(F30&gt;100,F30=MAX(C30:I30),F30&lt;&gt;E30,F30&lt;&gt;D30,F30&lt;&gt;C30),0.07*F$29+40,IF(AND(C30&gt;100,C30=MAX(C30:I30)),0.07*F$29+F30+40,IF(AND(D30&gt;100,D30=MAX(C30:I30)),0.07*F$29+F30+40,IF(AND(E30&gt;100,E30=MAX(C30:I30)),0.07*F$29+F30+40,0.07*F$29+F30))))</f>
        <v>23.1</v>
      </c>
      <c r="G31">
        <f t="shared" ref="G31:G71" si="6">IF(AND(G30&gt;100,G30&gt;C30,G30&gt;D30,G30&gt;E30,G30&gt;F30,G30&gt;=H30,G30&gt;=I30),G$29*0.07,G$29*0.07+G30)</f>
        <v>22.820000000000004</v>
      </c>
      <c r="H31">
        <f t="shared" ref="H31:H71" si="7">IF(AND(H30&gt;100,H30&gt;D30,H30&gt;E30,H30&gt;F30,H30&gt;G30,H30&gt;=I30,H30&gt;C30),H$29*0.07,H$29*0.07+H30)</f>
        <v>22.820000000000004</v>
      </c>
      <c r="I31">
        <f t="shared" ref="I31:I71" si="8">IF(AND(I30&gt;100,I30&gt;E30,I30&gt;F30,I30&gt;G30,I30&gt;H30,I30&gt;C30,I30&gt;D30),I$29*0.07,I$29*0.07+I30)</f>
        <v>16.940000000000001</v>
      </c>
      <c r="J31" s="7"/>
      <c r="P31" s="11">
        <f t="shared" ref="P31:P71" si="9">IF(OR(A31=C$28,A31=D$28,A31=E$28,A31=F$28),1,IF(A31=H$28,2,IF(A31=I$28,3,0)))</f>
        <v>0</v>
      </c>
    </row>
    <row r="32" spans="1:16" x14ac:dyDescent="0.25">
      <c r="A32" t="str">
        <f t="shared" si="0"/>
        <v/>
      </c>
      <c r="B32" t="s">
        <v>9</v>
      </c>
      <c r="C32">
        <f t="shared" si="2"/>
        <v>43.260000000000005</v>
      </c>
      <c r="D32">
        <f t="shared" si="3"/>
        <v>35.700000000000003</v>
      </c>
      <c r="E32">
        <f t="shared" si="4"/>
        <v>34.86</v>
      </c>
      <c r="F32">
        <f t="shared" si="5"/>
        <v>34.650000000000006</v>
      </c>
      <c r="G32">
        <f t="shared" si="6"/>
        <v>34.230000000000004</v>
      </c>
      <c r="H32">
        <f t="shared" si="7"/>
        <v>34.230000000000004</v>
      </c>
      <c r="I32">
        <f t="shared" si="8"/>
        <v>25.410000000000004</v>
      </c>
      <c r="J32" s="7"/>
      <c r="P32" s="11">
        <f t="shared" si="9"/>
        <v>0</v>
      </c>
    </row>
    <row r="33" spans="1:16" x14ac:dyDescent="0.25">
      <c r="A33" t="str">
        <f t="shared" si="0"/>
        <v/>
      </c>
      <c r="B33" t="s">
        <v>10</v>
      </c>
      <c r="C33">
        <f t="shared" si="2"/>
        <v>57.680000000000007</v>
      </c>
      <c r="D33">
        <f t="shared" si="3"/>
        <v>47.6</v>
      </c>
      <c r="E33">
        <f t="shared" si="4"/>
        <v>46.480000000000004</v>
      </c>
      <c r="F33">
        <f t="shared" si="5"/>
        <v>46.2</v>
      </c>
      <c r="G33">
        <f t="shared" si="6"/>
        <v>45.640000000000008</v>
      </c>
      <c r="H33">
        <f t="shared" si="7"/>
        <v>45.640000000000008</v>
      </c>
      <c r="I33">
        <f t="shared" si="8"/>
        <v>33.880000000000003</v>
      </c>
      <c r="J33" s="7"/>
      <c r="P33" s="11">
        <f t="shared" si="9"/>
        <v>0</v>
      </c>
    </row>
    <row r="34" spans="1:16" x14ac:dyDescent="0.25">
      <c r="A34" t="str">
        <f t="shared" si="0"/>
        <v/>
      </c>
      <c r="B34" t="s">
        <v>11</v>
      </c>
      <c r="C34">
        <f t="shared" si="2"/>
        <v>72.100000000000009</v>
      </c>
      <c r="D34">
        <f t="shared" si="3"/>
        <v>59.5</v>
      </c>
      <c r="E34">
        <f t="shared" si="4"/>
        <v>58.100000000000009</v>
      </c>
      <c r="F34">
        <f t="shared" si="5"/>
        <v>57.75</v>
      </c>
      <c r="G34">
        <f t="shared" si="6"/>
        <v>57.050000000000011</v>
      </c>
      <c r="H34">
        <f t="shared" si="7"/>
        <v>57.050000000000011</v>
      </c>
      <c r="I34">
        <f t="shared" si="8"/>
        <v>42.35</v>
      </c>
      <c r="J34" s="7"/>
      <c r="P34" s="11">
        <f t="shared" si="9"/>
        <v>0</v>
      </c>
    </row>
    <row r="35" spans="1:16" x14ac:dyDescent="0.25">
      <c r="A35" t="str">
        <f t="shared" si="0"/>
        <v/>
      </c>
      <c r="B35" t="s">
        <v>12</v>
      </c>
      <c r="C35">
        <f t="shared" si="2"/>
        <v>86.52000000000001</v>
      </c>
      <c r="D35">
        <f t="shared" si="3"/>
        <v>71.400000000000006</v>
      </c>
      <c r="E35">
        <f t="shared" si="4"/>
        <v>69.720000000000013</v>
      </c>
      <c r="F35">
        <f t="shared" si="5"/>
        <v>69.3</v>
      </c>
      <c r="G35">
        <f t="shared" si="6"/>
        <v>68.460000000000008</v>
      </c>
      <c r="H35">
        <f t="shared" si="7"/>
        <v>68.460000000000008</v>
      </c>
      <c r="I35">
        <f t="shared" si="8"/>
        <v>50.82</v>
      </c>
      <c r="J35" s="7"/>
      <c r="P35" s="11">
        <f t="shared" si="9"/>
        <v>0</v>
      </c>
    </row>
    <row r="36" spans="1:16" x14ac:dyDescent="0.25">
      <c r="A36" t="str">
        <f t="shared" si="0"/>
        <v>Icaru A</v>
      </c>
      <c r="B36" t="s">
        <v>13</v>
      </c>
      <c r="C36">
        <f t="shared" si="2"/>
        <v>100.94000000000001</v>
      </c>
      <c r="D36">
        <f t="shared" si="3"/>
        <v>83.300000000000011</v>
      </c>
      <c r="E36">
        <f t="shared" si="4"/>
        <v>81.340000000000018</v>
      </c>
      <c r="F36">
        <f t="shared" si="5"/>
        <v>80.849999999999994</v>
      </c>
      <c r="G36">
        <f t="shared" si="6"/>
        <v>79.87</v>
      </c>
      <c r="H36">
        <f t="shared" si="7"/>
        <v>79.87</v>
      </c>
      <c r="I36">
        <f t="shared" si="8"/>
        <v>59.29</v>
      </c>
      <c r="J36" s="7"/>
      <c r="P36" s="11">
        <f t="shared" si="9"/>
        <v>1</v>
      </c>
    </row>
    <row r="37" spans="1:16" x14ac:dyDescent="0.25">
      <c r="A37" t="str">
        <f t="shared" si="0"/>
        <v>Icaru B</v>
      </c>
      <c r="B37" t="s">
        <v>14</v>
      </c>
      <c r="C37">
        <f t="shared" si="2"/>
        <v>54.42</v>
      </c>
      <c r="D37">
        <f t="shared" si="3"/>
        <v>135.20000000000002</v>
      </c>
      <c r="E37">
        <f t="shared" si="4"/>
        <v>132.96000000000004</v>
      </c>
      <c r="F37">
        <f t="shared" si="5"/>
        <v>132.39999999999998</v>
      </c>
      <c r="G37">
        <f t="shared" si="6"/>
        <v>91.28</v>
      </c>
      <c r="H37">
        <f t="shared" si="7"/>
        <v>91.28</v>
      </c>
      <c r="I37">
        <f t="shared" si="8"/>
        <v>67.760000000000005</v>
      </c>
      <c r="J37" s="7"/>
      <c r="P37" s="11">
        <f t="shared" si="9"/>
        <v>1</v>
      </c>
    </row>
    <row r="38" spans="1:16" x14ac:dyDescent="0.25">
      <c r="A38" t="str">
        <f t="shared" si="0"/>
        <v>Icaru C</v>
      </c>
      <c r="B38" t="s">
        <v>15</v>
      </c>
      <c r="C38">
        <f t="shared" si="2"/>
        <v>108.84</v>
      </c>
      <c r="D38">
        <f t="shared" si="3"/>
        <v>51.9</v>
      </c>
      <c r="E38">
        <f t="shared" si="4"/>
        <v>184.58000000000004</v>
      </c>
      <c r="F38">
        <f t="shared" si="5"/>
        <v>183.95</v>
      </c>
      <c r="G38">
        <f t="shared" si="6"/>
        <v>102.69</v>
      </c>
      <c r="H38">
        <f t="shared" si="7"/>
        <v>102.69</v>
      </c>
      <c r="I38">
        <f t="shared" si="8"/>
        <v>76.23</v>
      </c>
      <c r="J38" s="7"/>
      <c r="P38" s="11">
        <f t="shared" si="9"/>
        <v>1</v>
      </c>
    </row>
    <row r="39" spans="1:16" x14ac:dyDescent="0.25">
      <c r="A39" t="str">
        <f t="shared" si="0"/>
        <v>Verde</v>
      </c>
      <c r="B39" t="s">
        <v>16</v>
      </c>
      <c r="C39">
        <f t="shared" si="2"/>
        <v>163.26</v>
      </c>
      <c r="D39">
        <f t="shared" si="3"/>
        <v>103.8</v>
      </c>
      <c r="E39">
        <f t="shared" si="4"/>
        <v>51.620000000000005</v>
      </c>
      <c r="F39">
        <f t="shared" si="5"/>
        <v>235.5</v>
      </c>
      <c r="G39">
        <f t="shared" si="6"/>
        <v>114.1</v>
      </c>
      <c r="H39">
        <f t="shared" si="7"/>
        <v>114.1</v>
      </c>
      <c r="I39">
        <f t="shared" si="8"/>
        <v>84.7</v>
      </c>
      <c r="J39" s="7"/>
      <c r="P39" s="11">
        <f t="shared" si="9"/>
        <v>1</v>
      </c>
    </row>
    <row r="40" spans="1:16" x14ac:dyDescent="0.25">
      <c r="A40" t="str">
        <f t="shared" si="0"/>
        <v>Icaru A</v>
      </c>
      <c r="B40" t="s">
        <v>17</v>
      </c>
      <c r="C40">
        <f t="shared" si="2"/>
        <v>217.68</v>
      </c>
      <c r="D40">
        <f t="shared" si="3"/>
        <v>155.69999999999999</v>
      </c>
      <c r="E40">
        <f t="shared" si="4"/>
        <v>103.24000000000001</v>
      </c>
      <c r="F40">
        <f t="shared" si="5"/>
        <v>51.55</v>
      </c>
      <c r="G40">
        <f t="shared" si="6"/>
        <v>125.50999999999999</v>
      </c>
      <c r="H40">
        <f t="shared" si="7"/>
        <v>125.50999999999999</v>
      </c>
      <c r="I40">
        <f t="shared" si="8"/>
        <v>93.17</v>
      </c>
      <c r="J40" s="7"/>
      <c r="P40" s="11">
        <f t="shared" si="9"/>
        <v>1</v>
      </c>
    </row>
    <row r="41" spans="1:16" x14ac:dyDescent="0.25">
      <c r="A41" t="str">
        <f t="shared" si="0"/>
        <v>Icaru B</v>
      </c>
      <c r="B41" t="s">
        <v>18</v>
      </c>
      <c r="C41">
        <f t="shared" si="2"/>
        <v>54.42</v>
      </c>
      <c r="D41">
        <f t="shared" si="3"/>
        <v>207.6</v>
      </c>
      <c r="E41">
        <f t="shared" si="4"/>
        <v>154.86000000000001</v>
      </c>
      <c r="F41">
        <f t="shared" si="5"/>
        <v>103.1</v>
      </c>
      <c r="G41">
        <f t="shared" si="6"/>
        <v>136.91999999999999</v>
      </c>
      <c r="H41">
        <f t="shared" si="7"/>
        <v>136.91999999999999</v>
      </c>
      <c r="I41">
        <f t="shared" si="8"/>
        <v>101.64</v>
      </c>
      <c r="J41" s="7"/>
      <c r="P41" s="11">
        <f t="shared" si="9"/>
        <v>1</v>
      </c>
    </row>
    <row r="42" spans="1:16" x14ac:dyDescent="0.25">
      <c r="A42" t="str">
        <f t="shared" si="0"/>
        <v>Icaru C</v>
      </c>
      <c r="B42" t="s">
        <v>19</v>
      </c>
      <c r="C42">
        <f t="shared" si="2"/>
        <v>108.84</v>
      </c>
      <c r="D42">
        <f t="shared" si="3"/>
        <v>51.9</v>
      </c>
      <c r="E42">
        <f t="shared" si="4"/>
        <v>206.48000000000002</v>
      </c>
      <c r="F42">
        <f t="shared" si="5"/>
        <v>154.64999999999998</v>
      </c>
      <c r="G42">
        <f t="shared" si="6"/>
        <v>148.32999999999998</v>
      </c>
      <c r="H42">
        <f t="shared" si="7"/>
        <v>148.32999999999998</v>
      </c>
      <c r="I42">
        <f t="shared" si="8"/>
        <v>110.11</v>
      </c>
      <c r="J42" s="7"/>
      <c r="P42" s="11">
        <f t="shared" si="9"/>
        <v>1</v>
      </c>
    </row>
    <row r="43" spans="1:16" x14ac:dyDescent="0.25">
      <c r="A43" t="str">
        <f t="shared" si="0"/>
        <v>Verde</v>
      </c>
      <c r="B43" t="s">
        <v>20</v>
      </c>
      <c r="C43">
        <f t="shared" si="2"/>
        <v>163.26</v>
      </c>
      <c r="D43">
        <f t="shared" si="3"/>
        <v>103.8</v>
      </c>
      <c r="E43">
        <f t="shared" si="4"/>
        <v>51.620000000000005</v>
      </c>
      <c r="F43">
        <f t="shared" si="5"/>
        <v>206.2</v>
      </c>
      <c r="G43">
        <f t="shared" si="6"/>
        <v>159.73999999999998</v>
      </c>
      <c r="H43">
        <f t="shared" si="7"/>
        <v>159.73999999999998</v>
      </c>
      <c r="I43">
        <f t="shared" si="8"/>
        <v>118.58</v>
      </c>
      <c r="J43" s="7"/>
      <c r="P43" s="11">
        <f t="shared" si="9"/>
        <v>1</v>
      </c>
    </row>
    <row r="44" spans="1:16" x14ac:dyDescent="0.25">
      <c r="A44" t="str">
        <f t="shared" si="0"/>
        <v>Icaru A</v>
      </c>
      <c r="B44" t="s">
        <v>21</v>
      </c>
      <c r="C44">
        <f t="shared" si="2"/>
        <v>217.68</v>
      </c>
      <c r="D44">
        <f t="shared" si="3"/>
        <v>155.69999999999999</v>
      </c>
      <c r="E44">
        <f t="shared" si="4"/>
        <v>103.24000000000001</v>
      </c>
      <c r="F44">
        <f t="shared" si="5"/>
        <v>51.55</v>
      </c>
      <c r="G44">
        <f t="shared" si="6"/>
        <v>171.14999999999998</v>
      </c>
      <c r="H44">
        <f t="shared" si="7"/>
        <v>171.14999999999998</v>
      </c>
      <c r="I44">
        <f t="shared" si="8"/>
        <v>127.05</v>
      </c>
      <c r="J44" s="7"/>
      <c r="P44" s="11">
        <f t="shared" si="9"/>
        <v>1</v>
      </c>
    </row>
    <row r="45" spans="1:16" x14ac:dyDescent="0.25">
      <c r="A45" t="str">
        <f t="shared" si="0"/>
        <v>Icaru B</v>
      </c>
      <c r="B45" t="s">
        <v>22</v>
      </c>
      <c r="C45">
        <f t="shared" si="2"/>
        <v>54.42</v>
      </c>
      <c r="D45">
        <f t="shared" si="3"/>
        <v>207.6</v>
      </c>
      <c r="E45">
        <f t="shared" si="4"/>
        <v>154.86000000000001</v>
      </c>
      <c r="F45">
        <f t="shared" si="5"/>
        <v>103.1</v>
      </c>
      <c r="G45">
        <f t="shared" si="6"/>
        <v>182.55999999999997</v>
      </c>
      <c r="H45">
        <f t="shared" si="7"/>
        <v>182.55999999999997</v>
      </c>
      <c r="I45">
        <f t="shared" si="8"/>
        <v>135.52000000000001</v>
      </c>
      <c r="J45" s="7"/>
      <c r="P45" s="11">
        <f t="shared" si="9"/>
        <v>1</v>
      </c>
    </row>
    <row r="46" spans="1:16" x14ac:dyDescent="0.25">
      <c r="A46" t="str">
        <f t="shared" si="0"/>
        <v>Icaru C</v>
      </c>
      <c r="B46" t="s">
        <v>23</v>
      </c>
      <c r="C46">
        <f t="shared" si="2"/>
        <v>108.84</v>
      </c>
      <c r="D46">
        <f t="shared" si="3"/>
        <v>51.9</v>
      </c>
      <c r="E46">
        <f t="shared" si="4"/>
        <v>206.48000000000002</v>
      </c>
      <c r="F46">
        <f t="shared" si="5"/>
        <v>154.64999999999998</v>
      </c>
      <c r="G46">
        <f t="shared" si="6"/>
        <v>193.96999999999997</v>
      </c>
      <c r="H46">
        <f t="shared" si="7"/>
        <v>193.96999999999997</v>
      </c>
      <c r="I46">
        <f t="shared" si="8"/>
        <v>143.99</v>
      </c>
      <c r="J46" s="7"/>
      <c r="P46" s="11">
        <f t="shared" si="9"/>
        <v>1</v>
      </c>
    </row>
    <row r="47" spans="1:16" x14ac:dyDescent="0.25">
      <c r="A47" t="str">
        <f t="shared" si="0"/>
        <v>Verde</v>
      </c>
      <c r="B47" t="s">
        <v>24</v>
      </c>
      <c r="C47">
        <f t="shared" si="2"/>
        <v>163.26</v>
      </c>
      <c r="D47">
        <f t="shared" si="3"/>
        <v>103.8</v>
      </c>
      <c r="E47">
        <f t="shared" si="4"/>
        <v>51.620000000000005</v>
      </c>
      <c r="F47">
        <f t="shared" si="5"/>
        <v>206.2</v>
      </c>
      <c r="G47">
        <f t="shared" si="6"/>
        <v>205.37999999999997</v>
      </c>
      <c r="H47">
        <f t="shared" si="7"/>
        <v>205.37999999999997</v>
      </c>
      <c r="I47">
        <f t="shared" si="8"/>
        <v>152.46</v>
      </c>
      <c r="J47" s="7"/>
      <c r="P47" s="11">
        <f t="shared" si="9"/>
        <v>1</v>
      </c>
    </row>
    <row r="48" spans="1:16" x14ac:dyDescent="0.25">
      <c r="A48" t="str">
        <f t="shared" si="0"/>
        <v>Icaru A</v>
      </c>
      <c r="B48" t="s">
        <v>25</v>
      </c>
      <c r="C48">
        <f t="shared" si="2"/>
        <v>217.68</v>
      </c>
      <c r="D48">
        <f t="shared" si="3"/>
        <v>155.69999999999999</v>
      </c>
      <c r="E48">
        <f t="shared" si="4"/>
        <v>103.24000000000001</v>
      </c>
      <c r="F48">
        <f t="shared" si="5"/>
        <v>51.55</v>
      </c>
      <c r="G48">
        <f t="shared" si="6"/>
        <v>216.78999999999996</v>
      </c>
      <c r="H48">
        <f t="shared" si="7"/>
        <v>216.78999999999996</v>
      </c>
      <c r="I48">
        <f t="shared" si="8"/>
        <v>160.93</v>
      </c>
      <c r="J48" s="7"/>
      <c r="P48" s="11">
        <f t="shared" si="9"/>
        <v>1</v>
      </c>
    </row>
    <row r="49" spans="1:29" x14ac:dyDescent="0.25">
      <c r="A49" t="str">
        <f t="shared" si="0"/>
        <v>L tower</v>
      </c>
      <c r="B49" t="s">
        <v>26</v>
      </c>
      <c r="C49">
        <f t="shared" si="2"/>
        <v>54.42</v>
      </c>
      <c r="D49">
        <f t="shared" si="3"/>
        <v>207.6</v>
      </c>
      <c r="E49">
        <f t="shared" si="4"/>
        <v>154.86000000000001</v>
      </c>
      <c r="F49">
        <f t="shared" si="5"/>
        <v>103.1</v>
      </c>
      <c r="G49">
        <f t="shared" si="6"/>
        <v>228.19999999999996</v>
      </c>
      <c r="H49">
        <f t="shared" si="7"/>
        <v>228.19999999999996</v>
      </c>
      <c r="I49">
        <f t="shared" si="8"/>
        <v>169.4</v>
      </c>
      <c r="J49" s="7"/>
      <c r="P49" s="11">
        <f t="shared" si="9"/>
        <v>0</v>
      </c>
    </row>
    <row r="50" spans="1:29" x14ac:dyDescent="0.25">
      <c r="A50" t="str">
        <f t="shared" si="0"/>
        <v>Boss</v>
      </c>
      <c r="B50" t="s">
        <v>27</v>
      </c>
      <c r="C50">
        <f t="shared" si="2"/>
        <v>68.84</v>
      </c>
      <c r="D50">
        <f t="shared" si="3"/>
        <v>219.5</v>
      </c>
      <c r="E50">
        <f t="shared" si="4"/>
        <v>166.48000000000002</v>
      </c>
      <c r="F50">
        <f t="shared" si="5"/>
        <v>114.64999999999999</v>
      </c>
      <c r="G50">
        <f t="shared" si="6"/>
        <v>11.410000000000002</v>
      </c>
      <c r="H50">
        <f t="shared" si="7"/>
        <v>239.60999999999996</v>
      </c>
      <c r="I50">
        <f t="shared" si="8"/>
        <v>177.87</v>
      </c>
      <c r="J50" s="7"/>
      <c r="P50" s="11">
        <f t="shared" si="9"/>
        <v>2</v>
      </c>
    </row>
    <row r="51" spans="1:29" x14ac:dyDescent="0.25">
      <c r="A51" t="str">
        <f t="shared" si="0"/>
        <v>Icaru B</v>
      </c>
      <c r="B51" t="s">
        <v>28</v>
      </c>
      <c r="C51">
        <f t="shared" si="2"/>
        <v>83.26</v>
      </c>
      <c r="D51">
        <f t="shared" si="3"/>
        <v>231.4</v>
      </c>
      <c r="E51">
        <f t="shared" si="4"/>
        <v>178.10000000000002</v>
      </c>
      <c r="F51">
        <f t="shared" si="5"/>
        <v>126.19999999999999</v>
      </c>
      <c r="G51">
        <f t="shared" si="6"/>
        <v>22.820000000000004</v>
      </c>
      <c r="H51">
        <f t="shared" si="7"/>
        <v>11.410000000000002</v>
      </c>
      <c r="I51">
        <f t="shared" si="8"/>
        <v>186.34</v>
      </c>
      <c r="J51" s="7"/>
      <c r="P51" s="11">
        <f t="shared" si="9"/>
        <v>1</v>
      </c>
    </row>
    <row r="52" spans="1:29" x14ac:dyDescent="0.25">
      <c r="A52" t="str">
        <f t="shared" si="0"/>
        <v>Icaru C</v>
      </c>
      <c r="B52" t="s">
        <v>29</v>
      </c>
      <c r="C52">
        <f t="shared" si="2"/>
        <v>137.68</v>
      </c>
      <c r="D52">
        <f t="shared" si="3"/>
        <v>51.9</v>
      </c>
      <c r="E52">
        <f t="shared" si="4"/>
        <v>229.72000000000003</v>
      </c>
      <c r="F52">
        <f t="shared" si="5"/>
        <v>177.75</v>
      </c>
      <c r="G52">
        <f t="shared" si="6"/>
        <v>34.230000000000004</v>
      </c>
      <c r="H52">
        <f t="shared" si="7"/>
        <v>22.820000000000004</v>
      </c>
      <c r="I52">
        <f t="shared" si="8"/>
        <v>194.81</v>
      </c>
      <c r="J52" s="7"/>
      <c r="P52" s="11">
        <f t="shared" si="9"/>
        <v>1</v>
      </c>
    </row>
    <row r="53" spans="1:29" x14ac:dyDescent="0.25">
      <c r="A53" t="str">
        <f t="shared" si="0"/>
        <v>Verde</v>
      </c>
      <c r="B53" t="s">
        <v>30</v>
      </c>
      <c r="C53">
        <f t="shared" si="2"/>
        <v>192.10000000000002</v>
      </c>
      <c r="D53">
        <f t="shared" si="3"/>
        <v>103.8</v>
      </c>
      <c r="E53">
        <f t="shared" si="4"/>
        <v>51.620000000000005</v>
      </c>
      <c r="F53">
        <f t="shared" si="5"/>
        <v>229.3</v>
      </c>
      <c r="G53">
        <f t="shared" si="6"/>
        <v>45.640000000000008</v>
      </c>
      <c r="H53">
        <f t="shared" si="7"/>
        <v>34.230000000000004</v>
      </c>
      <c r="I53">
        <f t="shared" si="8"/>
        <v>203.28</v>
      </c>
      <c r="J53" s="7"/>
      <c r="P53" s="11">
        <f t="shared" si="9"/>
        <v>1</v>
      </c>
    </row>
    <row r="54" spans="1:29" x14ac:dyDescent="0.25">
      <c r="A54" t="str">
        <f t="shared" si="0"/>
        <v>Icaru A</v>
      </c>
      <c r="B54" t="s">
        <v>31</v>
      </c>
      <c r="C54">
        <f t="shared" si="2"/>
        <v>246.52000000000004</v>
      </c>
      <c r="D54">
        <f t="shared" si="3"/>
        <v>155.69999999999999</v>
      </c>
      <c r="E54">
        <f t="shared" si="4"/>
        <v>103.24000000000001</v>
      </c>
      <c r="F54">
        <f t="shared" si="5"/>
        <v>51.55</v>
      </c>
      <c r="G54">
        <f t="shared" si="6"/>
        <v>57.050000000000011</v>
      </c>
      <c r="H54">
        <f t="shared" si="7"/>
        <v>45.640000000000008</v>
      </c>
      <c r="I54">
        <f t="shared" si="8"/>
        <v>211.75</v>
      </c>
      <c r="J54" s="7"/>
      <c r="P54" s="11">
        <f t="shared" si="9"/>
        <v>1</v>
      </c>
    </row>
    <row r="55" spans="1:29" x14ac:dyDescent="0.25">
      <c r="A55" t="str">
        <f t="shared" si="0"/>
        <v>R tower</v>
      </c>
      <c r="B55" t="s">
        <v>32</v>
      </c>
      <c r="C55">
        <f t="shared" si="2"/>
        <v>54.42</v>
      </c>
      <c r="D55">
        <f t="shared" si="3"/>
        <v>207.6</v>
      </c>
      <c r="E55">
        <f t="shared" si="4"/>
        <v>154.86000000000001</v>
      </c>
      <c r="F55">
        <f t="shared" si="5"/>
        <v>103.1</v>
      </c>
      <c r="G55">
        <f t="shared" si="6"/>
        <v>68.460000000000008</v>
      </c>
      <c r="H55">
        <f t="shared" si="7"/>
        <v>57.050000000000011</v>
      </c>
      <c r="I55">
        <f t="shared" si="8"/>
        <v>220.22</v>
      </c>
      <c r="J55" s="7"/>
      <c r="P55" s="11">
        <f t="shared" si="9"/>
        <v>3</v>
      </c>
    </row>
    <row r="56" spans="1:29" x14ac:dyDescent="0.25">
      <c r="A56" t="str">
        <f t="shared" si="0"/>
        <v>Icaru B</v>
      </c>
      <c r="B56" t="s">
        <v>33</v>
      </c>
      <c r="C56">
        <f t="shared" si="2"/>
        <v>68.84</v>
      </c>
      <c r="D56">
        <f t="shared" si="3"/>
        <v>219.5</v>
      </c>
      <c r="E56">
        <f t="shared" si="4"/>
        <v>166.48000000000002</v>
      </c>
      <c r="F56">
        <f t="shared" si="5"/>
        <v>114.64999999999999</v>
      </c>
      <c r="G56">
        <f t="shared" si="6"/>
        <v>79.87</v>
      </c>
      <c r="H56">
        <f t="shared" si="7"/>
        <v>68.460000000000008</v>
      </c>
      <c r="I56">
        <f t="shared" si="8"/>
        <v>8.4700000000000006</v>
      </c>
      <c r="J56" s="7"/>
      <c r="P56" s="11">
        <f t="shared" si="9"/>
        <v>1</v>
      </c>
    </row>
    <row r="57" spans="1:29" x14ac:dyDescent="0.25">
      <c r="A57" t="str">
        <f t="shared" si="0"/>
        <v>Icaru C</v>
      </c>
      <c r="B57" t="s">
        <v>34</v>
      </c>
      <c r="C57">
        <f t="shared" si="2"/>
        <v>123.26</v>
      </c>
      <c r="D57">
        <f t="shared" si="3"/>
        <v>51.9</v>
      </c>
      <c r="E57">
        <f t="shared" si="4"/>
        <v>218.10000000000002</v>
      </c>
      <c r="F57">
        <f t="shared" si="5"/>
        <v>166.2</v>
      </c>
      <c r="G57">
        <f t="shared" si="6"/>
        <v>91.28</v>
      </c>
      <c r="H57">
        <f t="shared" si="7"/>
        <v>79.87</v>
      </c>
      <c r="I57">
        <f t="shared" si="8"/>
        <v>16.940000000000001</v>
      </c>
      <c r="J57" s="7"/>
      <c r="P57" s="11">
        <f t="shared" si="9"/>
        <v>1</v>
      </c>
    </row>
    <row r="58" spans="1:29" x14ac:dyDescent="0.25">
      <c r="A58" t="str">
        <f t="shared" si="0"/>
        <v>Verde</v>
      </c>
      <c r="B58" t="s">
        <v>35</v>
      </c>
      <c r="C58">
        <f t="shared" si="2"/>
        <v>177.68</v>
      </c>
      <c r="D58">
        <f t="shared" si="3"/>
        <v>103.8</v>
      </c>
      <c r="E58">
        <f t="shared" si="4"/>
        <v>51.620000000000005</v>
      </c>
      <c r="F58">
        <f t="shared" si="5"/>
        <v>217.75</v>
      </c>
      <c r="G58">
        <f t="shared" si="6"/>
        <v>102.69</v>
      </c>
      <c r="H58">
        <f t="shared" si="7"/>
        <v>91.28</v>
      </c>
      <c r="I58">
        <f t="shared" si="8"/>
        <v>25.410000000000004</v>
      </c>
      <c r="J58" s="7"/>
      <c r="P58" s="11">
        <f t="shared" si="9"/>
        <v>1</v>
      </c>
    </row>
    <row r="59" spans="1:29" x14ac:dyDescent="0.25">
      <c r="A59" t="str">
        <f t="shared" si="0"/>
        <v>Icaru A</v>
      </c>
      <c r="B59" t="s">
        <v>36</v>
      </c>
      <c r="C59">
        <f t="shared" si="2"/>
        <v>232.10000000000002</v>
      </c>
      <c r="D59">
        <f t="shared" si="3"/>
        <v>155.69999999999999</v>
      </c>
      <c r="E59">
        <f t="shared" si="4"/>
        <v>103.24000000000001</v>
      </c>
      <c r="F59">
        <f t="shared" si="5"/>
        <v>51.55</v>
      </c>
      <c r="G59">
        <f t="shared" si="6"/>
        <v>114.1</v>
      </c>
      <c r="H59">
        <f t="shared" si="7"/>
        <v>102.69</v>
      </c>
      <c r="I59">
        <f t="shared" si="8"/>
        <v>33.880000000000003</v>
      </c>
      <c r="J59" s="7"/>
      <c r="P59" s="11">
        <f t="shared" si="9"/>
        <v>1</v>
      </c>
      <c r="Q59" s="5"/>
      <c r="R59" s="5"/>
      <c r="S59" s="5"/>
    </row>
    <row r="60" spans="1:29" x14ac:dyDescent="0.25">
      <c r="A60" t="str">
        <f t="shared" si="0"/>
        <v>Icaru B</v>
      </c>
      <c r="B60" t="s">
        <v>37</v>
      </c>
      <c r="C60">
        <f t="shared" si="2"/>
        <v>54.42</v>
      </c>
      <c r="D60">
        <f t="shared" si="3"/>
        <v>207.6</v>
      </c>
      <c r="E60">
        <f t="shared" si="4"/>
        <v>154.86000000000001</v>
      </c>
      <c r="F60">
        <f t="shared" si="5"/>
        <v>103.1</v>
      </c>
      <c r="G60">
        <f t="shared" si="6"/>
        <v>125.50999999999999</v>
      </c>
      <c r="H60">
        <f t="shared" si="7"/>
        <v>114.1</v>
      </c>
      <c r="I60">
        <f t="shared" si="8"/>
        <v>42.35</v>
      </c>
      <c r="J60" s="7"/>
      <c r="P60" s="11">
        <f t="shared" si="9"/>
        <v>1</v>
      </c>
      <c r="Q60" s="5"/>
      <c r="R60" s="5"/>
      <c r="S60" s="5"/>
    </row>
    <row r="61" spans="1:29" x14ac:dyDescent="0.25">
      <c r="A61" t="str">
        <f t="shared" si="0"/>
        <v>Icaru C</v>
      </c>
      <c r="B61" t="s">
        <v>38</v>
      </c>
      <c r="C61">
        <f t="shared" si="2"/>
        <v>108.84</v>
      </c>
      <c r="D61">
        <f t="shared" si="3"/>
        <v>51.9</v>
      </c>
      <c r="E61">
        <f t="shared" si="4"/>
        <v>206.48000000000002</v>
      </c>
      <c r="F61">
        <f t="shared" si="5"/>
        <v>154.64999999999998</v>
      </c>
      <c r="G61">
        <f t="shared" si="6"/>
        <v>136.91999999999999</v>
      </c>
      <c r="H61">
        <f t="shared" si="7"/>
        <v>125.50999999999999</v>
      </c>
      <c r="I61">
        <f t="shared" si="8"/>
        <v>50.82</v>
      </c>
      <c r="J61" s="7"/>
      <c r="P61" s="11">
        <f t="shared" si="9"/>
        <v>1</v>
      </c>
      <c r="Q61" s="5"/>
      <c r="R61" s="5"/>
      <c r="S61" s="5"/>
    </row>
    <row r="62" spans="1:29" x14ac:dyDescent="0.25">
      <c r="A62" t="str">
        <f t="shared" si="0"/>
        <v>Verde</v>
      </c>
      <c r="B62" t="s">
        <v>39</v>
      </c>
      <c r="C62">
        <f t="shared" si="2"/>
        <v>163.26</v>
      </c>
      <c r="D62">
        <f t="shared" si="3"/>
        <v>103.8</v>
      </c>
      <c r="E62">
        <f t="shared" si="4"/>
        <v>51.620000000000005</v>
      </c>
      <c r="F62">
        <f t="shared" si="5"/>
        <v>206.2</v>
      </c>
      <c r="G62">
        <f t="shared" si="6"/>
        <v>148.32999999999998</v>
      </c>
      <c r="H62">
        <f t="shared" si="7"/>
        <v>136.91999999999999</v>
      </c>
      <c r="I62">
        <f t="shared" si="8"/>
        <v>59.29</v>
      </c>
      <c r="J62" s="7"/>
      <c r="P62" s="11">
        <f t="shared" si="9"/>
        <v>1</v>
      </c>
      <c r="Q62" s="5"/>
      <c r="R62" s="5"/>
      <c r="S62" s="5"/>
      <c r="AB62" s="1"/>
    </row>
    <row r="63" spans="1:29" x14ac:dyDescent="0.25">
      <c r="A63" t="str">
        <f t="shared" si="0"/>
        <v>Icaru A</v>
      </c>
      <c r="B63" t="s">
        <v>40</v>
      </c>
      <c r="C63">
        <f t="shared" si="2"/>
        <v>217.68</v>
      </c>
      <c r="D63">
        <f t="shared" si="3"/>
        <v>155.69999999999999</v>
      </c>
      <c r="E63">
        <f t="shared" si="4"/>
        <v>103.24000000000001</v>
      </c>
      <c r="F63">
        <f t="shared" si="5"/>
        <v>51.55</v>
      </c>
      <c r="G63">
        <f t="shared" si="6"/>
        <v>159.73999999999998</v>
      </c>
      <c r="H63">
        <f t="shared" si="7"/>
        <v>148.32999999999998</v>
      </c>
      <c r="I63">
        <f t="shared" si="8"/>
        <v>67.760000000000005</v>
      </c>
      <c r="J63" s="7"/>
      <c r="P63" s="11">
        <f t="shared" si="9"/>
        <v>1</v>
      </c>
      <c r="Q63" s="5"/>
      <c r="R63" s="5"/>
      <c r="S63" s="5"/>
      <c r="AB63" s="2"/>
      <c r="AC63" s="1"/>
    </row>
    <row r="64" spans="1:29" x14ac:dyDescent="0.25">
      <c r="A64" t="str">
        <f t="shared" si="0"/>
        <v>Icaru B</v>
      </c>
      <c r="B64" t="s">
        <v>41</v>
      </c>
      <c r="C64">
        <f t="shared" si="2"/>
        <v>54.42</v>
      </c>
      <c r="D64">
        <f t="shared" si="3"/>
        <v>207.6</v>
      </c>
      <c r="E64">
        <f t="shared" si="4"/>
        <v>154.86000000000001</v>
      </c>
      <c r="F64">
        <f t="shared" si="5"/>
        <v>103.1</v>
      </c>
      <c r="G64">
        <f t="shared" si="6"/>
        <v>171.14999999999998</v>
      </c>
      <c r="H64">
        <f t="shared" si="7"/>
        <v>159.73999999999998</v>
      </c>
      <c r="I64">
        <f t="shared" si="8"/>
        <v>76.23</v>
      </c>
      <c r="J64" s="7"/>
      <c r="P64" s="11">
        <f t="shared" si="9"/>
        <v>1</v>
      </c>
      <c r="Q64" s="5"/>
      <c r="R64" s="5"/>
      <c r="S64" s="5"/>
    </row>
    <row r="65" spans="1:30" x14ac:dyDescent="0.25">
      <c r="A65" t="str">
        <f t="shared" si="0"/>
        <v>Icaru C</v>
      </c>
      <c r="B65" t="s">
        <v>42</v>
      </c>
      <c r="C65">
        <f t="shared" si="2"/>
        <v>108.84</v>
      </c>
      <c r="D65">
        <f t="shared" si="3"/>
        <v>51.9</v>
      </c>
      <c r="E65">
        <f t="shared" si="4"/>
        <v>206.48000000000002</v>
      </c>
      <c r="F65">
        <f t="shared" si="5"/>
        <v>154.64999999999998</v>
      </c>
      <c r="G65">
        <f t="shared" si="6"/>
        <v>182.55999999999997</v>
      </c>
      <c r="H65">
        <f t="shared" si="7"/>
        <v>171.14999999999998</v>
      </c>
      <c r="I65">
        <f t="shared" si="8"/>
        <v>84.7</v>
      </c>
      <c r="J65" s="7"/>
      <c r="P65" s="11">
        <f t="shared" si="9"/>
        <v>1</v>
      </c>
      <c r="Q65" s="5"/>
      <c r="R65" s="5"/>
      <c r="S65" s="5"/>
    </row>
    <row r="66" spans="1:30" x14ac:dyDescent="0.25">
      <c r="A66" t="str">
        <f t="shared" si="0"/>
        <v>Verde</v>
      </c>
      <c r="B66" t="s">
        <v>43</v>
      </c>
      <c r="C66">
        <f t="shared" si="2"/>
        <v>163.26</v>
      </c>
      <c r="D66">
        <f t="shared" si="3"/>
        <v>103.8</v>
      </c>
      <c r="E66">
        <f t="shared" si="4"/>
        <v>51.620000000000005</v>
      </c>
      <c r="F66">
        <f t="shared" si="5"/>
        <v>206.2</v>
      </c>
      <c r="G66">
        <f t="shared" si="6"/>
        <v>193.96999999999997</v>
      </c>
      <c r="H66">
        <f t="shared" si="7"/>
        <v>182.55999999999997</v>
      </c>
      <c r="I66">
        <f t="shared" si="8"/>
        <v>93.17</v>
      </c>
      <c r="J66" s="7"/>
      <c r="P66" s="11">
        <f t="shared" si="9"/>
        <v>1</v>
      </c>
      <c r="Q66" s="5"/>
      <c r="R66" s="5"/>
      <c r="S66" s="5"/>
    </row>
    <row r="67" spans="1:30" x14ac:dyDescent="0.25">
      <c r="A67" t="str">
        <f t="shared" si="0"/>
        <v>Icaru A</v>
      </c>
      <c r="B67" t="s">
        <v>44</v>
      </c>
      <c r="C67">
        <f t="shared" si="2"/>
        <v>217.68</v>
      </c>
      <c r="D67">
        <f t="shared" si="3"/>
        <v>155.69999999999999</v>
      </c>
      <c r="E67">
        <f t="shared" si="4"/>
        <v>103.24000000000001</v>
      </c>
      <c r="F67">
        <f t="shared" si="5"/>
        <v>51.55</v>
      </c>
      <c r="G67">
        <f t="shared" si="6"/>
        <v>205.37999999999997</v>
      </c>
      <c r="H67">
        <f t="shared" si="7"/>
        <v>193.96999999999997</v>
      </c>
      <c r="I67">
        <f t="shared" si="8"/>
        <v>101.64</v>
      </c>
      <c r="J67" s="7"/>
      <c r="P67" s="11">
        <f t="shared" si="9"/>
        <v>1</v>
      </c>
      <c r="Q67" s="5"/>
      <c r="R67" s="5"/>
      <c r="S67" s="5"/>
    </row>
    <row r="68" spans="1:30" x14ac:dyDescent="0.25">
      <c r="A68" t="str">
        <f t="shared" si="0"/>
        <v>L tower</v>
      </c>
      <c r="B68" t="s">
        <v>45</v>
      </c>
      <c r="C68">
        <f t="shared" si="2"/>
        <v>54.42</v>
      </c>
      <c r="D68">
        <f t="shared" si="3"/>
        <v>207.6</v>
      </c>
      <c r="E68">
        <f t="shared" si="4"/>
        <v>154.86000000000001</v>
      </c>
      <c r="F68">
        <f t="shared" si="5"/>
        <v>103.1</v>
      </c>
      <c r="G68">
        <f t="shared" si="6"/>
        <v>216.78999999999996</v>
      </c>
      <c r="H68">
        <f t="shared" si="7"/>
        <v>205.37999999999997</v>
      </c>
      <c r="I68">
        <f t="shared" si="8"/>
        <v>110.11</v>
      </c>
      <c r="J68" s="7"/>
      <c r="P68" s="11">
        <f t="shared" si="9"/>
        <v>0</v>
      </c>
      <c r="Q68" s="5"/>
      <c r="R68" s="5"/>
      <c r="S68" s="5"/>
      <c r="AD68" s="1"/>
    </row>
    <row r="69" spans="1:30" x14ac:dyDescent="0.25">
      <c r="A69" t="str">
        <f t="shared" si="0"/>
        <v>Icaru B</v>
      </c>
      <c r="B69" t="s">
        <v>46</v>
      </c>
      <c r="C69">
        <f t="shared" si="2"/>
        <v>68.84</v>
      </c>
      <c r="D69">
        <f t="shared" si="3"/>
        <v>219.5</v>
      </c>
      <c r="E69">
        <f t="shared" si="4"/>
        <v>166.48000000000002</v>
      </c>
      <c r="F69">
        <f t="shared" si="5"/>
        <v>114.64999999999999</v>
      </c>
      <c r="G69">
        <f t="shared" si="6"/>
        <v>11.410000000000002</v>
      </c>
      <c r="H69">
        <f t="shared" si="7"/>
        <v>216.78999999999996</v>
      </c>
      <c r="I69">
        <f t="shared" si="8"/>
        <v>118.58</v>
      </c>
      <c r="J69" s="7"/>
      <c r="P69" s="11">
        <f t="shared" si="9"/>
        <v>1</v>
      </c>
      <c r="Q69" s="5"/>
      <c r="R69" s="5"/>
      <c r="S69" s="5"/>
    </row>
    <row r="70" spans="1:30" x14ac:dyDescent="0.25">
      <c r="A70" t="str">
        <f t="shared" si="0"/>
        <v>Boss</v>
      </c>
      <c r="B70" t="s">
        <v>71</v>
      </c>
      <c r="C70">
        <f t="shared" si="2"/>
        <v>123.26</v>
      </c>
      <c r="D70">
        <f t="shared" si="3"/>
        <v>51.9</v>
      </c>
      <c r="E70">
        <f t="shared" si="4"/>
        <v>218.10000000000002</v>
      </c>
      <c r="F70">
        <f t="shared" si="5"/>
        <v>166.2</v>
      </c>
      <c r="G70">
        <f t="shared" si="6"/>
        <v>22.820000000000004</v>
      </c>
      <c r="H70">
        <f t="shared" si="7"/>
        <v>228.19999999999996</v>
      </c>
      <c r="I70">
        <f t="shared" si="8"/>
        <v>127.05</v>
      </c>
      <c r="J70" s="7"/>
      <c r="P70" s="11">
        <f t="shared" si="9"/>
        <v>2</v>
      </c>
      <c r="Q70" s="5"/>
      <c r="R70" s="5"/>
      <c r="S70" s="5"/>
    </row>
    <row r="71" spans="1:30" x14ac:dyDescent="0.25">
      <c r="A71" t="str">
        <f t="shared" si="0"/>
        <v>Icaru C</v>
      </c>
      <c r="B71" t="s">
        <v>72</v>
      </c>
      <c r="C71">
        <f t="shared" si="2"/>
        <v>137.68</v>
      </c>
      <c r="D71">
        <f t="shared" si="3"/>
        <v>63.8</v>
      </c>
      <c r="E71">
        <f t="shared" si="4"/>
        <v>229.72000000000003</v>
      </c>
      <c r="F71">
        <f t="shared" si="5"/>
        <v>177.75</v>
      </c>
      <c r="G71">
        <f t="shared" si="6"/>
        <v>34.230000000000004</v>
      </c>
      <c r="H71">
        <f t="shared" si="7"/>
        <v>11.410000000000002</v>
      </c>
      <c r="I71">
        <f t="shared" si="8"/>
        <v>135.52000000000001</v>
      </c>
      <c r="J71" s="7"/>
      <c r="P71" s="11">
        <f t="shared" si="9"/>
        <v>1</v>
      </c>
    </row>
  </sheetData>
  <phoneticPr fontId="2" type="noConversion"/>
  <conditionalFormatting sqref="B7:B9">
    <cfRule type="duplicateValues" dxfId="1" priority="2"/>
  </conditionalFormatting>
  <conditionalFormatting sqref="B14:B16">
    <cfRule type="duplicateValues" dxfId="0" priority="1"/>
  </conditionalFormatting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Gugi</dc:creator>
  <cp:lastModifiedBy>Jan</cp:lastModifiedBy>
  <cp:revision>2</cp:revision>
  <dcterms:created xsi:type="dcterms:W3CDTF">2020-09-19T10:46:26Z</dcterms:created>
  <dcterms:modified xsi:type="dcterms:W3CDTF">2020-10-10T15:06:15Z</dcterms:modified>
  <cp:version>2</cp:version>
</cp:coreProperties>
</file>