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\Downloads\"/>
    </mc:Choice>
  </mc:AlternateContent>
  <xr:revisionPtr revIDLastSave="0" documentId="13_ncr:1_{CEF2B457-F5B4-43D9-986B-0B44886F5069}" xr6:coauthVersionLast="45" xr6:coauthVersionMax="45" xr10:uidLastSave="{00000000-0000-0000-0000-000000000000}"/>
  <bookViews>
    <workbookView xWindow="-28920" yWindow="-120" windowWidth="29040" windowHeight="15840" xr2:uid="{32CBEE22-5A7F-480E-AA83-D0D8EE701E5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N8" i="1"/>
  <c r="L8" i="1"/>
  <c r="E21" i="1"/>
  <c r="E20" i="1"/>
  <c r="E19" i="1"/>
  <c r="E18" i="1"/>
  <c r="C18" i="1"/>
  <c r="Z8" i="1"/>
  <c r="P8" i="1" l="1"/>
  <c r="K8" i="1"/>
  <c r="H28" i="1"/>
  <c r="C27" i="1"/>
  <c r="C28" i="1" s="1"/>
  <c r="M8" i="1"/>
  <c r="C13" i="1" l="1"/>
  <c r="D13" i="1" s="1"/>
  <c r="E13" i="1" s="1"/>
  <c r="C19" i="1"/>
  <c r="D27" i="1" s="1"/>
  <c r="D28" i="1" s="1"/>
  <c r="C20" i="1"/>
  <c r="E27" i="1" s="1"/>
  <c r="E28" i="1" s="1"/>
  <c r="C21" i="1"/>
  <c r="F27" i="1" s="1"/>
  <c r="F28" i="1" s="1"/>
  <c r="G28" i="1"/>
  <c r="I28" i="1"/>
  <c r="M9" i="1"/>
  <c r="P10" i="1"/>
  <c r="P9" i="1"/>
  <c r="N9" i="1"/>
  <c r="N10" i="1"/>
  <c r="M10" i="1"/>
  <c r="L10" i="1"/>
  <c r="L9" i="1"/>
  <c r="C29" i="1" l="1"/>
  <c r="A28" i="1"/>
  <c r="F29" i="1"/>
  <c r="I29" i="1"/>
  <c r="E29" i="1"/>
  <c r="H29" i="1"/>
  <c r="D29" i="1"/>
  <c r="G29" i="1"/>
  <c r="K9" i="1"/>
  <c r="C14" i="1" s="1"/>
  <c r="D14" i="1" s="1"/>
  <c r="E14" i="1" s="1"/>
  <c r="K10" i="1"/>
  <c r="C15" i="1" s="1"/>
  <c r="D15" i="1" s="1"/>
  <c r="E15" i="1" s="1"/>
  <c r="Z9" i="1"/>
  <c r="Y9" i="1"/>
  <c r="X9" i="1"/>
  <c r="X8" i="1"/>
  <c r="A29" i="1" l="1"/>
  <c r="F30" i="1"/>
  <c r="C30" i="1"/>
  <c r="I30" i="1"/>
  <c r="D30" i="1"/>
  <c r="G30" i="1"/>
  <c r="E30" i="1"/>
  <c r="H30" i="1"/>
  <c r="A30" i="1" l="1"/>
  <c r="H31" i="1"/>
  <c r="F31" i="1"/>
  <c r="C31" i="1"/>
  <c r="I31" i="1"/>
  <c r="G31" i="1"/>
  <c r="E31" i="1"/>
  <c r="D31" i="1"/>
  <c r="A31" i="1" l="1"/>
  <c r="C32" i="1"/>
  <c r="E32" i="1"/>
  <c r="I32" i="1"/>
  <c r="F32" i="1"/>
  <c r="H32" i="1"/>
  <c r="G32" i="1"/>
  <c r="D32" i="1"/>
  <c r="A32" i="1" l="1"/>
  <c r="G33" i="1"/>
  <c r="H33" i="1"/>
  <c r="C33" i="1"/>
  <c r="E33" i="1"/>
  <c r="F33" i="1"/>
  <c r="I33" i="1"/>
  <c r="D33" i="1"/>
  <c r="A33" i="1" l="1"/>
  <c r="I34" i="1"/>
  <c r="D34" i="1"/>
  <c r="G34" i="1"/>
  <c r="E34" i="1"/>
  <c r="F34" i="1"/>
  <c r="C34" i="1"/>
  <c r="H34" i="1"/>
  <c r="A34" i="1" l="1"/>
  <c r="I35" i="1"/>
  <c r="C35" i="1"/>
  <c r="F35" i="1"/>
  <c r="E35" i="1"/>
  <c r="D35" i="1"/>
  <c r="H35" i="1"/>
  <c r="G35" i="1"/>
  <c r="A35" i="1" l="1"/>
  <c r="E36" i="1"/>
  <c r="G36" i="1"/>
  <c r="H36" i="1"/>
  <c r="I36" i="1"/>
  <c r="F36" i="1"/>
  <c r="C36" i="1"/>
  <c r="D36" i="1"/>
  <c r="A36" i="1" l="1"/>
  <c r="G37" i="1"/>
  <c r="F37" i="1"/>
  <c r="E37" i="1"/>
  <c r="D37" i="1"/>
  <c r="H37" i="1"/>
  <c r="I37" i="1"/>
  <c r="C37" i="1"/>
  <c r="A37" i="1" l="1"/>
  <c r="C38" i="1"/>
  <c r="I38" i="1"/>
  <c r="D38" i="1"/>
  <c r="H38" i="1"/>
  <c r="G38" i="1"/>
  <c r="E38" i="1"/>
  <c r="F38" i="1"/>
  <c r="A38" i="1" l="1"/>
  <c r="I39" i="1"/>
  <c r="F39" i="1"/>
  <c r="G39" i="1"/>
  <c r="E39" i="1"/>
  <c r="D39" i="1"/>
  <c r="H39" i="1"/>
  <c r="C39" i="1"/>
  <c r="A39" i="1" l="1"/>
  <c r="E40" i="1"/>
  <c r="D40" i="1"/>
  <c r="C40" i="1"/>
  <c r="H40" i="1"/>
  <c r="F40" i="1"/>
  <c r="I40" i="1"/>
  <c r="G40" i="1"/>
  <c r="A40" i="1" l="1"/>
  <c r="C41" i="1"/>
  <c r="I41" i="1"/>
  <c r="G41" i="1"/>
  <c r="H41" i="1"/>
  <c r="F41" i="1"/>
  <c r="E41" i="1"/>
  <c r="D41" i="1"/>
  <c r="A41" i="1" l="1"/>
  <c r="H42" i="1"/>
  <c r="I42" i="1"/>
  <c r="D42" i="1"/>
  <c r="E42" i="1"/>
  <c r="G42" i="1"/>
  <c r="F42" i="1"/>
  <c r="C42" i="1"/>
  <c r="A42" i="1" l="1"/>
  <c r="H43" i="1"/>
  <c r="I43" i="1"/>
  <c r="E43" i="1"/>
  <c r="D43" i="1"/>
  <c r="F43" i="1"/>
  <c r="C43" i="1"/>
  <c r="G43" i="1"/>
  <c r="A43" i="1" l="1"/>
  <c r="D44" i="1"/>
  <c r="E44" i="1"/>
  <c r="G44" i="1"/>
  <c r="C44" i="1"/>
  <c r="H44" i="1"/>
  <c r="F44" i="1"/>
  <c r="I44" i="1"/>
  <c r="A44" i="1" l="1"/>
  <c r="D45" i="1"/>
  <c r="I45" i="1"/>
  <c r="F45" i="1"/>
  <c r="C45" i="1"/>
  <c r="G45" i="1"/>
  <c r="H45" i="1"/>
  <c r="E45" i="1"/>
  <c r="A45" i="1" l="1"/>
  <c r="F46" i="1"/>
  <c r="D46" i="1"/>
  <c r="G46" i="1"/>
  <c r="C46" i="1"/>
  <c r="E46" i="1"/>
  <c r="H46" i="1"/>
  <c r="I46" i="1"/>
  <c r="A46" i="1" l="1"/>
  <c r="I47" i="1"/>
  <c r="G47" i="1"/>
  <c r="C47" i="1"/>
  <c r="H47" i="1"/>
  <c r="E47" i="1"/>
  <c r="F47" i="1"/>
  <c r="D47" i="1"/>
  <c r="A47" i="1" l="1"/>
  <c r="D48" i="1"/>
  <c r="C48" i="1"/>
  <c r="G48" i="1"/>
  <c r="F48" i="1"/>
  <c r="E48" i="1"/>
  <c r="H48" i="1"/>
  <c r="I48" i="1"/>
  <c r="A48" i="1" l="1"/>
  <c r="I49" i="1"/>
  <c r="D49" i="1"/>
  <c r="G49" i="1"/>
  <c r="E49" i="1"/>
  <c r="C49" i="1"/>
  <c r="H49" i="1"/>
  <c r="F49" i="1"/>
  <c r="A49" i="1" l="1"/>
  <c r="F50" i="1"/>
  <c r="H50" i="1"/>
  <c r="G50" i="1"/>
  <c r="C50" i="1"/>
  <c r="D50" i="1"/>
  <c r="E50" i="1"/>
  <c r="I50" i="1"/>
  <c r="A50" i="1" l="1"/>
  <c r="I51" i="1"/>
  <c r="E51" i="1"/>
  <c r="G51" i="1"/>
  <c r="H51" i="1"/>
  <c r="D51" i="1"/>
  <c r="C51" i="1"/>
  <c r="F51" i="1"/>
  <c r="A51" i="1" l="1"/>
  <c r="F52" i="1"/>
  <c r="H52" i="1"/>
  <c r="I52" i="1"/>
  <c r="G52" i="1"/>
  <c r="C52" i="1"/>
  <c r="D52" i="1"/>
  <c r="E52" i="1"/>
  <c r="A52" i="1" l="1"/>
  <c r="E53" i="1"/>
  <c r="G53" i="1"/>
  <c r="D53" i="1"/>
  <c r="I53" i="1"/>
  <c r="H53" i="1"/>
  <c r="C53" i="1"/>
  <c r="F53" i="1"/>
  <c r="A53" i="1" l="1"/>
  <c r="F54" i="1"/>
  <c r="I54" i="1"/>
  <c r="H54" i="1"/>
  <c r="C54" i="1"/>
  <c r="D54" i="1"/>
  <c r="G54" i="1"/>
  <c r="E54" i="1"/>
  <c r="A54" i="1" l="1"/>
  <c r="E55" i="1"/>
  <c r="G55" i="1"/>
  <c r="H55" i="1"/>
  <c r="D55" i="1"/>
  <c r="I55" i="1"/>
  <c r="C55" i="1"/>
  <c r="F55" i="1"/>
  <c r="A55" i="1" l="1"/>
  <c r="F56" i="1"/>
  <c r="D56" i="1"/>
  <c r="C56" i="1"/>
  <c r="E56" i="1"/>
  <c r="H56" i="1"/>
  <c r="I56" i="1"/>
  <c r="G56" i="1"/>
  <c r="A56" i="1" l="1"/>
  <c r="E57" i="1"/>
  <c r="G57" i="1"/>
  <c r="I57" i="1"/>
  <c r="C57" i="1"/>
  <c r="H57" i="1"/>
  <c r="F57" i="1"/>
  <c r="D57" i="1"/>
  <c r="A57" i="1" l="1"/>
  <c r="D58" i="1"/>
  <c r="C58" i="1"/>
  <c r="F58" i="1"/>
  <c r="E58" i="1"/>
  <c r="I58" i="1"/>
  <c r="H58" i="1"/>
  <c r="G58" i="1"/>
  <c r="A58" i="1" l="1"/>
  <c r="G59" i="1"/>
  <c r="I59" i="1"/>
  <c r="F59" i="1"/>
  <c r="H59" i="1"/>
  <c r="C59" i="1"/>
  <c r="E59" i="1"/>
  <c r="D59" i="1"/>
  <c r="A59" i="1" l="1"/>
  <c r="D60" i="1"/>
  <c r="C60" i="1"/>
  <c r="E60" i="1"/>
  <c r="G60" i="1"/>
  <c r="H60" i="1"/>
  <c r="I60" i="1"/>
  <c r="F60" i="1"/>
  <c r="A60" i="1" l="1"/>
  <c r="F61" i="1"/>
  <c r="E61" i="1"/>
  <c r="C61" i="1"/>
  <c r="I61" i="1"/>
  <c r="H61" i="1"/>
  <c r="G61" i="1"/>
  <c r="D61" i="1"/>
  <c r="A61" i="1" l="1"/>
  <c r="D62" i="1"/>
  <c r="G62" i="1"/>
  <c r="C62" i="1"/>
  <c r="F62" i="1"/>
  <c r="H62" i="1"/>
  <c r="I62" i="1"/>
  <c r="E62" i="1"/>
  <c r="A62" i="1" l="1"/>
  <c r="F63" i="1"/>
  <c r="E63" i="1"/>
  <c r="D63" i="1"/>
  <c r="C63" i="1"/>
  <c r="I63" i="1"/>
  <c r="H63" i="1"/>
  <c r="G63" i="1"/>
  <c r="A63" i="1" l="1"/>
  <c r="G64" i="1"/>
  <c r="H64" i="1"/>
  <c r="D64" i="1"/>
  <c r="E64" i="1"/>
  <c r="I64" i="1"/>
  <c r="C64" i="1"/>
  <c r="F64" i="1"/>
  <c r="A64" i="1" l="1"/>
  <c r="F65" i="1"/>
  <c r="E65" i="1"/>
  <c r="C65" i="1"/>
  <c r="D65" i="1"/>
  <c r="H65" i="1"/>
  <c r="I65" i="1"/>
  <c r="G65" i="1"/>
  <c r="A65" i="1" l="1"/>
  <c r="D66" i="1"/>
  <c r="G66" i="1"/>
  <c r="I66" i="1"/>
  <c r="C66" i="1"/>
  <c r="F66" i="1"/>
  <c r="H66" i="1"/>
  <c r="E66" i="1"/>
  <c r="A66" i="1" l="1"/>
  <c r="E67" i="1"/>
  <c r="H67" i="1"/>
  <c r="C67" i="1"/>
  <c r="I67" i="1"/>
  <c r="F67" i="1"/>
  <c r="D67" i="1"/>
  <c r="G67" i="1"/>
  <c r="G68" i="1" l="1"/>
  <c r="A67" i="1"/>
  <c r="C68" i="1"/>
  <c r="F68" i="1"/>
  <c r="E68" i="1"/>
  <c r="D68" i="1"/>
  <c r="H68" i="1"/>
  <c r="I68" i="1"/>
  <c r="D69" i="1" l="1"/>
  <c r="E69" i="1"/>
  <c r="G69" i="1"/>
  <c r="I69" i="1"/>
  <c r="F69" i="1"/>
  <c r="H69" i="1"/>
  <c r="A68" i="1"/>
  <c r="C69" i="1"/>
  <c r="A69" i="1" l="1"/>
</calcChain>
</file>

<file path=xl/sharedStrings.xml><?xml version="1.0" encoding="utf-8"?>
<sst xmlns="http://schemas.openxmlformats.org/spreadsheetml/2006/main" count="84" uniqueCount="77">
  <si>
    <t>Boss</t>
  </si>
  <si>
    <t>L tower</t>
  </si>
  <si>
    <t>R tower</t>
  </si>
  <si>
    <t>combat spd</t>
  </si>
  <si>
    <t>Tick 1</t>
  </si>
  <si>
    <t>Tick 2</t>
  </si>
  <si>
    <t>Tick 3</t>
  </si>
  <si>
    <t>Tick 4</t>
  </si>
  <si>
    <t>Tick 5</t>
  </si>
  <si>
    <t>Tick 6</t>
  </si>
  <si>
    <t>Tick 7</t>
  </si>
  <si>
    <t>Tick 8</t>
  </si>
  <si>
    <t>Tick 9</t>
  </si>
  <si>
    <t>Tick 10</t>
  </si>
  <si>
    <t>Tick 11</t>
  </si>
  <si>
    <t>Tick 12</t>
  </si>
  <si>
    <t>Tick 13</t>
  </si>
  <si>
    <t>Tick 14</t>
  </si>
  <si>
    <t>Tick 15</t>
  </si>
  <si>
    <t>Tick 16</t>
  </si>
  <si>
    <t>Tick 17</t>
  </si>
  <si>
    <t>Tick 18</t>
  </si>
  <si>
    <t>Tick 19</t>
  </si>
  <si>
    <t>Tick 20</t>
  </si>
  <si>
    <t>Tick 21</t>
  </si>
  <si>
    <t>Tick 22</t>
  </si>
  <si>
    <t>Tick 23</t>
  </si>
  <si>
    <t>Tick 24</t>
  </si>
  <si>
    <t>Tick 25</t>
  </si>
  <si>
    <t>Tick 26</t>
  </si>
  <si>
    <t>Tick 27</t>
  </si>
  <si>
    <t>Tick 28</t>
  </si>
  <si>
    <t>Tick 29</t>
  </si>
  <si>
    <t>Tick 30</t>
  </si>
  <si>
    <t>Tick 31</t>
  </si>
  <si>
    <t>Tick 32</t>
  </si>
  <si>
    <t>Tick 33</t>
  </si>
  <si>
    <t>Tick 34</t>
  </si>
  <si>
    <t>Tick 35</t>
  </si>
  <si>
    <t>Tick 36</t>
  </si>
  <si>
    <t>Tick 37</t>
  </si>
  <si>
    <t>Tick 38</t>
  </si>
  <si>
    <t>Tick 39</t>
  </si>
  <si>
    <t>Tick 40</t>
  </si>
  <si>
    <t>Icaru A</t>
  </si>
  <si>
    <t>Icaru B</t>
  </si>
  <si>
    <t>Icaru C</t>
  </si>
  <si>
    <t>Verde</t>
  </si>
  <si>
    <t>spd</t>
  </si>
  <si>
    <t>acc</t>
  </si>
  <si>
    <t>Slot 3 (5*/6*)</t>
  </si>
  <si>
    <t>Total Def</t>
  </si>
  <si>
    <t>Missing DEF</t>
  </si>
  <si>
    <t>Tick 41</t>
  </si>
  <si>
    <t>Tick 42</t>
  </si>
  <si>
    <t>DB12 Boss combat simulator</t>
  </si>
  <si>
    <t>Triple Icaru Spreadsheet</t>
  </si>
  <si>
    <t>6* DEF% Runes</t>
  </si>
  <si>
    <t>5* DEF% Runes</t>
  </si>
  <si>
    <t>Guild Bonus (%)</t>
  </si>
  <si>
    <t>DEF Tower (%):</t>
  </si>
  <si>
    <t>Base DEF</t>
  </si>
  <si>
    <t>Tower</t>
  </si>
  <si>
    <t>Guild</t>
  </si>
  <si>
    <t>Main Stats</t>
  </si>
  <si>
    <t>Set Bonus</t>
  </si>
  <si>
    <t>Artifacts</t>
  </si>
  <si>
    <t>Slot 3</t>
  </si>
  <si>
    <t>Flat DEF (2456)</t>
  </si>
  <si>
    <t>Determination Sets</t>
  </si>
  <si>
    <t>Guard Sets</t>
  </si>
  <si>
    <t>SPD Tower (%):</t>
  </si>
  <si>
    <t>Needed DEF% in subs (total)</t>
  </si>
  <si>
    <t>Combat SPD</t>
  </si>
  <si>
    <t>+SPD from Runes</t>
  </si>
  <si>
    <t>In-Game SPD (overall)</t>
  </si>
  <si>
    <t>SW Optimizer min.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</si>
</sst>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/>
    <xf numFmtId="0" fontId="3" fillId="2" borderId="0" xfId="0" applyFont="1" applyFill="1" applyBorder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2" fontId="3" fillId="4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A907-0E5A-4EF1-BE67-11A569F389C9}">
  <dimension ref="A1:Z69"/>
  <sheetViews>
    <sheetView tabSelected="1" topLeftCell="A4" zoomScale="140" zoomScaleNormal="140" workbookViewId="0">
      <selection activeCell="H18" sqref="H18"/>
    </sheetView>
  </sheetViews>
  <sheetFormatPr baseColWidth="10" defaultRowHeight="15" x14ac:dyDescent="0.25"/>
  <cols>
    <col min="1" max="1" width="7.85546875" style="1" bestFit="1" customWidth="1"/>
    <col min="2" max="2" width="11.140625" style="1" bestFit="1" customWidth="1"/>
    <col min="3" max="3" width="15" style="1" bestFit="1" customWidth="1"/>
    <col min="4" max="4" width="16.140625" style="1" bestFit="1" customWidth="1"/>
    <col min="5" max="5" width="26.42578125" style="1" bestFit="1" customWidth="1"/>
    <col min="6" max="6" width="18.28515625" style="1" bestFit="1" customWidth="1"/>
    <col min="7" max="7" width="12.7109375" style="1" bestFit="1" customWidth="1"/>
    <col min="8" max="8" width="14.140625" style="1" bestFit="1" customWidth="1"/>
    <col min="9" max="9" width="11.42578125" style="1"/>
    <col min="10" max="10" width="9" style="1" bestFit="1" customWidth="1"/>
    <col min="11" max="11" width="6.5703125" style="1" bestFit="1" customWidth="1"/>
    <col min="12" max="12" width="5.85546875" style="1" bestFit="1" customWidth="1"/>
    <col min="13" max="13" width="10.42578125" style="1" bestFit="1" customWidth="1"/>
    <col min="14" max="14" width="9.7109375" style="1" bestFit="1" customWidth="1"/>
    <col min="15" max="15" width="8.5703125" style="1" bestFit="1" customWidth="1"/>
    <col min="16" max="16" width="6" style="1" bestFit="1" customWidth="1"/>
    <col min="17" max="19" width="11.42578125" style="1"/>
    <col min="20" max="20" width="26" style="1" customWidth="1"/>
    <col min="21" max="16384" width="11.42578125" style="1"/>
  </cols>
  <sheetData>
    <row r="1" spans="2:26" ht="15.75" thickBot="1" x14ac:dyDescent="0.3"/>
    <row r="2" spans="2:26" ht="19.5" thickBot="1" x14ac:dyDescent="0.35">
      <c r="B2" s="4" t="s">
        <v>56</v>
      </c>
      <c r="C2" s="5"/>
      <c r="D2" s="5"/>
      <c r="E2" s="5"/>
      <c r="F2" s="5"/>
      <c r="G2" s="5"/>
      <c r="H2" s="6"/>
    </row>
    <row r="3" spans="2:26" ht="15.75" thickBot="1" x14ac:dyDescent="0.3"/>
    <row r="4" spans="2:26" ht="15.75" thickBot="1" x14ac:dyDescent="0.3">
      <c r="C4" s="3" t="s">
        <v>71</v>
      </c>
      <c r="D4" s="7">
        <v>15</v>
      </c>
      <c r="E4" s="3" t="s">
        <v>60</v>
      </c>
      <c r="F4" s="7">
        <v>20</v>
      </c>
    </row>
    <row r="5" spans="2:26" ht="15.75" thickBot="1" x14ac:dyDescent="0.3">
      <c r="C5" s="3" t="s">
        <v>59</v>
      </c>
      <c r="D5" s="7">
        <v>5</v>
      </c>
    </row>
    <row r="6" spans="2:26" ht="15.75" thickBot="1" x14ac:dyDescent="0.3">
      <c r="Y6" s="1" t="s">
        <v>49</v>
      </c>
      <c r="Z6" s="1" t="s">
        <v>48</v>
      </c>
    </row>
    <row r="7" spans="2:26" ht="15.75" thickBot="1" x14ac:dyDescent="0.3">
      <c r="C7" s="10" t="s">
        <v>57</v>
      </c>
      <c r="D7" s="10" t="s">
        <v>58</v>
      </c>
      <c r="E7" s="10" t="s">
        <v>70</v>
      </c>
      <c r="F7" s="10" t="s">
        <v>69</v>
      </c>
      <c r="G7" s="10" t="s">
        <v>50</v>
      </c>
      <c r="H7" s="10" t="s">
        <v>68</v>
      </c>
      <c r="J7" s="10" t="s">
        <v>61</v>
      </c>
      <c r="K7" s="10" t="s">
        <v>62</v>
      </c>
      <c r="L7" s="10" t="s">
        <v>63</v>
      </c>
      <c r="M7" s="10" t="s">
        <v>64</v>
      </c>
      <c r="N7" s="10" t="s">
        <v>65</v>
      </c>
      <c r="O7" s="10" t="s">
        <v>66</v>
      </c>
      <c r="P7" s="10" t="s">
        <v>67</v>
      </c>
    </row>
    <row r="8" spans="2:26" ht="15.75" thickBot="1" x14ac:dyDescent="0.3">
      <c r="B8" s="3" t="s">
        <v>44</v>
      </c>
      <c r="C8" s="7">
        <v>3</v>
      </c>
      <c r="D8" s="7">
        <v>0</v>
      </c>
      <c r="E8" s="7">
        <v>0</v>
      </c>
      <c r="F8" s="7">
        <v>2</v>
      </c>
      <c r="G8" s="7">
        <v>6</v>
      </c>
      <c r="H8" s="7">
        <v>0</v>
      </c>
      <c r="J8" s="11">
        <v>736</v>
      </c>
      <c r="K8" s="11">
        <f>J8*F4/100</f>
        <v>147.19999999999999</v>
      </c>
      <c r="L8" s="11">
        <f>J8*D5/100</f>
        <v>36.799999999999997</v>
      </c>
      <c r="M8" s="11">
        <f>J8*0.63*C8+D8*0.51*J8</f>
        <v>1391.04</v>
      </c>
      <c r="N8" s="11">
        <f>0.08*SUM(F8:F10)*J8+0.15*J8*E8</f>
        <v>353.28</v>
      </c>
      <c r="O8" s="11">
        <v>200</v>
      </c>
      <c r="P8" s="11">
        <f>IF(G8=5,135,160)</f>
        <v>160</v>
      </c>
      <c r="X8" s="1">
        <f>25+25</f>
        <v>50</v>
      </c>
      <c r="Y8" s="1">
        <v>42</v>
      </c>
      <c r="Z8" s="1">
        <f>19</f>
        <v>19</v>
      </c>
    </row>
    <row r="9" spans="2:26" ht="15.75" thickBot="1" x14ac:dyDescent="0.3">
      <c r="B9" s="3" t="s">
        <v>45</v>
      </c>
      <c r="C9" s="7">
        <v>0</v>
      </c>
      <c r="D9" s="7">
        <v>0</v>
      </c>
      <c r="E9" s="7">
        <v>0</v>
      </c>
      <c r="F9" s="7">
        <v>2</v>
      </c>
      <c r="G9" s="7">
        <v>0</v>
      </c>
      <c r="H9" s="7">
        <v>0</v>
      </c>
      <c r="J9" s="11">
        <v>736</v>
      </c>
      <c r="K9" s="11">
        <f>J9*F4/100</f>
        <v>147.19999999999999</v>
      </c>
      <c r="L9" s="11">
        <f>J9*D5/100</f>
        <v>36.799999999999997</v>
      </c>
      <c r="M9" s="11">
        <f>J9*0.63*C9+D9*0.51*J9</f>
        <v>0</v>
      </c>
      <c r="N9" s="11">
        <f>0.08*SUM(F8:F10)*J9+0.15*J9*E9</f>
        <v>353.28</v>
      </c>
      <c r="O9" s="11">
        <v>200</v>
      </c>
      <c r="P9" s="11">
        <f>IF(G9=5,135,160)</f>
        <v>160</v>
      </c>
      <c r="X9" s="1">
        <f>17+20</f>
        <v>37</v>
      </c>
      <c r="Y9" s="1">
        <f>31-13</f>
        <v>18</v>
      </c>
      <c r="Z9" s="1">
        <f>27+28</f>
        <v>55</v>
      </c>
    </row>
    <row r="10" spans="2:26" ht="15.75" thickBot="1" x14ac:dyDescent="0.3">
      <c r="B10" s="3" t="s">
        <v>46</v>
      </c>
      <c r="C10" s="7">
        <v>2</v>
      </c>
      <c r="D10" s="7">
        <v>0</v>
      </c>
      <c r="E10" s="7">
        <v>0</v>
      </c>
      <c r="F10" s="7">
        <v>2</v>
      </c>
      <c r="G10" s="7">
        <v>0</v>
      </c>
      <c r="H10" s="7">
        <v>0</v>
      </c>
      <c r="J10" s="11">
        <v>736</v>
      </c>
      <c r="K10" s="11">
        <f>J10*F4/100</f>
        <v>147.19999999999999</v>
      </c>
      <c r="L10" s="11">
        <f>J10*D5/100</f>
        <v>36.799999999999997</v>
      </c>
      <c r="M10" s="11">
        <f>J10*0.63*C10+D10*0.51*J10</f>
        <v>927.36</v>
      </c>
      <c r="N10" s="11">
        <f>0.08*SUM(F8:F10)*J10+0.15*J10*E10</f>
        <v>353.28</v>
      </c>
      <c r="O10" s="11">
        <v>200</v>
      </c>
      <c r="P10" s="11">
        <f>IF(G10=5,135,160)</f>
        <v>160</v>
      </c>
    </row>
    <row r="11" spans="2:26" ht="15.75" thickBot="1" x14ac:dyDescent="0.3"/>
    <row r="12" spans="2:26" ht="15.75" thickBot="1" x14ac:dyDescent="0.3">
      <c r="C12" s="10" t="s">
        <v>51</v>
      </c>
      <c r="D12" s="10" t="s">
        <v>52</v>
      </c>
      <c r="E12" s="10" t="s">
        <v>72</v>
      </c>
      <c r="G12" s="17" t="s">
        <v>76</v>
      </c>
      <c r="H12" s="18"/>
    </row>
    <row r="13" spans="2:26" ht="15.75" thickBot="1" x14ac:dyDescent="0.3">
      <c r="C13" s="3">
        <f>SUM(J8:P8)+H8</f>
        <v>3024.3199999999997</v>
      </c>
      <c r="D13" s="3">
        <f>3301-C13</f>
        <v>276.68000000000029</v>
      </c>
      <c r="E13" s="13">
        <f>D13/J8*100</f>
        <v>37.592391304347863</v>
      </c>
      <c r="G13" s="14">
        <f>SUM(3301-K8-L8-O8)</f>
        <v>2917</v>
      </c>
      <c r="H13" s="16"/>
    </row>
    <row r="14" spans="2:26" ht="15.75" thickBot="1" x14ac:dyDescent="0.3">
      <c r="C14" s="3">
        <f>SUM(J9:P9)+H9</f>
        <v>1633.28</v>
      </c>
      <c r="D14" s="3">
        <f t="shared" ref="D14:D15" si="0">3301-C14</f>
        <v>1667.72</v>
      </c>
      <c r="E14" s="13">
        <f>D14/J9*100</f>
        <v>226.59239130434784</v>
      </c>
    </row>
    <row r="15" spans="2:26" ht="15.75" thickBot="1" x14ac:dyDescent="0.3">
      <c r="C15" s="3">
        <f>SUM(J10:P10)+H10</f>
        <v>2560.6400000000003</v>
      </c>
      <c r="D15" s="3">
        <f t="shared" si="0"/>
        <v>740.35999999999967</v>
      </c>
      <c r="E15" s="13">
        <f>D15/J10*100</f>
        <v>100.59239130434779</v>
      </c>
    </row>
    <row r="16" spans="2:26" ht="15.75" thickBot="1" x14ac:dyDescent="0.3"/>
    <row r="17" spans="1:10" ht="15.75" thickBot="1" x14ac:dyDescent="0.3">
      <c r="C17" s="10" t="s">
        <v>73</v>
      </c>
      <c r="D17" s="12" t="s">
        <v>74</v>
      </c>
      <c r="E17" s="10" t="s">
        <v>75</v>
      </c>
    </row>
    <row r="18" spans="1:10" ht="15.75" thickBot="1" x14ac:dyDescent="0.3">
      <c r="B18" s="3" t="s">
        <v>44</v>
      </c>
      <c r="C18" s="3">
        <f>ROUNDUP(1.28*108+D4/100*108+D18,0)</f>
        <v>239</v>
      </c>
      <c r="D18" s="8">
        <v>84</v>
      </c>
      <c r="E18" s="8">
        <f>SUM(108+D18)</f>
        <v>192</v>
      </c>
    </row>
    <row r="19" spans="1:10" ht="15.75" thickBot="1" x14ac:dyDescent="0.3">
      <c r="B19" s="3" t="s">
        <v>45</v>
      </c>
      <c r="C19" s="3">
        <f>ROUNDUP(1.28*108+D4/100*108+D19,0)</f>
        <v>204</v>
      </c>
      <c r="D19" s="8">
        <v>49</v>
      </c>
      <c r="E19" s="8">
        <f t="shared" ref="E19" si="1">SUM(108+D19)</f>
        <v>157</v>
      </c>
    </row>
    <row r="20" spans="1:10" ht="15.75" thickBot="1" x14ac:dyDescent="0.3">
      <c r="B20" s="3" t="s">
        <v>46</v>
      </c>
      <c r="C20" s="3">
        <f>ROUNDUP(1.28*108+D4/100*108+D20,0)</f>
        <v>156</v>
      </c>
      <c r="D20" s="8">
        <v>1</v>
      </c>
      <c r="E20" s="8">
        <f>SUM(108+D20)</f>
        <v>109</v>
      </c>
    </row>
    <row r="21" spans="1:10" ht="15.75" thickBot="1" x14ac:dyDescent="0.3">
      <c r="B21" s="3" t="s">
        <v>47</v>
      </c>
      <c r="C21" s="3">
        <f>ROUNDUP(1.28*99+D4/100*99+D21,0)</f>
        <v>142</v>
      </c>
      <c r="D21" s="8">
        <v>0</v>
      </c>
      <c r="E21" s="8">
        <f>SUM(99+D21)</f>
        <v>99</v>
      </c>
    </row>
    <row r="23" spans="1:10" ht="15.75" thickBot="1" x14ac:dyDescent="0.3"/>
    <row r="24" spans="1:10" ht="15.75" thickBot="1" x14ac:dyDescent="0.3">
      <c r="B24" s="14" t="s">
        <v>55</v>
      </c>
      <c r="C24" s="15"/>
      <c r="D24" s="15"/>
      <c r="E24" s="15"/>
      <c r="F24" s="15"/>
      <c r="G24" s="15"/>
      <c r="H24" s="15"/>
      <c r="I24" s="16"/>
    </row>
    <row r="25" spans="1:10" ht="15.75" thickBot="1" x14ac:dyDescent="0.3"/>
    <row r="26" spans="1:10" ht="15.75" thickBot="1" x14ac:dyDescent="0.3">
      <c r="C26" s="9" t="s">
        <v>44</v>
      </c>
      <c r="D26" s="9" t="s">
        <v>45</v>
      </c>
      <c r="E26" s="9" t="s">
        <v>46</v>
      </c>
      <c r="F26" s="9" t="s">
        <v>47</v>
      </c>
      <c r="G26" s="9" t="s">
        <v>1</v>
      </c>
      <c r="H26" s="9" t="s">
        <v>0</v>
      </c>
      <c r="I26" s="9" t="s">
        <v>2</v>
      </c>
    </row>
    <row r="27" spans="1:10" ht="15.75" thickBot="1" x14ac:dyDescent="0.3">
      <c r="B27" s="3" t="s">
        <v>3</v>
      </c>
      <c r="C27" s="3">
        <f>C18</f>
        <v>239</v>
      </c>
      <c r="D27" s="3">
        <f>C19</f>
        <v>204</v>
      </c>
      <c r="E27" s="3">
        <f>C20</f>
        <v>156</v>
      </c>
      <c r="F27" s="3">
        <f>C21</f>
        <v>142</v>
      </c>
      <c r="G27" s="3">
        <v>163</v>
      </c>
      <c r="H27" s="3">
        <v>163</v>
      </c>
      <c r="I27" s="3">
        <v>121</v>
      </c>
      <c r="J27" s="2"/>
    </row>
    <row r="28" spans="1:10" ht="15.75" thickBot="1" x14ac:dyDescent="0.3">
      <c r="A28" s="1" t="str">
        <f t="shared" ref="A28:A69" si="2">IF(AND(C28&gt;100,C28=MAX(C28:I28)),C$26,IF(AND(D28&gt;100,D28=MAX(C28:I28)),D$26,IF(AND(E28&gt;100,E28=MAX(C28:I28)),E$26,IF(AND(F28&gt;100,F28=MAX(C28:I28)),F$26,IF(AND(G28&gt;100,G28=MAX(C28:I28)),G$26,IF(AND(H28&gt;100,H28=MAX(C28:I28)),H$26,IF(AND(I28&gt;100,I28=MAX(C28:I28)),I$26,"")))))))</f>
        <v/>
      </c>
      <c r="B28" s="3" t="s">
        <v>4</v>
      </c>
      <c r="C28" s="3">
        <f>0.07*C27</f>
        <v>16.73</v>
      </c>
      <c r="D28" s="3">
        <f>0.07*D27</f>
        <v>14.280000000000001</v>
      </c>
      <c r="E28" s="3">
        <f>0.07*E27</f>
        <v>10.920000000000002</v>
      </c>
      <c r="F28" s="3">
        <f t="shared" ref="F28:I28" si="3">0.07*F27</f>
        <v>9.9400000000000013</v>
      </c>
      <c r="G28" s="3">
        <f t="shared" si="3"/>
        <v>11.410000000000002</v>
      </c>
      <c r="H28" s="3">
        <f>0.07*H27</f>
        <v>11.410000000000002</v>
      </c>
      <c r="I28" s="3">
        <f t="shared" si="3"/>
        <v>8.4700000000000006</v>
      </c>
      <c r="J28" s="2"/>
    </row>
    <row r="29" spans="1:10" thickBot="1" x14ac:dyDescent="0.3">
      <c r="A29" s="1" t="str">
        <f t="shared" si="2"/>
        <v/>
      </c>
      <c r="B29" s="3" t="s">
        <v>5</v>
      </c>
      <c r="C29" s="3">
        <f t="shared" ref="C29:C69" si="4">IF(AND(C28&gt;100,C28=MAX(C28:I28)),0.07*C$27+40,IF(AND(D28&gt;100,D28=MAX(C28:I28)),0.07*C$27+C28+40,IF(AND(E28&gt;100,E28=MAX(C28:I28)),0.07*C$27+C28+40,IF(AND(F28&gt;100,F28=MAX(C28:I28)),0.07*C$27+C28+40,0.07*C$27+C28))))</f>
        <v>33.46</v>
      </c>
      <c r="D29" s="3">
        <f t="shared" ref="D29:D69" si="5">IF(AND(D28&gt;100,D28=MAX(C28:I28),D28&lt;&gt;C28),0.07*D$27+40,IF(AND(E28&gt;100,E28=MAX(C28:I28)),0.07*D$27+D28+40,IF(AND(F28&gt;100,F28=MAX(C28:I28)),0.07*D$27+D28+40,IF(AND(C28&gt;100,C28=MAX(C28:I28)),0.07*D$27+D28+40,0.07*D$27+D28))))</f>
        <v>28.560000000000002</v>
      </c>
      <c r="E29" s="3">
        <f t="shared" ref="E29:E69" si="6">IF(AND(E28&gt;100,E28=MAX(C28:I28),E28&lt;&gt;D28,E28&lt;&gt;C28),0.07*E$27+40,IF(AND(F28&gt;100,F28=MAX(C28:I28)),0.07*E$27+E28+40,IF(AND(C28&gt;100,C28=MAX(C28:I28)),0.07*E$27+E28+40,IF(AND(D28&gt;100,D28=MAX(C28:I28)),0.07*E$27+E28+40,0.07*E$27+E28))))</f>
        <v>21.840000000000003</v>
      </c>
      <c r="F29" s="3">
        <f t="shared" ref="F29:F69" si="7">IF(AND(F28&gt;100,F28=MAX(C28:I28),F28&lt;&gt;E28,F28&lt;&gt;D28,F28&lt;&gt;C28),0.07*F$27+40,IF(AND(C28&gt;100,C28=MAX(C28:I28)),0.07*F$27+F28+40,IF(AND(D28&gt;100,D28=MAX(C28:I28)),0.07*F$27+F28+40,IF(AND(E28&gt;100,E28=MAX(C28:I28)),0.07*F$27+F28+40,0.07*F$27+F28))))</f>
        <v>19.880000000000003</v>
      </c>
      <c r="G29" s="3">
        <f t="shared" ref="G29:G69" si="8">IF(AND(G28&gt;100,G28&gt;C28,G28&gt;D28,G28&gt;E28,G28&gt;F28,G28&gt;=H28,G28&gt;=I28),G$27*0.07,G$27*0.07+G28)</f>
        <v>22.820000000000004</v>
      </c>
      <c r="H29" s="3">
        <f t="shared" ref="H29:H69" si="9">IF(AND(H28&gt;100,H28&gt;D28,H28&gt;E28,H28&gt;F28,H28&gt;G28,H28&gt;=I28,H28&gt;C28),H$27*0.07,H$27*0.07+H28)</f>
        <v>22.820000000000004</v>
      </c>
      <c r="I29" s="3">
        <f t="shared" ref="I29:I69" si="10">IF(AND(I28&gt;100,I28&gt;E28,I28&gt;F28,I28&gt;G28,I28&gt;H28,I28&gt;C28,I28&gt;D28),I$27*0.07,I$27*0.07+I28)</f>
        <v>16.940000000000001</v>
      </c>
      <c r="J29" s="2"/>
    </row>
    <row r="30" spans="1:10" ht="15.75" thickBot="1" x14ac:dyDescent="0.3">
      <c r="A30" s="1" t="str">
        <f t="shared" si="2"/>
        <v/>
      </c>
      <c r="B30" s="3" t="s">
        <v>6</v>
      </c>
      <c r="C30" s="3">
        <f t="shared" si="4"/>
        <v>50.19</v>
      </c>
      <c r="D30" s="3">
        <f t="shared" si="5"/>
        <v>42.84</v>
      </c>
      <c r="E30" s="3">
        <f t="shared" si="6"/>
        <v>32.760000000000005</v>
      </c>
      <c r="F30" s="3">
        <f t="shared" si="7"/>
        <v>29.820000000000004</v>
      </c>
      <c r="G30" s="3">
        <f t="shared" si="8"/>
        <v>34.230000000000004</v>
      </c>
      <c r="H30" s="3">
        <f t="shared" si="9"/>
        <v>34.230000000000004</v>
      </c>
      <c r="I30" s="3">
        <f t="shared" si="10"/>
        <v>25.410000000000004</v>
      </c>
      <c r="J30" s="2"/>
    </row>
    <row r="31" spans="1:10" ht="15.75" thickBot="1" x14ac:dyDescent="0.3">
      <c r="A31" s="1" t="str">
        <f t="shared" si="2"/>
        <v/>
      </c>
      <c r="B31" s="3" t="s">
        <v>7</v>
      </c>
      <c r="C31" s="3">
        <f t="shared" si="4"/>
        <v>66.92</v>
      </c>
      <c r="D31" s="3">
        <f t="shared" si="5"/>
        <v>57.120000000000005</v>
      </c>
      <c r="E31" s="3">
        <f t="shared" si="6"/>
        <v>43.680000000000007</v>
      </c>
      <c r="F31" s="3">
        <f t="shared" si="7"/>
        <v>39.760000000000005</v>
      </c>
      <c r="G31" s="3">
        <f t="shared" si="8"/>
        <v>45.640000000000008</v>
      </c>
      <c r="H31" s="3">
        <f t="shared" si="9"/>
        <v>45.640000000000008</v>
      </c>
      <c r="I31" s="3">
        <f t="shared" si="10"/>
        <v>33.880000000000003</v>
      </c>
      <c r="J31" s="2"/>
    </row>
    <row r="32" spans="1:10" ht="15.75" thickBot="1" x14ac:dyDescent="0.3">
      <c r="A32" s="1" t="str">
        <f t="shared" si="2"/>
        <v/>
      </c>
      <c r="B32" s="3" t="s">
        <v>8</v>
      </c>
      <c r="C32" s="3">
        <f t="shared" si="4"/>
        <v>83.65</v>
      </c>
      <c r="D32" s="3">
        <f t="shared" si="5"/>
        <v>71.400000000000006</v>
      </c>
      <c r="E32" s="3">
        <f t="shared" si="6"/>
        <v>54.600000000000009</v>
      </c>
      <c r="F32" s="3">
        <f t="shared" si="7"/>
        <v>49.7</v>
      </c>
      <c r="G32" s="3">
        <f t="shared" si="8"/>
        <v>57.050000000000011</v>
      </c>
      <c r="H32" s="3">
        <f t="shared" si="9"/>
        <v>57.050000000000011</v>
      </c>
      <c r="I32" s="3">
        <f t="shared" si="10"/>
        <v>42.35</v>
      </c>
      <c r="J32" s="2"/>
    </row>
    <row r="33" spans="1:10" ht="15.75" thickBot="1" x14ac:dyDescent="0.3">
      <c r="A33" s="3" t="str">
        <f t="shared" si="2"/>
        <v>Icaru A</v>
      </c>
      <c r="B33" s="3" t="s">
        <v>9</v>
      </c>
      <c r="C33" s="3">
        <f t="shared" si="4"/>
        <v>100.38000000000001</v>
      </c>
      <c r="D33" s="3">
        <f t="shared" si="5"/>
        <v>85.68</v>
      </c>
      <c r="E33" s="3">
        <f t="shared" si="6"/>
        <v>65.52000000000001</v>
      </c>
      <c r="F33" s="3">
        <f t="shared" si="7"/>
        <v>59.64</v>
      </c>
      <c r="G33" s="3">
        <f t="shared" si="8"/>
        <v>68.460000000000008</v>
      </c>
      <c r="H33" s="3">
        <f t="shared" si="9"/>
        <v>68.460000000000008</v>
      </c>
      <c r="I33" s="3">
        <f t="shared" si="10"/>
        <v>50.82</v>
      </c>
      <c r="J33" s="2"/>
    </row>
    <row r="34" spans="1:10" ht="15.75" thickBot="1" x14ac:dyDescent="0.3">
      <c r="A34" s="3" t="str">
        <f t="shared" si="2"/>
        <v>Icaru B</v>
      </c>
      <c r="B34" s="3" t="s">
        <v>10</v>
      </c>
      <c r="C34" s="3">
        <f t="shared" si="4"/>
        <v>56.730000000000004</v>
      </c>
      <c r="D34" s="3">
        <f t="shared" si="5"/>
        <v>139.96</v>
      </c>
      <c r="E34" s="3">
        <f t="shared" si="6"/>
        <v>116.44000000000001</v>
      </c>
      <c r="F34" s="3">
        <f t="shared" si="7"/>
        <v>109.58</v>
      </c>
      <c r="G34" s="3">
        <f t="shared" si="8"/>
        <v>79.87</v>
      </c>
      <c r="H34" s="3">
        <f t="shared" si="9"/>
        <v>79.87</v>
      </c>
      <c r="I34" s="3">
        <f t="shared" si="10"/>
        <v>59.29</v>
      </c>
      <c r="J34" s="2"/>
    </row>
    <row r="35" spans="1:10" ht="15.75" thickBot="1" x14ac:dyDescent="0.3">
      <c r="A35" s="3" t="str">
        <f t="shared" si="2"/>
        <v>Icaru C</v>
      </c>
      <c r="B35" s="3" t="s">
        <v>11</v>
      </c>
      <c r="C35" s="3">
        <f t="shared" si="4"/>
        <v>113.46000000000001</v>
      </c>
      <c r="D35" s="3">
        <f t="shared" si="5"/>
        <v>54.28</v>
      </c>
      <c r="E35" s="3">
        <f t="shared" si="6"/>
        <v>167.36</v>
      </c>
      <c r="F35" s="3">
        <f t="shared" si="7"/>
        <v>159.51999999999998</v>
      </c>
      <c r="G35" s="3">
        <f t="shared" si="8"/>
        <v>91.28</v>
      </c>
      <c r="H35" s="3">
        <f t="shared" si="9"/>
        <v>91.28</v>
      </c>
      <c r="I35" s="3">
        <f t="shared" si="10"/>
        <v>67.760000000000005</v>
      </c>
      <c r="J35" s="2"/>
    </row>
    <row r="36" spans="1:10" ht="15.75" thickBot="1" x14ac:dyDescent="0.3">
      <c r="A36" s="3" t="str">
        <f t="shared" si="2"/>
        <v>Verde</v>
      </c>
      <c r="B36" s="3" t="s">
        <v>12</v>
      </c>
      <c r="C36" s="3">
        <f t="shared" si="4"/>
        <v>170.19</v>
      </c>
      <c r="D36" s="3">
        <f t="shared" si="5"/>
        <v>108.56</v>
      </c>
      <c r="E36" s="3">
        <f t="shared" si="6"/>
        <v>50.92</v>
      </c>
      <c r="F36" s="3">
        <f t="shared" si="7"/>
        <v>209.45999999999998</v>
      </c>
      <c r="G36" s="3">
        <f t="shared" si="8"/>
        <v>102.69</v>
      </c>
      <c r="H36" s="3">
        <f t="shared" si="9"/>
        <v>102.69</v>
      </c>
      <c r="I36" s="3">
        <f t="shared" si="10"/>
        <v>76.23</v>
      </c>
      <c r="J36" s="2"/>
    </row>
    <row r="37" spans="1:10" ht="15.75" thickBot="1" x14ac:dyDescent="0.3">
      <c r="A37" s="3" t="str">
        <f t="shared" si="2"/>
        <v>Icaru A</v>
      </c>
      <c r="B37" s="3" t="s">
        <v>13</v>
      </c>
      <c r="C37" s="3">
        <f t="shared" si="4"/>
        <v>226.92</v>
      </c>
      <c r="D37" s="3">
        <f t="shared" si="5"/>
        <v>162.84</v>
      </c>
      <c r="E37" s="3">
        <f t="shared" si="6"/>
        <v>101.84</v>
      </c>
      <c r="F37" s="3">
        <f t="shared" si="7"/>
        <v>49.94</v>
      </c>
      <c r="G37" s="3">
        <f t="shared" si="8"/>
        <v>114.1</v>
      </c>
      <c r="H37" s="3">
        <f t="shared" si="9"/>
        <v>114.1</v>
      </c>
      <c r="I37" s="3">
        <f t="shared" si="10"/>
        <v>84.7</v>
      </c>
      <c r="J37" s="2"/>
    </row>
    <row r="38" spans="1:10" ht="15.75" thickBot="1" x14ac:dyDescent="0.3">
      <c r="A38" s="3" t="str">
        <f t="shared" si="2"/>
        <v>Icaru B</v>
      </c>
      <c r="B38" s="3" t="s">
        <v>14</v>
      </c>
      <c r="C38" s="3">
        <f t="shared" si="4"/>
        <v>56.730000000000004</v>
      </c>
      <c r="D38" s="3">
        <f t="shared" si="5"/>
        <v>217.12</v>
      </c>
      <c r="E38" s="3">
        <f t="shared" si="6"/>
        <v>152.76</v>
      </c>
      <c r="F38" s="3">
        <f t="shared" si="7"/>
        <v>99.88</v>
      </c>
      <c r="G38" s="3">
        <f t="shared" si="8"/>
        <v>125.50999999999999</v>
      </c>
      <c r="H38" s="3">
        <f t="shared" si="9"/>
        <v>125.50999999999999</v>
      </c>
      <c r="I38" s="3">
        <f t="shared" si="10"/>
        <v>93.17</v>
      </c>
      <c r="J38" s="2"/>
    </row>
    <row r="39" spans="1:10" ht="15.75" thickBot="1" x14ac:dyDescent="0.3">
      <c r="A39" s="3" t="str">
        <f t="shared" si="2"/>
        <v>Icaru C</v>
      </c>
      <c r="B39" s="3" t="s">
        <v>15</v>
      </c>
      <c r="C39" s="3">
        <f t="shared" si="4"/>
        <v>113.46000000000001</v>
      </c>
      <c r="D39" s="3">
        <f t="shared" si="5"/>
        <v>54.28</v>
      </c>
      <c r="E39" s="3">
        <f t="shared" si="6"/>
        <v>203.68</v>
      </c>
      <c r="F39" s="3">
        <f t="shared" si="7"/>
        <v>149.82</v>
      </c>
      <c r="G39" s="3">
        <f t="shared" si="8"/>
        <v>136.91999999999999</v>
      </c>
      <c r="H39" s="3">
        <f t="shared" si="9"/>
        <v>136.91999999999999</v>
      </c>
      <c r="I39" s="3">
        <f t="shared" si="10"/>
        <v>101.64</v>
      </c>
      <c r="J39" s="2"/>
    </row>
    <row r="40" spans="1:10" ht="15.75" thickBot="1" x14ac:dyDescent="0.3">
      <c r="A40" s="3" t="str">
        <f t="shared" si="2"/>
        <v>Verde</v>
      </c>
      <c r="B40" s="3" t="s">
        <v>16</v>
      </c>
      <c r="C40" s="3">
        <f t="shared" si="4"/>
        <v>170.19</v>
      </c>
      <c r="D40" s="3">
        <f t="shared" si="5"/>
        <v>108.56</v>
      </c>
      <c r="E40" s="3">
        <f t="shared" si="6"/>
        <v>50.92</v>
      </c>
      <c r="F40" s="3">
        <f t="shared" si="7"/>
        <v>199.76</v>
      </c>
      <c r="G40" s="3">
        <f t="shared" si="8"/>
        <v>148.32999999999998</v>
      </c>
      <c r="H40" s="3">
        <f t="shared" si="9"/>
        <v>148.32999999999998</v>
      </c>
      <c r="I40" s="3">
        <f t="shared" si="10"/>
        <v>110.11</v>
      </c>
      <c r="J40" s="2"/>
    </row>
    <row r="41" spans="1:10" ht="15.75" thickBot="1" x14ac:dyDescent="0.3">
      <c r="A41" s="3" t="str">
        <f t="shared" si="2"/>
        <v>Icaru A</v>
      </c>
      <c r="B41" s="3" t="s">
        <v>17</v>
      </c>
      <c r="C41" s="3">
        <f t="shared" si="4"/>
        <v>226.92</v>
      </c>
      <c r="D41" s="3">
        <f t="shared" si="5"/>
        <v>162.84</v>
      </c>
      <c r="E41" s="3">
        <f t="shared" si="6"/>
        <v>101.84</v>
      </c>
      <c r="F41" s="3">
        <f t="shared" si="7"/>
        <v>49.94</v>
      </c>
      <c r="G41" s="3">
        <f t="shared" si="8"/>
        <v>159.73999999999998</v>
      </c>
      <c r="H41" s="3">
        <f t="shared" si="9"/>
        <v>159.73999999999998</v>
      </c>
      <c r="I41" s="3">
        <f t="shared" si="10"/>
        <v>118.58</v>
      </c>
      <c r="J41" s="2"/>
    </row>
    <row r="42" spans="1:10" ht="15.75" thickBot="1" x14ac:dyDescent="0.3">
      <c r="A42" s="3" t="str">
        <f t="shared" si="2"/>
        <v>Icaru B</v>
      </c>
      <c r="B42" s="3" t="s">
        <v>18</v>
      </c>
      <c r="C42" s="3">
        <f t="shared" si="4"/>
        <v>56.730000000000004</v>
      </c>
      <c r="D42" s="3">
        <f t="shared" si="5"/>
        <v>217.12</v>
      </c>
      <c r="E42" s="3">
        <f t="shared" si="6"/>
        <v>152.76</v>
      </c>
      <c r="F42" s="3">
        <f t="shared" si="7"/>
        <v>99.88</v>
      </c>
      <c r="G42" s="3">
        <f t="shared" si="8"/>
        <v>171.14999999999998</v>
      </c>
      <c r="H42" s="3">
        <f t="shared" si="9"/>
        <v>171.14999999999998</v>
      </c>
      <c r="I42" s="3">
        <f t="shared" si="10"/>
        <v>127.05</v>
      </c>
      <c r="J42" s="2"/>
    </row>
    <row r="43" spans="1:10" ht="15.75" thickBot="1" x14ac:dyDescent="0.3">
      <c r="A43" s="3" t="str">
        <f t="shared" si="2"/>
        <v>Icaru C</v>
      </c>
      <c r="B43" s="3" t="s">
        <v>19</v>
      </c>
      <c r="C43" s="3">
        <f t="shared" si="4"/>
        <v>113.46000000000001</v>
      </c>
      <c r="D43" s="3">
        <f t="shared" si="5"/>
        <v>54.28</v>
      </c>
      <c r="E43" s="3">
        <f t="shared" si="6"/>
        <v>203.68</v>
      </c>
      <c r="F43" s="3">
        <f t="shared" si="7"/>
        <v>149.82</v>
      </c>
      <c r="G43" s="3">
        <f t="shared" si="8"/>
        <v>182.55999999999997</v>
      </c>
      <c r="H43" s="3">
        <f t="shared" si="9"/>
        <v>182.55999999999997</v>
      </c>
      <c r="I43" s="3">
        <f t="shared" si="10"/>
        <v>135.52000000000001</v>
      </c>
      <c r="J43" s="2"/>
    </row>
    <row r="44" spans="1:10" ht="15.75" thickBot="1" x14ac:dyDescent="0.3">
      <c r="A44" s="3" t="str">
        <f t="shared" si="2"/>
        <v>Verde</v>
      </c>
      <c r="B44" s="3" t="s">
        <v>20</v>
      </c>
      <c r="C44" s="3">
        <f t="shared" si="4"/>
        <v>170.19</v>
      </c>
      <c r="D44" s="3">
        <f t="shared" si="5"/>
        <v>108.56</v>
      </c>
      <c r="E44" s="3">
        <f t="shared" si="6"/>
        <v>50.92</v>
      </c>
      <c r="F44" s="3">
        <f t="shared" si="7"/>
        <v>199.76</v>
      </c>
      <c r="G44" s="3">
        <f t="shared" si="8"/>
        <v>193.96999999999997</v>
      </c>
      <c r="H44" s="3">
        <f t="shared" si="9"/>
        <v>193.96999999999997</v>
      </c>
      <c r="I44" s="3">
        <f t="shared" si="10"/>
        <v>143.99</v>
      </c>
      <c r="J44" s="2"/>
    </row>
    <row r="45" spans="1:10" ht="15.75" thickBot="1" x14ac:dyDescent="0.3">
      <c r="A45" s="3" t="str">
        <f t="shared" si="2"/>
        <v>Icaru A</v>
      </c>
      <c r="B45" s="3" t="s">
        <v>21</v>
      </c>
      <c r="C45" s="3">
        <f t="shared" si="4"/>
        <v>226.92</v>
      </c>
      <c r="D45" s="3">
        <f t="shared" si="5"/>
        <v>162.84</v>
      </c>
      <c r="E45" s="3">
        <f t="shared" si="6"/>
        <v>101.84</v>
      </c>
      <c r="F45" s="3">
        <f t="shared" si="7"/>
        <v>49.94</v>
      </c>
      <c r="G45" s="3">
        <f t="shared" si="8"/>
        <v>205.37999999999997</v>
      </c>
      <c r="H45" s="3">
        <f t="shared" si="9"/>
        <v>205.37999999999997</v>
      </c>
      <c r="I45" s="3">
        <f t="shared" si="10"/>
        <v>152.46</v>
      </c>
      <c r="J45" s="2"/>
    </row>
    <row r="46" spans="1:10" ht="15.75" thickBot="1" x14ac:dyDescent="0.3">
      <c r="A46" s="3" t="str">
        <f t="shared" si="2"/>
        <v>Icaru B</v>
      </c>
      <c r="B46" s="3" t="s">
        <v>22</v>
      </c>
      <c r="C46" s="3">
        <f t="shared" si="4"/>
        <v>56.730000000000004</v>
      </c>
      <c r="D46" s="3">
        <f t="shared" si="5"/>
        <v>217.12</v>
      </c>
      <c r="E46" s="3">
        <f t="shared" si="6"/>
        <v>152.76</v>
      </c>
      <c r="F46" s="3">
        <f t="shared" si="7"/>
        <v>99.88</v>
      </c>
      <c r="G46" s="3">
        <f t="shared" si="8"/>
        <v>216.78999999999996</v>
      </c>
      <c r="H46" s="3">
        <f t="shared" si="9"/>
        <v>216.78999999999996</v>
      </c>
      <c r="I46" s="3">
        <f t="shared" si="10"/>
        <v>160.93</v>
      </c>
      <c r="J46" s="2"/>
    </row>
    <row r="47" spans="1:10" ht="15.75" thickBot="1" x14ac:dyDescent="0.3">
      <c r="A47" s="3" t="str">
        <f t="shared" si="2"/>
        <v>L tower</v>
      </c>
      <c r="B47" s="3" t="s">
        <v>23</v>
      </c>
      <c r="C47" s="3">
        <f t="shared" si="4"/>
        <v>113.46000000000001</v>
      </c>
      <c r="D47" s="3">
        <f t="shared" si="5"/>
        <v>54.28</v>
      </c>
      <c r="E47" s="3">
        <f t="shared" si="6"/>
        <v>203.68</v>
      </c>
      <c r="F47" s="3">
        <f t="shared" si="7"/>
        <v>149.82</v>
      </c>
      <c r="G47" s="3">
        <f t="shared" si="8"/>
        <v>228.19999999999996</v>
      </c>
      <c r="H47" s="3">
        <f t="shared" si="9"/>
        <v>228.19999999999996</v>
      </c>
      <c r="I47" s="3">
        <f t="shared" si="10"/>
        <v>169.4</v>
      </c>
      <c r="J47" s="2"/>
    </row>
    <row r="48" spans="1:10" ht="15.75" thickBot="1" x14ac:dyDescent="0.3">
      <c r="A48" s="3" t="str">
        <f t="shared" si="2"/>
        <v>Boss</v>
      </c>
      <c r="B48" s="3" t="s">
        <v>24</v>
      </c>
      <c r="C48" s="3">
        <f t="shared" si="4"/>
        <v>130.19</v>
      </c>
      <c r="D48" s="3">
        <f t="shared" si="5"/>
        <v>68.56</v>
      </c>
      <c r="E48" s="3">
        <f t="shared" si="6"/>
        <v>214.60000000000002</v>
      </c>
      <c r="F48" s="3">
        <f t="shared" si="7"/>
        <v>159.76</v>
      </c>
      <c r="G48" s="3">
        <f t="shared" si="8"/>
        <v>11.410000000000002</v>
      </c>
      <c r="H48" s="3">
        <f t="shared" si="9"/>
        <v>239.60999999999996</v>
      </c>
      <c r="I48" s="3">
        <f t="shared" si="10"/>
        <v>177.87</v>
      </c>
      <c r="J48" s="2"/>
    </row>
    <row r="49" spans="1:10" ht="15.75" thickBot="1" x14ac:dyDescent="0.3">
      <c r="A49" s="3" t="str">
        <f t="shared" si="2"/>
        <v>Icaru C</v>
      </c>
      <c r="B49" s="3" t="s">
        <v>25</v>
      </c>
      <c r="C49" s="3">
        <f t="shared" si="4"/>
        <v>146.91999999999999</v>
      </c>
      <c r="D49" s="3">
        <f t="shared" si="5"/>
        <v>82.84</v>
      </c>
      <c r="E49" s="3">
        <f t="shared" si="6"/>
        <v>225.52000000000004</v>
      </c>
      <c r="F49" s="3">
        <f t="shared" si="7"/>
        <v>169.7</v>
      </c>
      <c r="G49" s="3">
        <f t="shared" si="8"/>
        <v>22.820000000000004</v>
      </c>
      <c r="H49" s="3">
        <f t="shared" si="9"/>
        <v>11.410000000000002</v>
      </c>
      <c r="I49" s="3">
        <f t="shared" si="10"/>
        <v>186.34</v>
      </c>
      <c r="J49" s="2"/>
    </row>
    <row r="50" spans="1:10" ht="15.75" thickBot="1" x14ac:dyDescent="0.3">
      <c r="A50" s="3" t="str">
        <f t="shared" si="2"/>
        <v>Verde</v>
      </c>
      <c r="B50" s="3" t="s">
        <v>26</v>
      </c>
      <c r="C50" s="3">
        <f t="shared" si="4"/>
        <v>203.64999999999998</v>
      </c>
      <c r="D50" s="3">
        <f t="shared" si="5"/>
        <v>137.12</v>
      </c>
      <c r="E50" s="3">
        <f t="shared" si="6"/>
        <v>50.92</v>
      </c>
      <c r="F50" s="3">
        <f t="shared" si="7"/>
        <v>219.64</v>
      </c>
      <c r="G50" s="3">
        <f t="shared" si="8"/>
        <v>34.230000000000004</v>
      </c>
      <c r="H50" s="3">
        <f t="shared" si="9"/>
        <v>22.820000000000004</v>
      </c>
      <c r="I50" s="3">
        <f t="shared" si="10"/>
        <v>194.81</v>
      </c>
      <c r="J50" s="2"/>
    </row>
    <row r="51" spans="1:10" ht="15.75" thickBot="1" x14ac:dyDescent="0.3">
      <c r="A51" s="3" t="str">
        <f t="shared" si="2"/>
        <v>Icaru A</v>
      </c>
      <c r="B51" s="3" t="s">
        <v>27</v>
      </c>
      <c r="C51" s="3">
        <f t="shared" si="4"/>
        <v>260.38</v>
      </c>
      <c r="D51" s="3">
        <f t="shared" si="5"/>
        <v>191.4</v>
      </c>
      <c r="E51" s="3">
        <f t="shared" si="6"/>
        <v>101.84</v>
      </c>
      <c r="F51" s="3">
        <f t="shared" si="7"/>
        <v>49.94</v>
      </c>
      <c r="G51" s="3">
        <f t="shared" si="8"/>
        <v>45.640000000000008</v>
      </c>
      <c r="H51" s="3">
        <f t="shared" si="9"/>
        <v>34.230000000000004</v>
      </c>
      <c r="I51" s="3">
        <f t="shared" si="10"/>
        <v>203.28</v>
      </c>
      <c r="J51" s="2"/>
    </row>
    <row r="52" spans="1:10" ht="15.75" thickBot="1" x14ac:dyDescent="0.3">
      <c r="A52" s="3" t="str">
        <f t="shared" si="2"/>
        <v>Icaru B</v>
      </c>
      <c r="B52" s="3" t="s">
        <v>28</v>
      </c>
      <c r="C52" s="3">
        <f t="shared" si="4"/>
        <v>56.730000000000004</v>
      </c>
      <c r="D52" s="3">
        <f t="shared" si="5"/>
        <v>245.68</v>
      </c>
      <c r="E52" s="3">
        <f t="shared" si="6"/>
        <v>152.76</v>
      </c>
      <c r="F52" s="3">
        <f t="shared" si="7"/>
        <v>99.88</v>
      </c>
      <c r="G52" s="3">
        <f t="shared" si="8"/>
        <v>57.050000000000011</v>
      </c>
      <c r="H52" s="3">
        <f t="shared" si="9"/>
        <v>45.640000000000008</v>
      </c>
      <c r="I52" s="3">
        <f t="shared" si="10"/>
        <v>211.75</v>
      </c>
      <c r="J52" s="2"/>
    </row>
    <row r="53" spans="1:10" ht="15.75" thickBot="1" x14ac:dyDescent="0.3">
      <c r="A53" s="3" t="str">
        <f t="shared" si="2"/>
        <v>R tower</v>
      </c>
      <c r="B53" s="3" t="s">
        <v>29</v>
      </c>
      <c r="C53" s="3">
        <f t="shared" si="4"/>
        <v>113.46000000000001</v>
      </c>
      <c r="D53" s="3">
        <f t="shared" si="5"/>
        <v>54.28</v>
      </c>
      <c r="E53" s="3">
        <f t="shared" si="6"/>
        <v>203.68</v>
      </c>
      <c r="F53" s="3">
        <f t="shared" si="7"/>
        <v>149.82</v>
      </c>
      <c r="G53" s="3">
        <f t="shared" si="8"/>
        <v>68.460000000000008</v>
      </c>
      <c r="H53" s="3">
        <f t="shared" si="9"/>
        <v>57.050000000000011</v>
      </c>
      <c r="I53" s="3">
        <f t="shared" si="10"/>
        <v>220.22</v>
      </c>
      <c r="J53" s="2"/>
    </row>
    <row r="54" spans="1:10" ht="15.75" thickBot="1" x14ac:dyDescent="0.3">
      <c r="A54" s="3" t="str">
        <f t="shared" si="2"/>
        <v>Icaru C</v>
      </c>
      <c r="B54" s="3" t="s">
        <v>30</v>
      </c>
      <c r="C54" s="3">
        <f t="shared" si="4"/>
        <v>130.19</v>
      </c>
      <c r="D54" s="3">
        <f t="shared" si="5"/>
        <v>68.56</v>
      </c>
      <c r="E54" s="3">
        <f t="shared" si="6"/>
        <v>214.60000000000002</v>
      </c>
      <c r="F54" s="3">
        <f t="shared" si="7"/>
        <v>159.76</v>
      </c>
      <c r="G54" s="3">
        <f t="shared" si="8"/>
        <v>79.87</v>
      </c>
      <c r="H54" s="3">
        <f t="shared" si="9"/>
        <v>68.460000000000008</v>
      </c>
      <c r="I54" s="3">
        <f t="shared" si="10"/>
        <v>8.4700000000000006</v>
      </c>
      <c r="J54" s="2"/>
    </row>
    <row r="55" spans="1:10" ht="15.75" thickBot="1" x14ac:dyDescent="0.3">
      <c r="A55" s="3" t="str">
        <f t="shared" si="2"/>
        <v>Verde</v>
      </c>
      <c r="B55" s="3" t="s">
        <v>31</v>
      </c>
      <c r="C55" s="3">
        <f t="shared" si="4"/>
        <v>186.92</v>
      </c>
      <c r="D55" s="3">
        <f t="shared" si="5"/>
        <v>122.84</v>
      </c>
      <c r="E55" s="3">
        <f t="shared" si="6"/>
        <v>50.92</v>
      </c>
      <c r="F55" s="3">
        <f t="shared" si="7"/>
        <v>209.7</v>
      </c>
      <c r="G55" s="3">
        <f t="shared" si="8"/>
        <v>91.28</v>
      </c>
      <c r="H55" s="3">
        <f t="shared" si="9"/>
        <v>79.87</v>
      </c>
      <c r="I55" s="3">
        <f t="shared" si="10"/>
        <v>16.940000000000001</v>
      </c>
      <c r="J55" s="2"/>
    </row>
    <row r="56" spans="1:10" ht="15.75" thickBot="1" x14ac:dyDescent="0.3">
      <c r="A56" s="3" t="str">
        <f t="shared" si="2"/>
        <v>Icaru A</v>
      </c>
      <c r="B56" s="3" t="s">
        <v>32</v>
      </c>
      <c r="C56" s="3">
        <f t="shared" si="4"/>
        <v>243.64999999999998</v>
      </c>
      <c r="D56" s="3">
        <f t="shared" si="5"/>
        <v>177.12</v>
      </c>
      <c r="E56" s="3">
        <f t="shared" si="6"/>
        <v>101.84</v>
      </c>
      <c r="F56" s="3">
        <f t="shared" si="7"/>
        <v>49.94</v>
      </c>
      <c r="G56" s="3">
        <f t="shared" si="8"/>
        <v>102.69</v>
      </c>
      <c r="H56" s="3">
        <f t="shared" si="9"/>
        <v>91.28</v>
      </c>
      <c r="I56" s="3">
        <f t="shared" si="10"/>
        <v>25.410000000000004</v>
      </c>
      <c r="J56" s="2"/>
    </row>
    <row r="57" spans="1:10" ht="15.75" thickBot="1" x14ac:dyDescent="0.3">
      <c r="A57" s="3" t="str">
        <f t="shared" si="2"/>
        <v>Icaru B</v>
      </c>
      <c r="B57" s="3" t="s">
        <v>33</v>
      </c>
      <c r="C57" s="3">
        <f t="shared" si="4"/>
        <v>56.730000000000004</v>
      </c>
      <c r="D57" s="3">
        <f t="shared" si="5"/>
        <v>231.4</v>
      </c>
      <c r="E57" s="3">
        <f t="shared" si="6"/>
        <v>152.76</v>
      </c>
      <c r="F57" s="3">
        <f t="shared" si="7"/>
        <v>99.88</v>
      </c>
      <c r="G57" s="3">
        <f t="shared" si="8"/>
        <v>114.1</v>
      </c>
      <c r="H57" s="3">
        <f t="shared" si="9"/>
        <v>102.69</v>
      </c>
      <c r="I57" s="3">
        <f t="shared" si="10"/>
        <v>33.880000000000003</v>
      </c>
      <c r="J57" s="2"/>
    </row>
    <row r="58" spans="1:10" ht="15.75" thickBot="1" x14ac:dyDescent="0.3">
      <c r="A58" s="3" t="str">
        <f t="shared" si="2"/>
        <v>Icaru C</v>
      </c>
      <c r="B58" s="3" t="s">
        <v>34</v>
      </c>
      <c r="C58" s="3">
        <f t="shared" si="4"/>
        <v>113.46000000000001</v>
      </c>
      <c r="D58" s="3">
        <f t="shared" si="5"/>
        <v>54.28</v>
      </c>
      <c r="E58" s="3">
        <f t="shared" si="6"/>
        <v>203.68</v>
      </c>
      <c r="F58" s="3">
        <f t="shared" si="7"/>
        <v>149.82</v>
      </c>
      <c r="G58" s="3">
        <f t="shared" si="8"/>
        <v>125.50999999999999</v>
      </c>
      <c r="H58" s="3">
        <f t="shared" si="9"/>
        <v>114.1</v>
      </c>
      <c r="I58" s="3">
        <f t="shared" si="10"/>
        <v>42.35</v>
      </c>
      <c r="J58" s="2"/>
    </row>
    <row r="59" spans="1:10" ht="15.75" thickBot="1" x14ac:dyDescent="0.3">
      <c r="A59" s="3" t="str">
        <f t="shared" si="2"/>
        <v>Verde</v>
      </c>
      <c r="B59" s="3" t="s">
        <v>35</v>
      </c>
      <c r="C59" s="3">
        <f t="shared" si="4"/>
        <v>170.19</v>
      </c>
      <c r="D59" s="3">
        <f t="shared" si="5"/>
        <v>108.56</v>
      </c>
      <c r="E59" s="3">
        <f t="shared" si="6"/>
        <v>50.92</v>
      </c>
      <c r="F59" s="3">
        <f t="shared" si="7"/>
        <v>199.76</v>
      </c>
      <c r="G59" s="3">
        <f t="shared" si="8"/>
        <v>136.91999999999999</v>
      </c>
      <c r="H59" s="3">
        <f t="shared" si="9"/>
        <v>125.50999999999999</v>
      </c>
      <c r="I59" s="3">
        <f t="shared" si="10"/>
        <v>50.82</v>
      </c>
      <c r="J59" s="2"/>
    </row>
    <row r="60" spans="1:10" ht="15.75" thickBot="1" x14ac:dyDescent="0.3">
      <c r="A60" s="3" t="str">
        <f t="shared" si="2"/>
        <v>Icaru A</v>
      </c>
      <c r="B60" s="3" t="s">
        <v>36</v>
      </c>
      <c r="C60" s="3">
        <f t="shared" si="4"/>
        <v>226.92</v>
      </c>
      <c r="D60" s="3">
        <f t="shared" si="5"/>
        <v>162.84</v>
      </c>
      <c r="E60" s="3">
        <f t="shared" si="6"/>
        <v>101.84</v>
      </c>
      <c r="F60" s="3">
        <f t="shared" si="7"/>
        <v>49.94</v>
      </c>
      <c r="G60" s="3">
        <f t="shared" si="8"/>
        <v>148.32999999999998</v>
      </c>
      <c r="H60" s="3">
        <f t="shared" si="9"/>
        <v>136.91999999999999</v>
      </c>
      <c r="I60" s="3">
        <f t="shared" si="10"/>
        <v>59.29</v>
      </c>
      <c r="J60" s="2"/>
    </row>
    <row r="61" spans="1:10" ht="15.75" thickBot="1" x14ac:dyDescent="0.3">
      <c r="A61" s="3" t="str">
        <f t="shared" si="2"/>
        <v>Icaru B</v>
      </c>
      <c r="B61" s="3" t="s">
        <v>37</v>
      </c>
      <c r="C61" s="3">
        <f t="shared" si="4"/>
        <v>56.730000000000004</v>
      </c>
      <c r="D61" s="3">
        <f t="shared" si="5"/>
        <v>217.12</v>
      </c>
      <c r="E61" s="3">
        <f t="shared" si="6"/>
        <v>152.76</v>
      </c>
      <c r="F61" s="3">
        <f t="shared" si="7"/>
        <v>99.88</v>
      </c>
      <c r="G61" s="3">
        <f t="shared" si="8"/>
        <v>159.73999999999998</v>
      </c>
      <c r="H61" s="3">
        <f t="shared" si="9"/>
        <v>148.32999999999998</v>
      </c>
      <c r="I61" s="3">
        <f t="shared" si="10"/>
        <v>67.760000000000005</v>
      </c>
      <c r="J61" s="2"/>
    </row>
    <row r="62" spans="1:10" ht="15.75" thickBot="1" x14ac:dyDescent="0.3">
      <c r="A62" s="3" t="str">
        <f t="shared" si="2"/>
        <v>Icaru C</v>
      </c>
      <c r="B62" s="3" t="s">
        <v>38</v>
      </c>
      <c r="C62" s="3">
        <f t="shared" si="4"/>
        <v>113.46000000000001</v>
      </c>
      <c r="D62" s="3">
        <f t="shared" si="5"/>
        <v>54.28</v>
      </c>
      <c r="E62" s="3">
        <f t="shared" si="6"/>
        <v>203.68</v>
      </c>
      <c r="F62" s="3">
        <f t="shared" si="7"/>
        <v>149.82</v>
      </c>
      <c r="G62" s="3">
        <f t="shared" si="8"/>
        <v>171.14999999999998</v>
      </c>
      <c r="H62" s="3">
        <f t="shared" si="9"/>
        <v>159.73999999999998</v>
      </c>
      <c r="I62" s="3">
        <f t="shared" si="10"/>
        <v>76.23</v>
      </c>
      <c r="J62" s="2"/>
    </row>
    <row r="63" spans="1:10" ht="15.75" thickBot="1" x14ac:dyDescent="0.3">
      <c r="A63" s="3" t="str">
        <f t="shared" si="2"/>
        <v>Verde</v>
      </c>
      <c r="B63" s="3" t="s">
        <v>39</v>
      </c>
      <c r="C63" s="3">
        <f t="shared" si="4"/>
        <v>170.19</v>
      </c>
      <c r="D63" s="3">
        <f t="shared" si="5"/>
        <v>108.56</v>
      </c>
      <c r="E63" s="3">
        <f t="shared" si="6"/>
        <v>50.92</v>
      </c>
      <c r="F63" s="3">
        <f t="shared" si="7"/>
        <v>199.76</v>
      </c>
      <c r="G63" s="3">
        <f t="shared" si="8"/>
        <v>182.55999999999997</v>
      </c>
      <c r="H63" s="3">
        <f t="shared" si="9"/>
        <v>171.14999999999998</v>
      </c>
      <c r="I63" s="3">
        <f t="shared" si="10"/>
        <v>84.7</v>
      </c>
      <c r="J63" s="2"/>
    </row>
    <row r="64" spans="1:10" ht="15.75" thickBot="1" x14ac:dyDescent="0.3">
      <c r="A64" s="3" t="str">
        <f t="shared" si="2"/>
        <v>Icaru A</v>
      </c>
      <c r="B64" s="3" t="s">
        <v>40</v>
      </c>
      <c r="C64" s="3">
        <f t="shared" si="4"/>
        <v>226.92</v>
      </c>
      <c r="D64" s="3">
        <f t="shared" si="5"/>
        <v>162.84</v>
      </c>
      <c r="E64" s="3">
        <f t="shared" si="6"/>
        <v>101.84</v>
      </c>
      <c r="F64" s="3">
        <f t="shared" si="7"/>
        <v>49.94</v>
      </c>
      <c r="G64" s="3">
        <f t="shared" si="8"/>
        <v>193.96999999999997</v>
      </c>
      <c r="H64" s="3">
        <f t="shared" si="9"/>
        <v>182.55999999999997</v>
      </c>
      <c r="I64" s="3">
        <f t="shared" si="10"/>
        <v>93.17</v>
      </c>
      <c r="J64" s="2"/>
    </row>
    <row r="65" spans="1:10" ht="15.75" thickBot="1" x14ac:dyDescent="0.3">
      <c r="A65" s="3" t="str">
        <f t="shared" si="2"/>
        <v>Icaru B</v>
      </c>
      <c r="B65" s="3" t="s">
        <v>41</v>
      </c>
      <c r="C65" s="3">
        <f t="shared" si="4"/>
        <v>56.730000000000004</v>
      </c>
      <c r="D65" s="3">
        <f t="shared" si="5"/>
        <v>217.12</v>
      </c>
      <c r="E65" s="3">
        <f t="shared" si="6"/>
        <v>152.76</v>
      </c>
      <c r="F65" s="3">
        <f t="shared" si="7"/>
        <v>99.88</v>
      </c>
      <c r="G65" s="3">
        <f t="shared" si="8"/>
        <v>205.37999999999997</v>
      </c>
      <c r="H65" s="3">
        <f t="shared" si="9"/>
        <v>193.96999999999997</v>
      </c>
      <c r="I65" s="3">
        <f t="shared" si="10"/>
        <v>101.64</v>
      </c>
      <c r="J65" s="2"/>
    </row>
    <row r="66" spans="1:10" ht="15.75" thickBot="1" x14ac:dyDescent="0.3">
      <c r="A66" s="3" t="str">
        <f t="shared" si="2"/>
        <v>L tower</v>
      </c>
      <c r="B66" s="3" t="s">
        <v>42</v>
      </c>
      <c r="C66" s="3">
        <f t="shared" si="4"/>
        <v>113.46000000000001</v>
      </c>
      <c r="D66" s="3">
        <f t="shared" si="5"/>
        <v>54.28</v>
      </c>
      <c r="E66" s="3">
        <f t="shared" si="6"/>
        <v>203.68</v>
      </c>
      <c r="F66" s="3">
        <f t="shared" si="7"/>
        <v>149.82</v>
      </c>
      <c r="G66" s="3">
        <f t="shared" si="8"/>
        <v>216.78999999999996</v>
      </c>
      <c r="H66" s="3">
        <f t="shared" si="9"/>
        <v>205.37999999999997</v>
      </c>
      <c r="I66" s="3">
        <f t="shared" si="10"/>
        <v>110.11</v>
      </c>
      <c r="J66" s="2"/>
    </row>
    <row r="67" spans="1:10" ht="15.75" thickBot="1" x14ac:dyDescent="0.3">
      <c r="A67" s="3" t="str">
        <f t="shared" si="2"/>
        <v>Boss</v>
      </c>
      <c r="B67" s="3" t="s">
        <v>43</v>
      </c>
      <c r="C67" s="3">
        <f t="shared" si="4"/>
        <v>130.19</v>
      </c>
      <c r="D67" s="3">
        <f t="shared" si="5"/>
        <v>68.56</v>
      </c>
      <c r="E67" s="3">
        <f t="shared" si="6"/>
        <v>214.60000000000002</v>
      </c>
      <c r="F67" s="3">
        <f t="shared" si="7"/>
        <v>159.76</v>
      </c>
      <c r="G67" s="3">
        <f t="shared" si="8"/>
        <v>11.410000000000002</v>
      </c>
      <c r="H67" s="3">
        <f t="shared" si="9"/>
        <v>216.78999999999996</v>
      </c>
      <c r="I67" s="3">
        <f t="shared" si="10"/>
        <v>118.58</v>
      </c>
      <c r="J67" s="2"/>
    </row>
    <row r="68" spans="1:10" ht="15.75" thickBot="1" x14ac:dyDescent="0.3">
      <c r="A68" s="3" t="str">
        <f t="shared" si="2"/>
        <v>Icaru C</v>
      </c>
      <c r="B68" s="3" t="s">
        <v>53</v>
      </c>
      <c r="C68" s="3">
        <f t="shared" si="4"/>
        <v>146.91999999999999</v>
      </c>
      <c r="D68" s="3">
        <f t="shared" si="5"/>
        <v>82.84</v>
      </c>
      <c r="E68" s="3">
        <f t="shared" si="6"/>
        <v>225.52000000000004</v>
      </c>
      <c r="F68" s="3">
        <f t="shared" si="7"/>
        <v>169.7</v>
      </c>
      <c r="G68" s="3">
        <f t="shared" si="8"/>
        <v>22.820000000000004</v>
      </c>
      <c r="H68" s="3">
        <f t="shared" si="9"/>
        <v>11.410000000000002</v>
      </c>
      <c r="I68" s="3">
        <f t="shared" si="10"/>
        <v>127.05</v>
      </c>
      <c r="J68" s="2"/>
    </row>
    <row r="69" spans="1:10" ht="15.75" thickBot="1" x14ac:dyDescent="0.3">
      <c r="A69" s="3" t="str">
        <f t="shared" si="2"/>
        <v>Verde</v>
      </c>
      <c r="B69" s="3" t="s">
        <v>54</v>
      </c>
      <c r="C69" s="3">
        <f t="shared" si="4"/>
        <v>203.64999999999998</v>
      </c>
      <c r="D69" s="3">
        <f t="shared" si="5"/>
        <v>137.12</v>
      </c>
      <c r="E69" s="3">
        <f t="shared" si="6"/>
        <v>50.92</v>
      </c>
      <c r="F69" s="3">
        <f t="shared" si="7"/>
        <v>219.64</v>
      </c>
      <c r="G69" s="3">
        <f t="shared" si="8"/>
        <v>34.230000000000004</v>
      </c>
      <c r="H69" s="3">
        <f t="shared" si="9"/>
        <v>22.820000000000004</v>
      </c>
      <c r="I69" s="3">
        <f t="shared" si="10"/>
        <v>135.52000000000001</v>
      </c>
      <c r="J69" s="2"/>
    </row>
  </sheetData>
  <mergeCells count="4">
    <mergeCell ref="B2:H2"/>
    <mergeCell ref="B24:I24"/>
    <mergeCell ref="G12:H12"/>
    <mergeCell ref="G13:H13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Murph</cp:lastModifiedBy>
  <dcterms:created xsi:type="dcterms:W3CDTF">2020-09-19T10:46:26Z</dcterms:created>
  <dcterms:modified xsi:type="dcterms:W3CDTF">2020-12-12T19:02:04Z</dcterms:modified>
</cp:coreProperties>
</file>