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sa\FleetPy_Lex\studies\lex_study\results\"/>
    </mc:Choice>
  </mc:AlternateContent>
  <xr:revisionPtr revIDLastSave="0" documentId="13_ncr:1_{CF61B438-C5B2-4BB0-9720-EAABC96D44EF}" xr6:coauthVersionLast="47" xr6:coauthVersionMax="47" xr10:uidLastSave="{00000000-0000-0000-0000-000000000000}"/>
  <bookViews>
    <workbookView xWindow="-108" yWindow="-108" windowWidth="23256" windowHeight="12600" xr2:uid="{D04D5516-4D44-4138-942E-A6F0B2FFC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1" l="1"/>
  <c r="K72" i="1" s="1"/>
  <c r="K61" i="1"/>
  <c r="K59" i="1"/>
  <c r="K54" i="1"/>
  <c r="K69" i="1"/>
  <c r="K70" i="1" s="1"/>
  <c r="K58" i="1"/>
  <c r="K57" i="1"/>
  <c r="J71" i="1"/>
  <c r="J72" i="1" s="1"/>
  <c r="J61" i="1"/>
  <c r="J59" i="1"/>
  <c r="J54" i="1"/>
  <c r="J69" i="1"/>
  <c r="J70" i="1" s="1"/>
  <c r="J58" i="1"/>
  <c r="J57" i="1"/>
  <c r="I71" i="1"/>
  <c r="I61" i="1"/>
  <c r="I59" i="1"/>
  <c r="I54" i="1"/>
  <c r="I72" i="1"/>
  <c r="I69" i="1"/>
  <c r="I70" i="1" s="1"/>
  <c r="I58" i="1"/>
  <c r="I57" i="1"/>
  <c r="H71" i="1"/>
  <c r="H61" i="1"/>
  <c r="H59" i="1"/>
  <c r="H54" i="1"/>
  <c r="H72" i="1"/>
  <c r="H69" i="1"/>
  <c r="H70" i="1" s="1"/>
  <c r="H58" i="1"/>
  <c r="H57" i="1"/>
  <c r="E71" i="1"/>
  <c r="E61" i="1"/>
  <c r="E59" i="1"/>
  <c r="E54" i="1"/>
  <c r="E72" i="1"/>
  <c r="E69" i="1"/>
  <c r="E70" i="1" s="1"/>
  <c r="E58" i="1"/>
  <c r="E57" i="1"/>
  <c r="D71" i="1"/>
  <c r="D61" i="1"/>
  <c r="D59" i="1"/>
  <c r="D54" i="1"/>
  <c r="D72" i="1"/>
  <c r="D69" i="1"/>
  <c r="D70" i="1" s="1"/>
  <c r="D58" i="1"/>
  <c r="D57" i="1"/>
  <c r="C71" i="1"/>
  <c r="C61" i="1"/>
  <c r="C59" i="1"/>
  <c r="C54" i="1"/>
  <c r="C72" i="1"/>
  <c r="C69" i="1"/>
  <c r="C70" i="1" s="1"/>
  <c r="C58" i="1"/>
  <c r="C57" i="1"/>
  <c r="B71" i="1"/>
  <c r="B72" i="1" s="1"/>
  <c r="B70" i="1"/>
  <c r="B69" i="1"/>
  <c r="B58" i="1"/>
  <c r="B57" i="1"/>
  <c r="B59" i="1" s="1"/>
  <c r="B54" i="1"/>
  <c r="K63" i="1" l="1"/>
  <c r="J63" i="1"/>
  <c r="I63" i="1"/>
  <c r="H63" i="1"/>
  <c r="E63" i="1"/>
  <c r="D63" i="1"/>
  <c r="C63" i="1"/>
  <c r="B61" i="1"/>
  <c r="B63" i="1" s="1"/>
  <c r="K74" i="1" l="1"/>
  <c r="K77" i="1" s="1"/>
  <c r="K65" i="1"/>
  <c r="K64" i="1"/>
  <c r="J65" i="1"/>
  <c r="J64" i="1"/>
  <c r="J74" i="1"/>
  <c r="J77" i="1" s="1"/>
  <c r="I74" i="1"/>
  <c r="I77" i="1" s="1"/>
  <c r="I65" i="1"/>
  <c r="I64" i="1"/>
  <c r="H65" i="1"/>
  <c r="H74" i="1"/>
  <c r="H77" i="1" s="1"/>
  <c r="H64" i="1"/>
  <c r="E74" i="1"/>
  <c r="E77" i="1" s="1"/>
  <c r="E65" i="1"/>
  <c r="E64" i="1"/>
  <c r="D65" i="1"/>
  <c r="D74" i="1"/>
  <c r="D77" i="1" s="1"/>
  <c r="D64" i="1"/>
  <c r="C74" i="1"/>
  <c r="C77" i="1" s="1"/>
  <c r="C65" i="1"/>
  <c r="C64" i="1"/>
  <c r="B74" i="1"/>
  <c r="B77" i="1" s="1"/>
  <c r="B65" i="1"/>
  <c r="B64" i="1"/>
</calcChain>
</file>

<file path=xl/sharedStrings.xml><?xml version="1.0" encoding="utf-8"?>
<sst xmlns="http://schemas.openxmlformats.org/spreadsheetml/2006/main" count="173" uniqueCount="102">
  <si>
    <t>Data</t>
  </si>
  <si>
    <t>operator_id</t>
  </si>
  <si>
    <t>number users</t>
  </si>
  <si>
    <t>number travelers</t>
  </si>
  <si>
    <t>modal split</t>
  </si>
  <si>
    <t>modal split rq</t>
  </si>
  <si>
    <t>reservation users</t>
  </si>
  <si>
    <t>reservation pax</t>
  </si>
  <si>
    <t>served reservation users [%]</t>
  </si>
  <si>
    <t>served reservation pax [%]</t>
  </si>
  <si>
    <t>online users</t>
  </si>
  <si>
    <t>online pax</t>
  </si>
  <si>
    <t>served online users [%]</t>
  </si>
  <si>
    <t>served online pax [%]</t>
  </si>
  <si>
    <t>% created offers</t>
  </si>
  <si>
    <t>utility</t>
  </si>
  <si>
    <t>travel time</t>
  </si>
  <si>
    <t>travel distance</t>
  </si>
  <si>
    <t>waiting time</t>
  </si>
  <si>
    <t>waiting time from ept</t>
  </si>
  <si>
    <t>waiting time (median)</t>
  </si>
  <si>
    <t>waiting time (90% quantile)</t>
  </si>
  <si>
    <t>detour time</t>
  </si>
  <si>
    <t>rel detour</t>
  </si>
  <si>
    <t>% fleet utilization</t>
  </si>
  <si>
    <t>rides per veh rev hours</t>
  </si>
  <si>
    <t>rides per veh rev hours rq</t>
  </si>
  <si>
    <t>total vkm</t>
  </si>
  <si>
    <t>occupancy</t>
  </si>
  <si>
    <t>occupancy rq</t>
  </si>
  <si>
    <t>% empty vkm</t>
  </si>
  <si>
    <t>% repositioning vkm</t>
  </si>
  <si>
    <t>customer direct distance [km]</t>
  </si>
  <si>
    <t>saved distance [%]</t>
  </si>
  <si>
    <t>trip distance per fleet distance</t>
  </si>
  <si>
    <t>trip distance per fleet distance (no reloc)</t>
  </si>
  <si>
    <t>avg driving velocity [km/h]</t>
  </si>
  <si>
    <t>avg trip velocity [km/h]</t>
  </si>
  <si>
    <t>vehicle revenue hours [Fzg h]</t>
  </si>
  <si>
    <t>total toll</t>
  </si>
  <si>
    <t>mod revenue</t>
  </si>
  <si>
    <t>mod fix costs</t>
  </si>
  <si>
    <t>mod var costs</t>
  </si>
  <si>
    <t>total CO2 emissions [t]</t>
  </si>
  <si>
    <t>total external emission costs</t>
  </si>
  <si>
    <t>parking cost</t>
  </si>
  <si>
    <t>toll</t>
  </si>
  <si>
    <t>customer in vehicle distance</t>
  </si>
  <si>
    <t>shared rides [%]</t>
  </si>
  <si>
    <t>ukhealth_pool_120_50perc</t>
  </si>
  <si>
    <t>ukhealth_pool_90_2h_50perc</t>
  </si>
  <si>
    <t>ukhealth_pool_180</t>
  </si>
  <si>
    <t>ukhealth_pool_150_2h</t>
  </si>
  <si>
    <t>OPERATING COST</t>
  </si>
  <si>
    <t>IRS Rates per Mile ($)</t>
  </si>
  <si>
    <t>Vehicle Ownership and Operating Cost</t>
  </si>
  <si>
    <t>Driver Wages per Hour</t>
  </si>
  <si>
    <t>Driver Benefits &amp; Fringe</t>
  </si>
  <si>
    <t>Total Driver Cost per Hour</t>
  </si>
  <si>
    <t>Driving Hours</t>
  </si>
  <si>
    <t>Driving Labor Cost</t>
  </si>
  <si>
    <t>Non-Driving Time</t>
  </si>
  <si>
    <t>Non-Driving Labor Cost</t>
  </si>
  <si>
    <t>Total Cost per Day</t>
  </si>
  <si>
    <t>Total Cost per Trip</t>
  </si>
  <si>
    <t>Total Cost per Customer Direct Distance</t>
  </si>
  <si>
    <t>Medical Cost per Appointment</t>
  </si>
  <si>
    <t>Probability of missing appointment without a ride</t>
  </si>
  <si>
    <t>Medical system benefit per appointment</t>
  </si>
  <si>
    <t>Medical system benefit per trip</t>
  </si>
  <si>
    <t>Total Medical System Benefit per Day</t>
  </si>
  <si>
    <t>Total Medical System Benefit per Year</t>
  </si>
  <si>
    <t>Total Shuttle Cost per Year</t>
  </si>
  <si>
    <t>UK Heealthcare Budget</t>
  </si>
  <si>
    <t>Percent of Shuttle Cost from Budget (%)</t>
  </si>
  <si>
    <t>SCENARIOS: ORDINARY SCHEDULING</t>
  </si>
  <si>
    <t>SCENARIOS: SMART SCHEDULING</t>
  </si>
  <si>
    <t>ukhealth_scheduling_90_50perc</t>
  </si>
  <si>
    <t>ukhealth_scheduling_60_2h_50perc</t>
  </si>
  <si>
    <t>ukhealth_scheduling_120</t>
  </si>
  <si>
    <t>ukhealth_scheduling_90_2h</t>
  </si>
  <si>
    <t>Reference/Equation</t>
  </si>
  <si>
    <t>https://www.irs.gov/newsroom/irs-increases-the-standard-mileage-rate-for-business-use-in-2025-key-rate-increases-3-cents-to-70-cents-per-mile</t>
  </si>
  <si>
    <t>IRS Rates per Mile * (Total Vehicle km/1.6)</t>
  </si>
  <si>
    <t>https://www.bls.gov/oes/tables.htm</t>
  </si>
  <si>
    <t>https://www.aha.org/</t>
  </si>
  <si>
    <t>Driver Wages per Hour * (1+Driver Benefits &amp; Fringe)</t>
  </si>
  <si>
    <t>Total Vehicle km/avg driving velocity [km/h]</t>
  </si>
  <si>
    <t>Total Driver Cost per Hour * Driving Hours</t>
  </si>
  <si>
    <t>Driving Labor Cost * Non-Driving Time</t>
  </si>
  <si>
    <t>Non-Driving Labor Cost + Driving Labor Cost + Vehicle Ownership and Operating Cost</t>
  </si>
  <si>
    <t>Total Cost per Day / number users or travelers</t>
  </si>
  <si>
    <t>Total Cost per Day / (customer direct distance [km]/1.6)</t>
  </si>
  <si>
    <t>Marbouh et al., 2020; https://www.forbes.com/sites/sachinjain/2019/10/06/missed-appointments-missed-opportunities-tackling-the-patient-no-show-problem/</t>
  </si>
  <si>
    <t>https://www.healthcaredive.com/news/without-vehicle-good-public-transportation-miss-healthcare-appointment/648931/</t>
  </si>
  <si>
    <t>Medical Cost per Appointment * Probability of missing appointment without a ride</t>
  </si>
  <si>
    <t>Medical system benefit per appointment/Number of trips for an appointment (2)</t>
  </si>
  <si>
    <t>number travelers * Medical system benefit per trip</t>
  </si>
  <si>
    <t>Total Medical System Benefit per Day * Workdays (260)</t>
  </si>
  <si>
    <t>Total Cost per Day * Workdays (260)</t>
  </si>
  <si>
    <t>https://ubo.uky.edu/budget/budget-glance</t>
  </si>
  <si>
    <t>(Total Shuttle Cost per Year/UK Heealthcare Budget)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</si>
</sst>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2" fillId="5" borderId="2" xfId="0" applyFont="1" applyFill="1" applyBorder="1"/>
    <xf numFmtId="0" fontId="0" fillId="0" borderId="3" xfId="0" applyBorder="1"/>
    <xf numFmtId="0" fontId="2" fillId="7" borderId="3" xfId="0" applyFont="1" applyFill="1" applyBorder="1"/>
    <xf numFmtId="0" fontId="2" fillId="7" borderId="4" xfId="0" applyFont="1" applyFill="1" applyBorder="1"/>
    <xf numFmtId="0" fontId="0" fillId="0" borderId="0" xfId="0" applyBorder="1"/>
    <xf numFmtId="0" fontId="0" fillId="0" borderId="6" xfId="0" applyBorder="1"/>
    <xf numFmtId="0" fontId="0" fillId="2" borderId="2" xfId="0" applyFill="1" applyBorder="1"/>
    <xf numFmtId="0" fontId="2" fillId="6" borderId="2" xfId="0" applyFont="1" applyFill="1" applyBorder="1"/>
    <xf numFmtId="0" fontId="0" fillId="0" borderId="9" xfId="0" applyBorder="1"/>
    <xf numFmtId="0" fontId="2" fillId="2" borderId="1" xfId="0" applyFont="1" applyFill="1" applyBorder="1"/>
    <xf numFmtId="0" fontId="0" fillId="0" borderId="10" xfId="0" applyBorder="1"/>
    <xf numFmtId="0" fontId="2" fillId="2" borderId="2" xfId="0" applyFont="1" applyFill="1" applyBorder="1"/>
    <xf numFmtId="0" fontId="0" fillId="0" borderId="11" xfId="0" applyBorder="1"/>
    <xf numFmtId="0" fontId="2" fillId="3" borderId="5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165" fontId="0" fillId="8" borderId="1" xfId="0" applyNumberFormat="1" applyFill="1" applyBorder="1"/>
    <xf numFmtId="9" fontId="0" fillId="8" borderId="1" xfId="2" applyFont="1" applyFill="1" applyBorder="1"/>
    <xf numFmtId="2" fontId="0" fillId="8" borderId="1" xfId="0" applyNumberFormat="1" applyFill="1" applyBorder="1"/>
    <xf numFmtId="165" fontId="2" fillId="8" borderId="1" xfId="0" applyNumberFormat="1" applyFont="1" applyFill="1" applyBorder="1"/>
    <xf numFmtId="166" fontId="0" fillId="9" borderId="1" xfId="0" applyNumberFormat="1" applyFill="1" applyBorder="1"/>
    <xf numFmtId="9" fontId="0" fillId="9" borderId="1" xfId="2" applyFont="1" applyFill="1" applyBorder="1"/>
    <xf numFmtId="166" fontId="2" fillId="10" borderId="1" xfId="0" applyNumberFormat="1" applyFont="1" applyFill="1" applyBorder="1"/>
    <xf numFmtId="165" fontId="2" fillId="11" borderId="1" xfId="0" applyNumberFormat="1" applyFont="1" applyFill="1" applyBorder="1"/>
    <xf numFmtId="166" fontId="2" fillId="11" borderId="0" xfId="0" applyNumberFormat="1" applyFont="1" applyFill="1"/>
    <xf numFmtId="0" fontId="0" fillId="10" borderId="8" xfId="0" applyFill="1" applyBorder="1"/>
    <xf numFmtId="166" fontId="2" fillId="12" borderId="1" xfId="0" applyNumberFormat="1" applyFont="1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12" xfId="0" applyFont="1" applyFill="1" applyBorder="1"/>
    <xf numFmtId="0" fontId="3" fillId="13" borderId="7" xfId="3" applyFill="1" applyBorder="1"/>
    <xf numFmtId="165" fontId="0" fillId="0" borderId="7" xfId="0" applyNumberFormat="1" applyBorder="1"/>
    <xf numFmtId="0" fontId="3" fillId="0" borderId="7" xfId="3" applyBorder="1"/>
    <xf numFmtId="0" fontId="0" fillId="0" borderId="7" xfId="0" applyBorder="1"/>
    <xf numFmtId="0" fontId="3" fillId="0" borderId="6" xfId="3" applyBorder="1"/>
    <xf numFmtId="0" fontId="2" fillId="3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0" fillId="14" borderId="7" xfId="0" applyFill="1" applyBorder="1"/>
    <xf numFmtId="9" fontId="0" fillId="14" borderId="1" xfId="2" applyFont="1" applyFill="1" applyBorder="1"/>
    <xf numFmtId="9" fontId="0" fillId="14" borderId="7" xfId="2" applyFont="1" applyFill="1" applyBorder="1"/>
    <xf numFmtId="1" fontId="0" fillId="14" borderId="1" xfId="0" applyNumberFormat="1" applyFill="1" applyBorder="1"/>
    <xf numFmtId="1" fontId="0" fillId="14" borderId="7" xfId="0" applyNumberFormat="1" applyFill="1" applyBorder="1"/>
    <xf numFmtId="164" fontId="0" fillId="14" borderId="1" xfId="1" applyNumberFormat="1" applyFont="1" applyFill="1" applyBorder="1"/>
    <xf numFmtId="164" fontId="0" fillId="14" borderId="7" xfId="1" applyNumberFormat="1" applyFont="1" applyFill="1" applyBorder="1"/>
    <xf numFmtId="0" fontId="2" fillId="3" borderId="1" xfId="0" applyFont="1" applyFill="1" applyBorder="1"/>
    <xf numFmtId="166" fontId="2" fillId="8" borderId="1" xfId="0" applyNumberFormat="1" applyFont="1" applyFill="1" applyBorder="1"/>
    <xf numFmtId="2" fontId="0" fillId="14" borderId="1" xfId="0" applyNumberFormat="1" applyFill="1" applyBorder="1"/>
    <xf numFmtId="2" fontId="0" fillId="14" borderId="7" xfId="0" applyNumberForma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ha.org/" TargetMode="External"/><Relationship Id="rId2" Type="http://schemas.openxmlformats.org/officeDocument/2006/relationships/hyperlink" Target="https://www.bls.gov/oes/tables.htm" TargetMode="External"/><Relationship Id="rId1" Type="http://schemas.openxmlformats.org/officeDocument/2006/relationships/hyperlink" Target="https://www.irs.gov/newsroom/irs-increases-the-standard-mileage-rate-for-business-use-in-2025-key-rate-increases-3-cents-to-70-cents-per-mile" TargetMode="External"/><Relationship Id="rId5" Type="http://schemas.openxmlformats.org/officeDocument/2006/relationships/hyperlink" Target="https://ubo.uky.edu/budget/budget-glance" TargetMode="External"/><Relationship Id="rId4" Type="http://schemas.openxmlformats.org/officeDocument/2006/relationships/hyperlink" Target="https://www.healthcaredive.com/news/without-vehicle-good-public-transportation-miss-healthcare-appointment/6489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DF06-3A98-4176-AD61-E8B1C80BF63D}">
  <dimension ref="A1:L77"/>
  <sheetViews>
    <sheetView tabSelected="1" topLeftCell="C1" workbookViewId="0">
      <selection activeCell="F6" sqref="F6"/>
    </sheetView>
  </sheetViews>
  <sheetFormatPr defaultRowHeight="14.4" x14ac:dyDescent="0.3"/>
  <cols>
    <col min="1" max="1" width="44.109375" customWidth="1"/>
    <col min="2" max="2" width="23.88671875" bestFit="1" customWidth="1"/>
    <col min="3" max="3" width="26" bestFit="1" customWidth="1"/>
    <col min="4" max="4" width="17.21875" bestFit="1" customWidth="1"/>
    <col min="5" max="5" width="20.109375" bestFit="1" customWidth="1"/>
    <col min="7" max="7" width="44.109375" customWidth="1"/>
    <col min="8" max="8" width="28.5546875" customWidth="1"/>
    <col min="9" max="9" width="31.6640625" bestFit="1" customWidth="1"/>
    <col min="10" max="10" width="22.88671875" bestFit="1" customWidth="1"/>
    <col min="11" max="11" width="25" bestFit="1" customWidth="1"/>
    <col min="12" max="12" width="141.88671875" bestFit="1" customWidth="1"/>
  </cols>
  <sheetData>
    <row r="1" spans="1:11" ht="26.4" customHeight="1" x14ac:dyDescent="0.3">
      <c r="A1" s="41" t="s">
        <v>75</v>
      </c>
      <c r="B1" s="50" t="s">
        <v>49</v>
      </c>
      <c r="C1" s="50" t="s">
        <v>50</v>
      </c>
      <c r="D1" s="50" t="s">
        <v>51</v>
      </c>
      <c r="E1" s="50" t="s">
        <v>52</v>
      </c>
      <c r="F1" s="20"/>
      <c r="G1" s="41" t="s">
        <v>76</v>
      </c>
      <c r="H1" s="50" t="s">
        <v>77</v>
      </c>
      <c r="I1" s="50" t="s">
        <v>78</v>
      </c>
      <c r="J1" s="50" t="s">
        <v>79</v>
      </c>
      <c r="K1" s="50" t="s">
        <v>80</v>
      </c>
    </row>
    <row r="2" spans="1:11" x14ac:dyDescent="0.3">
      <c r="A2" s="15" t="s">
        <v>0</v>
      </c>
      <c r="B2" s="42"/>
      <c r="C2" s="42"/>
      <c r="D2" s="42"/>
      <c r="E2" s="42"/>
      <c r="F2" s="16"/>
      <c r="G2" s="17" t="s">
        <v>0</v>
      </c>
      <c r="H2" s="42"/>
      <c r="I2" s="42"/>
      <c r="J2" s="42"/>
      <c r="K2" s="42"/>
    </row>
    <row r="3" spans="1:11" x14ac:dyDescent="0.3">
      <c r="A3" s="1" t="s">
        <v>1</v>
      </c>
      <c r="B3" s="42">
        <v>0</v>
      </c>
      <c r="C3" s="42">
        <v>0</v>
      </c>
      <c r="D3" s="42">
        <v>0</v>
      </c>
      <c r="E3" s="43">
        <v>0</v>
      </c>
      <c r="F3" s="10"/>
      <c r="G3" s="12" t="s">
        <v>1</v>
      </c>
      <c r="H3" s="42">
        <v>0</v>
      </c>
      <c r="I3" s="42">
        <v>0</v>
      </c>
      <c r="J3" s="42">
        <v>0</v>
      </c>
      <c r="K3" s="42">
        <v>0</v>
      </c>
    </row>
    <row r="4" spans="1:11" x14ac:dyDescent="0.3">
      <c r="A4" s="1" t="s">
        <v>2</v>
      </c>
      <c r="B4" s="42">
        <v>1460</v>
      </c>
      <c r="C4" s="42">
        <v>1515</v>
      </c>
      <c r="D4" s="42">
        <v>2843</v>
      </c>
      <c r="E4" s="43">
        <v>3028</v>
      </c>
      <c r="F4" s="10"/>
      <c r="G4" s="12" t="s">
        <v>2</v>
      </c>
      <c r="H4" s="42">
        <v>1434</v>
      </c>
      <c r="I4" s="42">
        <v>1493</v>
      </c>
      <c r="J4" s="42">
        <v>2887</v>
      </c>
      <c r="K4" s="42">
        <v>2921</v>
      </c>
    </row>
    <row r="5" spans="1:11" x14ac:dyDescent="0.3">
      <c r="A5" s="1" t="s">
        <v>3</v>
      </c>
      <c r="B5" s="42">
        <v>1460</v>
      </c>
      <c r="C5" s="42">
        <v>1515</v>
      </c>
      <c r="D5" s="42">
        <v>2843</v>
      </c>
      <c r="E5" s="43">
        <v>3028</v>
      </c>
      <c r="F5" s="10"/>
      <c r="G5" s="12" t="s">
        <v>3</v>
      </c>
      <c r="H5" s="42">
        <v>1434</v>
      </c>
      <c r="I5" s="42">
        <v>1493</v>
      </c>
      <c r="J5" s="42">
        <v>2887</v>
      </c>
      <c r="K5" s="42">
        <v>2921</v>
      </c>
    </row>
    <row r="6" spans="1:11" x14ac:dyDescent="0.3">
      <c r="A6" s="1" t="s">
        <v>4</v>
      </c>
      <c r="B6" s="44">
        <v>0.94315245478036103</v>
      </c>
      <c r="C6" s="44">
        <v>0.97868217054263495</v>
      </c>
      <c r="D6" s="44">
        <v>0.92066062176165797</v>
      </c>
      <c r="E6" s="45">
        <v>0.980252508902557</v>
      </c>
      <c r="F6" s="10"/>
      <c r="G6" s="12" t="s">
        <v>4</v>
      </c>
      <c r="H6" s="44">
        <v>0.94218134034165502</v>
      </c>
      <c r="I6" s="44">
        <v>0.98159105851413497</v>
      </c>
      <c r="J6" s="44">
        <v>0.95154911008569498</v>
      </c>
      <c r="K6" s="44">
        <v>0.96275543836519395</v>
      </c>
    </row>
    <row r="7" spans="1:11" x14ac:dyDescent="0.3">
      <c r="A7" s="1" t="s">
        <v>5</v>
      </c>
      <c r="B7" s="44">
        <v>0.94315245478036103</v>
      </c>
      <c r="C7" s="44">
        <v>0.97868217054263495</v>
      </c>
      <c r="D7" s="44">
        <v>0.92066062176165797</v>
      </c>
      <c r="E7" s="45">
        <v>0.980252508902557</v>
      </c>
      <c r="F7" s="10"/>
      <c r="G7" s="12" t="s">
        <v>5</v>
      </c>
      <c r="H7" s="44">
        <v>0.94218134034165502</v>
      </c>
      <c r="I7" s="44">
        <v>0.98159105851413497</v>
      </c>
      <c r="J7" s="44">
        <v>0.95154911008569498</v>
      </c>
      <c r="K7" s="44">
        <v>0.96275543836519395</v>
      </c>
    </row>
    <row r="8" spans="1:11" x14ac:dyDescent="0.3">
      <c r="A8" s="1" t="s">
        <v>6</v>
      </c>
      <c r="B8" s="42">
        <v>0</v>
      </c>
      <c r="C8" s="42">
        <v>0</v>
      </c>
      <c r="D8" s="42">
        <v>0</v>
      </c>
      <c r="E8" s="43">
        <v>0</v>
      </c>
      <c r="F8" s="10"/>
      <c r="G8" s="12" t="s">
        <v>6</v>
      </c>
      <c r="H8" s="42">
        <v>0</v>
      </c>
      <c r="I8" s="42">
        <v>0</v>
      </c>
      <c r="J8" s="42">
        <v>0</v>
      </c>
      <c r="K8" s="42">
        <v>0</v>
      </c>
    </row>
    <row r="9" spans="1:11" x14ac:dyDescent="0.3">
      <c r="A9" s="1" t="s">
        <v>7</v>
      </c>
      <c r="B9" s="42">
        <v>0</v>
      </c>
      <c r="C9" s="42">
        <v>0</v>
      </c>
      <c r="D9" s="42">
        <v>0</v>
      </c>
      <c r="E9" s="43">
        <v>0</v>
      </c>
      <c r="F9" s="10"/>
      <c r="G9" s="12" t="s">
        <v>7</v>
      </c>
      <c r="H9" s="42">
        <v>0</v>
      </c>
      <c r="I9" s="42">
        <v>0</v>
      </c>
      <c r="J9" s="42">
        <v>0</v>
      </c>
      <c r="K9" s="42">
        <v>0</v>
      </c>
    </row>
    <row r="10" spans="1:11" x14ac:dyDescent="0.3">
      <c r="A10" s="1" t="s">
        <v>8</v>
      </c>
      <c r="B10" s="42">
        <v>100</v>
      </c>
      <c r="C10" s="42">
        <v>100</v>
      </c>
      <c r="D10" s="42">
        <v>100</v>
      </c>
      <c r="E10" s="43">
        <v>100</v>
      </c>
      <c r="F10" s="10"/>
      <c r="G10" s="12" t="s">
        <v>8</v>
      </c>
      <c r="H10" s="42">
        <v>100</v>
      </c>
      <c r="I10" s="42">
        <v>100</v>
      </c>
      <c r="J10" s="42">
        <v>100</v>
      </c>
      <c r="K10" s="42">
        <v>100</v>
      </c>
    </row>
    <row r="11" spans="1:11" x14ac:dyDescent="0.3">
      <c r="A11" s="1" t="s">
        <v>9</v>
      </c>
      <c r="B11" s="42">
        <v>100</v>
      </c>
      <c r="C11" s="42">
        <v>100</v>
      </c>
      <c r="D11" s="42">
        <v>100</v>
      </c>
      <c r="E11" s="43">
        <v>100</v>
      </c>
      <c r="F11" s="10"/>
      <c r="G11" s="12" t="s">
        <v>9</v>
      </c>
      <c r="H11" s="42">
        <v>100</v>
      </c>
      <c r="I11" s="42">
        <v>100</v>
      </c>
      <c r="J11" s="42">
        <v>100</v>
      </c>
      <c r="K11" s="42">
        <v>100</v>
      </c>
    </row>
    <row r="12" spans="1:11" x14ac:dyDescent="0.3">
      <c r="A12" s="1" t="s">
        <v>10</v>
      </c>
      <c r="B12" s="42">
        <v>1460</v>
      </c>
      <c r="C12" s="42">
        <v>1515</v>
      </c>
      <c r="D12" s="42">
        <v>2843</v>
      </c>
      <c r="E12" s="43">
        <v>3028</v>
      </c>
      <c r="F12" s="10"/>
      <c r="G12" s="12" t="s">
        <v>10</v>
      </c>
      <c r="H12" s="42">
        <v>1434</v>
      </c>
      <c r="I12" s="42">
        <v>1493</v>
      </c>
      <c r="J12" s="42">
        <v>2887</v>
      </c>
      <c r="K12" s="42">
        <v>2921</v>
      </c>
    </row>
    <row r="13" spans="1:11" x14ac:dyDescent="0.3">
      <c r="A13" s="1" t="s">
        <v>11</v>
      </c>
      <c r="B13" s="42">
        <v>1460</v>
      </c>
      <c r="C13" s="42">
        <v>1515</v>
      </c>
      <c r="D13" s="42">
        <v>2843</v>
      </c>
      <c r="E13" s="43">
        <v>3028</v>
      </c>
      <c r="F13" s="10"/>
      <c r="G13" s="12" t="s">
        <v>11</v>
      </c>
      <c r="H13" s="42">
        <v>1434</v>
      </c>
      <c r="I13" s="42">
        <v>1493</v>
      </c>
      <c r="J13" s="42">
        <v>2887</v>
      </c>
      <c r="K13" s="42">
        <v>2921</v>
      </c>
    </row>
    <row r="14" spans="1:11" x14ac:dyDescent="0.3">
      <c r="A14" s="1" t="s">
        <v>12</v>
      </c>
      <c r="B14" s="46">
        <v>94.315245478036104</v>
      </c>
      <c r="C14" s="46">
        <v>97.868217054263496</v>
      </c>
      <c r="D14" s="46">
        <v>92.066062176165801</v>
      </c>
      <c r="E14" s="47">
        <v>98.025250890255705</v>
      </c>
      <c r="F14" s="10"/>
      <c r="G14" s="12" t="s">
        <v>12</v>
      </c>
      <c r="H14" s="46">
        <v>94.218134034165502</v>
      </c>
      <c r="I14" s="46">
        <v>98.1591058514135</v>
      </c>
      <c r="J14" s="46">
        <v>95.154911008569499</v>
      </c>
      <c r="K14" s="46">
        <v>96.275543836519404</v>
      </c>
    </row>
    <row r="15" spans="1:11" x14ac:dyDescent="0.3">
      <c r="A15" s="1" t="s">
        <v>13</v>
      </c>
      <c r="B15" s="46">
        <v>94.315245478036104</v>
      </c>
      <c r="C15" s="46">
        <v>97.868217054263496</v>
      </c>
      <c r="D15" s="46">
        <v>92.066062176165801</v>
      </c>
      <c r="E15" s="47">
        <v>98.025250890255705</v>
      </c>
      <c r="F15" s="10"/>
      <c r="G15" s="12" t="s">
        <v>13</v>
      </c>
      <c r="H15" s="46">
        <v>94.218134034165502</v>
      </c>
      <c r="I15" s="46">
        <v>98.1591058514135</v>
      </c>
      <c r="J15" s="46">
        <v>95.154911008569499</v>
      </c>
      <c r="K15" s="46">
        <v>96.275543836519404</v>
      </c>
    </row>
    <row r="16" spans="1:11" x14ac:dyDescent="0.3">
      <c r="A16" s="1" t="s">
        <v>14</v>
      </c>
      <c r="B16" s="46">
        <v>94.315245478036104</v>
      </c>
      <c r="C16" s="46">
        <v>97.868217054263496</v>
      </c>
      <c r="D16" s="46">
        <v>92.066062176165801</v>
      </c>
      <c r="E16" s="47">
        <v>98.025250890255705</v>
      </c>
      <c r="F16" s="10"/>
      <c r="G16" s="12" t="s">
        <v>14</v>
      </c>
      <c r="H16" s="46">
        <v>94.218134034165502</v>
      </c>
      <c r="I16" s="46">
        <v>98.1591058514135</v>
      </c>
      <c r="J16" s="46">
        <v>95.154911008569499</v>
      </c>
      <c r="K16" s="46">
        <v>96.275543836519404</v>
      </c>
    </row>
    <row r="17" spans="1:11" x14ac:dyDescent="0.3">
      <c r="A17" s="1" t="s">
        <v>15</v>
      </c>
      <c r="B17" s="42"/>
      <c r="C17" s="42"/>
      <c r="D17" s="42"/>
      <c r="E17" s="43"/>
      <c r="F17" s="10"/>
      <c r="G17" s="12" t="s">
        <v>15</v>
      </c>
      <c r="H17" s="42"/>
      <c r="I17" s="42"/>
      <c r="J17" s="42"/>
      <c r="K17" s="42"/>
    </row>
    <row r="18" spans="1:11" x14ac:dyDescent="0.3">
      <c r="A18" s="1" t="s">
        <v>16</v>
      </c>
      <c r="B18" s="46">
        <v>2167.81748119437</v>
      </c>
      <c r="C18" s="46">
        <v>2242.77422476945</v>
      </c>
      <c r="D18" s="46">
        <v>2136.3444477121002</v>
      </c>
      <c r="E18" s="47">
        <v>2221.9748543037099</v>
      </c>
      <c r="F18" s="10"/>
      <c r="G18" s="12" t="s">
        <v>16</v>
      </c>
      <c r="H18" s="46">
        <v>1953.7933726569099</v>
      </c>
      <c r="I18" s="46">
        <v>2110.67032138373</v>
      </c>
      <c r="J18" s="46">
        <v>1887.8244759010799</v>
      </c>
      <c r="K18" s="46">
        <v>2065.0059595123198</v>
      </c>
    </row>
    <row r="19" spans="1:11" x14ac:dyDescent="0.3">
      <c r="A19" s="1" t="s">
        <v>17</v>
      </c>
      <c r="B19" s="46"/>
      <c r="C19" s="46"/>
      <c r="D19" s="46"/>
      <c r="E19" s="47"/>
      <c r="F19" s="10"/>
      <c r="G19" s="12" t="s">
        <v>17</v>
      </c>
      <c r="H19" s="46"/>
      <c r="I19" s="46"/>
      <c r="J19" s="46"/>
      <c r="K19" s="46"/>
    </row>
    <row r="20" spans="1:11" x14ac:dyDescent="0.3">
      <c r="A20" s="1" t="s">
        <v>18</v>
      </c>
      <c r="B20" s="46">
        <v>1322.09519529879</v>
      </c>
      <c r="C20" s="46">
        <v>3091.6057956023401</v>
      </c>
      <c r="D20" s="46">
        <v>1549.62083843901</v>
      </c>
      <c r="E20" s="47">
        <v>3387.20497288978</v>
      </c>
      <c r="F20" s="10"/>
      <c r="G20" s="12" t="s">
        <v>18</v>
      </c>
      <c r="H20" s="46">
        <v>1175.55983705585</v>
      </c>
      <c r="I20" s="46">
        <v>3481.8484056614402</v>
      </c>
      <c r="J20" s="46">
        <v>1404.08199138195</v>
      </c>
      <c r="K20" s="46">
        <v>4208.83689228615</v>
      </c>
    </row>
    <row r="21" spans="1:11" x14ac:dyDescent="0.3">
      <c r="A21" s="1" t="s">
        <v>19</v>
      </c>
      <c r="B21" s="46">
        <v>1322.0951952988</v>
      </c>
      <c r="C21" s="46">
        <v>3091.6057956023301</v>
      </c>
      <c r="D21" s="46">
        <v>1549.620838439</v>
      </c>
      <c r="E21" s="47">
        <v>3387.20497288979</v>
      </c>
      <c r="F21" s="10"/>
      <c r="G21" s="12" t="s">
        <v>19</v>
      </c>
      <c r="H21" s="46">
        <v>1175.55983705584</v>
      </c>
      <c r="I21" s="46">
        <v>3481.8484056614402</v>
      </c>
      <c r="J21" s="46">
        <v>1404.08199138195</v>
      </c>
      <c r="K21" s="46">
        <v>4208.83689228615</v>
      </c>
    </row>
    <row r="22" spans="1:11" x14ac:dyDescent="0.3">
      <c r="A22" s="1" t="s">
        <v>20</v>
      </c>
      <c r="B22" s="46">
        <v>979.51927275800995</v>
      </c>
      <c r="C22" s="46">
        <v>2848.6955306499599</v>
      </c>
      <c r="D22" s="46">
        <v>1439.6670507867</v>
      </c>
      <c r="E22" s="47">
        <v>3318.5374335901902</v>
      </c>
      <c r="F22" s="10"/>
      <c r="G22" s="12" t="s">
        <v>20</v>
      </c>
      <c r="H22" s="46">
        <v>882.29267223063198</v>
      </c>
      <c r="I22" s="46">
        <v>3669.3134009771602</v>
      </c>
      <c r="J22" s="46">
        <v>1343.5176924104801</v>
      </c>
      <c r="K22" s="46">
        <v>4727.7000576425598</v>
      </c>
    </row>
    <row r="23" spans="1:11" x14ac:dyDescent="0.3">
      <c r="A23" s="1" t="s">
        <v>21</v>
      </c>
      <c r="B23" s="46">
        <v>3235.85376434721</v>
      </c>
      <c r="C23" s="46">
        <v>6654.6843214137898</v>
      </c>
      <c r="D23" s="46">
        <v>3356.4823260419298</v>
      </c>
      <c r="E23" s="47">
        <v>6767.2822938889503</v>
      </c>
      <c r="F23" s="10"/>
      <c r="G23" s="12" t="s">
        <v>21</v>
      </c>
      <c r="H23" s="46">
        <v>2982.2247633216298</v>
      </c>
      <c r="I23" s="46">
        <v>6459.7645684898898</v>
      </c>
      <c r="J23" s="46">
        <v>3008.8398464001598</v>
      </c>
      <c r="K23" s="46">
        <v>6675.6672684457999</v>
      </c>
    </row>
    <row r="24" spans="1:11" x14ac:dyDescent="0.3">
      <c r="A24" s="1" t="s">
        <v>22</v>
      </c>
      <c r="B24" s="46">
        <v>291.15337999551002</v>
      </c>
      <c r="C24" s="46">
        <v>236.128766787594</v>
      </c>
      <c r="D24" s="46">
        <v>285.84532117875102</v>
      </c>
      <c r="E24" s="47">
        <v>233.69998097106401</v>
      </c>
      <c r="F24" s="10"/>
      <c r="G24" s="12" t="s">
        <v>22</v>
      </c>
      <c r="H24" s="46">
        <v>153.189741455079</v>
      </c>
      <c r="I24" s="46">
        <v>166.06563420196699</v>
      </c>
      <c r="J24" s="46">
        <v>54.462240746013102</v>
      </c>
      <c r="K24" s="46">
        <v>118.98023011206899</v>
      </c>
    </row>
    <row r="25" spans="1:11" x14ac:dyDescent="0.3">
      <c r="A25" s="1" t="s">
        <v>23</v>
      </c>
      <c r="B25" s="46">
        <v>11.360108940070599</v>
      </c>
      <c r="C25" s="46">
        <v>12.667035881824001</v>
      </c>
      <c r="D25" s="46">
        <v>12.9498928427397</v>
      </c>
      <c r="E25" s="47">
        <v>13.0885395746682</v>
      </c>
      <c r="F25" s="10"/>
      <c r="G25" s="12" t="s">
        <v>23</v>
      </c>
      <c r="H25" s="46">
        <v>5.0313921893506803</v>
      </c>
      <c r="I25" s="46">
        <v>6.3694324025398199</v>
      </c>
      <c r="J25" s="46">
        <v>2.54318985965199</v>
      </c>
      <c r="K25" s="46">
        <v>3.8989923565598499</v>
      </c>
    </row>
    <row r="26" spans="1:11" x14ac:dyDescent="0.3">
      <c r="A26" s="1" t="s">
        <v>24</v>
      </c>
      <c r="B26" s="46">
        <v>36.082288187365002</v>
      </c>
      <c r="C26" s="46">
        <v>49.443257090862197</v>
      </c>
      <c r="D26" s="46">
        <v>40.044824588403301</v>
      </c>
      <c r="E26" s="47">
        <v>51.723102562439301</v>
      </c>
      <c r="F26" s="10"/>
      <c r="G26" s="12" t="s">
        <v>24</v>
      </c>
      <c r="H26" s="46">
        <v>30.485422067878901</v>
      </c>
      <c r="I26" s="46">
        <v>49.9249795922629</v>
      </c>
      <c r="J26" s="46">
        <v>36.769445319621198</v>
      </c>
      <c r="K26" s="46">
        <v>51.093785387160601</v>
      </c>
    </row>
    <row r="27" spans="1:11" x14ac:dyDescent="0.3">
      <c r="A27" s="1" t="s">
        <v>25</v>
      </c>
      <c r="B27" s="46">
        <v>1.8967062078941199</v>
      </c>
      <c r="C27" s="46">
        <v>1.9150740782710101</v>
      </c>
      <c r="D27" s="46">
        <v>2.2186075457483301</v>
      </c>
      <c r="E27" s="47">
        <v>2.19534394447673</v>
      </c>
      <c r="F27" s="10"/>
      <c r="G27" s="12" t="s">
        <v>25</v>
      </c>
      <c r="H27" s="46">
        <v>2.9399297736616701</v>
      </c>
      <c r="I27" s="46">
        <v>2.80358151656994</v>
      </c>
      <c r="J27" s="46">
        <v>3.68045054320645</v>
      </c>
      <c r="K27" s="46">
        <v>3.5730862103216898</v>
      </c>
    </row>
    <row r="28" spans="1:11" x14ac:dyDescent="0.3">
      <c r="A28" s="1" t="s">
        <v>26</v>
      </c>
      <c r="B28" s="46">
        <v>1.8967062078941199</v>
      </c>
      <c r="C28" s="46">
        <v>1.9150740782710101</v>
      </c>
      <c r="D28" s="46">
        <v>2.2186075457483301</v>
      </c>
      <c r="E28" s="47">
        <v>2.19534394447673</v>
      </c>
      <c r="F28" s="10"/>
      <c r="G28" s="12" t="s">
        <v>26</v>
      </c>
      <c r="H28" s="46">
        <v>2.9399297736616701</v>
      </c>
      <c r="I28" s="46">
        <v>2.80358151656994</v>
      </c>
      <c r="J28" s="46">
        <v>3.68045054320645</v>
      </c>
      <c r="K28" s="46">
        <v>3.5730862103216898</v>
      </c>
    </row>
    <row r="29" spans="1:11" x14ac:dyDescent="0.3">
      <c r="A29" s="1" t="s">
        <v>27</v>
      </c>
      <c r="B29" s="46">
        <v>46441.499542999998</v>
      </c>
      <c r="C29" s="46">
        <v>51636.297962999903</v>
      </c>
      <c r="D29" s="46">
        <v>77999.896284000002</v>
      </c>
      <c r="E29" s="47">
        <v>92246.209446999899</v>
      </c>
      <c r="F29" s="10"/>
      <c r="G29" s="12" t="s">
        <v>27</v>
      </c>
      <c r="H29" s="46">
        <v>31350.2291909999</v>
      </c>
      <c r="I29" s="46">
        <v>37148.365679999901</v>
      </c>
      <c r="J29" s="46">
        <v>50120.098227999901</v>
      </c>
      <c r="K29" s="46">
        <v>57396.5934319999</v>
      </c>
    </row>
    <row r="30" spans="1:11" x14ac:dyDescent="0.3">
      <c r="A30" s="1" t="s">
        <v>28</v>
      </c>
      <c r="B30" s="52">
        <v>1.0743874082877301</v>
      </c>
      <c r="C30" s="52">
        <v>1.0884050664954901</v>
      </c>
      <c r="D30" s="52">
        <v>1.22011675194396</v>
      </c>
      <c r="E30" s="53">
        <v>1.2025762845652299</v>
      </c>
      <c r="F30" s="10"/>
      <c r="G30" s="12" t="s">
        <v>28</v>
      </c>
      <c r="H30" s="52">
        <v>1.4260250301402599</v>
      </c>
      <c r="I30" s="52">
        <v>1.41651556704499</v>
      </c>
      <c r="J30" s="46">
        <v>1.8202060142219401</v>
      </c>
      <c r="K30" s="46">
        <v>1.7655268115529501</v>
      </c>
    </row>
    <row r="31" spans="1:11" x14ac:dyDescent="0.3">
      <c r="A31" s="1" t="s">
        <v>29</v>
      </c>
      <c r="B31" s="52">
        <v>1.0743874082877301</v>
      </c>
      <c r="C31" s="52">
        <v>1.0884050664954901</v>
      </c>
      <c r="D31" s="52">
        <v>1.22011675194396</v>
      </c>
      <c r="E31" s="53">
        <v>1.2025762845652299</v>
      </c>
      <c r="F31" s="10"/>
      <c r="G31" s="12" t="s">
        <v>29</v>
      </c>
      <c r="H31" s="52">
        <v>1.4260250301402599</v>
      </c>
      <c r="I31" s="52">
        <v>1.41651556704499</v>
      </c>
      <c r="J31" s="46">
        <v>1.8202060142219401</v>
      </c>
      <c r="K31" s="46">
        <v>1.7655268115529501</v>
      </c>
    </row>
    <row r="32" spans="1:11" x14ac:dyDescent="0.3">
      <c r="A32" s="1" t="s">
        <v>30</v>
      </c>
      <c r="B32" s="46">
        <v>21.8730565204824</v>
      </c>
      <c r="C32" s="46">
        <v>29.164762581916602</v>
      </c>
      <c r="D32" s="46">
        <v>21.8343724970997</v>
      </c>
      <c r="E32" s="47">
        <v>29.273917544021302</v>
      </c>
      <c r="F32" s="10"/>
      <c r="G32" s="12" t="s">
        <v>30</v>
      </c>
      <c r="H32" s="46">
        <v>20.197952453303898</v>
      </c>
      <c r="I32" s="46">
        <v>29.286602023672099</v>
      </c>
      <c r="J32" s="46">
        <v>20.2228482871121</v>
      </c>
      <c r="K32" s="46">
        <v>26.119800759188699</v>
      </c>
    </row>
    <row r="33" spans="1:11" x14ac:dyDescent="0.3">
      <c r="A33" s="1" t="s">
        <v>31</v>
      </c>
      <c r="B33" s="46">
        <v>0</v>
      </c>
      <c r="C33" s="46">
        <v>0</v>
      </c>
      <c r="D33" s="46">
        <v>0</v>
      </c>
      <c r="E33" s="47">
        <v>0</v>
      </c>
      <c r="F33" s="10"/>
      <c r="G33" s="12" t="s">
        <v>31</v>
      </c>
      <c r="H33" s="42">
        <v>0</v>
      </c>
      <c r="I33" s="42">
        <v>0</v>
      </c>
      <c r="J33" s="42">
        <v>0</v>
      </c>
      <c r="K33" s="42">
        <v>0</v>
      </c>
    </row>
    <row r="34" spans="1:11" x14ac:dyDescent="0.3">
      <c r="A34" s="1" t="s">
        <v>32</v>
      </c>
      <c r="B34" s="46">
        <v>46245.256199000003</v>
      </c>
      <c r="C34" s="46">
        <v>52423.23459</v>
      </c>
      <c r="D34" s="46">
        <v>88354.017982000005</v>
      </c>
      <c r="E34" s="47">
        <v>103481.157553999</v>
      </c>
      <c r="F34" s="10"/>
      <c r="G34" s="12" t="s">
        <v>32</v>
      </c>
      <c r="H34" s="46">
        <v>43040.591186999998</v>
      </c>
      <c r="I34" s="46">
        <v>49628.238108999998</v>
      </c>
      <c r="J34" s="46">
        <v>88570.914340000003</v>
      </c>
      <c r="K34" s="46">
        <v>97104.745039000001</v>
      </c>
    </row>
    <row r="35" spans="1:11" x14ac:dyDescent="0.3">
      <c r="A35" s="1" t="s">
        <v>33</v>
      </c>
      <c r="B35" s="46">
        <v>-0.424353458342908</v>
      </c>
      <c r="C35" s="46">
        <v>1.5011218463618401</v>
      </c>
      <c r="D35" s="46">
        <v>11.7189030385798</v>
      </c>
      <c r="E35" s="47">
        <v>10.856998870675699</v>
      </c>
      <c r="F35" s="10"/>
      <c r="G35" s="12" t="s">
        <v>33</v>
      </c>
      <c r="H35" s="46">
        <v>27.161248657594999</v>
      </c>
      <c r="I35" s="46">
        <v>25.1467166768848</v>
      </c>
      <c r="J35" s="46">
        <v>43.412463785117502</v>
      </c>
      <c r="K35" s="46">
        <v>40.892081629020304</v>
      </c>
    </row>
    <row r="36" spans="1:11" x14ac:dyDescent="0.3">
      <c r="A36" s="1" t="s">
        <v>34</v>
      </c>
      <c r="B36" s="42">
        <v>0.99577439690942104</v>
      </c>
      <c r="C36" s="42">
        <v>1.0152399892719599</v>
      </c>
      <c r="D36" s="42">
        <v>1.13274532648479</v>
      </c>
      <c r="E36" s="43">
        <v>1.12179305983792</v>
      </c>
      <c r="F36" s="10"/>
      <c r="G36" s="12" t="s">
        <v>34</v>
      </c>
      <c r="H36" s="42">
        <v>1.3728955831479499</v>
      </c>
      <c r="I36" s="42">
        <v>1.3359467422201801</v>
      </c>
      <c r="J36" s="42">
        <v>1.76717359844516</v>
      </c>
      <c r="K36" s="42">
        <v>1.69182070280954</v>
      </c>
    </row>
    <row r="37" spans="1:11" x14ac:dyDescent="0.3">
      <c r="A37" s="1" t="s">
        <v>35</v>
      </c>
      <c r="B37" s="42">
        <v>0.99577439690942104</v>
      </c>
      <c r="C37" s="42">
        <v>1.0152399892719599</v>
      </c>
      <c r="D37" s="42">
        <v>1.13274532648479</v>
      </c>
      <c r="E37" s="43">
        <v>1.12179305983792</v>
      </c>
      <c r="F37" s="10"/>
      <c r="G37" s="12" t="s">
        <v>35</v>
      </c>
      <c r="H37" s="42">
        <v>1.3728955831479499</v>
      </c>
      <c r="I37" s="42">
        <v>1.3359467422201801</v>
      </c>
      <c r="J37" s="42">
        <v>1.76717359844516</v>
      </c>
      <c r="K37" s="42">
        <v>1.69182070280954</v>
      </c>
    </row>
    <row r="38" spans="1:11" x14ac:dyDescent="0.3">
      <c r="A38" s="1" t="s">
        <v>36</v>
      </c>
      <c r="B38" s="42">
        <v>70.878509277231103</v>
      </c>
      <c r="C38" s="42">
        <v>72.120195695577493</v>
      </c>
      <c r="D38" s="42">
        <v>70.955193259633404</v>
      </c>
      <c r="E38" s="43">
        <v>71.831210414907801</v>
      </c>
      <c r="F38" s="10"/>
      <c r="G38" s="12" t="s">
        <v>36</v>
      </c>
      <c r="H38" s="42">
        <v>72.580567147332701</v>
      </c>
      <c r="I38" s="42">
        <v>72.782796702168298</v>
      </c>
      <c r="J38" s="42">
        <v>72.135530914798395</v>
      </c>
      <c r="K38" s="42">
        <v>72.665110629608705</v>
      </c>
    </row>
    <row r="39" spans="1:11" x14ac:dyDescent="0.3">
      <c r="A39" s="1" t="s">
        <v>37</v>
      </c>
      <c r="B39" s="42">
        <v>5.2601014539297899E-2</v>
      </c>
      <c r="C39" s="42">
        <v>5.5542845559893098E-2</v>
      </c>
      <c r="D39" s="42">
        <v>5.2369770297929302E-2</v>
      </c>
      <c r="E39" s="43">
        <v>5.5369266247549502E-2</v>
      </c>
      <c r="F39" s="10"/>
      <c r="G39" s="12" t="s">
        <v>37</v>
      </c>
      <c r="H39" s="42">
        <v>5.5303541750450498E-2</v>
      </c>
      <c r="I39" s="42">
        <v>5.6695833821257403E-2</v>
      </c>
      <c r="J39" s="42">
        <v>5.8503955818504497E-2</v>
      </c>
      <c r="K39" s="42">
        <v>5.7954890117236001E-2</v>
      </c>
    </row>
    <row r="40" spans="1:11" x14ac:dyDescent="0.3">
      <c r="A40" s="1" t="s">
        <v>38</v>
      </c>
      <c r="B40" s="42">
        <v>769.75548133045402</v>
      </c>
      <c r="C40" s="42">
        <v>791.09211345379504</v>
      </c>
      <c r="D40" s="42">
        <v>1281.4343868289</v>
      </c>
      <c r="E40" s="43">
        <v>1379.28273499838</v>
      </c>
      <c r="F40" s="10"/>
      <c r="G40" s="12" t="s">
        <v>38</v>
      </c>
      <c r="H40" s="42">
        <v>487.76675308606201</v>
      </c>
      <c r="I40" s="42">
        <v>532.53311565080401</v>
      </c>
      <c r="J40" s="42">
        <v>784.41483348525196</v>
      </c>
      <c r="K40" s="42">
        <v>817.50056619456996</v>
      </c>
    </row>
    <row r="41" spans="1:11" x14ac:dyDescent="0.3">
      <c r="A41" s="1" t="s">
        <v>39</v>
      </c>
      <c r="B41" s="42">
        <v>0</v>
      </c>
      <c r="C41" s="42">
        <v>0</v>
      </c>
      <c r="D41" s="42">
        <v>0</v>
      </c>
      <c r="E41" s="43">
        <v>0</v>
      </c>
      <c r="F41" s="10"/>
      <c r="G41" s="12" t="s">
        <v>39</v>
      </c>
      <c r="H41" s="42">
        <v>0</v>
      </c>
      <c r="I41" s="42">
        <v>0</v>
      </c>
      <c r="J41" s="42">
        <v>0</v>
      </c>
      <c r="K41" s="42">
        <v>0</v>
      </c>
    </row>
    <row r="42" spans="1:11" x14ac:dyDescent="0.3">
      <c r="A42" s="1" t="s">
        <v>40</v>
      </c>
      <c r="B42" s="48">
        <v>4623843</v>
      </c>
      <c r="C42" s="48">
        <v>5241616</v>
      </c>
      <c r="D42" s="48">
        <v>8834081</v>
      </c>
      <c r="E42" s="49">
        <v>10346701</v>
      </c>
      <c r="F42" s="10"/>
      <c r="G42" s="12" t="s">
        <v>40</v>
      </c>
      <c r="H42" s="48">
        <v>4303389</v>
      </c>
      <c r="I42" s="48">
        <v>4962127</v>
      </c>
      <c r="J42" s="48">
        <v>8855741</v>
      </c>
      <c r="K42" s="48">
        <v>9709106</v>
      </c>
    </row>
    <row r="43" spans="1:11" x14ac:dyDescent="0.3">
      <c r="A43" s="1" t="s">
        <v>41</v>
      </c>
      <c r="B43" s="48">
        <v>261960</v>
      </c>
      <c r="C43" s="48">
        <v>196470</v>
      </c>
      <c r="D43" s="48">
        <v>392940</v>
      </c>
      <c r="E43" s="49">
        <v>327450</v>
      </c>
      <c r="F43" s="10"/>
      <c r="G43" s="12" t="s">
        <v>41</v>
      </c>
      <c r="H43" s="48">
        <v>196470</v>
      </c>
      <c r="I43" s="48">
        <v>130980</v>
      </c>
      <c r="J43" s="48">
        <v>261960</v>
      </c>
      <c r="K43" s="48">
        <v>196470</v>
      </c>
    </row>
    <row r="44" spans="1:11" x14ac:dyDescent="0.3">
      <c r="A44" s="1" t="s">
        <v>42</v>
      </c>
      <c r="B44" s="48">
        <v>320445</v>
      </c>
      <c r="C44" s="48">
        <v>356290</v>
      </c>
      <c r="D44" s="48">
        <v>538194</v>
      </c>
      <c r="E44" s="49">
        <v>636504</v>
      </c>
      <c r="F44" s="10"/>
      <c r="G44" s="12" t="s">
        <v>42</v>
      </c>
      <c r="H44" s="48">
        <v>216321</v>
      </c>
      <c r="I44" s="48">
        <v>256320</v>
      </c>
      <c r="J44" s="48">
        <v>345828</v>
      </c>
      <c r="K44" s="48">
        <v>396038</v>
      </c>
    </row>
    <row r="45" spans="1:11" x14ac:dyDescent="0.3">
      <c r="A45" s="1" t="s">
        <v>43</v>
      </c>
      <c r="B45" s="42">
        <v>2.60072397440799E-2</v>
      </c>
      <c r="C45" s="42">
        <v>2.89163268592799E-2</v>
      </c>
      <c r="D45" s="42">
        <v>4.36799419190399E-2</v>
      </c>
      <c r="E45" s="43">
        <v>5.1657877290319898E-2</v>
      </c>
      <c r="F45" s="10"/>
      <c r="G45" s="12" t="s">
        <v>43</v>
      </c>
      <c r="H45" s="42">
        <v>1.755612834696E-2</v>
      </c>
      <c r="I45" s="42">
        <v>2.08030847807999E-2</v>
      </c>
      <c r="J45" s="42">
        <v>2.8067255007679901E-2</v>
      </c>
      <c r="K45" s="42">
        <v>3.2142092321919898E-2</v>
      </c>
    </row>
    <row r="46" spans="1:11" x14ac:dyDescent="0.3">
      <c r="A46" s="1" t="s">
        <v>44</v>
      </c>
      <c r="B46" s="42">
        <v>377</v>
      </c>
      <c r="C46" s="42">
        <v>419</v>
      </c>
      <c r="D46" s="42">
        <v>633</v>
      </c>
      <c r="E46" s="43">
        <v>749</v>
      </c>
      <c r="F46" s="10"/>
      <c r="G46" s="12" t="s">
        <v>44</v>
      </c>
      <c r="H46" s="42">
        <v>255</v>
      </c>
      <c r="I46" s="42">
        <v>302</v>
      </c>
      <c r="J46" s="42">
        <v>407</v>
      </c>
      <c r="K46" s="42">
        <v>466</v>
      </c>
    </row>
    <row r="47" spans="1:11" x14ac:dyDescent="0.3">
      <c r="A47" s="1" t="s">
        <v>45</v>
      </c>
      <c r="B47" s="42"/>
      <c r="C47" s="42"/>
      <c r="D47" s="42"/>
      <c r="E47" s="43"/>
      <c r="F47" s="10"/>
      <c r="G47" s="12" t="s">
        <v>45</v>
      </c>
      <c r="H47" s="42"/>
      <c r="I47" s="42"/>
      <c r="J47" s="42"/>
      <c r="K47" s="42"/>
    </row>
    <row r="48" spans="1:11" x14ac:dyDescent="0.3">
      <c r="A48" s="1" t="s">
        <v>46</v>
      </c>
      <c r="B48" s="42">
        <v>0</v>
      </c>
      <c r="C48" s="42">
        <v>0</v>
      </c>
      <c r="D48" s="42">
        <v>0</v>
      </c>
      <c r="E48" s="43">
        <v>0</v>
      </c>
      <c r="F48" s="10"/>
      <c r="G48" s="12" t="s">
        <v>46</v>
      </c>
      <c r="H48" s="42">
        <v>0</v>
      </c>
      <c r="I48" s="42">
        <v>0</v>
      </c>
      <c r="J48" s="42">
        <v>0</v>
      </c>
      <c r="K48" s="42">
        <v>0</v>
      </c>
    </row>
    <row r="49" spans="1:12" x14ac:dyDescent="0.3">
      <c r="A49" s="1" t="s">
        <v>47</v>
      </c>
      <c r="B49" s="42">
        <v>34175.453651369797</v>
      </c>
      <c r="C49" s="42">
        <v>37100.3897766027</v>
      </c>
      <c r="D49" s="42">
        <v>33448.305107670603</v>
      </c>
      <c r="E49" s="43">
        <v>36539.086527134299</v>
      </c>
      <c r="F49" s="10"/>
      <c r="G49" s="12" t="s">
        <v>47</v>
      </c>
      <c r="H49" s="42">
        <v>31015.8299008379</v>
      </c>
      <c r="I49" s="42">
        <v>35198.728039544199</v>
      </c>
      <c r="J49" s="42">
        <v>31587.062399653401</v>
      </c>
      <c r="K49" s="42">
        <v>34687.135981157902</v>
      </c>
    </row>
    <row r="50" spans="1:12" x14ac:dyDescent="0.3">
      <c r="A50" s="1" t="s">
        <v>48</v>
      </c>
      <c r="B50" s="42">
        <v>72.191780821917803</v>
      </c>
      <c r="C50" s="42">
        <v>79.576999339061402</v>
      </c>
      <c r="D50" s="42">
        <v>83.216045038705104</v>
      </c>
      <c r="E50" s="43">
        <v>85.572468563864902</v>
      </c>
      <c r="F50" s="18"/>
      <c r="G50" s="12" t="s">
        <v>48</v>
      </c>
      <c r="H50" s="42">
        <v>93.435754189944106</v>
      </c>
      <c r="I50" s="42">
        <v>95.710455764074993</v>
      </c>
      <c r="J50" s="42">
        <v>97.296360485268593</v>
      </c>
      <c r="K50" s="42">
        <v>98.321342925659394</v>
      </c>
    </row>
    <row r="51" spans="1:12" ht="15" thickBot="1" x14ac:dyDescent="0.35">
      <c r="A51" s="20"/>
      <c r="B51" s="10"/>
      <c r="C51" s="10"/>
      <c r="D51" s="10"/>
      <c r="E51" s="11"/>
      <c r="G51" s="20"/>
      <c r="H51" s="10"/>
      <c r="I51" s="10"/>
      <c r="J51" s="10"/>
      <c r="K51" s="11"/>
    </row>
    <row r="52" spans="1:12" x14ac:dyDescent="0.3">
      <c r="A52" s="19" t="s">
        <v>53</v>
      </c>
      <c r="B52" s="33"/>
      <c r="C52" s="33"/>
      <c r="D52" s="33"/>
      <c r="E52" s="34"/>
      <c r="G52" s="19" t="s">
        <v>53</v>
      </c>
      <c r="H52" s="33"/>
      <c r="I52" s="33"/>
      <c r="J52" s="33"/>
      <c r="K52" s="34"/>
      <c r="L52" s="35" t="s">
        <v>81</v>
      </c>
    </row>
    <row r="53" spans="1:12" x14ac:dyDescent="0.3">
      <c r="A53" s="2" t="s">
        <v>54</v>
      </c>
      <c r="B53" s="21">
        <v>0.7</v>
      </c>
      <c r="C53" s="21">
        <v>0.7</v>
      </c>
      <c r="D53" s="21">
        <v>0.7</v>
      </c>
      <c r="E53" s="21">
        <v>0.7</v>
      </c>
      <c r="G53" s="2" t="s">
        <v>54</v>
      </c>
      <c r="H53" s="21">
        <v>0.7</v>
      </c>
      <c r="I53" s="21">
        <v>0.7</v>
      </c>
      <c r="J53" s="21">
        <v>0.7</v>
      </c>
      <c r="K53" s="21">
        <v>0.7</v>
      </c>
      <c r="L53" s="36" t="s">
        <v>82</v>
      </c>
    </row>
    <row r="54" spans="1:12" x14ac:dyDescent="0.3">
      <c r="A54" s="2" t="s">
        <v>55</v>
      </c>
      <c r="B54" s="22">
        <f>$B$53*(B29/1.6)</f>
        <v>20318.156050062498</v>
      </c>
      <c r="C54" s="22">
        <f>$C$53*(C29/1.6)</f>
        <v>22590.880358812457</v>
      </c>
      <c r="D54" s="22">
        <f>$D$53*(D29/1.6)</f>
        <v>34124.954624249993</v>
      </c>
      <c r="E54" s="22">
        <f>$E$53*(E29/1.6)</f>
        <v>40357.716633062453</v>
      </c>
      <c r="G54" s="2" t="s">
        <v>55</v>
      </c>
      <c r="H54" s="22">
        <f>$H$53*(H29/1.6)</f>
        <v>13715.725271062454</v>
      </c>
      <c r="I54" s="22">
        <f>$I$53*(I29/1.6)</f>
        <v>16252.409984999955</v>
      </c>
      <c r="J54" s="22">
        <f>$J$53*(J29/1.6)</f>
        <v>21927.542974749955</v>
      </c>
      <c r="K54" s="22">
        <f>$K$53*(K29/1.6)</f>
        <v>25111.009626499952</v>
      </c>
      <c r="L54" s="37" t="s">
        <v>83</v>
      </c>
    </row>
    <row r="55" spans="1:12" x14ac:dyDescent="0.3">
      <c r="A55" s="3" t="s">
        <v>56</v>
      </c>
      <c r="B55" s="21">
        <v>15.97</v>
      </c>
      <c r="C55" s="21">
        <v>15.97</v>
      </c>
      <c r="D55" s="21">
        <v>15.97</v>
      </c>
      <c r="E55" s="21">
        <v>15.97</v>
      </c>
      <c r="G55" s="3" t="s">
        <v>56</v>
      </c>
      <c r="H55" s="21">
        <v>15.97</v>
      </c>
      <c r="I55" s="21">
        <v>15.97</v>
      </c>
      <c r="J55" s="21">
        <v>15.97</v>
      </c>
      <c r="K55" s="21">
        <v>15.97</v>
      </c>
      <c r="L55" s="38" t="s">
        <v>84</v>
      </c>
    </row>
    <row r="56" spans="1:12" x14ac:dyDescent="0.3">
      <c r="A56" s="3" t="s">
        <v>57</v>
      </c>
      <c r="B56" s="23">
        <v>0.45</v>
      </c>
      <c r="C56" s="23">
        <v>0.45</v>
      </c>
      <c r="D56" s="23">
        <v>0.45</v>
      </c>
      <c r="E56" s="23">
        <v>0.45</v>
      </c>
      <c r="G56" s="3" t="s">
        <v>57</v>
      </c>
      <c r="H56" s="23">
        <v>0.45</v>
      </c>
      <c r="I56" s="23">
        <v>0.45</v>
      </c>
      <c r="J56" s="23">
        <v>0.45</v>
      </c>
      <c r="K56" s="23">
        <v>0.45</v>
      </c>
      <c r="L56" s="38" t="s">
        <v>85</v>
      </c>
    </row>
    <row r="57" spans="1:12" x14ac:dyDescent="0.3">
      <c r="A57" s="2" t="s">
        <v>58</v>
      </c>
      <c r="B57" s="22">
        <f>B55*(1+B56)</f>
        <v>23.156500000000001</v>
      </c>
      <c r="C57" s="22">
        <f>C55*(1+C56)</f>
        <v>23.156500000000001</v>
      </c>
      <c r="D57" s="22">
        <f>D55*(1+D56)</f>
        <v>23.156500000000001</v>
      </c>
      <c r="E57" s="22">
        <f>E55*(1+E56)</f>
        <v>23.156500000000001</v>
      </c>
      <c r="G57" s="2" t="s">
        <v>58</v>
      </c>
      <c r="H57" s="22">
        <f>H55*(1+H56)</f>
        <v>23.156500000000001</v>
      </c>
      <c r="I57" s="22">
        <f>I55*(1+I56)</f>
        <v>23.156500000000001</v>
      </c>
      <c r="J57" s="22">
        <f>J55*(1+J56)</f>
        <v>23.156500000000001</v>
      </c>
      <c r="K57" s="22">
        <f>K55*(1+K56)</f>
        <v>23.156500000000001</v>
      </c>
      <c r="L57" s="39" t="s">
        <v>86</v>
      </c>
    </row>
    <row r="58" spans="1:12" x14ac:dyDescent="0.3">
      <c r="A58" s="3" t="s">
        <v>59</v>
      </c>
      <c r="B58" s="24">
        <f>B29/B38</f>
        <v>655.22681016541628</v>
      </c>
      <c r="C58" s="24">
        <f>C29/C38</f>
        <v>715.9755664135879</v>
      </c>
      <c r="D58" s="24">
        <f>D29/D38</f>
        <v>1099.2838254782732</v>
      </c>
      <c r="E58" s="24">
        <f>E29/E38</f>
        <v>1284.2079217957209</v>
      </c>
      <c r="G58" s="3" t="s">
        <v>59</v>
      </c>
      <c r="H58" s="24">
        <f>H29/H38</f>
        <v>431.93695534731029</v>
      </c>
      <c r="I58" s="24">
        <f>I29/I38</f>
        <v>510.40036056890352</v>
      </c>
      <c r="J58" s="24">
        <f>J29/J38</f>
        <v>694.80459341455969</v>
      </c>
      <c r="K58" s="24">
        <f>K29/K38</f>
        <v>789.87829144806426</v>
      </c>
      <c r="L58" s="39" t="s">
        <v>87</v>
      </c>
    </row>
    <row r="59" spans="1:12" x14ac:dyDescent="0.3">
      <c r="A59" s="2" t="s">
        <v>60</v>
      </c>
      <c r="B59" s="22">
        <f>B58*$B$57</f>
        <v>15172.759629595463</v>
      </c>
      <c r="C59" s="22">
        <f>C58*$C$57</f>
        <v>16579.488203656249</v>
      </c>
      <c r="D59" s="22">
        <f>D58*$D$57</f>
        <v>25455.565904687635</v>
      </c>
      <c r="E59" s="22">
        <f>E58*$E$57</f>
        <v>29737.760741062615</v>
      </c>
      <c r="G59" s="2" t="s">
        <v>60</v>
      </c>
      <c r="H59" s="22">
        <f>H58*$H$57</f>
        <v>10002.148106499992</v>
      </c>
      <c r="I59" s="22">
        <f>I58*$I$57</f>
        <v>11819.085949513816</v>
      </c>
      <c r="J59" s="22">
        <f>J58*$J$57</f>
        <v>16089.242567404252</v>
      </c>
      <c r="K59" s="22">
        <f>K58*$K$57</f>
        <v>18290.8166559171</v>
      </c>
      <c r="L59" s="39" t="s">
        <v>88</v>
      </c>
    </row>
    <row r="60" spans="1:12" x14ac:dyDescent="0.3">
      <c r="A60" s="3" t="s">
        <v>61</v>
      </c>
      <c r="B60" s="23">
        <v>0.2</v>
      </c>
      <c r="C60" s="23">
        <v>0.2</v>
      </c>
      <c r="D60" s="23">
        <v>0.2</v>
      </c>
      <c r="E60" s="23">
        <v>0.2</v>
      </c>
      <c r="G60" s="3" t="s">
        <v>61</v>
      </c>
      <c r="H60" s="23">
        <v>0.2</v>
      </c>
      <c r="I60" s="23">
        <v>0.2</v>
      </c>
      <c r="J60" s="23">
        <v>0.2</v>
      </c>
      <c r="K60" s="23">
        <v>0.2</v>
      </c>
      <c r="L60" s="39"/>
    </row>
    <row r="61" spans="1:12" x14ac:dyDescent="0.3">
      <c r="A61" s="2" t="s">
        <v>62</v>
      </c>
      <c r="B61" s="22">
        <f>B59*$B$60</f>
        <v>3034.5519259190928</v>
      </c>
      <c r="C61" s="22">
        <f>C59*$C$60</f>
        <v>3315.8976407312498</v>
      </c>
      <c r="D61" s="22">
        <f>D59*$D$60</f>
        <v>5091.1131809375274</v>
      </c>
      <c r="E61" s="22">
        <f>E59*$E$60</f>
        <v>5947.5521482125232</v>
      </c>
      <c r="G61" s="2" t="s">
        <v>62</v>
      </c>
      <c r="H61" s="22">
        <f>H59*$H$60</f>
        <v>2000.4296212999984</v>
      </c>
      <c r="I61" s="22">
        <f>I59*$I$60</f>
        <v>2363.8171899027634</v>
      </c>
      <c r="J61" s="22">
        <f>J59*$J$60</f>
        <v>3217.8485134808507</v>
      </c>
      <c r="K61" s="22">
        <f>K59*$K$60</f>
        <v>3658.1633311834203</v>
      </c>
      <c r="L61" s="39" t="s">
        <v>89</v>
      </c>
    </row>
    <row r="62" spans="1:12" x14ac:dyDescent="0.3">
      <c r="A62" s="3"/>
      <c r="B62" s="21"/>
      <c r="C62" s="21"/>
      <c r="D62" s="21"/>
      <c r="E62" s="21"/>
      <c r="G62" s="3"/>
      <c r="H62" s="21"/>
      <c r="I62" s="21"/>
      <c r="J62" s="21"/>
      <c r="K62" s="21"/>
      <c r="L62" s="39"/>
    </row>
    <row r="63" spans="1:12" x14ac:dyDescent="0.3">
      <c r="A63" s="2" t="s">
        <v>63</v>
      </c>
      <c r="B63" s="51">
        <f>(B59+B61+B54)</f>
        <v>38525.467605577054</v>
      </c>
      <c r="C63" s="51">
        <f>(C59+C61+C54)</f>
        <v>42486.266203199957</v>
      </c>
      <c r="D63" s="51">
        <f>(D59+D61+D54)</f>
        <v>64671.633709875154</v>
      </c>
      <c r="E63" s="51">
        <f>(E59+E61+E54)</f>
        <v>76043.029522337602</v>
      </c>
      <c r="G63" s="2" t="s">
        <v>63</v>
      </c>
      <c r="H63" s="25">
        <f>(H59+H61+H54)</f>
        <v>25718.302998862444</v>
      </c>
      <c r="I63" s="25">
        <f>(I59+I61+I54)</f>
        <v>30435.313124416534</v>
      </c>
      <c r="J63" s="25">
        <f>(J59+J61+J54)</f>
        <v>41234.634055635062</v>
      </c>
      <c r="K63" s="25">
        <f>(K59+K61+K54)</f>
        <v>47059.989613600468</v>
      </c>
      <c r="L63" s="39" t="s">
        <v>90</v>
      </c>
    </row>
    <row r="64" spans="1:12" x14ac:dyDescent="0.3">
      <c r="A64" s="2" t="s">
        <v>64</v>
      </c>
      <c r="B64" s="25">
        <f>(B63/B4)</f>
        <v>26.387306579162367</v>
      </c>
      <c r="C64" s="25">
        <f>(C63/C4)</f>
        <v>28.043740068118783</v>
      </c>
      <c r="D64" s="25">
        <f>(D63/D4)</f>
        <v>22.747672778710921</v>
      </c>
      <c r="E64" s="25">
        <f>(E63/E4)</f>
        <v>25.11328583960951</v>
      </c>
      <c r="G64" s="2" t="s">
        <v>64</v>
      </c>
      <c r="H64" s="25">
        <f>(H63/H4)</f>
        <v>17.934660389722765</v>
      </c>
      <c r="I64" s="25">
        <f>(I63/I4)</f>
        <v>20.385340337854345</v>
      </c>
      <c r="J64" s="25">
        <f>(J63/J4)</f>
        <v>14.282865970084885</v>
      </c>
      <c r="K64" s="25">
        <f>(K63/K4)</f>
        <v>16.110917361725598</v>
      </c>
      <c r="L64" s="39" t="s">
        <v>91</v>
      </c>
    </row>
    <row r="65" spans="1:12" x14ac:dyDescent="0.3">
      <c r="A65" s="2" t="s">
        <v>65</v>
      </c>
      <c r="B65" s="25">
        <f>B63/(B34/1.6)</f>
        <v>1.3329096481523264</v>
      </c>
      <c r="C65" s="25">
        <f>C63/(C34/1.6)</f>
        <v>1.2967155967534878</v>
      </c>
      <c r="D65" s="25">
        <f>D63/(D34/1.6)</f>
        <v>1.1711364836501348</v>
      </c>
      <c r="E65" s="25">
        <f>E63/(E34/1.6)</f>
        <v>1.1757584676442219</v>
      </c>
      <c r="G65" s="2" t="s">
        <v>65</v>
      </c>
      <c r="H65" s="25">
        <f>H63/(H34/1.6)</f>
        <v>0.9560576112766932</v>
      </c>
      <c r="I65" s="25">
        <f>I63/(I34/1.6)</f>
        <v>0.98122566616434903</v>
      </c>
      <c r="J65" s="25">
        <f>J63/(J34/1.6)</f>
        <v>0.74488803667256021</v>
      </c>
      <c r="K65" s="25">
        <f>K63/(K34/1.6)</f>
        <v>0.77540992823285582</v>
      </c>
      <c r="L65" s="39" t="s">
        <v>92</v>
      </c>
    </row>
    <row r="66" spans="1:12" x14ac:dyDescent="0.3">
      <c r="A66" s="4"/>
      <c r="B66" s="20"/>
      <c r="C66" s="20"/>
      <c r="D66" s="20"/>
      <c r="E66" s="20"/>
      <c r="G66" s="4"/>
      <c r="H66" s="20"/>
      <c r="I66" s="20"/>
      <c r="J66" s="20"/>
      <c r="K66" s="20"/>
      <c r="L66" s="39"/>
    </row>
    <row r="67" spans="1:12" x14ac:dyDescent="0.3">
      <c r="A67" s="5" t="s">
        <v>66</v>
      </c>
      <c r="B67" s="26">
        <v>200</v>
      </c>
      <c r="C67" s="26">
        <v>200</v>
      </c>
      <c r="D67" s="26">
        <v>200</v>
      </c>
      <c r="E67" s="26">
        <v>200</v>
      </c>
      <c r="G67" s="5" t="s">
        <v>66</v>
      </c>
      <c r="H67" s="26">
        <v>200</v>
      </c>
      <c r="I67" s="26">
        <v>200</v>
      </c>
      <c r="J67" s="26">
        <v>200</v>
      </c>
      <c r="K67" s="26">
        <v>200</v>
      </c>
      <c r="L67" s="39" t="s">
        <v>93</v>
      </c>
    </row>
    <row r="68" spans="1:12" x14ac:dyDescent="0.3">
      <c r="A68" s="5" t="s">
        <v>67</v>
      </c>
      <c r="B68" s="27">
        <v>0.2</v>
      </c>
      <c r="C68" s="27">
        <v>0.2</v>
      </c>
      <c r="D68" s="27">
        <v>0.2</v>
      </c>
      <c r="E68" s="27">
        <v>0.2</v>
      </c>
      <c r="G68" s="5" t="s">
        <v>67</v>
      </c>
      <c r="H68" s="27">
        <v>0.2</v>
      </c>
      <c r="I68" s="27">
        <v>0.2</v>
      </c>
      <c r="J68" s="27">
        <v>0.2</v>
      </c>
      <c r="K68" s="27">
        <v>0.2</v>
      </c>
      <c r="L68" s="38" t="s">
        <v>94</v>
      </c>
    </row>
    <row r="69" spans="1:12" x14ac:dyDescent="0.3">
      <c r="A69" s="5" t="s">
        <v>68</v>
      </c>
      <c r="B69" s="26">
        <f>B67*B68</f>
        <v>40</v>
      </c>
      <c r="C69" s="26">
        <f>C67*C68</f>
        <v>40</v>
      </c>
      <c r="D69" s="26">
        <f>D67*D68</f>
        <v>40</v>
      </c>
      <c r="E69" s="26">
        <f>E67*E68</f>
        <v>40</v>
      </c>
      <c r="G69" s="5" t="s">
        <v>68</v>
      </c>
      <c r="H69" s="26">
        <f>H67*H68</f>
        <v>40</v>
      </c>
      <c r="I69" s="26">
        <f>I67*I68</f>
        <v>40</v>
      </c>
      <c r="J69" s="26">
        <f>J67*J68</f>
        <v>40</v>
      </c>
      <c r="K69" s="26">
        <f>K67*K68</f>
        <v>40</v>
      </c>
      <c r="L69" s="11" t="s">
        <v>95</v>
      </c>
    </row>
    <row r="70" spans="1:12" x14ac:dyDescent="0.3">
      <c r="A70" s="5" t="s">
        <v>69</v>
      </c>
      <c r="B70" s="26">
        <f>(B69/2)</f>
        <v>20</v>
      </c>
      <c r="C70" s="26">
        <f>(C69/2)</f>
        <v>20</v>
      </c>
      <c r="D70" s="26">
        <f>(D69/2)</f>
        <v>20</v>
      </c>
      <c r="E70" s="26">
        <f>(E69/2)</f>
        <v>20</v>
      </c>
      <c r="G70" s="5" t="s">
        <v>69</v>
      </c>
      <c r="H70" s="26">
        <f>(H69/2)</f>
        <v>20</v>
      </c>
      <c r="I70" s="26">
        <f>(I69/2)</f>
        <v>20</v>
      </c>
      <c r="J70" s="26">
        <f>(J69/2)</f>
        <v>20</v>
      </c>
      <c r="K70" s="26">
        <f>(K69/2)</f>
        <v>20</v>
      </c>
      <c r="L70" s="11" t="s">
        <v>96</v>
      </c>
    </row>
    <row r="71" spans="1:12" x14ac:dyDescent="0.3">
      <c r="A71" s="6" t="s">
        <v>70</v>
      </c>
      <c r="B71" s="26">
        <f>B5*$B$70</f>
        <v>29200</v>
      </c>
      <c r="C71" s="26">
        <f>C5*$C$70</f>
        <v>30300</v>
      </c>
      <c r="D71" s="26">
        <f>D5*$D$70</f>
        <v>56860</v>
      </c>
      <c r="E71" s="26">
        <f>E5*$E$70</f>
        <v>60560</v>
      </c>
      <c r="G71" s="6" t="s">
        <v>70</v>
      </c>
      <c r="H71" s="26">
        <f>H5*$H$70</f>
        <v>28680</v>
      </c>
      <c r="I71" s="26">
        <f>I5*$I$70</f>
        <v>29860</v>
      </c>
      <c r="J71" s="26">
        <f>J5*$J$70</f>
        <v>57740</v>
      </c>
      <c r="K71" s="26">
        <f>K5*$K$70</f>
        <v>58420</v>
      </c>
      <c r="L71" s="11" t="s">
        <v>97</v>
      </c>
    </row>
    <row r="72" spans="1:12" x14ac:dyDescent="0.3">
      <c r="A72" s="6" t="s">
        <v>71</v>
      </c>
      <c r="B72" s="28">
        <f>(B71*260)</f>
        <v>7592000</v>
      </c>
      <c r="C72" s="28">
        <f>(C71*260)</f>
        <v>7878000</v>
      </c>
      <c r="D72" s="28">
        <f>(D71*260)</f>
        <v>14783600</v>
      </c>
      <c r="E72" s="28">
        <f>(E71*260)</f>
        <v>15745600</v>
      </c>
      <c r="G72" s="6" t="s">
        <v>71</v>
      </c>
      <c r="H72" s="32">
        <f>(H71*260)</f>
        <v>7456800</v>
      </c>
      <c r="I72" s="28">
        <f>(I71*260)</f>
        <v>7763600</v>
      </c>
      <c r="J72" s="32">
        <f>(J71*260)</f>
        <v>15012400</v>
      </c>
      <c r="K72" s="32">
        <f>(K71*260)</f>
        <v>15189200</v>
      </c>
      <c r="L72" s="11" t="s">
        <v>98</v>
      </c>
    </row>
    <row r="73" spans="1:12" x14ac:dyDescent="0.3">
      <c r="A73" s="4"/>
      <c r="B73" s="20"/>
      <c r="C73" s="20"/>
      <c r="D73" s="20"/>
      <c r="E73" s="20"/>
      <c r="G73" s="4"/>
      <c r="H73" s="20"/>
      <c r="I73" s="20"/>
      <c r="J73" s="20"/>
      <c r="K73" s="20"/>
      <c r="L73" s="11"/>
    </row>
    <row r="74" spans="1:12" x14ac:dyDescent="0.3">
      <c r="A74" s="13" t="s">
        <v>72</v>
      </c>
      <c r="B74" s="29">
        <f>(B63*260)</f>
        <v>10016621.577450033</v>
      </c>
      <c r="C74" s="29">
        <f>(C63*260)</f>
        <v>11046429.212831989</v>
      </c>
      <c r="D74" s="29">
        <f>(D63*260)</f>
        <v>16814624.764567539</v>
      </c>
      <c r="E74" s="29">
        <f>(E63*260)</f>
        <v>19771187.675807778</v>
      </c>
      <c r="G74" s="13" t="s">
        <v>72</v>
      </c>
      <c r="H74" s="29">
        <f>(H63*260)</f>
        <v>6686758.7797042355</v>
      </c>
      <c r="I74" s="29">
        <f>(I63*260)</f>
        <v>7913181.4123482993</v>
      </c>
      <c r="J74" s="29">
        <f>(J63*260)</f>
        <v>10721004.854465116</v>
      </c>
      <c r="K74" s="29">
        <f>(K63*260)</f>
        <v>12235597.299536122</v>
      </c>
      <c r="L74" s="11" t="s">
        <v>99</v>
      </c>
    </row>
    <row r="75" spans="1:12" x14ac:dyDescent="0.3">
      <c r="A75" s="7"/>
      <c r="G75" s="7"/>
      <c r="L75" s="11"/>
    </row>
    <row r="76" spans="1:12" x14ac:dyDescent="0.3">
      <c r="A76" s="8" t="s">
        <v>73</v>
      </c>
      <c r="B76" s="30">
        <v>5064900000</v>
      </c>
      <c r="C76" s="30">
        <v>5064900000</v>
      </c>
      <c r="D76" s="30">
        <v>5064900000</v>
      </c>
      <c r="E76" s="30">
        <v>5064900000</v>
      </c>
      <c r="G76" s="8" t="s">
        <v>73</v>
      </c>
      <c r="H76" s="30">
        <v>5064900000</v>
      </c>
      <c r="I76" s="30">
        <v>5064900000</v>
      </c>
      <c r="J76" s="30">
        <v>5064900000</v>
      </c>
      <c r="K76" s="30">
        <v>5064900000</v>
      </c>
      <c r="L76" s="40" t="s">
        <v>100</v>
      </c>
    </row>
    <row r="77" spans="1:12" ht="15" thickBot="1" x14ac:dyDescent="0.35">
      <c r="A77" s="9" t="s">
        <v>74</v>
      </c>
      <c r="B77" s="31">
        <f>(B74/B76)*100</f>
        <v>0.19776543618728964</v>
      </c>
      <c r="C77" s="31">
        <f>(C74/C76)*100</f>
        <v>0.21809767641675035</v>
      </c>
      <c r="D77" s="31">
        <f>(D74/D76)*100</f>
        <v>0.33198335139030466</v>
      </c>
      <c r="E77" s="31">
        <f>(E74/E76)*100</f>
        <v>0.39035692068565575</v>
      </c>
      <c r="G77" s="9" t="s">
        <v>74</v>
      </c>
      <c r="H77" s="31">
        <f>(H74/H76)*100</f>
        <v>0.13202153605607683</v>
      </c>
      <c r="I77" s="31">
        <f>(I74/I76)*100</f>
        <v>0.156235689003698</v>
      </c>
      <c r="J77" s="31">
        <f>(J74/J76)*100</f>
        <v>0.21167258691119503</v>
      </c>
      <c r="K77" s="31">
        <f>(K74/K76)*100</f>
        <v>0.24157628580102514</v>
      </c>
      <c r="L77" s="14" t="s">
        <v>101</v>
      </c>
    </row>
  </sheetData>
  <hyperlinks>
    <hyperlink ref="L53" r:id="rId1" xr:uid="{543AE408-9528-4074-BD9F-DCDB3405D314}"/>
    <hyperlink ref="L55" r:id="rId2" xr:uid="{0594E561-D27B-410E-8E79-B4AEF69A5270}"/>
    <hyperlink ref="L56" r:id="rId3" xr:uid="{746FE65D-0B94-4735-91AE-31D18E142F4C}"/>
    <hyperlink ref="L68" r:id="rId4" xr:uid="{83DB8AB9-398E-4811-BBA3-9A96414BACBD}"/>
    <hyperlink ref="L76" r:id="rId5" xr:uid="{39BEE905-3A36-417D-BA33-56C390A239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Sabit, Musa O.</dc:creator>
  <cp:lastModifiedBy>Sabit, Musa O.</cp:lastModifiedBy>
  <dcterms:created xsi:type="dcterms:W3CDTF">2025-04-07T17:47:30Z</dcterms:created>
  <dcterms:modified xsi:type="dcterms:W3CDTF">2025-04-07T22:46:10Z</dcterms:modified>
</cp:coreProperties>
</file>